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xlnm._FilterDatabase_0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<sst xmlns="http://schemas.openxmlformats.org/spreadsheetml/2006/main" count="2532" uniqueCount="171">
  <si>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</si>
  <si>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</si>
  <si>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</si>
  <si>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</si>
  <si>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</si>
  <si>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</si>
  <si>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</si>
  <si>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</si>
  <si>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</si>
  <si>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</si>
  <si>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</si>
  <si>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</si>
  <si>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</si>
  <si>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</si>
  <si>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</si>
  <si>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</si>
  <si>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</si>
  <si>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</si>
  <si>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</si>
  <si>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</si>
  <si>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</si>
  <si>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</si>
  <si>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</si>
  <si>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</si>
  <si>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</si>
  <si>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</si>
  <si>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</si>
  <si>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</si>
  <si>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</si>
  <si>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</si>
  <si>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</si>
  <si>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</si>
  <si>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</si>
  <si>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</si>
  <si>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</si>
  <si>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</si>
  <si>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</si>
  <si>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</si>
  <si>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</si>
  <si>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</si>
  <si>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</si>
  <si>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</si>
  <si>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</si>
  <si>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</si>
  <si>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</si>
  <si>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</si>
  <si>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</si>
  <si>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</si>
  <si>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</si>
  <si>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</si>
  <si>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</si>
  <si>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</si>
  <si>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</si>
  <si>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</si>
  <si>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</si>
  <si>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</si>
  <si>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</si>
  <si>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</si>
  <si>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</si>
  <si>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</si>
  <si>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</si>
  <si>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</si>
  <si>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</si>
  <si>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</si>
  <si>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</si>
  <si>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</si>
  <si>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</si>
  <si>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</si>
  <si>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</si>
  <si>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</si>
  <si>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</si>
  <si>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</si>
  <si>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</si>
  <si>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</si>
  <si>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</si>
  <si>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</si>
  <si>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</si>
  <si>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</si>
  <si>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</si>
  <si>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</si>
  <si>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</si>
  <si>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</si>
  <si>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</si>
  <si>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</si>
  <si>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</si>
  <si>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</si>
  <si>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</si>
  <si>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</si>
  <si>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</si>
  <si>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</si>
  <si>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</si>
  <si>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</si>
  <si>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</si>
  <si>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</si>
  <si>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</si>
  <si>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</si>
  <si>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</si>
  <si>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</si>
  <si>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</si>
  <si>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</si>
  <si>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</si>
  <si>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</si>
  <si>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</si>
  <si>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</si>
  <si>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</si>
  <si>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</si>
  <si>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</si>
  <si>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</si>
  <si>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</si>
  <si>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</si>
  <si>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</si>
  <si>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</si>
  <si>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</si>
  <si>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</si>
  <si>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</si>
  <si>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</si>
  <si>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</si>
  <si>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</si>
  <si>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</si>
  <si>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</si>
  <si>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</si>
  <si>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</si>
  <si>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</si>
  <si>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</si>
  <si>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</si>
  <si>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</si>
  <si>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</si>
  <si>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</si>
  <si>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</si>
  <si>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</si>
  <si>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Petter</t>
  </si>
  <si>
    <t xml:space="preserve">Rao’s Marinara Sauce</t>
  </si>
  <si>
    <t xml:space="preserve">Tuna, seasoned in H2O</t>
  </si>
  <si>
    <t xml:space="preserve">Creatine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</si>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</sst>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169</v>
      </c>
      <c r="H2" s="44" t="s">
        <v>170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2" topLeftCell="A21" activePane="bottomLeft" state="frozen"/>
      <selection pane="topLeft" activeCell="A1" activeCellId="0" sqref="A1"/>
      <selection pane="bottom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54.142476832451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0.479547651944563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53.712256528562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0.475737129252974</v>
      </c>
      <c r="K4" s="69" t="n">
        <f aca="false">N4/9</f>
        <v>33.5472489963816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53.31748491791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0.472240580701483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-90.1040741361583</v>
      </c>
      <c r="Z5" s="75" t="n">
        <f aca="false">SUM(W5:Y5)</f>
        <v>-168.75509071737</v>
      </c>
      <c r="AA5" s="64" t="n">
        <f aca="false">MIN($H5,($H5+Z5))/3500</f>
        <v>0.424024840496521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202.050983244962</v>
      </c>
      <c r="D6" s="69" t="n">
        <f aca="false">$D$3</f>
        <v>149.157523167549</v>
      </c>
      <c r="E6" s="70" t="n">
        <f aca="false">C6-D6</f>
        <v>52.893460077413</v>
      </c>
      <c r="F6" s="58"/>
      <c r="G6" s="71" t="n">
        <f aca="false">C6*TDEE!$B$5</f>
        <v>2514.12098083084</v>
      </c>
      <c r="H6" s="69" t="n">
        <f aca="false">$E6*31</f>
        <v>1639.6972623998</v>
      </c>
      <c r="I6" s="69" t="n">
        <f aca="false">$G6-$H6</f>
        <v>874.423718431038</v>
      </c>
      <c r="J6" s="60" t="n">
        <f aca="false">H6/3500</f>
        <v>0.468484932114229</v>
      </c>
      <c r="K6" s="69" t="n">
        <f aca="false">N6/9</f>
        <v>35.2355160327643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317.119644294879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874.423718431038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-141.259644294879</v>
      </c>
      <c r="X6" s="74" t="n">
        <f aca="false">-O6+T6</f>
        <v>-24</v>
      </c>
      <c r="Y6" s="74" t="n">
        <f aca="false">-P6+U6</f>
        <v>58.5359258638418</v>
      </c>
      <c r="Z6" s="75" t="n">
        <f aca="false">SUM(W6:Y6)</f>
        <v>-106.723718431037</v>
      </c>
      <c r="AA6" s="64" t="n">
        <f aca="false">MIN($H6,($H6+Z6))/3500</f>
        <v>0.437992441133933</v>
      </c>
      <c r="AB6" s="65" t="n">
        <f aca="false">Scale!C6</f>
        <v>199.4</v>
      </c>
      <c r="AC6" s="66" t="n">
        <f aca="false">C6-AB6</f>
        <v>2.65098324496242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201.612990803828</v>
      </c>
      <c r="D7" s="69" t="n">
        <f aca="false">$D$3</f>
        <v>149.157523167549</v>
      </c>
      <c r="E7" s="70" t="n">
        <f aca="false">C7-D7</f>
        <v>52.455467636279</v>
      </c>
      <c r="F7" s="58"/>
      <c r="G7" s="71" t="n">
        <f aca="false">C7*TDEE!$B$5</f>
        <v>2508.67103959316</v>
      </c>
      <c r="H7" s="69" t="n">
        <f aca="false">$E7*31</f>
        <v>1626.11949672465</v>
      </c>
      <c r="I7" s="69" t="n">
        <f aca="false">$G7-$H7</f>
        <v>882.551542868511</v>
      </c>
      <c r="J7" s="60" t="n">
        <f aca="false">H7/3500</f>
        <v>0.464605570492757</v>
      </c>
      <c r="K7" s="69" t="n">
        <f aca="false">N7/9</f>
        <v>36.1386076369281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325.247468732353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882.551542868511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89.6274687323529</v>
      </c>
      <c r="X7" s="73" t="n">
        <f aca="false">FoodLog!H36</f>
        <v>21.1428571428571</v>
      </c>
      <c r="Y7" s="73" t="n">
        <f aca="false">FoodLog!I36</f>
        <v>-54.4444972924131</v>
      </c>
      <c r="Z7" s="76" t="n">
        <f aca="false">FoodLog!J36</f>
        <v>56.3258285827969</v>
      </c>
      <c r="AA7" s="64" t="n">
        <f aca="false">MIN($H7,($H7+Z7))/3500</f>
        <v>0.464605570492757</v>
      </c>
      <c r="AB7" s="65" t="n">
        <f aca="false">Scale!C7</f>
        <v>200.3</v>
      </c>
      <c r="AC7" s="66" t="n">
        <f aca="false">C7-AB7</f>
        <v>1.31299080382848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201.148385233336</v>
      </c>
      <c r="D8" s="69" t="n">
        <f aca="false">$D$3</f>
        <v>149.157523167549</v>
      </c>
      <c r="E8" s="70" t="n">
        <f aca="false">C8-D8</f>
        <v>51.990862065787</v>
      </c>
      <c r="F8" s="58"/>
      <c r="G8" s="71" t="n">
        <f aca="false">C8*TDEE!$B$5</f>
        <v>2502.88995110833</v>
      </c>
      <c r="H8" s="69" t="n">
        <f aca="false">$E8*31</f>
        <v>1611.71672403938</v>
      </c>
      <c r="I8" s="69" t="n">
        <f aca="false">$G8-$H8</f>
        <v>891.173227068953</v>
      </c>
      <c r="J8" s="60" t="n">
        <f aca="false">H8/3500</f>
        <v>0.46049049258268</v>
      </c>
      <c r="K8" s="69" t="n">
        <f aca="false">N8/9</f>
        <v>37.0965725480883</v>
      </c>
      <c r="L8" s="69" t="n">
        <v>20</v>
      </c>
      <c r="M8" s="56" t="n">
        <f aca="false">Protein_Amt!$B$6</f>
        <v>119.32601853404</v>
      </c>
      <c r="N8" s="69" t="n">
        <f aca="false">MAX(0,I8-(O8+P8))</f>
        <v>333.869152932795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891.173227068953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95.369152932795</v>
      </c>
      <c r="X8" s="72" t="n">
        <f aca="false">FoodLog!H46</f>
        <v>23.2</v>
      </c>
      <c r="Y8" s="72" t="n">
        <f aca="false">FoodLog!I46</f>
        <v>-60.6159258638417</v>
      </c>
      <c r="Z8" s="72" t="n">
        <f aca="false">FoodLog!J46</f>
        <v>57.9532270689533</v>
      </c>
      <c r="AA8" s="64" t="n">
        <f aca="false">MIN($H8,($H8+Z8))/3500</f>
        <v>0.460490492582679</v>
      </c>
      <c r="AB8" s="65" t="n">
        <f aca="false">Scale!C8</f>
        <v>200.4</v>
      </c>
      <c r="AC8" s="66" t="n">
        <f aca="false">C8-AB8</f>
        <v>0.748385233335739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200.687894740753</v>
      </c>
      <c r="D9" s="69" t="n">
        <f aca="false">$D$3</f>
        <v>149.157523167549</v>
      </c>
      <c r="E9" s="70" t="n">
        <f aca="false">C9-D9</f>
        <v>51.530371573204</v>
      </c>
      <c r="F9" s="58"/>
      <c r="G9" s="71" t="n">
        <f aca="false">C9*TDEE!$B$5</f>
        <v>2497.16006655008</v>
      </c>
      <c r="H9" s="69" t="n">
        <f aca="false">$E9*31</f>
        <v>1597.44151876931</v>
      </c>
      <c r="I9" s="69" t="n">
        <f aca="false">$G9-$H9</f>
        <v>899.718547780763</v>
      </c>
      <c r="J9" s="60" t="n">
        <f aca="false">H9/3500</f>
        <v>0.456411862505517</v>
      </c>
      <c r="K9" s="69" t="n">
        <f aca="false">N9/9</f>
        <v>38.0460526271782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342.414473644604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899.718547780763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-58.985526355396</v>
      </c>
      <c r="X9" s="72" t="n">
        <f aca="false">FoodLog!H58</f>
        <v>15.4285714285714</v>
      </c>
      <c r="Y9" s="72" t="n">
        <f aca="false">FoodLog!I58</f>
        <v>-73.301640149556</v>
      </c>
      <c r="Z9" s="72" t="n">
        <f aca="false">FoodLog!J58</f>
        <v>-116.858595076377</v>
      </c>
      <c r="AA9" s="64" t="n">
        <f aca="false">MIN($H9,($H9+Z9))/3500</f>
        <v>0.423023692483695</v>
      </c>
      <c r="AB9" s="65" t="n">
        <f aca="false">Scale!C9</f>
        <v>199.8</v>
      </c>
      <c r="AC9" s="66" t="n">
        <f aca="false">C9-AB9</f>
        <v>0.887894740753069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200.264871048269</v>
      </c>
      <c r="D10" s="69" t="n">
        <f aca="false">$D$3</f>
        <v>149.157523167549</v>
      </c>
      <c r="E10" s="70" t="n">
        <f aca="false">C10-D10</f>
        <v>51.1073478807203</v>
      </c>
      <c r="F10" s="58"/>
      <c r="G10" s="71" t="n">
        <f aca="false">C10*TDEE!$B$5</f>
        <v>2491.89638149603</v>
      </c>
      <c r="H10" s="69" t="n">
        <f aca="false">$E10*31</f>
        <v>1584.32778430233</v>
      </c>
      <c r="I10" s="69" t="n">
        <f aca="false">$G10-$H10</f>
        <v>907.5685971937</v>
      </c>
      <c r="J10" s="60" t="n">
        <f aca="false">H10/3500</f>
        <v>0.452665081229237</v>
      </c>
      <c r="K10" s="69" t="n">
        <f aca="false">N10/9</f>
        <v>38.9182803397269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350.264523057542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907.5685971937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9.70452305754196</v>
      </c>
      <c r="X10" s="72" t="n">
        <f aca="false">FoodLog!H70</f>
        <v>36</v>
      </c>
      <c r="Y10" s="72" t="n">
        <f aca="false">FoodLog!I70</f>
        <v>-15.335925863842</v>
      </c>
      <c r="Z10" s="72" t="n">
        <f aca="false">FoodLog!J70</f>
        <v>30.3685971937</v>
      </c>
      <c r="AA10" s="64" t="n">
        <f aca="false">MIN($H10,($H10+Z10))/3500</f>
        <v>0.452665081229237</v>
      </c>
      <c r="AB10" s="65" t="n">
        <f aca="false">Scale!C10</f>
        <v>199.8</v>
      </c>
      <c r="AC10" s="66" t="n">
        <f aca="false">C10-AB10</f>
        <v>0.464871048269288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199.81220596704</v>
      </c>
      <c r="D11" s="69" t="n">
        <f aca="false">$D$3</f>
        <v>149.157523167549</v>
      </c>
      <c r="E11" s="70" t="n">
        <f aca="false">C11-D11</f>
        <v>50.6546827994911</v>
      </c>
      <c r="F11" s="58"/>
      <c r="G11" s="71" t="n">
        <f aca="false">C11*TDEE!$B$5</f>
        <v>2486.26386855434</v>
      </c>
      <c r="H11" s="69" t="n">
        <f aca="false">$E11*31</f>
        <v>1570.29516678422</v>
      </c>
      <c r="I11" s="69" t="n">
        <f aca="false">$G11-$H11</f>
        <v>915.968701770119</v>
      </c>
      <c r="J11" s="60" t="n">
        <f aca="false">H11/3500</f>
        <v>0.448655761938349</v>
      </c>
      <c r="K11" s="69" t="n">
        <f aca="false">N11/9</f>
        <v>39.8516252926623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358.664627633961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915.968701770119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-110.595372366039</v>
      </c>
      <c r="X11" s="72" t="n">
        <f aca="false">FoodLog!H82</f>
        <v>0.571428571428598</v>
      </c>
      <c r="Y11" s="72" t="n">
        <f aca="false">FoodLog!I82</f>
        <v>-14.010211578128</v>
      </c>
      <c r="Z11" s="72" t="n">
        <f aca="false">FoodLog!J82</f>
        <v>-124.034155372741</v>
      </c>
      <c r="AA11" s="64" t="n">
        <f aca="false">MIN($H11,($H11+Z11))/3500</f>
        <v>0.413217431831852</v>
      </c>
      <c r="AB11" s="65" t="n">
        <f aca="false">Scale!C11</f>
        <v>198.4</v>
      </c>
      <c r="AC11" s="66" t="n">
        <f aca="false">C11-AB11</f>
        <v>1.41220596704005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199.398988535208</v>
      </c>
      <c r="D12" s="69" t="n">
        <f aca="false">$D$3</f>
        <v>149.157523167549</v>
      </c>
      <c r="E12" s="70" t="n">
        <f aca="false">C12-D12</f>
        <v>50.2414653676592</v>
      </c>
      <c r="F12" s="58"/>
      <c r="G12" s="71" t="n">
        <f aca="false">C12*TDEE!$B$5</f>
        <v>2481.12220283053</v>
      </c>
      <c r="H12" s="69" t="n">
        <f aca="false">$E12*31</f>
        <v>1557.48542639744</v>
      </c>
      <c r="I12" s="69" t="n">
        <f aca="false">$G12-$H12</f>
        <v>923.636776433093</v>
      </c>
      <c r="J12" s="60" t="n">
        <f aca="false">H12/3500</f>
        <v>0.444995836113553</v>
      </c>
      <c r="K12" s="69" t="n">
        <f aca="false">N12/9</f>
        <v>40.7036335885483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366.332702296934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923.636776433093</v>
      </c>
      <c r="S12" s="72" t="n">
        <f aca="false">VLOOKUP($A12,FoodLog!$A$1:$Z$439,12,0)</f>
        <v>493.92</v>
      </c>
      <c r="T12" s="72" t="n">
        <f aca="false">VLOOKUP($A12,FoodLog!$A$1:$Z$439,13,0)</f>
        <v>28</v>
      </c>
      <c r="U12" s="72" t="n">
        <f aca="false">VLOOKUP($A12,FoodLog!$A$1:$Z$439,14,0)</f>
        <v>458.4</v>
      </c>
      <c r="V12" s="72" t="n">
        <f aca="false">VLOOKUP($A12,FoodLog!$A$1:$Z$439,15,0)</f>
        <v>980.32</v>
      </c>
      <c r="W12" s="72" t="n">
        <f aca="false">VLOOKUP($A12,FoodLog!$A$1:$Z$439,20,0)</f>
        <v>-127.587297703066</v>
      </c>
      <c r="X12" s="72" t="n">
        <f aca="false">VLOOKUP($A12,FoodLog!$A$1:$Z$439,21,0)</f>
        <v>52</v>
      </c>
      <c r="Y12" s="72" t="n">
        <f aca="false">VLOOKUP($A12,FoodLog!$A$1:$Z$439,22,0)</f>
        <v>18.904074136158</v>
      </c>
      <c r="Z12" s="72" t="n">
        <f aca="false">VLOOKUP($A12,FoodLog!$A$1:$Z$439,23,0)</f>
        <v>-56.6832235669075</v>
      </c>
      <c r="AA12" s="64" t="n">
        <f aca="false">MIN($H12,($H12+Z12))/3500</f>
        <v>0.428800629380151</v>
      </c>
      <c r="AB12" s="66" t="n">
        <f aca="false">Scale!C12</f>
        <v>197.6</v>
      </c>
      <c r="AC12" s="66" t="n">
        <f aca="false">C12-AB12</f>
        <v>1.79898853520822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198.970187905828</v>
      </c>
      <c r="D13" s="69" t="n">
        <f aca="false">$D$3</f>
        <v>149.157523167549</v>
      </c>
      <c r="E13" s="70" t="n">
        <f aca="false">C13-D13</f>
        <v>49.8126647382791</v>
      </c>
      <c r="F13" s="58"/>
      <c r="G13" s="71" t="n">
        <f aca="false">C13*TDEE!$B$5</f>
        <v>2475.78663533363</v>
      </c>
      <c r="H13" s="69" t="n">
        <f aca="false">$E13*31</f>
        <v>1544.19260688665</v>
      </c>
      <c r="I13" s="69" t="n">
        <f aca="false">$G13-$H13</f>
        <v>931.594028446979</v>
      </c>
      <c r="J13" s="60" t="n">
        <f aca="false">H13/3500</f>
        <v>0.4411978876819</v>
      </c>
      <c r="K13" s="69" t="n">
        <f aca="false">N13/9</f>
        <v>41.5877727012024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374.289954310821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931.594028446979</v>
      </c>
      <c r="S13" s="72" t="n">
        <f aca="false">VLOOKUP($A13,FoodLog!$A$1:$Z$439,12,0)</f>
        <v>402.12</v>
      </c>
      <c r="T13" s="72" t="n">
        <f aca="false">VLOOKUP($A13,FoodLog!$A$1:$Z$439,13,0)</f>
        <v>80.5714285714286</v>
      </c>
      <c r="U13" s="72" t="n">
        <f aca="false">VLOOKUP($A13,FoodLog!$A$1:$Z$439,14,0)</f>
        <v>444.205714285714</v>
      </c>
      <c r="V13" s="72" t="n">
        <f aca="false">VLOOKUP($A13,FoodLog!$A$1:$Z$439,15,0)</f>
        <v>926.897142857143</v>
      </c>
      <c r="W13" s="72" t="n">
        <f aca="false">VLOOKUP($A13,FoodLog!$A$1:$Z$439,16,0)</f>
        <v>-27.8300456891787</v>
      </c>
      <c r="X13" s="72" t="n">
        <f aca="false">VLOOKUP($A13,FoodLog!$A$1:$Z$439,17,0)</f>
        <v>-0.571428571428598</v>
      </c>
      <c r="Y13" s="72" t="n">
        <f aca="false">VLOOKUP($A13,FoodLog!$A$1:$Z$439,18,0)</f>
        <v>33.098359850444</v>
      </c>
      <c r="Z13" s="72" t="n">
        <f aca="false">VLOOKUP($A13,FoodLog!$A$1:$Z$439,19,0)</f>
        <v>4.69688558983637</v>
      </c>
      <c r="AA13" s="64" t="n">
        <f aca="false">MIN($H13,($H13+Z13))/3500</f>
        <v>0.4411978876819</v>
      </c>
      <c r="AB13" s="66" t="n">
        <f aca="false">Scale!C13</f>
        <v>198</v>
      </c>
      <c r="AC13" s="66" t="n">
        <f aca="false">C13-AB13</f>
        <v>0.970187905828055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198.528990018146</v>
      </c>
      <c r="D14" s="69" t="n">
        <f aca="false">$D$3</f>
        <v>149.157523167549</v>
      </c>
      <c r="E14" s="70" t="n">
        <f aca="false">C14-D14</f>
        <v>49.3714668505972</v>
      </c>
      <c r="F14" s="58"/>
      <c r="G14" s="71" t="n">
        <f aca="false">C14*TDEE!$B$5</f>
        <v>2470.2968087151</v>
      </c>
      <c r="H14" s="69" t="n">
        <f aca="false">$E14*31</f>
        <v>1530.51547236851</v>
      </c>
      <c r="I14" s="69" t="n">
        <f aca="false">$G14-$H14</f>
        <v>939.781336346584</v>
      </c>
      <c r="J14" s="60" t="n">
        <f aca="false">H14/3500</f>
        <v>0.437290134962432</v>
      </c>
      <c r="K14" s="69" t="n">
        <f aca="false">N14/9</f>
        <v>42.4974735789362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382.477262210426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939.781336346584</v>
      </c>
      <c r="S14" s="72" t="n">
        <f aca="false">VLOOKUP($A14,FoodLog!$A$1:$Z$439,12,0)</f>
        <v>462.6</v>
      </c>
      <c r="T14" s="72" t="n">
        <f aca="false">VLOOKUP($A14,FoodLog!$A$1:$Z$439,13,0)</f>
        <v>52.5714285714286</v>
      </c>
      <c r="U14" s="72" t="n">
        <f aca="false">VLOOKUP($A14,FoodLog!$A$1:$Z$439,14,0)</f>
        <v>498.285714285714</v>
      </c>
      <c r="V14" s="72" t="n">
        <f aca="false">VLOOKUP($A14,FoodLog!$A$1:$Z$439,15,0)</f>
        <v>1013.45714285714</v>
      </c>
      <c r="W14" s="72" t="n">
        <f aca="false">VLOOKUP($A14,FoodLog!$A$1:$Z$439,16,0)</f>
        <v>-80.1227377895742</v>
      </c>
      <c r="X14" s="72" t="n">
        <f aca="false">VLOOKUP($A14,FoodLog!$A$1:$Z$439,17,0)</f>
        <v>27.4285714285714</v>
      </c>
      <c r="Y14" s="72" t="n">
        <f aca="false">VLOOKUP($A14,FoodLog!$A$1:$Z$439,18,0)</f>
        <v>-20.981640149556</v>
      </c>
      <c r="Z14" s="72" t="n">
        <f aca="false">VLOOKUP($A14,FoodLog!$A$1:$Z$439,19,0)</f>
        <v>-73.6758065105561</v>
      </c>
      <c r="AA14" s="64" t="n">
        <f aca="false">MIN($H14,($H14+Z14))/3500</f>
        <v>0.416239904530845</v>
      </c>
      <c r="AB14" s="66" t="n">
        <f aca="false">Scale!C14</f>
        <v>198</v>
      </c>
      <c r="AC14" s="66" t="n">
        <f aca="false">C14-AB14</f>
        <v>0.528990018146146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198.112750113615</v>
      </c>
      <c r="D15" s="69" t="n">
        <f aca="false">$D$3</f>
        <v>149.157523167549</v>
      </c>
      <c r="E15" s="70" t="n">
        <f aca="false">C15-D15</f>
        <v>48.9552269460663</v>
      </c>
      <c r="F15" s="58"/>
      <c r="G15" s="71" t="n">
        <f aca="false">C15*TDEE!$B$5</f>
        <v>2465.11753435457</v>
      </c>
      <c r="H15" s="69" t="n">
        <f aca="false">$E15*31</f>
        <v>1517.61203532806</v>
      </c>
      <c r="I15" s="69" t="n">
        <f aca="false">$G15-$H15</f>
        <v>947.505499026512</v>
      </c>
      <c r="J15" s="60" t="n">
        <f aca="false">H15/3500</f>
        <v>0.433603438665159</v>
      </c>
      <c r="K15" s="69" t="n">
        <f aca="false">N15/9</f>
        <v>43.355713876706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390.201424890354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947.505499026512</v>
      </c>
      <c r="S15" s="72" t="n">
        <f aca="false">VLOOKUP($A15,FoodLog!$A$1:$Z$10007,12,0)</f>
        <v>469.35</v>
      </c>
      <c r="T15" s="72" t="n">
        <f aca="false">VLOOKUP($A15,FoodLog!$A$1:$Z$10007,13,0)</f>
        <v>60.5714285714286</v>
      </c>
      <c r="U15" s="72" t="n">
        <f aca="false">VLOOKUP($A15,FoodLog!$A$1:$Z$10007,14,0)</f>
        <v>518.285714285714</v>
      </c>
      <c r="V15" s="72" t="n">
        <f aca="false">VLOOKUP($A15,FoodLog!$A$1:$Z$10007,15,0)</f>
        <v>1048.20714285714</v>
      </c>
      <c r="W15" s="72" t="n">
        <f aca="false">VLOOKUP($A15,FoodLog!$A$1:$Z$10007,16,0)</f>
        <v>-79.148575109646</v>
      </c>
      <c r="X15" s="72" t="n">
        <f aca="false">VLOOKUP($A15,FoodLog!$A$1:$Z$10007,17,0)</f>
        <v>19.4285714285714</v>
      </c>
      <c r="Y15" s="72" t="n">
        <f aca="false">VLOOKUP($A15,FoodLog!$A$1:$Z$10007,18,0)</f>
        <v>-40.981640149556</v>
      </c>
      <c r="Z15" s="72" t="n">
        <f aca="false">VLOOKUP($A15,FoodLog!$A$1:$Z$10007,19,0)</f>
        <v>-100.701643830628</v>
      </c>
      <c r="AA15" s="64" t="n">
        <f aca="false">MIN($H15,($H15+Z15))/3500</f>
        <v>0.404831540427837</v>
      </c>
      <c r="AB15" s="66" t="n">
        <f aca="false">Scale!C15</f>
        <v>198.8</v>
      </c>
      <c r="AC15" s="66" t="n">
        <f aca="false">C15-AB15</f>
        <v>-0.687249886384706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197.707918573187</v>
      </c>
      <c r="D16" s="69" t="n">
        <f aca="false">$D$3</f>
        <v>149.157523167549</v>
      </c>
      <c r="E16" s="70" t="n">
        <f aca="false">C16-D16</f>
        <v>48.5503954056385</v>
      </c>
      <c r="F16" s="58"/>
      <c r="G16" s="71" t="n">
        <f aca="false">C16*TDEE!$B$5</f>
        <v>2460.08021430224</v>
      </c>
      <c r="H16" s="69" t="n">
        <f aca="false">$E16*31</f>
        <v>1505.06225757479</v>
      </c>
      <c r="I16" s="69" t="n">
        <f aca="false">$G16-$H16</f>
        <v>955.017956727451</v>
      </c>
      <c r="J16" s="60" t="n">
        <f aca="false">H16/3500</f>
        <v>0.430017787878512</v>
      </c>
      <c r="K16" s="69" t="n">
        <f aca="false">N16/9</f>
        <v>44.1904313990325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397.713882591293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955.017956727451</v>
      </c>
      <c r="S16" s="72" t="n">
        <f aca="false">VLOOKUP($A16,FoodLog!$A$1:$Z$10007,12,0)</f>
        <v>452.07</v>
      </c>
      <c r="T16" s="72" t="n">
        <f aca="false">VLOOKUP($A16,FoodLog!$A$1:$Z$10007,13,0)</f>
        <v>20</v>
      </c>
      <c r="U16" s="72" t="n">
        <f aca="false">VLOOKUP($A16,FoodLog!$A$1:$Z$10007,14,0)</f>
        <v>525.6</v>
      </c>
      <c r="V16" s="72" t="n">
        <f aca="false">VLOOKUP($A16,FoodLog!$A$1:$Z$10007,15,0)</f>
        <v>997.67</v>
      </c>
      <c r="W16" s="72" t="n">
        <f aca="false">VLOOKUP($A16,FoodLog!$A$1:$Z$10007,16,0)</f>
        <v>-54.3561174087072</v>
      </c>
      <c r="X16" s="72" t="n">
        <f aca="false">VLOOKUP($A16,FoodLog!$A$1:$Z$10007,17,0)</f>
        <v>60</v>
      </c>
      <c r="Y16" s="72" t="n">
        <f aca="false">VLOOKUP($A16,FoodLog!$A$1:$Z$10007,18,0)</f>
        <v>-48.295925863842</v>
      </c>
      <c r="Z16" s="72" t="n">
        <f aca="false">VLOOKUP($A16,FoodLog!$A$1:$Z$10007,19,0)</f>
        <v>-42.6520432725491</v>
      </c>
      <c r="AA16" s="64" t="n">
        <f aca="false">MIN($H16,($H16+Z16))/3500</f>
        <v>0.417831489800641</v>
      </c>
      <c r="AB16" s="66" t="n">
        <f aca="false">Scale!C16</f>
        <v>198.6</v>
      </c>
      <c r="AC16" s="66" t="n">
        <f aca="false">C16-AB16</f>
        <v>-0.892081426812524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197.290087083387</v>
      </c>
      <c r="D17" s="69" t="n">
        <f aca="false">$D$3</f>
        <v>149.157523167549</v>
      </c>
      <c r="E17" s="70" t="n">
        <f aca="false">C17-D17</f>
        <v>48.1325639158378</v>
      </c>
      <c r="F17" s="58"/>
      <c r="G17" s="71" t="n">
        <f aca="false">C17*TDEE!$B$5</f>
        <v>2454.88113584151</v>
      </c>
      <c r="H17" s="69" t="n">
        <f aca="false">$E17*31</f>
        <v>1492.10948139097</v>
      </c>
      <c r="I17" s="69" t="n">
        <f aca="false">$G17-$H17</f>
        <v>962.771654450534</v>
      </c>
      <c r="J17" s="60" t="n">
        <f aca="false">H17/3500</f>
        <v>0.426316994683135</v>
      </c>
      <c r="K17" s="69" t="n">
        <f aca="false">N17/9</f>
        <v>45.051953368264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405.467580314376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962.771654450534</v>
      </c>
      <c r="S17" s="72" t="n">
        <f aca="false">VLOOKUP($A17,FoodLog!$A$1:$Z$10007,12,0)</f>
        <v>519.75</v>
      </c>
      <c r="T17" s="72" t="n">
        <f aca="false">VLOOKUP($A17,FoodLog!$A$1:$Z$10007,13,0)</f>
        <v>55.5428571428571</v>
      </c>
      <c r="U17" s="72" t="n">
        <f aca="false">VLOOKUP($A17,FoodLog!$A$1:$Z$10007,14,0)</f>
        <v>463.371428571429</v>
      </c>
      <c r="V17" s="72" t="n">
        <f aca="false">VLOOKUP($A17,FoodLog!$A$1:$Z$10007,15,0)</f>
        <v>1038.66428571429</v>
      </c>
      <c r="W17" s="72" t="n">
        <f aca="false">VLOOKUP($A17,FoodLog!$A$1:$Z$10007,16,0)</f>
        <v>-114.282419685624</v>
      </c>
      <c r="X17" s="72" t="n">
        <f aca="false">VLOOKUP($A17,FoodLog!$A$1:$Z$10007,17,0)</f>
        <v>24.4571428571429</v>
      </c>
      <c r="Y17" s="72" t="n">
        <f aca="false">VLOOKUP($A17,FoodLog!$A$1:$Z$10007,18,0)</f>
        <v>13.932645564729</v>
      </c>
      <c r="Z17" s="72" t="n">
        <f aca="false">VLOOKUP($A17,FoodLog!$A$1:$Z$10007,19,0)</f>
        <v>-75.8926312637559</v>
      </c>
      <c r="AA17" s="64" t="n">
        <f aca="false">MIN($H17,($H17+Z17))/3500</f>
        <v>0.404633385750633</v>
      </c>
      <c r="AB17" s="66" t="n">
        <f aca="false">Scale!C17</f>
        <v>198.2</v>
      </c>
      <c r="AC17" s="66" t="n">
        <f aca="false">C17-AB17</f>
        <v>-0.909912916613166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196.885453697636</v>
      </c>
      <c r="D18" s="69" t="n">
        <f aca="false">$D$3</f>
        <v>149.157523167549</v>
      </c>
      <c r="E18" s="70" t="n">
        <f aca="false">C18-D18</f>
        <v>47.7279305300872</v>
      </c>
      <c r="F18" s="58"/>
      <c r="G18" s="71" t="n">
        <f aca="false">C18*TDEE!$B$5</f>
        <v>2449.84628142842</v>
      </c>
      <c r="H18" s="69" t="n">
        <f aca="false">$E18*31</f>
        <v>1479.5658464327</v>
      </c>
      <c r="I18" s="69" t="n">
        <f aca="false">$G18-$H18</f>
        <v>970.280434995712</v>
      </c>
      <c r="J18" s="60" t="n">
        <f aca="false">H18/3500</f>
        <v>0.422733098980772</v>
      </c>
      <c r="K18" s="69" t="n">
        <f aca="false">N18/9</f>
        <v>45.8862623177282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412.976360859554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970.280434995712</v>
      </c>
      <c r="S18" s="72" t="n">
        <f aca="false">VLOOKUP($A18,FoodLog!$A$1:$Z$10007,12,0)</f>
        <v>526.5</v>
      </c>
      <c r="T18" s="72" t="n">
        <f aca="false">VLOOKUP($A18,FoodLog!$A$1:$Z$10007,13,0)</f>
        <v>65.4857142857143</v>
      </c>
      <c r="U18" s="72" t="n">
        <f aca="false">VLOOKUP($A18,FoodLog!$A$1:$Z$10007,14,0)</f>
        <v>498.742857142857</v>
      </c>
      <c r="V18" s="72" t="n">
        <f aca="false">VLOOKUP($A18,FoodLog!$A$1:$Z$10007,15,0)</f>
        <v>1090.72857142857</v>
      </c>
      <c r="W18" s="72" t="n">
        <f aca="false">VLOOKUP($A18,FoodLog!$A$1:$Z$10007,16,0)</f>
        <v>-113.523639140446</v>
      </c>
      <c r="X18" s="72" t="n">
        <f aca="false">VLOOKUP($A18,FoodLog!$A$1:$Z$10007,17,0)</f>
        <v>14.5142857142857</v>
      </c>
      <c r="Y18" s="72" t="n">
        <f aca="false">VLOOKUP($A18,FoodLog!$A$1:$Z$10007,18,0)</f>
        <v>-21.438783006699</v>
      </c>
      <c r="Z18" s="72" t="n">
        <f aca="false">VLOOKUP($A18,FoodLog!$A$1:$Z$10007,19,0)</f>
        <v>-120.448136432858</v>
      </c>
      <c r="AA18" s="64" t="n">
        <f aca="false">MIN($H18,($H18+Z18))/3500</f>
        <v>0.388319345714242</v>
      </c>
      <c r="AB18" s="65" t="n">
        <f aca="false">Scale!C18</f>
        <v>197.2</v>
      </c>
      <c r="AC18" s="66" t="n">
        <f aca="false">C18-AB18</f>
        <v>-0.314546302363794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196.497134351922</v>
      </c>
      <c r="D19" s="69" t="n">
        <f aca="false">$D$3</f>
        <v>149.157523167549</v>
      </c>
      <c r="E19" s="70" t="n">
        <f aca="false">C19-D19</f>
        <v>47.339611184373</v>
      </c>
      <c r="F19" s="58"/>
      <c r="G19" s="71" t="n">
        <f aca="false">C19*TDEE!$B$5</f>
        <v>2445.01442266365</v>
      </c>
      <c r="H19" s="69" t="n">
        <f aca="false">$E19*31</f>
        <v>1467.52794671556</v>
      </c>
      <c r="I19" s="69" t="n">
        <f aca="false">$G19-$H19</f>
        <v>977.486475948084</v>
      </c>
      <c r="J19" s="60" t="n">
        <f aca="false">H19/3500</f>
        <v>0.419293699061589</v>
      </c>
      <c r="K19" s="69" t="n">
        <f aca="false">N19/9</f>
        <v>46.6869335346584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420.182401811926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977.486475948084</v>
      </c>
      <c r="S19" s="72" t="n">
        <f aca="false">VLOOKUP($A19,FoodLog!$A$1:$Z$10007,12,0)</f>
        <v>483.48</v>
      </c>
      <c r="T19" s="72" t="n">
        <f aca="false">VLOOKUP($A19,FoodLog!$A$1:$Z$10007,13,0)</f>
        <v>43.7142857142857</v>
      </c>
      <c r="U19" s="72" t="n">
        <f aca="false">VLOOKUP($A19,FoodLog!$A$1:$Z$10007,14,0)</f>
        <v>518.977142857143</v>
      </c>
      <c r="V19" s="72" t="n">
        <f aca="false">VLOOKUP($A19,FoodLog!$A$1:$Z$10007,15,0)</f>
        <v>1046.17142857143</v>
      </c>
      <c r="W19" s="72" t="n">
        <f aca="false">VLOOKUP($A19,FoodLog!$A$1:$Z$10007,16,0)</f>
        <v>-63.2975981880745</v>
      </c>
      <c r="X19" s="72" t="n">
        <f aca="false">VLOOKUP($A19,FoodLog!$A$1:$Z$10007,17,0)</f>
        <v>36.2857142857143</v>
      </c>
      <c r="Y19" s="72" t="n">
        <f aca="false">VLOOKUP($A19,FoodLog!$A$1:$Z$10007,18,0)</f>
        <v>-41.673068720985</v>
      </c>
      <c r="Z19" s="72" t="n">
        <f aca="false">VLOOKUP($A19,FoodLog!$A$1:$Z$10007,19,0)</f>
        <v>-68.6849526233464</v>
      </c>
      <c r="AA19" s="64" t="n">
        <f aca="false">MIN($H19,($H19+Z19))/3500</f>
        <v>0.39966942688349</v>
      </c>
      <c r="AB19" s="65" t="n">
        <f aca="false">Scale!C19</f>
        <v>197.8</v>
      </c>
      <c r="AC19" s="66" t="n">
        <f aca="false">C19-AB19</f>
        <v>-1.30286564807807</v>
      </c>
    </row>
    <row r="20" customFormat="false" ht="15.7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196.097464925038</v>
      </c>
      <c r="D20" s="69" t="n">
        <f aca="false">$D$3</f>
        <v>149.157523167549</v>
      </c>
      <c r="E20" s="70" t="n">
        <f aca="false">C20-D20</f>
        <v>46.9399417574895</v>
      </c>
      <c r="F20" s="58"/>
      <c r="G20" s="71" t="n">
        <f aca="false">C20*TDEE!$B$5</f>
        <v>2440.04133480539</v>
      </c>
      <c r="H20" s="69" t="n">
        <f aca="false">$E20*31</f>
        <v>1455.13819448217</v>
      </c>
      <c r="I20" s="69" t="n">
        <f aca="false">$G20-$H20</f>
        <v>984.903140323215</v>
      </c>
      <c r="J20" s="60" t="n">
        <f aca="false">H20/3500</f>
        <v>0.415753769852049</v>
      </c>
      <c r="K20" s="69" t="n">
        <f aca="false">N20/9</f>
        <v>47.5110073541174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427.599066187057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984.903140323215</v>
      </c>
      <c r="S20" s="72" t="n">
        <f aca="false">VLOOKUP($A20,FoodLog!$A$1:$Z$10007,12,0)</f>
        <v>504.9</v>
      </c>
      <c r="T20" s="72" t="n">
        <f aca="false">VLOOKUP($A20,FoodLog!$A$1:$Z$10007,13,0)</f>
        <v>51.7142857142857</v>
      </c>
      <c r="U20" s="72" t="n">
        <f aca="false">VLOOKUP($A20,FoodLog!$A$1:$Z$10007,14,0)</f>
        <v>476.657142857143</v>
      </c>
      <c r="V20" s="72" t="n">
        <f aca="false">VLOOKUP($A20,FoodLog!$A$1:$Z$10007,15,0)</f>
        <v>1033.27142857143</v>
      </c>
      <c r="W20" s="72" t="n">
        <f aca="false">VLOOKUP($A20,FoodLog!$A$1:$Z$10007,16,0)</f>
        <v>-77.3009338129433</v>
      </c>
      <c r="X20" s="72" t="n">
        <f aca="false">VLOOKUP($A20,FoodLog!$A$1:$Z$10007,17,0)</f>
        <v>28.2857142857143</v>
      </c>
      <c r="Y20" s="72" t="n">
        <f aca="false">VLOOKUP($A20,FoodLog!$A$1:$Z$10007,18,0)</f>
        <v>0.646931279015007</v>
      </c>
      <c r="Z20" s="72" t="n">
        <f aca="false">VLOOKUP($A20,FoodLog!$A$1:$Z$10007,19,0)</f>
        <v>-48.3682882482153</v>
      </c>
      <c r="AA20" s="64" t="n">
        <f aca="false">MIN($H20,($H20+Z20))/3500</f>
        <v>0.401934258923988</v>
      </c>
      <c r="AB20" s="65" t="n">
        <f aca="false">Scale!C20</f>
        <v>197.8</v>
      </c>
      <c r="AC20" s="66" t="n">
        <f aca="false">C20-AB20</f>
        <v>-1.70253507496156</v>
      </c>
    </row>
    <row r="21" customFormat="false" ht="15.7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195.695530666114</v>
      </c>
      <c r="D21" s="69" t="n">
        <f aca="false">$D$3</f>
        <v>149.157523167549</v>
      </c>
      <c r="E21" s="70" t="n">
        <f aca="false">C21-D21</f>
        <v>46.5380074985655</v>
      </c>
      <c r="F21" s="58"/>
      <c r="G21" s="71" t="n">
        <f aca="false">C21*TDEE!$B$5</f>
        <v>2435.04006563537</v>
      </c>
      <c r="H21" s="69" t="n">
        <f aca="false">$E21*31</f>
        <v>1442.67823245553</v>
      </c>
      <c r="I21" s="69" t="n">
        <f aca="false">$G21-$H21</f>
        <v>992.361833179838</v>
      </c>
      <c r="J21" s="60" t="n">
        <f aca="false">H21/3500</f>
        <v>0.41219378070158</v>
      </c>
      <c r="K21" s="69" t="n">
        <f aca="false">N21/9</f>
        <v>48.3397510048533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435.057759043679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992.361833179838</v>
      </c>
      <c r="S21" s="72" t="n">
        <f aca="false">VLOOKUP($A21,FoodLog!$A$1:$Z$10007,12,0)</f>
        <v>504.9</v>
      </c>
      <c r="T21" s="72" t="n">
        <f aca="false">VLOOKUP($A21,FoodLog!$A$1:$Z$10007,13,0)</f>
        <v>51.7142857142857</v>
      </c>
      <c r="U21" s="72" t="n">
        <f aca="false">VLOOKUP($A21,FoodLog!$A$1:$Z$10007,14,0)</f>
        <v>476.657142857143</v>
      </c>
      <c r="V21" s="72" t="n">
        <f aca="false">VLOOKUP($A21,FoodLog!$A$1:$Z$10007,15,0)</f>
        <v>1033.27142857143</v>
      </c>
      <c r="W21" s="72" t="n">
        <f aca="false">VLOOKUP($A21,FoodLog!$A$1:$Z$10007,16,0)</f>
        <v>-69.8422409563206</v>
      </c>
      <c r="X21" s="72" t="n">
        <f aca="false">VLOOKUP($A21,FoodLog!$A$1:$Z$10007,17,0)</f>
        <v>28.2857142857143</v>
      </c>
      <c r="Y21" s="72" t="n">
        <f aca="false">VLOOKUP($A21,FoodLog!$A$1:$Z$10007,18,0)</f>
        <v>0.646931279015007</v>
      </c>
      <c r="Z21" s="72" t="n">
        <f aca="false">VLOOKUP($A21,FoodLog!$A$1:$Z$10007,19,0)</f>
        <v>-40.9095953915926</v>
      </c>
      <c r="AA21" s="64" t="n">
        <f aca="false">MIN($H21,($H21+Z21))/3500</f>
        <v>0.40050532487541</v>
      </c>
      <c r="AB21" s="65" t="n">
        <f aca="false">Scale!C21</f>
        <v>197</v>
      </c>
      <c r="AC21" s="66" t="n">
        <f aca="false">C21-AB21</f>
        <v>-1.30446933388555</v>
      </c>
    </row>
    <row r="22" customFormat="false" ht="15.7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195.295025341239</v>
      </c>
      <c r="D22" s="69" t="n">
        <f aca="false">$D$3</f>
        <v>149.157523167549</v>
      </c>
      <c r="E22" s="70" t="n">
        <f aca="false">C22-D22</f>
        <v>46.1375021736901</v>
      </c>
      <c r="F22" s="58"/>
      <c r="G22" s="71" t="n">
        <f aca="false">C22*TDEE!$B$5</f>
        <v>2430.05657669593</v>
      </c>
      <c r="H22" s="69" t="n">
        <f aca="false">$E22*31</f>
        <v>1430.26256738439</v>
      </c>
      <c r="I22" s="69" t="n">
        <f aca="false">$G22-$H22</f>
        <v>999.794009311538</v>
      </c>
      <c r="J22" s="60" t="n">
        <f aca="false">H22/3500</f>
        <v>0.408646447824112</v>
      </c>
      <c r="K22" s="69" t="n">
        <f aca="false">N22/9</f>
        <v>49.16554835282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442.48993517538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999.794009311538</v>
      </c>
      <c r="S22" s="72" t="n">
        <f aca="false">VLOOKUP($A22,FoodLog!$A$1:$Z$10007,12,0)</f>
        <v>426.6</v>
      </c>
      <c r="T22" s="72" t="n">
        <f aca="false">VLOOKUP($A22,FoodLog!$A$1:$Z$10007,13,0)</f>
        <v>65.6</v>
      </c>
      <c r="U22" s="72" t="n">
        <f aca="false">VLOOKUP($A22,FoodLog!$A$1:$Z$10007,14,0)</f>
        <v>500.4</v>
      </c>
      <c r="V22" s="72" t="n">
        <f aca="false">VLOOKUP($A22,FoodLog!$A$1:$Z$10007,15,0)</f>
        <v>992.6</v>
      </c>
      <c r="W22" s="72" t="n">
        <f aca="false">VLOOKUP($A22,FoodLog!$A$1:$Z$10007,16,0)</f>
        <v>15.8899351753797</v>
      </c>
      <c r="X22" s="72" t="n">
        <f aca="false">VLOOKUP($A22,FoodLog!$A$1:$Z$10007,17,0)</f>
        <v>14.4</v>
      </c>
      <c r="Y22" s="72" t="n">
        <f aca="false">VLOOKUP($A22,FoodLog!$A$1:$Z$10007,18,0)</f>
        <v>-23.095925863842</v>
      </c>
      <c r="Z22" s="72" t="n">
        <f aca="false">VLOOKUP($A22,FoodLog!$A$1:$Z$10007,19,0)</f>
        <v>7.1940093115378</v>
      </c>
      <c r="AA22" s="64" t="n">
        <f aca="false">MIN($H22,($H22+Z22))/3500</f>
        <v>0.408646447824112</v>
      </c>
      <c r="AB22" s="65" t="n">
        <f aca="false">Scale!C22</f>
        <v>197.2</v>
      </c>
      <c r="AC22" s="66" t="n">
        <f aca="false">C22-AB22</f>
        <v>-1.90497465876095</v>
      </c>
    </row>
    <row r="23" customFormat="false" ht="15.7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194.886378893415</v>
      </c>
      <c r="D23" s="69" t="n">
        <f aca="false">$D$3</f>
        <v>149.157523167549</v>
      </c>
      <c r="E23" s="70" t="n">
        <f aca="false">C23-D23</f>
        <v>45.7288557258659</v>
      </c>
      <c r="F23" s="58"/>
      <c r="G23" s="71" t="n">
        <f aca="false">C23*TDEE!$B$5</f>
        <v>2424.97178773961</v>
      </c>
      <c r="H23" s="69" t="n">
        <f aca="false">$E23*31</f>
        <v>1417.59452750184</v>
      </c>
      <c r="I23" s="69" t="n">
        <f aca="false">$G23-$H23</f>
        <v>1007.37726023777</v>
      </c>
      <c r="J23" s="60" t="n">
        <f aca="false">H23/3500</f>
        <v>0.40502700785767</v>
      </c>
      <c r="K23" s="69" t="n">
        <f aca="false">N23/9</f>
        <v>50.008131789068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450.073186101612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1007.37726023777</v>
      </c>
      <c r="S23" s="72" t="n">
        <f aca="false">VLOOKUP($A23,FoodLog!$A$1:$Z$10007,12,0)</f>
        <v>605.7</v>
      </c>
      <c r="T23" s="72" t="n">
        <f aca="false">VLOOKUP($A23,FoodLog!$A$1:$Z$10007,13,0)</f>
        <v>60.5714285714286</v>
      </c>
      <c r="U23" s="72" t="n">
        <f aca="false">VLOOKUP($A23,FoodLog!$A$1:$Z$10007,14,0)</f>
        <v>482.285714285714</v>
      </c>
      <c r="V23" s="72" t="n">
        <f aca="false">VLOOKUP($A23,FoodLog!$A$1:$Z$10007,15,0)</f>
        <v>1148.55714285714</v>
      </c>
      <c r="W23" s="72" t="n">
        <f aca="false">VLOOKUP($A23,FoodLog!$A$1:$Z$10007,16,0)</f>
        <v>-155.626813898388</v>
      </c>
      <c r="X23" s="72" t="n">
        <f aca="false">VLOOKUP($A23,FoodLog!$A$1:$Z$10007,17,0)</f>
        <v>19.4285714285714</v>
      </c>
      <c r="Y23" s="72" t="n">
        <f aca="false">VLOOKUP($A23,FoodLog!$A$1:$Z$10007,18,0)</f>
        <v>-4.98164014955597</v>
      </c>
      <c r="Z23" s="72" t="n">
        <f aca="false">VLOOKUP($A23,FoodLog!$A$1:$Z$10007,19,0)</f>
        <v>-141.17988261937</v>
      </c>
      <c r="AA23" s="64" t="n">
        <f aca="false">MIN($H23,($H23+Z23))/3500</f>
        <v>0.36468989853785</v>
      </c>
      <c r="AB23" s="65" t="n">
        <f aca="false">Scale!C23</f>
        <v>197.2</v>
      </c>
      <c r="AC23" s="66" t="n">
        <f aca="false">C23-AB23</f>
        <v>-2.31362110658506</v>
      </c>
    </row>
    <row r="24" customFormat="false" ht="15.7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194.521688994877</v>
      </c>
      <c r="D24" s="69" t="n">
        <f aca="false">$D$3</f>
        <v>149.157523167549</v>
      </c>
      <c r="E24" s="70" t="n">
        <f aca="false">C24-D24</f>
        <v>45.3641658273281</v>
      </c>
      <c r="F24" s="58"/>
      <c r="G24" s="71" t="n">
        <f aca="false">C24*TDEE!$B$5</f>
        <v>2420.4339502558</v>
      </c>
      <c r="H24" s="69" t="n">
        <f aca="false">$E24*31</f>
        <v>1406.28914064717</v>
      </c>
      <c r="I24" s="69" t="n">
        <f aca="false">$G24-$H24</f>
        <v>1014.14480960863</v>
      </c>
      <c r="J24" s="60" t="n">
        <f aca="false">H24/3500</f>
        <v>0.401796897327763</v>
      </c>
      <c r="K24" s="69" t="n">
        <f aca="false">N24/9</f>
        <v>50.7600817191631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456.840735472468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1014.14480960863</v>
      </c>
      <c r="S24" s="72" t="n">
        <f aca="false">VLOOKUP($A24,FoodLog!$A$1:$Z$10007,12,0)</f>
        <v>0</v>
      </c>
      <c r="T24" s="72" t="n">
        <f aca="false">VLOOKUP($A24,FoodLog!$A$1:$Z$10007,13,0)</f>
        <v>0</v>
      </c>
      <c r="U24" s="72" t="n">
        <f aca="false">VLOOKUP($A24,FoodLog!$A$1:$Z$10007,14,0)</f>
        <v>0</v>
      </c>
      <c r="V24" s="72" t="n">
        <f aca="false">VLOOKUP($A24,FoodLog!$A$1:$Z$10007,15,0)</f>
        <v>0</v>
      </c>
      <c r="W24" s="72" t="n">
        <f aca="false">VLOOKUP($A24,FoodLog!$A$1:$Z$10007,16,0)</f>
        <v>456.840735472468</v>
      </c>
      <c r="X24" s="72" t="n">
        <f aca="false">VLOOKUP($A24,FoodLog!$A$1:$Z$10007,17,0)</f>
        <v>80</v>
      </c>
      <c r="Y24" s="72" t="n">
        <f aca="false">VLOOKUP($A24,FoodLog!$A$1:$Z$10007,18,0)</f>
        <v>477.304074136158</v>
      </c>
      <c r="Z24" s="72" t="n">
        <f aca="false">VLOOKUP($A24,FoodLog!$A$1:$Z$10007,19,0)</f>
        <v>1014.14480960863</v>
      </c>
      <c r="AA24" s="64" t="n">
        <f aca="false">MIN($H24,($H24+Z24))/3500</f>
        <v>0.401796897327763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194.119892097549</v>
      </c>
      <c r="D25" s="69" t="n">
        <f aca="false">$D$3</f>
        <v>149.157523167549</v>
      </c>
      <c r="E25" s="70" t="n">
        <f aca="false">C25-D25</f>
        <v>44.9623689300003</v>
      </c>
      <c r="F25" s="58"/>
      <c r="G25" s="71" t="n">
        <f aca="false">C25*TDEE!$B$5</f>
        <v>2415.43439027652</v>
      </c>
      <c r="H25" s="69" t="n">
        <f aca="false">$E25*31</f>
        <v>1393.83343683001</v>
      </c>
      <c r="I25" s="69" t="n">
        <f aca="false">$G25-$H25</f>
        <v>1021.60095344651</v>
      </c>
      <c r="J25" s="60" t="n">
        <f aca="false">H25/3500</f>
        <v>0.398238124808574</v>
      </c>
      <c r="K25" s="69" t="n">
        <f aca="false">N25/9</f>
        <v>51.588542145595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464.296879310355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1021.60095344651</v>
      </c>
      <c r="S25" s="72" t="n">
        <f aca="false">VLOOKUP($A25,FoodLog!$A$1:$Z$10007,12,0)</f>
        <v>0</v>
      </c>
      <c r="T25" s="72" t="n">
        <f aca="false">VLOOKUP($A25,FoodLog!$A$1:$Z$10007,13,0)</f>
        <v>0</v>
      </c>
      <c r="U25" s="72" t="n">
        <f aca="false">VLOOKUP($A25,FoodLog!$A$1:$Z$10007,14,0)</f>
        <v>0</v>
      </c>
      <c r="V25" s="72" t="n">
        <f aca="false">VLOOKUP($A25,FoodLog!$A$1:$Z$10007,15,0)</f>
        <v>0</v>
      </c>
      <c r="W25" s="72" t="n">
        <f aca="false">VLOOKUP($A25,FoodLog!$A$1:$Z$10007,16,0)</f>
        <v>464.296879310355</v>
      </c>
      <c r="X25" s="72" t="n">
        <f aca="false">VLOOKUP($A25,FoodLog!$A$1:$Z$10007,17,0)</f>
        <v>80</v>
      </c>
      <c r="Y25" s="72" t="n">
        <f aca="false">VLOOKUP($A25,FoodLog!$A$1:$Z$10007,18,0)</f>
        <v>477.304074136158</v>
      </c>
      <c r="Z25" s="72" t="n">
        <f aca="false">VLOOKUP($A25,FoodLog!$A$1:$Z$10007,19,0)</f>
        <v>1021.60095344651</v>
      </c>
      <c r="AA25" s="64" t="n">
        <f aca="false">MIN($H25,($H25+Z25))/3500</f>
        <v>0.398238124808574</v>
      </c>
      <c r="AB25" s="65" t="n">
        <f aca="false">Scale!C25</f>
        <v>0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193.721653972741</v>
      </c>
      <c r="D26" s="69" t="n">
        <f aca="false">$D$3</f>
        <v>149.157523167549</v>
      </c>
      <c r="E26" s="70" t="n">
        <f aca="false">C26-D26</f>
        <v>44.5641308051918</v>
      </c>
      <c r="F26" s="58"/>
      <c r="G26" s="71" t="n">
        <f aca="false">C26*TDEE!$B$5</f>
        <v>2410.47911211421</v>
      </c>
      <c r="H26" s="69" t="n">
        <f aca="false">$E26*31</f>
        <v>1381.48805496094</v>
      </c>
      <c r="I26" s="69" t="n">
        <f aca="false">$G26-$H26</f>
        <v>1028.99105715326</v>
      </c>
      <c r="J26" s="60" t="n">
        <f aca="false">H26/3500</f>
        <v>0.394710872845984</v>
      </c>
      <c r="K26" s="69" t="n">
        <f aca="false">N26/9</f>
        <v>52.4096647796785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471.686983017106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1028.99105715326</v>
      </c>
      <c r="S26" s="72" t="n">
        <f aca="false">VLOOKUP($A26,FoodLog!$A$1:$Z$10007,12,0)</f>
        <v>0</v>
      </c>
      <c r="T26" s="72" t="n">
        <f aca="false">VLOOKUP($A26,FoodLog!$A$1:$Z$10007,13,0)</f>
        <v>0</v>
      </c>
      <c r="U26" s="72" t="n">
        <f aca="false">VLOOKUP($A26,FoodLog!$A$1:$Z$10007,14,0)</f>
        <v>0</v>
      </c>
      <c r="V26" s="72" t="n">
        <f aca="false">VLOOKUP($A26,FoodLog!$A$1:$Z$10007,15,0)</f>
        <v>0</v>
      </c>
      <c r="W26" s="72" t="n">
        <f aca="false">VLOOKUP($A26,FoodLog!$A$1:$Z$10007,16,0)</f>
        <v>471.686983017106</v>
      </c>
      <c r="X26" s="72" t="n">
        <f aca="false">VLOOKUP($A26,FoodLog!$A$1:$Z$10007,17,0)</f>
        <v>80</v>
      </c>
      <c r="Y26" s="72" t="n">
        <f aca="false">VLOOKUP($A26,FoodLog!$A$1:$Z$10007,18,0)</f>
        <v>477.304074136158</v>
      </c>
      <c r="Z26" s="72" t="n">
        <f aca="false">VLOOKUP($A26,FoodLog!$A$1:$Z$10007,19,0)</f>
        <v>1028.99105715326</v>
      </c>
      <c r="AA26" s="64" t="n">
        <f aca="false">MIN($H26,($H26+Z26))/3500</f>
        <v>0.394710872845984</v>
      </c>
      <c r="AB26" s="65" t="n">
        <f aca="false">Scale!C26</f>
        <v>0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193.326943099895</v>
      </c>
      <c r="D27" s="69" t="n">
        <f aca="false">$D$3</f>
        <v>149.157523167549</v>
      </c>
      <c r="E27" s="70" t="n">
        <f aca="false">C27-D27</f>
        <v>44.1694199323458</v>
      </c>
      <c r="F27" s="58"/>
      <c r="G27" s="71" t="n">
        <f aca="false">C27*TDEE!$B$5</f>
        <v>2405.56772355847</v>
      </c>
      <c r="H27" s="69" t="n">
        <f aca="false">$E27*31</f>
        <v>1369.25201790272</v>
      </c>
      <c r="I27" s="69" t="n">
        <f aca="false">$G27-$H27</f>
        <v>1036.31570565576</v>
      </c>
      <c r="J27" s="60" t="n">
        <f aca="false">H27/3500</f>
        <v>0.39121486225792</v>
      </c>
      <c r="K27" s="69" t="n">
        <f aca="false">N27/9</f>
        <v>53.2235146132886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479.011631519597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1036.31570565576</v>
      </c>
      <c r="S27" s="72" t="n">
        <f aca="false">VLOOKUP($A27,FoodLog!$A$1:$Z$10007,12,0)</f>
        <v>0</v>
      </c>
      <c r="T27" s="72" t="n">
        <f aca="false">VLOOKUP($A27,FoodLog!$A$1:$Z$10007,13,0)</f>
        <v>0</v>
      </c>
      <c r="U27" s="72" t="n">
        <f aca="false">VLOOKUP($A27,FoodLog!$A$1:$Z$10007,14,0)</f>
        <v>0</v>
      </c>
      <c r="V27" s="72" t="n">
        <f aca="false">VLOOKUP($A27,FoodLog!$A$1:$Z$10007,15,0)</f>
        <v>0</v>
      </c>
      <c r="W27" s="72" t="n">
        <f aca="false">VLOOKUP($A27,FoodLog!$A$1:$Z$10007,16,0)</f>
        <v>479.011631519597</v>
      </c>
      <c r="X27" s="72" t="n">
        <f aca="false">VLOOKUP($A27,FoodLog!$A$1:$Z$10007,17,0)</f>
        <v>80</v>
      </c>
      <c r="Y27" s="72" t="n">
        <f aca="false">VLOOKUP($A27,FoodLog!$A$1:$Z$10007,18,0)</f>
        <v>477.304074136158</v>
      </c>
      <c r="Z27" s="72" t="n">
        <f aca="false">VLOOKUP($A27,FoodLog!$A$1:$Z$10007,19,0)</f>
        <v>1036.31570565576</v>
      </c>
      <c r="AA27" s="64" t="n">
        <f aca="false">MIN($H27,($H27+Z27))/3500</f>
        <v>0.39121486225792</v>
      </c>
      <c r="AB27" s="65" t="n">
        <f aca="false">Scale!C27</f>
        <v>0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192.935728237637</v>
      </c>
      <c r="D28" s="69" t="n">
        <f aca="false">$D$3</f>
        <v>149.157523167549</v>
      </c>
      <c r="E28" s="70" t="n">
        <f aca="false">C28-D28</f>
        <v>43.7782050700878</v>
      </c>
      <c r="F28" s="58"/>
      <c r="G28" s="71" t="n">
        <f aca="false">C28*TDEE!$B$5</f>
        <v>2400.6998358728</v>
      </c>
      <c r="H28" s="69" t="n">
        <f aca="false">$E28*31</f>
        <v>1357.12435717272</v>
      </c>
      <c r="I28" s="69" t="n">
        <f aca="false">$G28-$H28</f>
        <v>1043.57547870008</v>
      </c>
      <c r="J28" s="60" t="n">
        <f aca="false">H28/3500</f>
        <v>0.387749816335064</v>
      </c>
      <c r="K28" s="69" t="n">
        <f aca="false">N28/9</f>
        <v>54.0301560626582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486.271404563924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1043.57547870008</v>
      </c>
      <c r="S28" s="72" t="n">
        <f aca="false">VLOOKUP($A28,FoodLog!$A$1:$Z$10007,12,0)</f>
        <v>0</v>
      </c>
      <c r="T28" s="72" t="n">
        <f aca="false">VLOOKUP($A28,FoodLog!$A$1:$Z$10007,13,0)</f>
        <v>0</v>
      </c>
      <c r="U28" s="72" t="n">
        <f aca="false">VLOOKUP($A28,FoodLog!$A$1:$Z$10007,14,0)</f>
        <v>0</v>
      </c>
      <c r="V28" s="72" t="n">
        <f aca="false">VLOOKUP($A28,FoodLog!$A$1:$Z$10007,15,0)</f>
        <v>0</v>
      </c>
      <c r="W28" s="72" t="n">
        <f aca="false">VLOOKUP($A28,FoodLog!$A$1:$Z$10007,16,0)</f>
        <v>486.271404563924</v>
      </c>
      <c r="X28" s="72" t="n">
        <f aca="false">VLOOKUP($A28,FoodLog!$A$1:$Z$10007,17,0)</f>
        <v>80</v>
      </c>
      <c r="Y28" s="72" t="n">
        <f aca="false">VLOOKUP($A28,FoodLog!$A$1:$Z$10007,18,0)</f>
        <v>477.304074136158</v>
      </c>
      <c r="Z28" s="72" t="n">
        <f aca="false">VLOOKUP($A28,FoodLog!$A$1:$Z$10007,19,0)</f>
        <v>1043.57547870008</v>
      </c>
      <c r="AA28" s="64" t="n">
        <f aca="false">MIN($H28,($H28+Z28))/3500</f>
        <v>0.387749816335064</v>
      </c>
      <c r="AB28" s="65" t="n">
        <f aca="false">Scale!C28</f>
        <v>0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192.547978421302</v>
      </c>
      <c r="D29" s="69" t="n">
        <f aca="false">$D$3</f>
        <v>149.157523167549</v>
      </c>
      <c r="E29" s="70" t="n">
        <f aca="false">C29-D29</f>
        <v>43.3904552537528</v>
      </c>
      <c r="F29" s="58"/>
      <c r="G29" s="71" t="n">
        <f aca="false">C29*TDEE!$B$5</f>
        <v>2395.87506376378</v>
      </c>
      <c r="H29" s="69" t="n">
        <f aca="false">$E29*31</f>
        <v>1345.10411286634</v>
      </c>
      <c r="I29" s="69" t="n">
        <f aca="false">$G29-$H29</f>
        <v>1050.77095089744</v>
      </c>
      <c r="J29" s="60" t="n">
        <f aca="false">H29/3500</f>
        <v>0.384315460818953</v>
      </c>
      <c r="K29" s="69" t="n">
        <f aca="false">N29/9</f>
        <v>54.8296529734763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493.466876761286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1050.77095089744</v>
      </c>
      <c r="S29" s="72" t="n">
        <f aca="false">VLOOKUP($A29,FoodLog!$A$1:$Z$10007,12,0)</f>
        <v>0</v>
      </c>
      <c r="T29" s="72" t="n">
        <f aca="false">VLOOKUP($A29,FoodLog!$A$1:$Z$10007,13,0)</f>
        <v>0</v>
      </c>
      <c r="U29" s="72" t="n">
        <f aca="false">VLOOKUP($A29,FoodLog!$A$1:$Z$10007,14,0)</f>
        <v>0</v>
      </c>
      <c r="V29" s="72" t="n">
        <f aca="false">VLOOKUP($A29,FoodLog!$A$1:$Z$10007,15,0)</f>
        <v>0</v>
      </c>
      <c r="W29" s="72" t="n">
        <f aca="false">VLOOKUP($A29,FoodLog!$A$1:$Z$10007,16,0)</f>
        <v>493.466876761286</v>
      </c>
      <c r="X29" s="72" t="n">
        <f aca="false">VLOOKUP($A29,FoodLog!$A$1:$Z$10007,17,0)</f>
        <v>80</v>
      </c>
      <c r="Y29" s="72" t="n">
        <f aca="false">VLOOKUP($A29,FoodLog!$A$1:$Z$10007,18,0)</f>
        <v>477.304074136158</v>
      </c>
      <c r="Z29" s="72" t="n">
        <f aca="false">VLOOKUP($A29,FoodLog!$A$1:$Z$10007,19,0)</f>
        <v>1050.77095089744</v>
      </c>
      <c r="AA29" s="64" t="n">
        <f aca="false">MIN($H29,($H29+Z29))/3500</f>
        <v>0.384315460818953</v>
      </c>
      <c r="AB29" s="65" t="n">
        <f aca="false">Scale!C29</f>
        <v>0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192.163662960483</v>
      </c>
      <c r="D30" s="69" t="n">
        <f aca="false">$D$3</f>
        <v>149.157523167549</v>
      </c>
      <c r="E30" s="70" t="n">
        <f aca="false">C30-D30</f>
        <v>43.0061397929338</v>
      </c>
      <c r="F30" s="58"/>
      <c r="G30" s="71" t="n">
        <f aca="false">C30*TDEE!$B$5</f>
        <v>2391.09302535058</v>
      </c>
      <c r="H30" s="69" t="n">
        <f aca="false">$E30*31</f>
        <v>1333.19033358095</v>
      </c>
      <c r="I30" s="69" t="n">
        <f aca="false">$G30-$H30</f>
        <v>1057.90269176963</v>
      </c>
      <c r="J30" s="60" t="n">
        <f aca="false">H30/3500</f>
        <v>0.380911523880271</v>
      </c>
      <c r="K30" s="69" t="n">
        <f aca="false">N30/9</f>
        <v>55.6220686259413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500.598617633472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1057.90269176963</v>
      </c>
      <c r="S30" s="72" t="n">
        <f aca="false">VLOOKUP($A30,FoodLog!$A$1:$Z$10007,12,0)</f>
        <v>0</v>
      </c>
      <c r="T30" s="72" t="n">
        <f aca="false">VLOOKUP($A30,FoodLog!$A$1:$Z$10007,13,0)</f>
        <v>0</v>
      </c>
      <c r="U30" s="72" t="n">
        <f aca="false">VLOOKUP($A30,FoodLog!$A$1:$Z$10007,14,0)</f>
        <v>0</v>
      </c>
      <c r="V30" s="72" t="n">
        <f aca="false">VLOOKUP($A30,FoodLog!$A$1:$Z$10007,15,0)</f>
        <v>0</v>
      </c>
      <c r="W30" s="72" t="n">
        <f aca="false">VLOOKUP($A30,FoodLog!$A$1:$Z$10007,16,0)</f>
        <v>500.598617633472</v>
      </c>
      <c r="X30" s="72" t="n">
        <f aca="false">VLOOKUP($A30,FoodLog!$A$1:$Z$10007,17,0)</f>
        <v>80</v>
      </c>
      <c r="Y30" s="72" t="n">
        <f aca="false">VLOOKUP($A30,FoodLog!$A$1:$Z$10007,18,0)</f>
        <v>477.304074136158</v>
      </c>
      <c r="Z30" s="72" t="n">
        <f aca="false">VLOOKUP($A30,FoodLog!$A$1:$Z$10007,19,0)</f>
        <v>1057.90269176963</v>
      </c>
      <c r="AA30" s="64" t="n">
        <f aca="false">MIN($H30,($H30+Z30))/3500</f>
        <v>0.380911523880271</v>
      </c>
      <c r="AB30" s="65" t="n">
        <f aca="false">Scale!C30</f>
        <v>0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191.782751436603</v>
      </c>
      <c r="D31" s="69" t="n">
        <f aca="false">$D$3</f>
        <v>149.157523167549</v>
      </c>
      <c r="E31" s="70" t="n">
        <f aca="false">C31-D31</f>
        <v>42.6252282690536</v>
      </c>
      <c r="F31" s="58"/>
      <c r="G31" s="71" t="n">
        <f aca="false">C31*TDEE!$B$5</f>
        <v>2386.35334213475</v>
      </c>
      <c r="H31" s="69" t="n">
        <f aca="false">$E31*31</f>
        <v>1321.38207634066</v>
      </c>
      <c r="I31" s="69" t="n">
        <f aca="false">$G31-$H31</f>
        <v>1064.97126579409</v>
      </c>
      <c r="J31" s="60" t="n">
        <f aca="false">H31/3500</f>
        <v>0.377537736097332</v>
      </c>
      <c r="K31" s="69" t="n">
        <f aca="false">N31/9</f>
        <v>56.4074657397703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507.667191657933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1064.97126579409</v>
      </c>
      <c r="S31" s="72" t="n">
        <f aca="false">VLOOKUP($A31,FoodLog!$A$1:$Z$10007,12,0)</f>
        <v>0</v>
      </c>
      <c r="T31" s="72" t="n">
        <f aca="false">VLOOKUP($A31,FoodLog!$A$1:$Z$10007,13,0)</f>
        <v>0</v>
      </c>
      <c r="U31" s="72" t="n">
        <f aca="false">VLOOKUP($A31,FoodLog!$A$1:$Z$10007,14,0)</f>
        <v>0</v>
      </c>
      <c r="V31" s="72" t="n">
        <f aca="false">VLOOKUP($A31,FoodLog!$A$1:$Z$10007,15,0)</f>
        <v>0</v>
      </c>
      <c r="W31" s="72" t="n">
        <f aca="false">VLOOKUP($A31,FoodLog!$A$1:$Z$10007,16,0)</f>
        <v>507.667191657933</v>
      </c>
      <c r="X31" s="72" t="n">
        <f aca="false">VLOOKUP($A31,FoodLog!$A$1:$Z$10007,17,0)</f>
        <v>80</v>
      </c>
      <c r="Y31" s="72" t="n">
        <f aca="false">VLOOKUP($A31,FoodLog!$A$1:$Z$10007,18,0)</f>
        <v>477.304074136158</v>
      </c>
      <c r="Z31" s="72" t="n">
        <f aca="false">VLOOKUP($A31,FoodLog!$A$1:$Z$10007,19,0)</f>
        <v>1064.97126579409</v>
      </c>
      <c r="AA31" s="64" t="n">
        <f aca="false">MIN($H31,($H31+Z31))/3500</f>
        <v>0.377537736097332</v>
      </c>
      <c r="AB31" s="65" t="n">
        <f aca="false">Scale!C31</f>
        <v>0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191.405213700505</v>
      </c>
      <c r="D32" s="69" t="n">
        <f aca="false">$D$3</f>
        <v>149.157523167549</v>
      </c>
      <c r="E32" s="70" t="n">
        <f aca="false">C32-D32</f>
        <v>42.2476905329562</v>
      </c>
      <c r="F32" s="58"/>
      <c r="G32" s="71" t="n">
        <f aca="false">C32*TDEE!$B$5</f>
        <v>2381.65563897026</v>
      </c>
      <c r="H32" s="69" t="n">
        <f aca="false">$E32*31</f>
        <v>1309.67840652164</v>
      </c>
      <c r="I32" s="69" t="n">
        <f aca="false">$G32-$H32</f>
        <v>1071.97723244862</v>
      </c>
      <c r="J32" s="60" t="n">
        <f aca="false">H32/3500</f>
        <v>0.374193830434755</v>
      </c>
      <c r="K32" s="69" t="n">
        <f aca="false">N32/9</f>
        <v>57.1859064791625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514.673158312463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1071.97723244862</v>
      </c>
      <c r="S32" s="72" t="n">
        <f aca="false">VLOOKUP($A32,FoodLog!$A$1:$Z$10007,12,0)</f>
        <v>0</v>
      </c>
      <c r="T32" s="72" t="n">
        <f aca="false">VLOOKUP($A32,FoodLog!$A$1:$Z$10007,13,0)</f>
        <v>0</v>
      </c>
      <c r="U32" s="72" t="n">
        <f aca="false">VLOOKUP($A32,FoodLog!$A$1:$Z$10007,14,0)</f>
        <v>0</v>
      </c>
      <c r="V32" s="72" t="n">
        <f aca="false">VLOOKUP($A32,FoodLog!$A$1:$Z$10007,15,0)</f>
        <v>0</v>
      </c>
      <c r="W32" s="72" t="n">
        <f aca="false">VLOOKUP($A32,FoodLog!$A$1:$Z$10007,16,0)</f>
        <v>514.673158312463</v>
      </c>
      <c r="X32" s="72" t="n">
        <f aca="false">VLOOKUP($A32,FoodLog!$A$1:$Z$10007,17,0)</f>
        <v>80</v>
      </c>
      <c r="Y32" s="72" t="n">
        <f aca="false">VLOOKUP($A32,FoodLog!$A$1:$Z$10007,18,0)</f>
        <v>477.304074136158</v>
      </c>
      <c r="Z32" s="72" t="n">
        <f aca="false">VLOOKUP($A32,FoodLog!$A$1:$Z$10007,19,0)</f>
        <v>1071.97723244862</v>
      </c>
      <c r="AA32" s="64" t="n">
        <f aca="false">MIN($H32,($H32+Z32))/3500</f>
        <v>0.374193830434755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191.03101987007</v>
      </c>
      <c r="D33" s="69" t="n">
        <f aca="false">$D$3</f>
        <v>149.157523167549</v>
      </c>
      <c r="E33" s="70" t="n">
        <f aca="false">C33-D33</f>
        <v>41.8734967025215</v>
      </c>
      <c r="F33" s="58"/>
      <c r="G33" s="71" t="n">
        <f aca="false">C33*TDEE!$B$5</f>
        <v>2376.9995440338</v>
      </c>
      <c r="H33" s="69" t="n">
        <f aca="false">$E33*31</f>
        <v>1298.07839777817</v>
      </c>
      <c r="I33" s="69" t="n">
        <f aca="false">$G33-$H33</f>
        <v>1078.92114625564</v>
      </c>
      <c r="J33" s="60" t="n">
        <f aca="false">H33/3500</f>
        <v>0.370879542222333</v>
      </c>
      <c r="K33" s="69" t="n">
        <f aca="false">N33/9</f>
        <v>57.9574524577201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521.617072119481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1078.92114625564</v>
      </c>
      <c r="S33" s="72" t="n">
        <f aca="false">VLOOKUP($A33,FoodLog!$A$1:$Z$10007,12,0)</f>
        <v>0</v>
      </c>
      <c r="T33" s="72" t="n">
        <f aca="false">VLOOKUP($A33,FoodLog!$A$1:$Z$10007,13,0)</f>
        <v>0</v>
      </c>
      <c r="U33" s="72" t="n">
        <f aca="false">VLOOKUP($A33,FoodLog!$A$1:$Z$10007,14,0)</f>
        <v>0</v>
      </c>
      <c r="V33" s="72" t="n">
        <f aca="false">VLOOKUP($A33,FoodLog!$A$1:$Z$10007,15,0)</f>
        <v>0</v>
      </c>
      <c r="W33" s="72" t="n">
        <f aca="false">VLOOKUP($A33,FoodLog!$A$1:$Z$10007,16,0)</f>
        <v>521.617072119481</v>
      </c>
      <c r="X33" s="72" t="n">
        <f aca="false">VLOOKUP($A33,FoodLog!$A$1:$Z$10007,17,0)</f>
        <v>80</v>
      </c>
      <c r="Y33" s="72" t="n">
        <f aca="false">VLOOKUP($A33,FoodLog!$A$1:$Z$10007,18,0)</f>
        <v>477.304074136158</v>
      </c>
      <c r="Z33" s="72" t="n">
        <f aca="false">VLOOKUP($A33,FoodLog!$A$1:$Z$10007,19,0)</f>
        <v>1078.92114625564</v>
      </c>
      <c r="AA33" s="64" t="n">
        <f aca="false">MIN($H33,($H33+Z33))/3500</f>
        <v>0.370879542222333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190.660140327848</v>
      </c>
      <c r="D34" s="69" t="n">
        <f aca="false">$D$3</f>
        <v>149.157523167549</v>
      </c>
      <c r="E34" s="70" t="n">
        <f aca="false">C34-D34</f>
        <v>41.5026171602991</v>
      </c>
      <c r="F34" s="58"/>
      <c r="G34" s="71" t="n">
        <f aca="false">C34*TDEE!$B$5</f>
        <v>2372.38468879535</v>
      </c>
      <c r="H34" s="69" t="n">
        <f aca="false">$E34*31</f>
        <v>1286.58113196927</v>
      </c>
      <c r="I34" s="69" t="n">
        <f aca="false">$G34-$H34</f>
        <v>1085.80355682608</v>
      </c>
      <c r="J34" s="60" t="n">
        <f aca="false">H34/3500</f>
        <v>0.367594609134078</v>
      </c>
      <c r="K34" s="69" t="n">
        <f aca="false">N34/9</f>
        <v>58.7221647433247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528.499482689922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1085.80355682608</v>
      </c>
      <c r="S34" s="72" t="n">
        <f aca="false">VLOOKUP($A34,FoodLog!$A$1:$Z$10007,12,0)</f>
        <v>0</v>
      </c>
      <c r="T34" s="72" t="n">
        <f aca="false">VLOOKUP($A34,FoodLog!$A$1:$Z$10007,13,0)</f>
        <v>0</v>
      </c>
      <c r="U34" s="72" t="n">
        <f aca="false">VLOOKUP($A34,FoodLog!$A$1:$Z$10007,14,0)</f>
        <v>0</v>
      </c>
      <c r="V34" s="72" t="n">
        <f aca="false">VLOOKUP($A34,FoodLog!$A$1:$Z$10007,15,0)</f>
        <v>0</v>
      </c>
      <c r="W34" s="72" t="n">
        <f aca="false">VLOOKUP($A34,FoodLog!$A$1:$Z$10007,16,0)</f>
        <v>528.499482689922</v>
      </c>
      <c r="X34" s="72" t="n">
        <f aca="false">VLOOKUP($A34,FoodLog!$A$1:$Z$10007,17,0)</f>
        <v>80</v>
      </c>
      <c r="Y34" s="72" t="n">
        <f aca="false">VLOOKUP($A34,FoodLog!$A$1:$Z$10007,18,0)</f>
        <v>477.304074136158</v>
      </c>
      <c r="Z34" s="72" t="n">
        <f aca="false">VLOOKUP($A34,FoodLog!$A$1:$Z$10007,19,0)</f>
        <v>1085.80355682608</v>
      </c>
      <c r="AA34" s="64" t="n">
        <f aca="false">MIN($H34,($H34+Z34))/3500</f>
        <v>0.367594609134078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190.292545718714</v>
      </c>
      <c r="D35" s="69" t="n">
        <f aca="false">$D$3</f>
        <v>149.157523167549</v>
      </c>
      <c r="E35" s="70" t="n">
        <f aca="false">C35-D35</f>
        <v>41.1350225511651</v>
      </c>
      <c r="F35" s="58"/>
      <c r="G35" s="71" t="n">
        <f aca="false">C35*TDEE!$B$5</f>
        <v>2367.81070798901</v>
      </c>
      <c r="H35" s="69" t="n">
        <f aca="false">$E35*31</f>
        <v>1275.18569908612</v>
      </c>
      <c r="I35" s="69" t="n">
        <f aca="false">$G35-$H35</f>
        <v>1092.6250089029</v>
      </c>
      <c r="J35" s="60" t="n">
        <f aca="false">H35/3500</f>
        <v>0.364338771167462</v>
      </c>
      <c r="K35" s="69" t="n">
        <f aca="false">N35/9</f>
        <v>59.4801038629711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535.32093476674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1092.6250089029</v>
      </c>
      <c r="S35" s="72" t="n">
        <f aca="false">VLOOKUP($A35,FoodLog!$A$1:$Z$10007,12,0)</f>
        <v>0</v>
      </c>
      <c r="T35" s="72" t="n">
        <f aca="false">VLOOKUP($A35,FoodLog!$A$1:$Z$10007,13,0)</f>
        <v>0</v>
      </c>
      <c r="U35" s="72" t="n">
        <f aca="false">VLOOKUP($A35,FoodLog!$A$1:$Z$10007,14,0)</f>
        <v>0</v>
      </c>
      <c r="V35" s="72" t="n">
        <f aca="false">VLOOKUP($A35,FoodLog!$A$1:$Z$10007,15,0)</f>
        <v>0</v>
      </c>
      <c r="W35" s="72" t="n">
        <f aca="false">VLOOKUP($A35,FoodLog!$A$1:$Z$10007,16,0)</f>
        <v>535.32093476674</v>
      </c>
      <c r="X35" s="72" t="n">
        <f aca="false">VLOOKUP($A35,FoodLog!$A$1:$Z$10007,17,0)</f>
        <v>80</v>
      </c>
      <c r="Y35" s="72" t="n">
        <f aca="false">VLOOKUP($A35,FoodLog!$A$1:$Z$10007,18,0)</f>
        <v>477.304074136158</v>
      </c>
      <c r="Z35" s="72" t="n">
        <f aca="false">VLOOKUP($A35,FoodLog!$A$1:$Z$10007,19,0)</f>
        <v>1092.6250089029</v>
      </c>
      <c r="AA35" s="64" t="n">
        <f aca="false">MIN($H35,($H35+Z35))/3500</f>
        <v>0.364338771167462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189.928206947547</v>
      </c>
      <c r="D36" s="69" t="n">
        <f aca="false">$D$3</f>
        <v>149.157523167549</v>
      </c>
      <c r="E36" s="70" t="n">
        <f aca="false">C36-D36</f>
        <v>40.7706837799976</v>
      </c>
      <c r="F36" s="58"/>
      <c r="G36" s="71" t="n">
        <f aca="false">C36*TDEE!$B$5</f>
        <v>2363.2772395841</v>
      </c>
      <c r="H36" s="69" t="n">
        <f aca="false">$E36*31</f>
        <v>1263.89119717993</v>
      </c>
      <c r="I36" s="69" t="n">
        <f aca="false">$G36-$H36</f>
        <v>1099.38604240418</v>
      </c>
      <c r="J36" s="60" t="n">
        <f aca="false">H36/3500</f>
        <v>0.361111770622836</v>
      </c>
      <c r="K36" s="69" t="n">
        <f aca="false">N36/9</f>
        <v>60.2313298075578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542.08196826802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1099.38604240418</v>
      </c>
      <c r="S36" s="72" t="n">
        <f aca="false">VLOOKUP($A36,FoodLog!$A$1:$Z$10007,12,0)</f>
        <v>0</v>
      </c>
      <c r="T36" s="72" t="n">
        <f aca="false">VLOOKUP($A36,FoodLog!$A$1:$Z$10007,13,0)</f>
        <v>0</v>
      </c>
      <c r="U36" s="72" t="n">
        <f aca="false">VLOOKUP($A36,FoodLog!$A$1:$Z$10007,14,0)</f>
        <v>0</v>
      </c>
      <c r="V36" s="72" t="n">
        <f aca="false">VLOOKUP($A36,FoodLog!$A$1:$Z$10007,15,0)</f>
        <v>0</v>
      </c>
      <c r="W36" s="72" t="n">
        <f aca="false">VLOOKUP($A36,FoodLog!$A$1:$Z$10007,16,0)</f>
        <v>542.08196826802</v>
      </c>
      <c r="X36" s="72" t="n">
        <f aca="false">VLOOKUP($A36,FoodLog!$A$1:$Z$10007,17,0)</f>
        <v>80</v>
      </c>
      <c r="Y36" s="72" t="n">
        <f aca="false">VLOOKUP($A36,FoodLog!$A$1:$Z$10007,18,0)</f>
        <v>477.304074136158</v>
      </c>
      <c r="Z36" s="72" t="n">
        <f aca="false">VLOOKUP($A36,FoodLog!$A$1:$Z$10007,19,0)</f>
        <v>1099.38604240418</v>
      </c>
      <c r="AA36" s="64" t="n">
        <f aca="false">MIN($H36,($H36+Z36))/3500</f>
        <v>0.361111770622836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189.567095176924</v>
      </c>
      <c r="D37" s="69" t="n">
        <f aca="false">$D$3</f>
        <v>149.157523167549</v>
      </c>
      <c r="E37" s="70" t="n">
        <f aca="false">C37-D37</f>
        <v>40.4095720093748</v>
      </c>
      <c r="F37" s="58"/>
      <c r="G37" s="71" t="n">
        <f aca="false">C37*TDEE!$B$5</f>
        <v>2358.78392475649</v>
      </c>
      <c r="H37" s="69" t="n">
        <f aca="false">$E37*31</f>
        <v>1252.69673229062</v>
      </c>
      <c r="I37" s="69" t="n">
        <f aca="false">$G37-$H37</f>
        <v>1106.08719246588</v>
      </c>
      <c r="J37" s="60" t="n">
        <f aca="false">H37/3500</f>
        <v>0.357913352083034</v>
      </c>
      <c r="K37" s="69" t="n">
        <f aca="false">N37/9</f>
        <v>60.9759020366353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548.783118329718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1106.08719246588</v>
      </c>
      <c r="S37" s="72" t="n">
        <f aca="false">VLOOKUP($A37,FoodLog!$A$1:$Z$10007,12,0)</f>
        <v>0</v>
      </c>
      <c r="T37" s="72" t="n">
        <f aca="false">VLOOKUP($A37,FoodLog!$A$1:$Z$10007,13,0)</f>
        <v>0</v>
      </c>
      <c r="U37" s="72" t="n">
        <f aca="false">VLOOKUP($A37,FoodLog!$A$1:$Z$10007,14,0)</f>
        <v>0</v>
      </c>
      <c r="V37" s="72" t="n">
        <f aca="false">VLOOKUP($A37,FoodLog!$A$1:$Z$10007,15,0)</f>
        <v>0</v>
      </c>
      <c r="W37" s="72" t="n">
        <f aca="false">VLOOKUP($A37,FoodLog!$A$1:$Z$10007,16,0)</f>
        <v>548.783118329718</v>
      </c>
      <c r="X37" s="72" t="n">
        <f aca="false">VLOOKUP($A37,FoodLog!$A$1:$Z$10007,17,0)</f>
        <v>80</v>
      </c>
      <c r="Y37" s="72" t="n">
        <f aca="false">VLOOKUP($A37,FoodLog!$A$1:$Z$10007,18,0)</f>
        <v>477.304074136158</v>
      </c>
      <c r="Z37" s="72" t="n">
        <f aca="false">VLOOKUP($A37,FoodLog!$A$1:$Z$10007,19,0)</f>
        <v>1106.08719246588</v>
      </c>
      <c r="AA37" s="64" t="n">
        <f aca="false">MIN($H37,($H37+Z37))/3500</f>
        <v>0.357913352083034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189.209181824841</v>
      </c>
      <c r="D38" s="69" t="n">
        <f aca="false">$D$3</f>
        <v>149.157523167549</v>
      </c>
      <c r="E38" s="70" t="n">
        <f aca="false">C38-D38</f>
        <v>40.0516586572917</v>
      </c>
      <c r="F38" s="58"/>
      <c r="G38" s="71" t="n">
        <f aca="false">C38*TDEE!$B$5</f>
        <v>2354.33040786021</v>
      </c>
      <c r="H38" s="69" t="n">
        <f aca="false">$E38*31</f>
        <v>1241.60141837604</v>
      </c>
      <c r="I38" s="69" t="n">
        <f aca="false">$G38-$H38</f>
        <v>1112.72898948417</v>
      </c>
      <c r="J38" s="60" t="n">
        <f aca="false">H38/3500</f>
        <v>0.354743262393155</v>
      </c>
      <c r="K38" s="69" t="n">
        <f aca="false">N38/9</f>
        <v>61.7138794831125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555.424915348012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1112.72898948417</v>
      </c>
      <c r="S38" s="72" t="n">
        <f aca="false">VLOOKUP($A38,FoodLog!$A$1:$Z$10007,12,0)</f>
        <v>0</v>
      </c>
      <c r="T38" s="72" t="n">
        <f aca="false">VLOOKUP($A38,FoodLog!$A$1:$Z$10007,13,0)</f>
        <v>0</v>
      </c>
      <c r="U38" s="72" t="n">
        <f aca="false">VLOOKUP($A38,FoodLog!$A$1:$Z$10007,14,0)</f>
        <v>0</v>
      </c>
      <c r="V38" s="72" t="n">
        <f aca="false">VLOOKUP($A38,FoodLog!$A$1:$Z$10007,15,0)</f>
        <v>0</v>
      </c>
      <c r="W38" s="72" t="n">
        <f aca="false">VLOOKUP($A38,FoodLog!$A$1:$Z$10007,16,0)</f>
        <v>555.424915348012</v>
      </c>
      <c r="X38" s="72" t="n">
        <f aca="false">VLOOKUP($A38,FoodLog!$A$1:$Z$10007,17,0)</f>
        <v>80</v>
      </c>
      <c r="Y38" s="72" t="n">
        <f aca="false">VLOOKUP($A38,FoodLog!$A$1:$Z$10007,18,0)</f>
        <v>477.304074136158</v>
      </c>
      <c r="Z38" s="72" t="n">
        <f aca="false">VLOOKUP($A38,FoodLog!$A$1:$Z$10007,19,0)</f>
        <v>1112.72898948417</v>
      </c>
      <c r="AA38" s="64" t="n">
        <f aca="false">MIN($H38,($H38+Z38))/3500</f>
        <v>0.354743262393155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188.854438562448</v>
      </c>
      <c r="D39" s="69" t="n">
        <f aca="false">$D$3</f>
        <v>149.157523167549</v>
      </c>
      <c r="E39" s="70" t="n">
        <f aca="false">C39-D39</f>
        <v>39.6969153948986</v>
      </c>
      <c r="F39" s="58"/>
      <c r="G39" s="71" t="n">
        <f aca="false">C39*TDEE!$B$5</f>
        <v>2349.9163363993</v>
      </c>
      <c r="H39" s="69" t="n">
        <f aca="false">$E39*31</f>
        <v>1230.60437724186</v>
      </c>
      <c r="I39" s="69" t="n">
        <f aca="false">$G39-$H39</f>
        <v>1119.31195915745</v>
      </c>
      <c r="J39" s="60" t="n">
        <f aca="false">H39/3500</f>
        <v>0.35160125064053</v>
      </c>
      <c r="K39" s="69" t="n">
        <f aca="false">N39/9</f>
        <v>62.4453205579208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562.007885021287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1119.31195915745</v>
      </c>
      <c r="S39" s="72" t="n">
        <f aca="false">VLOOKUP($A39,FoodLog!$A$1:$Z$10007,12,0)</f>
        <v>0</v>
      </c>
      <c r="T39" s="72" t="n">
        <f aca="false">VLOOKUP($A39,FoodLog!$A$1:$Z$10007,13,0)</f>
        <v>0</v>
      </c>
      <c r="U39" s="72" t="n">
        <f aca="false">VLOOKUP($A39,FoodLog!$A$1:$Z$10007,14,0)</f>
        <v>0</v>
      </c>
      <c r="V39" s="72" t="n">
        <f aca="false">VLOOKUP($A39,FoodLog!$A$1:$Z$10007,15,0)</f>
        <v>0</v>
      </c>
      <c r="W39" s="72" t="n">
        <f aca="false">VLOOKUP($A39,FoodLog!$A$1:$Z$10007,16,0)</f>
        <v>562.007885021287</v>
      </c>
      <c r="X39" s="72" t="n">
        <f aca="false">VLOOKUP($A39,FoodLog!$A$1:$Z$10007,17,0)</f>
        <v>80</v>
      </c>
      <c r="Y39" s="72" t="n">
        <f aca="false">VLOOKUP($A39,FoodLog!$A$1:$Z$10007,18,0)</f>
        <v>477.304074136158</v>
      </c>
      <c r="Z39" s="72" t="n">
        <f aca="false">VLOOKUP($A39,FoodLog!$A$1:$Z$10007,19,0)</f>
        <v>1119.31195915745</v>
      </c>
      <c r="AA39" s="64" t="n">
        <f aca="false">MIN($H39,($H39+Z39))/3500</f>
        <v>0.35160125064053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188.502837311807</v>
      </c>
      <c r="D40" s="69" t="n">
        <f aca="false">$D$3</f>
        <v>149.157523167549</v>
      </c>
      <c r="E40" s="70" t="n">
        <f aca="false">C40-D40</f>
        <v>39.345314144258</v>
      </c>
      <c r="F40" s="58"/>
      <c r="G40" s="71" t="n">
        <f aca="false">C40*TDEE!$B$5</f>
        <v>2345.5413609999</v>
      </c>
      <c r="H40" s="69" t="n">
        <f aca="false">$E40*31</f>
        <v>1219.704738472</v>
      </c>
      <c r="I40" s="69" t="n">
        <f aca="false">$G40-$H40</f>
        <v>1125.8366225279</v>
      </c>
      <c r="J40" s="60" t="n">
        <f aca="false">H40/3500</f>
        <v>0.348487068134857</v>
      </c>
      <c r="K40" s="69" t="n">
        <f aca="false">N40/9</f>
        <v>63.1702831546379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568.532548391741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1125.8366225279</v>
      </c>
      <c r="S40" s="72" t="n">
        <f aca="false">VLOOKUP($A40,FoodLog!$A$1:$Z$10007,12,0)</f>
        <v>0</v>
      </c>
      <c r="T40" s="72" t="n">
        <f aca="false">VLOOKUP($A40,FoodLog!$A$1:$Z$10007,13,0)</f>
        <v>0</v>
      </c>
      <c r="U40" s="72" t="n">
        <f aca="false">VLOOKUP($A40,FoodLog!$A$1:$Z$10007,14,0)</f>
        <v>0</v>
      </c>
      <c r="V40" s="72" t="n">
        <f aca="false">VLOOKUP($A40,FoodLog!$A$1:$Z$10007,15,0)</f>
        <v>0</v>
      </c>
      <c r="W40" s="72" t="n">
        <f aca="false">VLOOKUP($A40,FoodLog!$A$1:$Z$10007,16,0)</f>
        <v>568.532548391741</v>
      </c>
      <c r="X40" s="72" t="n">
        <f aca="false">VLOOKUP($A40,FoodLog!$A$1:$Z$10007,17,0)</f>
        <v>80</v>
      </c>
      <c r="Y40" s="72" t="n">
        <f aca="false">VLOOKUP($A40,FoodLog!$A$1:$Z$10007,18,0)</f>
        <v>477.304074136158</v>
      </c>
      <c r="Z40" s="72" t="n">
        <f aca="false">VLOOKUP($A40,FoodLog!$A$1:$Z$10007,19,0)</f>
        <v>1125.8366225279</v>
      </c>
      <c r="AA40" s="64" t="n">
        <f aca="false">MIN($H40,($H40+Z40))/3500</f>
        <v>0.348487068134857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188.154350243672</v>
      </c>
      <c r="D41" s="69" t="n">
        <f aca="false">$D$3</f>
        <v>149.157523167549</v>
      </c>
      <c r="E41" s="70" t="n">
        <f aca="false">C41-D41</f>
        <v>38.9968270761232</v>
      </c>
      <c r="F41" s="58"/>
      <c r="G41" s="71" t="n">
        <f aca="false">C41*TDEE!$B$5</f>
        <v>2341.2051353826</v>
      </c>
      <c r="H41" s="69" t="n">
        <f aca="false">$E41*31</f>
        <v>1208.90163935982</v>
      </c>
      <c r="I41" s="69" t="n">
        <f aca="false">$G41-$H41</f>
        <v>1132.30349602279</v>
      </c>
      <c r="J41" s="60" t="n">
        <f aca="false">H41/3500</f>
        <v>0.345400468388519</v>
      </c>
      <c r="K41" s="69" t="n">
        <f aca="false">N41/9</f>
        <v>63.8888246540699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574.999421886629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1132.30349602279</v>
      </c>
      <c r="S41" s="72" t="n">
        <f aca="false">VLOOKUP($A41,FoodLog!$A$1:$Z$10007,12,0)</f>
        <v>0</v>
      </c>
      <c r="T41" s="72" t="n">
        <f aca="false">VLOOKUP($A41,FoodLog!$A$1:$Z$10007,13,0)</f>
        <v>0</v>
      </c>
      <c r="U41" s="72" t="n">
        <f aca="false">VLOOKUP($A41,FoodLog!$A$1:$Z$10007,14,0)</f>
        <v>0</v>
      </c>
      <c r="V41" s="72" t="n">
        <f aca="false">VLOOKUP($A41,FoodLog!$A$1:$Z$10007,15,0)</f>
        <v>0</v>
      </c>
      <c r="W41" s="72" t="n">
        <f aca="false">VLOOKUP($A41,FoodLog!$A$1:$Z$10007,16,0)</f>
        <v>574.999421886629</v>
      </c>
      <c r="X41" s="72" t="n">
        <f aca="false">VLOOKUP($A41,FoodLog!$A$1:$Z$10007,17,0)</f>
        <v>80</v>
      </c>
      <c r="Y41" s="72" t="n">
        <f aca="false">VLOOKUP($A41,FoodLog!$A$1:$Z$10007,18,0)</f>
        <v>477.304074136158</v>
      </c>
      <c r="Z41" s="72" t="n">
        <f aca="false">VLOOKUP($A41,FoodLog!$A$1:$Z$10007,19,0)</f>
        <v>1132.30349602279</v>
      </c>
      <c r="AA41" s="64" t="n">
        <f aca="false">MIN($H41,($H41+Z41))/3500</f>
        <v>0.345400468388519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187.808949775284</v>
      </c>
      <c r="D42" s="69" t="n">
        <f aca="false">$D$3</f>
        <v>149.157523167549</v>
      </c>
      <c r="E42" s="70" t="n">
        <f aca="false">C42-D42</f>
        <v>38.6514266077346</v>
      </c>
      <c r="F42" s="58"/>
      <c r="G42" s="71" t="n">
        <f aca="false">C42*TDEE!$B$5</f>
        <v>2336.90731633506</v>
      </c>
      <c r="H42" s="69" t="n">
        <f aca="false">$E42*31</f>
        <v>1198.19422483977</v>
      </c>
      <c r="I42" s="69" t="n">
        <f aca="false">$G42-$H42</f>
        <v>1138.71309149529</v>
      </c>
      <c r="J42" s="60" t="n">
        <f aca="false">H42/3500</f>
        <v>0.342341207097078</v>
      </c>
      <c r="K42" s="69" t="n">
        <f aca="false">N42/9</f>
        <v>64.6010019287926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581.409017359133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1138.71309149529</v>
      </c>
      <c r="S42" s="72" t="n">
        <f aca="false">VLOOKUP($A42,FoodLog!$A$1:$Z$10007,12,0)</f>
        <v>0</v>
      </c>
      <c r="T42" s="72" t="n">
        <f aca="false">VLOOKUP($A42,FoodLog!$A$1:$Z$10007,13,0)</f>
        <v>0</v>
      </c>
      <c r="U42" s="72" t="n">
        <f aca="false">VLOOKUP($A42,FoodLog!$A$1:$Z$10007,14,0)</f>
        <v>0</v>
      </c>
      <c r="V42" s="72" t="n">
        <f aca="false">VLOOKUP($A42,FoodLog!$A$1:$Z$10007,15,0)</f>
        <v>0</v>
      </c>
      <c r="W42" s="72" t="n">
        <f aca="false">VLOOKUP($A42,FoodLog!$A$1:$Z$10007,16,0)</f>
        <v>581.409017359133</v>
      </c>
      <c r="X42" s="72" t="n">
        <f aca="false">VLOOKUP($A42,FoodLog!$A$1:$Z$10007,17,0)</f>
        <v>80</v>
      </c>
      <c r="Y42" s="72" t="n">
        <f aca="false">VLOOKUP($A42,FoodLog!$A$1:$Z$10007,18,0)</f>
        <v>477.304074136158</v>
      </c>
      <c r="Z42" s="72" t="n">
        <f aca="false">VLOOKUP($A42,FoodLog!$A$1:$Z$10007,19,0)</f>
        <v>1138.71309149529</v>
      </c>
      <c r="AA42" s="64" t="n">
        <f aca="false">MIN($H42,($H42+Z42))/3500</f>
        <v>0.342341207097078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187.466608568187</v>
      </c>
      <c r="D43" s="69" t="n">
        <f aca="false">$D$3</f>
        <v>149.157523167549</v>
      </c>
      <c r="E43" s="70" t="n">
        <f aca="false">C43-D43</f>
        <v>38.3090854006376</v>
      </c>
      <c r="F43" s="58"/>
      <c r="G43" s="71" t="n">
        <f aca="false">C43*TDEE!$B$5</f>
        <v>2332.6475636848</v>
      </c>
      <c r="H43" s="69" t="n">
        <f aca="false">$E43*31</f>
        <v>1187.58164741976</v>
      </c>
      <c r="I43" s="69" t="n">
        <f aca="false">$G43-$H43</f>
        <v>1145.06591626504</v>
      </c>
      <c r="J43" s="60" t="n">
        <f aca="false">H43/3500</f>
        <v>0.339309042119933</v>
      </c>
      <c r="K43" s="69" t="n">
        <f aca="false">N43/9</f>
        <v>65.3068713476534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587.76184212888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1145.06591626504</v>
      </c>
      <c r="S43" s="72" t="n">
        <f aca="false">VLOOKUP($A43,FoodLog!$A$1:$Z$10007,12,0)</f>
        <v>0</v>
      </c>
      <c r="T43" s="72" t="n">
        <f aca="false">VLOOKUP($A43,FoodLog!$A$1:$Z$10007,13,0)</f>
        <v>0</v>
      </c>
      <c r="U43" s="72" t="n">
        <f aca="false">VLOOKUP($A43,FoodLog!$A$1:$Z$10007,14,0)</f>
        <v>0</v>
      </c>
      <c r="V43" s="72" t="n">
        <f aca="false">VLOOKUP($A43,FoodLog!$A$1:$Z$10007,15,0)</f>
        <v>0</v>
      </c>
      <c r="W43" s="72" t="n">
        <f aca="false">VLOOKUP($A43,FoodLog!$A$1:$Z$10007,16,0)</f>
        <v>587.76184212888</v>
      </c>
      <c r="X43" s="72" t="n">
        <f aca="false">VLOOKUP($A43,FoodLog!$A$1:$Z$10007,17,0)</f>
        <v>80</v>
      </c>
      <c r="Y43" s="72" t="n">
        <f aca="false">VLOOKUP($A43,FoodLog!$A$1:$Z$10007,18,0)</f>
        <v>477.304074136158</v>
      </c>
      <c r="Z43" s="72" t="n">
        <f aca="false">VLOOKUP($A43,FoodLog!$A$1:$Z$10007,19,0)</f>
        <v>1145.06591626504</v>
      </c>
      <c r="AA43" s="64" t="n">
        <f aca="false">MIN($H43,($H43+Z43))/3500</f>
        <v>0.339309042119933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187.127299526067</v>
      </c>
      <c r="D44" s="69" t="n">
        <f aca="false">$D$3</f>
        <v>149.157523167549</v>
      </c>
      <c r="E44" s="70" t="n">
        <f aca="false">C44-D44</f>
        <v>37.9697763585176</v>
      </c>
      <c r="F44" s="58"/>
      <c r="G44" s="71" t="n">
        <f aca="false">C44*TDEE!$B$5</f>
        <v>2328.4255402723</v>
      </c>
      <c r="H44" s="69" t="n">
        <f aca="false">$E44*31</f>
        <v>1177.06306711405</v>
      </c>
      <c r="I44" s="69" t="n">
        <f aca="false">$G44-$H44</f>
        <v>1151.36247315825</v>
      </c>
      <c r="J44" s="60" t="n">
        <f aca="false">H44/3500</f>
        <v>0.336303733461156</v>
      </c>
      <c r="K44" s="69" t="n">
        <f aca="false">N44/9</f>
        <v>66.0064887802329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594.058399022096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1151.36247315825</v>
      </c>
      <c r="S44" s="72" t="n">
        <f aca="false">VLOOKUP($A44,FoodLog!$A$1:$Z$10007,12,0)</f>
        <v>0</v>
      </c>
      <c r="T44" s="72" t="n">
        <f aca="false">VLOOKUP($A44,FoodLog!$A$1:$Z$10007,13,0)</f>
        <v>0</v>
      </c>
      <c r="U44" s="72" t="n">
        <f aca="false">VLOOKUP($A44,FoodLog!$A$1:$Z$10007,14,0)</f>
        <v>0</v>
      </c>
      <c r="V44" s="72" t="n">
        <f aca="false">VLOOKUP($A44,FoodLog!$A$1:$Z$10007,15,0)</f>
        <v>0</v>
      </c>
      <c r="W44" s="72" t="n">
        <f aca="false">VLOOKUP($A44,FoodLog!$A$1:$Z$10007,16,0)</f>
        <v>594.058399022096</v>
      </c>
      <c r="X44" s="72" t="n">
        <f aca="false">VLOOKUP($A44,FoodLog!$A$1:$Z$10007,17,0)</f>
        <v>80</v>
      </c>
      <c r="Y44" s="72" t="n">
        <f aca="false">VLOOKUP($A44,FoodLog!$A$1:$Z$10007,18,0)</f>
        <v>477.304074136158</v>
      </c>
      <c r="Z44" s="72" t="n">
        <f aca="false">VLOOKUP($A44,FoodLog!$A$1:$Z$10007,19,0)</f>
        <v>1151.36247315825</v>
      </c>
      <c r="AA44" s="64" t="n">
        <f aca="false">MIN($H44,($H44+Z44))/3500</f>
        <v>0.336303733461156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186.790995792605</v>
      </c>
      <c r="D45" s="69" t="n">
        <f aca="false">$D$3</f>
        <v>149.157523167549</v>
      </c>
      <c r="E45" s="70" t="n">
        <f aca="false">C45-D45</f>
        <v>37.6334726250565</v>
      </c>
      <c r="F45" s="58"/>
      <c r="G45" s="71" t="n">
        <f aca="false">C45*TDEE!$B$5</f>
        <v>2324.24091192431</v>
      </c>
      <c r="H45" s="69" t="n">
        <f aca="false">$E45*31</f>
        <v>1166.63765137675</v>
      </c>
      <c r="I45" s="69" t="n">
        <f aca="false">$G45-$H45</f>
        <v>1157.60326054756</v>
      </c>
      <c r="J45" s="60" t="n">
        <f aca="false">H45/3500</f>
        <v>0.3333250432505</v>
      </c>
      <c r="K45" s="69" t="n">
        <f aca="false">N45/9</f>
        <v>66.6999096012668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600.299186411401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1157.60326054756</v>
      </c>
      <c r="S45" s="72" t="n">
        <f aca="false">VLOOKUP($A45,FoodLog!$A$1:$Z$10007,12,0)</f>
        <v>0</v>
      </c>
      <c r="T45" s="72" t="n">
        <f aca="false">VLOOKUP($A45,FoodLog!$A$1:$Z$10007,13,0)</f>
        <v>0</v>
      </c>
      <c r="U45" s="72" t="n">
        <f aca="false">VLOOKUP($A45,FoodLog!$A$1:$Z$10007,14,0)</f>
        <v>0</v>
      </c>
      <c r="V45" s="72" t="n">
        <f aca="false">VLOOKUP($A45,FoodLog!$A$1:$Z$10007,15,0)</f>
        <v>0</v>
      </c>
      <c r="W45" s="72" t="n">
        <f aca="false">VLOOKUP($A45,FoodLog!$A$1:$Z$10007,16,0)</f>
        <v>600.299186411401</v>
      </c>
      <c r="X45" s="72" t="n">
        <f aca="false">VLOOKUP($A45,FoodLog!$A$1:$Z$10007,17,0)</f>
        <v>80</v>
      </c>
      <c r="Y45" s="72" t="n">
        <f aca="false">VLOOKUP($A45,FoodLog!$A$1:$Z$10007,18,0)</f>
        <v>477.304074136158</v>
      </c>
      <c r="Z45" s="72" t="n">
        <f aca="false">VLOOKUP($A45,FoodLog!$A$1:$Z$10007,19,0)</f>
        <v>1157.60326054756</v>
      </c>
      <c r="AA45" s="64" t="n">
        <f aca="false">MIN($H45,($H45+Z45))/3500</f>
        <v>0.3333250432505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186.457670749355</v>
      </c>
      <c r="D46" s="69" t="n">
        <f aca="false">$D$3</f>
        <v>149.157523167549</v>
      </c>
      <c r="E46" s="70" t="n">
        <f aca="false">C46-D46</f>
        <v>37.300147581806</v>
      </c>
      <c r="F46" s="58"/>
      <c r="G46" s="71" t="n">
        <f aca="false">C46*TDEE!$B$5</f>
        <v>2320.0933474274</v>
      </c>
      <c r="H46" s="69" t="n">
        <f aca="false">$E46*31</f>
        <v>1156.30457503598</v>
      </c>
      <c r="I46" s="69" t="n">
        <f aca="false">$G46-$H46</f>
        <v>1163.78877239142</v>
      </c>
      <c r="J46" s="60" t="n">
        <f aca="false">H46/3500</f>
        <v>0.330372735724567</v>
      </c>
      <c r="K46" s="69" t="n">
        <f aca="false">N46/9</f>
        <v>67.3871886950286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606.484698255257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1163.78877239142</v>
      </c>
      <c r="S46" s="72" t="n">
        <f aca="false">VLOOKUP($A46,FoodLog!$A$1:$Z$10007,12,0)</f>
        <v>0</v>
      </c>
      <c r="T46" s="72" t="n">
        <f aca="false">VLOOKUP($A46,FoodLog!$A$1:$Z$10007,13,0)</f>
        <v>0</v>
      </c>
      <c r="U46" s="72" t="n">
        <f aca="false">VLOOKUP($A46,FoodLog!$A$1:$Z$10007,14,0)</f>
        <v>0</v>
      </c>
      <c r="V46" s="72" t="n">
        <f aca="false">VLOOKUP($A46,FoodLog!$A$1:$Z$10007,15,0)</f>
        <v>0</v>
      </c>
      <c r="W46" s="72" t="n">
        <f aca="false">VLOOKUP($A46,FoodLog!$A$1:$Z$10007,16,0)</f>
        <v>606.484698255257</v>
      </c>
      <c r="X46" s="72" t="n">
        <f aca="false">VLOOKUP($A46,FoodLog!$A$1:$Z$10007,17,0)</f>
        <v>80</v>
      </c>
      <c r="Y46" s="72" t="n">
        <f aca="false">VLOOKUP($A46,FoodLog!$A$1:$Z$10007,18,0)</f>
        <v>477.304074136158</v>
      </c>
      <c r="Z46" s="72" t="n">
        <f aca="false">VLOOKUP($A46,FoodLog!$A$1:$Z$10007,19,0)</f>
        <v>1163.78877239142</v>
      </c>
      <c r="AA46" s="64" t="n">
        <f aca="false">MIN($H46,($H46+Z46))/3500</f>
        <v>0.330372735724567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186.12729801363</v>
      </c>
      <c r="D47" s="69" t="n">
        <f aca="false">$D$3</f>
        <v>149.157523167549</v>
      </c>
      <c r="E47" s="70" t="n">
        <f aca="false">C47-D47</f>
        <v>36.9697748460814</v>
      </c>
      <c r="F47" s="58"/>
      <c r="G47" s="71" t="n">
        <f aca="false">C47*TDEE!$B$5</f>
        <v>2315.98251850175</v>
      </c>
      <c r="H47" s="69" t="n">
        <f aca="false">$E47*31</f>
        <v>1146.06302022852</v>
      </c>
      <c r="I47" s="69" t="n">
        <f aca="false">$G47-$H47</f>
        <v>1169.91949827323</v>
      </c>
      <c r="J47" s="60" t="n">
        <f aca="false">H47/3500</f>
        <v>0.327446577208149</v>
      </c>
      <c r="K47" s="69" t="n">
        <f aca="false">N47/9</f>
        <v>68.0683804596742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612.615424137068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1169.91949827323</v>
      </c>
      <c r="S47" s="72" t="n">
        <f aca="false">VLOOKUP($A47,FoodLog!$A$1:$Z$10007,12,0)</f>
        <v>0</v>
      </c>
      <c r="T47" s="72" t="n">
        <f aca="false">VLOOKUP($A47,FoodLog!$A$1:$Z$10007,13,0)</f>
        <v>0</v>
      </c>
      <c r="U47" s="72" t="n">
        <f aca="false">VLOOKUP($A47,FoodLog!$A$1:$Z$10007,14,0)</f>
        <v>0</v>
      </c>
      <c r="V47" s="72" t="n">
        <f aca="false">VLOOKUP($A47,FoodLog!$A$1:$Z$10007,15,0)</f>
        <v>0</v>
      </c>
      <c r="W47" s="72" t="n">
        <f aca="false">VLOOKUP($A47,FoodLog!$A$1:$Z$10007,16,0)</f>
        <v>612.615424137068</v>
      </c>
      <c r="X47" s="72" t="n">
        <f aca="false">VLOOKUP($A47,FoodLog!$A$1:$Z$10007,17,0)</f>
        <v>80</v>
      </c>
      <c r="Y47" s="72" t="n">
        <f aca="false">VLOOKUP($A47,FoodLog!$A$1:$Z$10007,18,0)</f>
        <v>477.304074136158</v>
      </c>
      <c r="Z47" s="72" t="n">
        <f aca="false">VLOOKUP($A47,FoodLog!$A$1:$Z$10007,19,0)</f>
        <v>1169.91949827323</v>
      </c>
      <c r="AA47" s="64" t="n">
        <f aca="false">MIN($H47,($H47+Z47))/3500</f>
        <v>0.327446577208149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185.799851436422</v>
      </c>
      <c r="D48" s="69" t="n">
        <f aca="false">$D$3</f>
        <v>149.157523167549</v>
      </c>
      <c r="E48" s="70" t="n">
        <f aca="false">C48-D48</f>
        <v>36.6423282688732</v>
      </c>
      <c r="F48" s="58"/>
      <c r="G48" s="71" t="n">
        <f aca="false">C48*TDEE!$B$5</f>
        <v>2311.90809977515</v>
      </c>
      <c r="H48" s="69" t="n">
        <f aca="false">$E48*31</f>
        <v>1135.91217633507</v>
      </c>
      <c r="I48" s="69" t="n">
        <f aca="false">$G48-$H48</f>
        <v>1175.99592344008</v>
      </c>
      <c r="J48" s="60" t="n">
        <f aca="false">H48/3500</f>
        <v>0.324546336095734</v>
      </c>
      <c r="K48" s="69" t="n">
        <f aca="false">N48/9</f>
        <v>68.7435388115472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618.691849303925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1175.99592344008</v>
      </c>
      <c r="S48" s="72" t="n">
        <f aca="false">VLOOKUP($A48,FoodLog!$A$1:$Z$10007,12,0)</f>
        <v>0</v>
      </c>
      <c r="T48" s="72" t="n">
        <f aca="false">VLOOKUP($A48,FoodLog!$A$1:$Z$10007,13,0)</f>
        <v>0</v>
      </c>
      <c r="U48" s="72" t="n">
        <f aca="false">VLOOKUP($A48,FoodLog!$A$1:$Z$10007,14,0)</f>
        <v>0</v>
      </c>
      <c r="V48" s="72" t="n">
        <f aca="false">VLOOKUP($A48,FoodLog!$A$1:$Z$10007,15,0)</f>
        <v>0</v>
      </c>
      <c r="W48" s="72" t="n">
        <f aca="false">VLOOKUP($A48,FoodLog!$A$1:$Z$10007,16,0)</f>
        <v>618.691849303925</v>
      </c>
      <c r="X48" s="72" t="n">
        <f aca="false">VLOOKUP($A48,FoodLog!$A$1:$Z$10007,17,0)</f>
        <v>80</v>
      </c>
      <c r="Y48" s="72" t="n">
        <f aca="false">VLOOKUP($A48,FoodLog!$A$1:$Z$10007,18,0)</f>
        <v>477.304074136158</v>
      </c>
      <c r="Z48" s="72" t="n">
        <f aca="false">VLOOKUP($A48,FoodLog!$A$1:$Z$10007,19,0)</f>
        <v>1175.99592344008</v>
      </c>
      <c r="AA48" s="64" t="n">
        <f aca="false">MIN($H48,($H48+Z48))/3500</f>
        <v>0.324546336095734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185.475305100327</v>
      </c>
      <c r="D49" s="69" t="n">
        <f aca="false">$D$3</f>
        <v>149.157523167549</v>
      </c>
      <c r="E49" s="70" t="n">
        <f aca="false">C49-D49</f>
        <v>36.3177819327775</v>
      </c>
      <c r="F49" s="58"/>
      <c r="G49" s="71" t="n">
        <f aca="false">C49*TDEE!$B$5</f>
        <v>2307.86976875728</v>
      </c>
      <c r="H49" s="69" t="n">
        <f aca="false">$E49*31</f>
        <v>1125.8512399161</v>
      </c>
      <c r="I49" s="69" t="n">
        <f aca="false">$G49-$H49</f>
        <v>1182.01852884118</v>
      </c>
      <c r="J49" s="60" t="n">
        <f aca="false">H49/3500</f>
        <v>0.321671782833172</v>
      </c>
      <c r="K49" s="69" t="n">
        <f aca="false">N49/9</f>
        <v>69.4127171894466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624.714454705019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1182.01852884118</v>
      </c>
      <c r="S49" s="72" t="n">
        <f aca="false">VLOOKUP($A49,FoodLog!$A$1:$Z$10007,12,0)</f>
        <v>0</v>
      </c>
      <c r="T49" s="72" t="n">
        <f aca="false">VLOOKUP($A49,FoodLog!$A$1:$Z$10007,13,0)</f>
        <v>0</v>
      </c>
      <c r="U49" s="72" t="n">
        <f aca="false">VLOOKUP($A49,FoodLog!$A$1:$Z$10007,14,0)</f>
        <v>0</v>
      </c>
      <c r="V49" s="72" t="n">
        <f aca="false">VLOOKUP($A49,FoodLog!$A$1:$Z$10007,15,0)</f>
        <v>0</v>
      </c>
      <c r="W49" s="72" t="n">
        <f aca="false">VLOOKUP($A49,FoodLog!$A$1:$Z$10007,16,0)</f>
        <v>624.714454705019</v>
      </c>
      <c r="X49" s="72" t="n">
        <f aca="false">VLOOKUP($A49,FoodLog!$A$1:$Z$10007,17,0)</f>
        <v>80</v>
      </c>
      <c r="Y49" s="72" t="n">
        <f aca="false">VLOOKUP($A49,FoodLog!$A$1:$Z$10007,18,0)</f>
        <v>477.304074136158</v>
      </c>
      <c r="Z49" s="72" t="n">
        <f aca="false">VLOOKUP($A49,FoodLog!$A$1:$Z$10007,19,0)</f>
        <v>1182.01852884118</v>
      </c>
      <c r="AA49" s="64" t="n">
        <f aca="false">MIN($H49,($H49+Z49))/3500</f>
        <v>0.321671782833172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185.153633317493</v>
      </c>
      <c r="D50" s="69" t="n">
        <f aca="false">$D$3</f>
        <v>149.157523167549</v>
      </c>
      <c r="E50" s="70" t="n">
        <f aca="false">C50-D50</f>
        <v>35.9961101499443</v>
      </c>
      <c r="F50" s="58"/>
      <c r="G50" s="71" t="n">
        <f aca="false">C50*TDEE!$B$5</f>
        <v>2303.86720581414</v>
      </c>
      <c r="H50" s="69" t="n">
        <f aca="false">$E50*31</f>
        <v>1115.87941464827</v>
      </c>
      <c r="I50" s="69" t="n">
        <f aca="false">$G50-$H50</f>
        <v>1187.98779116586</v>
      </c>
      <c r="J50" s="60" t="n">
        <f aca="false">H50/3500</f>
        <v>0.318822689899507</v>
      </c>
      <c r="K50" s="69" t="n">
        <f aca="false">N50/9</f>
        <v>70.0759685588559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630.683717029703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1187.98779116586</v>
      </c>
      <c r="S50" s="72" t="n">
        <f aca="false">VLOOKUP($A50,FoodLog!$A$1:$Z$10007,12,0)</f>
        <v>0</v>
      </c>
      <c r="T50" s="72" t="n">
        <f aca="false">VLOOKUP($A50,FoodLog!$A$1:$Z$10007,13,0)</f>
        <v>0</v>
      </c>
      <c r="U50" s="72" t="n">
        <f aca="false">VLOOKUP($A50,FoodLog!$A$1:$Z$10007,14,0)</f>
        <v>0</v>
      </c>
      <c r="V50" s="72" t="n">
        <f aca="false">VLOOKUP($A50,FoodLog!$A$1:$Z$10007,15,0)</f>
        <v>0</v>
      </c>
      <c r="W50" s="72" t="n">
        <f aca="false">VLOOKUP($A50,FoodLog!$A$1:$Z$10007,16,0)</f>
        <v>630.683717029703</v>
      </c>
      <c r="X50" s="72" t="n">
        <f aca="false">VLOOKUP($A50,FoodLog!$A$1:$Z$10007,17,0)</f>
        <v>80</v>
      </c>
      <c r="Y50" s="72" t="n">
        <f aca="false">VLOOKUP($A50,FoodLog!$A$1:$Z$10007,18,0)</f>
        <v>477.304074136158</v>
      </c>
      <c r="Z50" s="72" t="n">
        <f aca="false">VLOOKUP($A50,FoodLog!$A$1:$Z$10007,19,0)</f>
        <v>1187.98779116586</v>
      </c>
      <c r="AA50" s="64" t="n">
        <f aca="false">MIN($H50,($H50+Z50))/3500</f>
        <v>0.318822689899507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184.834810627594</v>
      </c>
      <c r="D51" s="69" t="n">
        <f aca="false">$D$3</f>
        <v>149.157523167549</v>
      </c>
      <c r="E51" s="70" t="n">
        <f aca="false">C51-D51</f>
        <v>35.6772874600448</v>
      </c>
      <c r="F51" s="58"/>
      <c r="G51" s="71" t="n">
        <f aca="false">C51*TDEE!$B$5</f>
        <v>2299.90009414277</v>
      </c>
      <c r="H51" s="69" t="n">
        <f aca="false">$E51*31</f>
        <v>1105.99591126139</v>
      </c>
      <c r="I51" s="69" t="n">
        <f aca="false">$G51-$H51</f>
        <v>1193.90418288138</v>
      </c>
      <c r="J51" s="60" t="n">
        <f aca="false">H51/3500</f>
        <v>0.315998831788968</v>
      </c>
      <c r="K51" s="69" t="n">
        <f aca="false">N51/9</f>
        <v>70.7333454161362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636.600108745226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1193.90418288138</v>
      </c>
      <c r="S51" s="72" t="n">
        <f aca="false">VLOOKUP($A51,FoodLog!$A$1:$Z$10007,12,0)</f>
        <v>0</v>
      </c>
      <c r="T51" s="72" t="n">
        <f aca="false">VLOOKUP($A51,FoodLog!$A$1:$Z$10007,13,0)</f>
        <v>0</v>
      </c>
      <c r="U51" s="72" t="n">
        <f aca="false">VLOOKUP($A51,FoodLog!$A$1:$Z$10007,14,0)</f>
        <v>0</v>
      </c>
      <c r="V51" s="72" t="n">
        <f aca="false">VLOOKUP($A51,FoodLog!$A$1:$Z$10007,15,0)</f>
        <v>0</v>
      </c>
      <c r="W51" s="72" t="n">
        <f aca="false">VLOOKUP($A51,FoodLog!$A$1:$Z$10007,16,0)</f>
        <v>636.600108745226</v>
      </c>
      <c r="X51" s="72" t="n">
        <f aca="false">VLOOKUP($A51,FoodLog!$A$1:$Z$10007,17,0)</f>
        <v>80</v>
      </c>
      <c r="Y51" s="72" t="n">
        <f aca="false">VLOOKUP($A51,FoodLog!$A$1:$Z$10007,18,0)</f>
        <v>477.304074136158</v>
      </c>
      <c r="Z51" s="72" t="n">
        <f aca="false">VLOOKUP($A51,FoodLog!$A$1:$Z$10007,19,0)</f>
        <v>1193.90418288138</v>
      </c>
      <c r="AA51" s="64" t="n">
        <f aca="false">MIN($H51,($H51+Z51))/3500</f>
        <v>0.315998831788968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184.518811795805</v>
      </c>
      <c r="D52" s="69" t="n">
        <f aca="false">$D$3</f>
        <v>149.157523167549</v>
      </c>
      <c r="E52" s="70" t="n">
        <f aca="false">C52-D52</f>
        <v>35.3612886282559</v>
      </c>
      <c r="F52" s="58"/>
      <c r="G52" s="71" t="n">
        <f aca="false">C52*TDEE!$B$5</f>
        <v>2295.96811974621</v>
      </c>
      <c r="H52" s="69" t="n">
        <f aca="false">$E52*31</f>
        <v>1096.19994747593</v>
      </c>
      <c r="I52" s="69" t="n">
        <f aca="false">$G52-$H52</f>
        <v>1199.76817227028</v>
      </c>
      <c r="J52" s="60" t="n">
        <f aca="false">H52/3500</f>
        <v>0.313199984993123</v>
      </c>
      <c r="K52" s="69" t="n">
        <f aca="false">N52/9</f>
        <v>71.3848997926805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642.464098134125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1199.76817227028</v>
      </c>
      <c r="S52" s="72" t="n">
        <f aca="false">VLOOKUP($A52,FoodLog!$A$1:$Z$10007,12,0)</f>
        <v>0</v>
      </c>
      <c r="T52" s="72" t="n">
        <f aca="false">VLOOKUP($A52,FoodLog!$A$1:$Z$10007,13,0)</f>
        <v>0</v>
      </c>
      <c r="U52" s="72" t="n">
        <f aca="false">VLOOKUP($A52,FoodLog!$A$1:$Z$10007,14,0)</f>
        <v>0</v>
      </c>
      <c r="V52" s="72" t="n">
        <f aca="false">VLOOKUP($A52,FoodLog!$A$1:$Z$10007,15,0)</f>
        <v>0</v>
      </c>
      <c r="W52" s="72" t="n">
        <f aca="false">VLOOKUP($A52,FoodLog!$A$1:$Z$10007,16,0)</f>
        <v>642.464098134125</v>
      </c>
      <c r="X52" s="72" t="n">
        <f aca="false">VLOOKUP($A52,FoodLog!$A$1:$Z$10007,17,0)</f>
        <v>80</v>
      </c>
      <c r="Y52" s="72" t="n">
        <f aca="false">VLOOKUP($A52,FoodLog!$A$1:$Z$10007,18,0)</f>
        <v>477.304074136158</v>
      </c>
      <c r="Z52" s="72" t="n">
        <f aca="false">VLOOKUP($A52,FoodLog!$A$1:$Z$10007,19,0)</f>
        <v>1199.76817227028</v>
      </c>
      <c r="AA52" s="64" t="n">
        <f aca="false">MIN($H52,($H52+Z52))/3500</f>
        <v>0.313199984993123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184.205611810812</v>
      </c>
      <c r="D53" s="69" t="n">
        <f aca="false">$D$3</f>
        <v>149.157523167549</v>
      </c>
      <c r="E53" s="70" t="n">
        <f aca="false">C53-D53</f>
        <v>35.0480886432627</v>
      </c>
      <c r="F53" s="58"/>
      <c r="G53" s="71" t="n">
        <f aca="false">C53*TDEE!$B$5</f>
        <v>2292.0709714086</v>
      </c>
      <c r="H53" s="69" t="n">
        <f aca="false">$E53*31</f>
        <v>1086.49074794114</v>
      </c>
      <c r="I53" s="69" t="n">
        <f aca="false">$G53-$H53</f>
        <v>1205.58022346745</v>
      </c>
      <c r="J53" s="60" t="n">
        <f aca="false">H53/3500</f>
        <v>0.310425927983184</v>
      </c>
      <c r="K53" s="69" t="n">
        <f aca="false">N53/9</f>
        <v>72.0306832590327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648.276149331294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1205.58022346745</v>
      </c>
      <c r="S53" s="72" t="n">
        <f aca="false">VLOOKUP($A53,FoodLog!$A$1:$Z$10007,12,0)</f>
        <v>0</v>
      </c>
      <c r="T53" s="72" t="n">
        <f aca="false">VLOOKUP($A53,FoodLog!$A$1:$Z$10007,13,0)</f>
        <v>0</v>
      </c>
      <c r="U53" s="72" t="n">
        <f aca="false">VLOOKUP($A53,FoodLog!$A$1:$Z$10007,14,0)</f>
        <v>0</v>
      </c>
      <c r="V53" s="72" t="n">
        <f aca="false">VLOOKUP($A53,FoodLog!$A$1:$Z$10007,15,0)</f>
        <v>0</v>
      </c>
      <c r="W53" s="72" t="n">
        <f aca="false">VLOOKUP($A53,FoodLog!$A$1:$Z$10007,16,0)</f>
        <v>648.276149331294</v>
      </c>
      <c r="X53" s="72" t="n">
        <f aca="false">VLOOKUP($A53,FoodLog!$A$1:$Z$10007,17,0)</f>
        <v>80</v>
      </c>
      <c r="Y53" s="72" t="n">
        <f aca="false">VLOOKUP($A53,FoodLog!$A$1:$Z$10007,18,0)</f>
        <v>477.304074136158</v>
      </c>
      <c r="Z53" s="72" t="n">
        <f aca="false">VLOOKUP($A53,FoodLog!$A$1:$Z$10007,19,0)</f>
        <v>1205.58022346745</v>
      </c>
      <c r="AA53" s="64" t="n">
        <f aca="false">MIN($H53,($H53+Z53))/3500</f>
        <v>0.310425927983184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183.895185882829</v>
      </c>
      <c r="D54" s="69" t="n">
        <f aca="false">$D$3</f>
        <v>149.157523167549</v>
      </c>
      <c r="E54" s="70" t="n">
        <f aca="false">C54-D54</f>
        <v>34.7376627152796</v>
      </c>
      <c r="F54" s="58"/>
      <c r="G54" s="71" t="n">
        <f aca="false">C54*TDEE!$B$5</f>
        <v>2288.20834067054</v>
      </c>
      <c r="H54" s="69" t="n">
        <f aca="false">$E54*31</f>
        <v>1076.86754417367</v>
      </c>
      <c r="I54" s="69" t="n">
        <f aca="false">$G54-$H54</f>
        <v>1211.34079649688</v>
      </c>
      <c r="J54" s="60" t="n">
        <f aca="false">H54/3500</f>
        <v>0.307676441192476</v>
      </c>
      <c r="K54" s="69" t="n">
        <f aca="false">N54/9</f>
        <v>72.6707469289686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654.036722360717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1211.34079649688</v>
      </c>
      <c r="S54" s="72" t="n">
        <f aca="false">VLOOKUP($A54,FoodLog!$A$1:$Z$10007,12,0)</f>
        <v>0</v>
      </c>
      <c r="T54" s="72" t="n">
        <f aca="false">VLOOKUP($A54,FoodLog!$A$1:$Z$10007,13,0)</f>
        <v>0</v>
      </c>
      <c r="U54" s="72" t="n">
        <f aca="false">VLOOKUP($A54,FoodLog!$A$1:$Z$10007,14,0)</f>
        <v>0</v>
      </c>
      <c r="V54" s="72" t="n">
        <f aca="false">VLOOKUP($A54,FoodLog!$A$1:$Z$10007,15,0)</f>
        <v>0</v>
      </c>
      <c r="W54" s="72" t="n">
        <f aca="false">VLOOKUP($A54,FoodLog!$A$1:$Z$10007,16,0)</f>
        <v>654.036722360717</v>
      </c>
      <c r="X54" s="72" t="n">
        <f aca="false">VLOOKUP($A54,FoodLog!$A$1:$Z$10007,17,0)</f>
        <v>80</v>
      </c>
      <c r="Y54" s="72" t="n">
        <f aca="false">VLOOKUP($A54,FoodLog!$A$1:$Z$10007,18,0)</f>
        <v>477.304074136158</v>
      </c>
      <c r="Z54" s="72" t="n">
        <f aca="false">VLOOKUP($A54,FoodLog!$A$1:$Z$10007,19,0)</f>
        <v>1211.34079649688</v>
      </c>
      <c r="AA54" s="64" t="n">
        <f aca="false">MIN($H54,($H54+Z54))/3500</f>
        <v>0.307676441192476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183.587509441636</v>
      </c>
      <c r="D55" s="69" t="n">
        <f aca="false">$D$3</f>
        <v>149.157523167549</v>
      </c>
      <c r="E55" s="70" t="n">
        <f aca="false">C55-D55</f>
        <v>34.4299862740871</v>
      </c>
      <c r="F55" s="58"/>
      <c r="G55" s="71" t="n">
        <f aca="false">C55*TDEE!$B$5</f>
        <v>2284.37992180474</v>
      </c>
      <c r="H55" s="69" t="n">
        <f aca="false">$E55*31</f>
        <v>1067.3295744967</v>
      </c>
      <c r="I55" s="69" t="n">
        <f aca="false">$G55-$H55</f>
        <v>1217.05034730804</v>
      </c>
      <c r="J55" s="60" t="n">
        <f aca="false">H55/3500</f>
        <v>0.304951306999057</v>
      </c>
      <c r="K55" s="69" t="n">
        <f aca="false">N55/9</f>
        <v>73.3051414635421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659.746273171879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1217.05034730804</v>
      </c>
      <c r="S55" s="72" t="n">
        <f aca="false">VLOOKUP($A55,FoodLog!$A$1:$Z$10007,12,0)</f>
        <v>0</v>
      </c>
      <c r="T55" s="72" t="n">
        <f aca="false">VLOOKUP($A55,FoodLog!$A$1:$Z$10007,13,0)</f>
        <v>0</v>
      </c>
      <c r="U55" s="72" t="n">
        <f aca="false">VLOOKUP($A55,FoodLog!$A$1:$Z$10007,14,0)</f>
        <v>0</v>
      </c>
      <c r="V55" s="72" t="n">
        <f aca="false">VLOOKUP($A55,FoodLog!$A$1:$Z$10007,15,0)</f>
        <v>0</v>
      </c>
      <c r="W55" s="72" t="n">
        <f aca="false">VLOOKUP($A55,FoodLog!$A$1:$Z$10007,16,0)</f>
        <v>659.746273171879</v>
      </c>
      <c r="X55" s="72" t="n">
        <f aca="false">VLOOKUP($A55,FoodLog!$A$1:$Z$10007,17,0)</f>
        <v>80</v>
      </c>
      <c r="Y55" s="72" t="n">
        <f aca="false">VLOOKUP($A55,FoodLog!$A$1:$Z$10007,18,0)</f>
        <v>477.304074136158</v>
      </c>
      <c r="Z55" s="72" t="n">
        <f aca="false">VLOOKUP($A55,FoodLog!$A$1:$Z$10007,19,0)</f>
        <v>1217.05034730804</v>
      </c>
      <c r="AA55" s="64" t="n">
        <f aca="false">MIN($H55,($H55+Z55))/3500</f>
        <v>0.304951306999057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183.282558134637</v>
      </c>
      <c r="D56" s="69" t="n">
        <f aca="false">$D$3</f>
        <v>149.157523167549</v>
      </c>
      <c r="E56" s="70" t="n">
        <f aca="false">C56-D56</f>
        <v>34.125034967088</v>
      </c>
      <c r="F56" s="58"/>
      <c r="G56" s="71" t="n">
        <f aca="false">C56*TDEE!$B$5</f>
        <v>2280.58541179174</v>
      </c>
      <c r="H56" s="69" t="n">
        <f aca="false">$E56*31</f>
        <v>1057.87608397973</v>
      </c>
      <c r="I56" s="69" t="n">
        <f aca="false">$G56-$H56</f>
        <v>1222.70932781202</v>
      </c>
      <c r="J56" s="60" t="n">
        <f aca="false">H56/3500</f>
        <v>0.302250309708494</v>
      </c>
      <c r="K56" s="69" t="n">
        <f aca="false">N56/9</f>
        <v>73.9339170750952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665.405253675857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1222.70932781202</v>
      </c>
      <c r="S56" s="72" t="n">
        <f aca="false">VLOOKUP($A56,FoodLog!$A$1:$Z$10007,12,0)</f>
        <v>0</v>
      </c>
      <c r="T56" s="72" t="n">
        <f aca="false">VLOOKUP($A56,FoodLog!$A$1:$Z$10007,13,0)</f>
        <v>0</v>
      </c>
      <c r="U56" s="72" t="n">
        <f aca="false">VLOOKUP($A56,FoodLog!$A$1:$Z$10007,14,0)</f>
        <v>0</v>
      </c>
      <c r="V56" s="72" t="n">
        <f aca="false">VLOOKUP($A56,FoodLog!$A$1:$Z$10007,15,0)</f>
        <v>0</v>
      </c>
      <c r="W56" s="72" t="n">
        <f aca="false">VLOOKUP($A56,FoodLog!$A$1:$Z$10007,16,0)</f>
        <v>665.405253675857</v>
      </c>
      <c r="X56" s="72" t="n">
        <f aca="false">VLOOKUP($A56,FoodLog!$A$1:$Z$10007,17,0)</f>
        <v>80</v>
      </c>
      <c r="Y56" s="72" t="n">
        <f aca="false">VLOOKUP($A56,FoodLog!$A$1:$Z$10007,18,0)</f>
        <v>477.304074136158</v>
      </c>
      <c r="Z56" s="72" t="n">
        <f aca="false">VLOOKUP($A56,FoodLog!$A$1:$Z$10007,19,0)</f>
        <v>1222.70932781202</v>
      </c>
      <c r="AA56" s="64" t="n">
        <f aca="false">MIN($H56,($H56+Z56))/3500</f>
        <v>0.302250309708494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182.980307824929</v>
      </c>
      <c r="D57" s="69" t="n">
        <f aca="false">$D$3</f>
        <v>149.157523167549</v>
      </c>
      <c r="E57" s="70" t="n">
        <f aca="false">C57-D57</f>
        <v>33.8227846573795</v>
      </c>
      <c r="F57" s="58"/>
      <c r="G57" s="71" t="n">
        <f aca="false">C57*TDEE!$B$5</f>
        <v>2276.82451029601</v>
      </c>
      <c r="H57" s="69" t="n">
        <f aca="false">$E57*31</f>
        <v>1048.50632437877</v>
      </c>
      <c r="I57" s="69" t="n">
        <f aca="false">$G57-$H57</f>
        <v>1228.31818591724</v>
      </c>
      <c r="J57" s="60" t="n">
        <f aca="false">H57/3500</f>
        <v>0.29957323553679</v>
      </c>
      <c r="K57" s="69" t="n">
        <f aca="false">N57/9</f>
        <v>74.5571235312316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671.014111781085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1228.31818591724</v>
      </c>
      <c r="S57" s="72" t="n">
        <f aca="false">VLOOKUP($A57,FoodLog!$A$1:$Z$10007,12,0)</f>
        <v>0</v>
      </c>
      <c r="T57" s="72" t="n">
        <f aca="false">VLOOKUP($A57,FoodLog!$A$1:$Z$10007,13,0)</f>
        <v>0</v>
      </c>
      <c r="U57" s="72" t="n">
        <f aca="false">VLOOKUP($A57,FoodLog!$A$1:$Z$10007,14,0)</f>
        <v>0</v>
      </c>
      <c r="V57" s="72" t="n">
        <f aca="false">VLOOKUP($A57,FoodLog!$A$1:$Z$10007,15,0)</f>
        <v>0</v>
      </c>
      <c r="W57" s="72" t="n">
        <f aca="false">VLOOKUP($A57,FoodLog!$A$1:$Z$10007,16,0)</f>
        <v>671.014111781085</v>
      </c>
      <c r="X57" s="72" t="n">
        <f aca="false">VLOOKUP($A57,FoodLog!$A$1:$Z$10007,17,0)</f>
        <v>80</v>
      </c>
      <c r="Y57" s="72" t="n">
        <f aca="false">VLOOKUP($A57,FoodLog!$A$1:$Z$10007,18,0)</f>
        <v>477.304074136158</v>
      </c>
      <c r="Z57" s="72" t="n">
        <f aca="false">VLOOKUP($A57,FoodLog!$A$1:$Z$10007,19,0)</f>
        <v>1228.31818591724</v>
      </c>
      <c r="AA57" s="64" t="n">
        <f aca="false">MIN($H57,($H57+Z57))/3500</f>
        <v>0.29957323553679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182.680734589392</v>
      </c>
      <c r="D58" s="69" t="n">
        <f aca="false">$D$3</f>
        <v>149.157523167549</v>
      </c>
      <c r="E58" s="70" t="n">
        <f aca="false">C58-D58</f>
        <v>33.5232114218427</v>
      </c>
      <c r="F58" s="58"/>
      <c r="G58" s="71" t="n">
        <f aca="false">C58*TDEE!$B$5</f>
        <v>2273.09691964209</v>
      </c>
      <c r="H58" s="69" t="n">
        <f aca="false">$E58*31</f>
        <v>1039.21955407713</v>
      </c>
      <c r="I58" s="69" t="n">
        <f aca="false">$G58-$H58</f>
        <v>1233.87736556497</v>
      </c>
      <c r="J58" s="60" t="n">
        <f aca="false">H58/3500</f>
        <v>0.296919872593464</v>
      </c>
      <c r="K58" s="69" t="n">
        <f aca="false">N58/9</f>
        <v>75.1748101587566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676.57329142881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1233.87736556497</v>
      </c>
      <c r="S58" s="72" t="n">
        <f aca="false">VLOOKUP($A58,FoodLog!$A$1:$Z$10007,12,0)</f>
        <v>0</v>
      </c>
      <c r="T58" s="72" t="n">
        <f aca="false">VLOOKUP($A58,FoodLog!$A$1:$Z$10007,13,0)</f>
        <v>0</v>
      </c>
      <c r="U58" s="72" t="n">
        <f aca="false">VLOOKUP($A58,FoodLog!$A$1:$Z$10007,14,0)</f>
        <v>0</v>
      </c>
      <c r="V58" s="72" t="n">
        <f aca="false">VLOOKUP($A58,FoodLog!$A$1:$Z$10007,15,0)</f>
        <v>0</v>
      </c>
      <c r="W58" s="72" t="n">
        <f aca="false">VLOOKUP($A58,FoodLog!$A$1:$Z$10007,16,0)</f>
        <v>676.57329142881</v>
      </c>
      <c r="X58" s="72" t="n">
        <f aca="false">VLOOKUP($A58,FoodLog!$A$1:$Z$10007,17,0)</f>
        <v>80</v>
      </c>
      <c r="Y58" s="72" t="n">
        <f aca="false">VLOOKUP($A58,FoodLog!$A$1:$Z$10007,18,0)</f>
        <v>477.304074136158</v>
      </c>
      <c r="Z58" s="72" t="n">
        <f aca="false">VLOOKUP($A58,FoodLog!$A$1:$Z$10007,19,0)</f>
        <v>1233.87736556497</v>
      </c>
      <c r="AA58" s="64" t="n">
        <f aca="false">MIN($H58,($H58+Z58))/3500</f>
        <v>0.296919872593464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182.383814716798</v>
      </c>
      <c r="D59" s="69" t="n">
        <f aca="false">$D$3</f>
        <v>149.157523167549</v>
      </c>
      <c r="E59" s="70" t="n">
        <f aca="false">C59-D59</f>
        <v>33.2262915492493</v>
      </c>
      <c r="F59" s="58"/>
      <c r="G59" s="71" t="n">
        <f aca="false">C59*TDEE!$B$5</f>
        <v>2269.40234479111</v>
      </c>
      <c r="H59" s="69" t="n">
        <f aca="false">$E59*31</f>
        <v>1030.01503802673</v>
      </c>
      <c r="I59" s="69" t="n">
        <f aca="false">$G59-$H59</f>
        <v>1239.38730676438</v>
      </c>
      <c r="J59" s="60" t="n">
        <f aca="false">H59/3500</f>
        <v>0.294290010864779</v>
      </c>
      <c r="K59" s="69" t="n">
        <f aca="false">N59/9</f>
        <v>75.7870258475807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682.083232628226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1239.38730676438</v>
      </c>
      <c r="S59" s="72" t="n">
        <f aca="false">VLOOKUP($A59,FoodLog!$A$1:$Z$10007,12,0)</f>
        <v>0</v>
      </c>
      <c r="T59" s="72" t="n">
        <f aca="false">VLOOKUP($A59,FoodLog!$A$1:$Z$10007,13,0)</f>
        <v>0</v>
      </c>
      <c r="U59" s="72" t="n">
        <f aca="false">VLOOKUP($A59,FoodLog!$A$1:$Z$10007,14,0)</f>
        <v>0</v>
      </c>
      <c r="V59" s="72" t="n">
        <f aca="false">VLOOKUP($A59,FoodLog!$A$1:$Z$10007,15,0)</f>
        <v>0</v>
      </c>
      <c r="W59" s="72" t="n">
        <f aca="false">VLOOKUP($A59,FoodLog!$A$1:$Z$10007,16,0)</f>
        <v>682.083232628226</v>
      </c>
      <c r="X59" s="72" t="n">
        <f aca="false">VLOOKUP($A59,FoodLog!$A$1:$Z$10007,17,0)</f>
        <v>80</v>
      </c>
      <c r="Y59" s="72" t="n">
        <f aca="false">VLOOKUP($A59,FoodLog!$A$1:$Z$10007,18,0)</f>
        <v>477.304074136158</v>
      </c>
      <c r="Z59" s="72" t="n">
        <f aca="false">VLOOKUP($A59,FoodLog!$A$1:$Z$10007,19,0)</f>
        <v>1239.38730676438</v>
      </c>
      <c r="AA59" s="64" t="n">
        <f aca="false">MIN($H59,($H59+Z59))/3500</f>
        <v>0.294290010864779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182.089524705934</v>
      </c>
      <c r="D60" s="69" t="n">
        <f aca="false">$D$3</f>
        <v>149.157523167549</v>
      </c>
      <c r="E60" s="70" t="n">
        <f aca="false">C60-D60</f>
        <v>32.9320015383845</v>
      </c>
      <c r="F60" s="58"/>
      <c r="G60" s="71" t="n">
        <f aca="false">C60*TDEE!$B$5</f>
        <v>2265.74049331738</v>
      </c>
      <c r="H60" s="69" t="n">
        <f aca="false">$E60*31</f>
        <v>1020.89204768992</v>
      </c>
      <c r="I60" s="69" t="n">
        <f aca="false">$G60-$H60</f>
        <v>1244.84844562746</v>
      </c>
      <c r="J60" s="60" t="n">
        <f aca="false">H60/3500</f>
        <v>0.29168344219712</v>
      </c>
      <c r="K60" s="69" t="n">
        <f aca="false">N60/9</f>
        <v>76.3938190545894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687.544371491305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1244.84844562746</v>
      </c>
      <c r="S60" s="72" t="n">
        <f aca="false">VLOOKUP($A60,FoodLog!$A$1:$Z$10007,12,0)</f>
        <v>0</v>
      </c>
      <c r="T60" s="72" t="n">
        <f aca="false">VLOOKUP($A60,FoodLog!$A$1:$Z$10007,13,0)</f>
        <v>0</v>
      </c>
      <c r="U60" s="72" t="n">
        <f aca="false">VLOOKUP($A60,FoodLog!$A$1:$Z$10007,14,0)</f>
        <v>0</v>
      </c>
      <c r="V60" s="72" t="n">
        <f aca="false">VLOOKUP($A60,FoodLog!$A$1:$Z$10007,15,0)</f>
        <v>0</v>
      </c>
      <c r="W60" s="72" t="n">
        <f aca="false">VLOOKUP($A60,FoodLog!$A$1:$Z$10007,16,0)</f>
        <v>687.544371491305</v>
      </c>
      <c r="X60" s="72" t="n">
        <f aca="false">VLOOKUP($A60,FoodLog!$A$1:$Z$10007,17,0)</f>
        <v>80</v>
      </c>
      <c r="Y60" s="72" t="n">
        <f aca="false">VLOOKUP($A60,FoodLog!$A$1:$Z$10007,18,0)</f>
        <v>477.304074136158</v>
      </c>
      <c r="Z60" s="72" t="n">
        <f aca="false">VLOOKUP($A60,FoodLog!$A$1:$Z$10007,19,0)</f>
        <v>1244.84844562746</v>
      </c>
      <c r="AA60" s="64" t="n">
        <f aca="false">MIN($H60,($H60+Z60))/3500</f>
        <v>0.29168344219712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181.797841263736</v>
      </c>
      <c r="D61" s="69" t="n">
        <f aca="false">$D$3</f>
        <v>149.157523167549</v>
      </c>
      <c r="E61" s="70" t="n">
        <f aca="false">C61-D61</f>
        <v>32.6403180961874</v>
      </c>
      <c r="F61" s="58"/>
      <c r="G61" s="71" t="n">
        <f aca="false">C61*TDEE!$B$5</f>
        <v>2262.11107538528</v>
      </c>
      <c r="H61" s="69" t="n">
        <f aca="false">$E61*31</f>
        <v>1011.84986098181</v>
      </c>
      <c r="I61" s="69" t="n">
        <f aca="false">$G61-$H61</f>
        <v>1250.26121440347</v>
      </c>
      <c r="J61" s="60" t="n">
        <f aca="false">H61/3500</f>
        <v>0.289099960280517</v>
      </c>
      <c r="K61" s="69" t="n">
        <f aca="false">N61/9</f>
        <v>76.9952378074789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692.95714026731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1250.26121440347</v>
      </c>
      <c r="S61" s="72" t="n">
        <f aca="false">VLOOKUP($A61,FoodLog!$A$1:$Z$10007,12,0)</f>
        <v>0</v>
      </c>
      <c r="T61" s="72" t="n">
        <f aca="false">VLOOKUP($A61,FoodLog!$A$1:$Z$10007,13,0)</f>
        <v>0</v>
      </c>
      <c r="U61" s="72" t="n">
        <f aca="false">VLOOKUP($A61,FoodLog!$A$1:$Z$10007,14,0)</f>
        <v>0</v>
      </c>
      <c r="V61" s="72" t="n">
        <f aca="false">VLOOKUP($A61,FoodLog!$A$1:$Z$10007,15,0)</f>
        <v>0</v>
      </c>
      <c r="W61" s="72" t="n">
        <f aca="false">VLOOKUP($A61,FoodLog!$A$1:$Z$10007,16,0)</f>
        <v>692.95714026731</v>
      </c>
      <c r="X61" s="72" t="n">
        <f aca="false">VLOOKUP($A61,FoodLog!$A$1:$Z$10007,17,0)</f>
        <v>80</v>
      </c>
      <c r="Y61" s="72" t="n">
        <f aca="false">VLOOKUP($A61,FoodLog!$A$1:$Z$10007,18,0)</f>
        <v>477.304074136158</v>
      </c>
      <c r="Z61" s="72" t="n">
        <f aca="false">VLOOKUP($A61,FoodLog!$A$1:$Z$10007,19,0)</f>
        <v>1250.26121440347</v>
      </c>
      <c r="AA61" s="64" t="n">
        <f aca="false">MIN($H61,($H61+Z61))/3500</f>
        <v>0.289099960280517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181.508741303456</v>
      </c>
      <c r="D62" s="69" t="n">
        <f aca="false">$D$3</f>
        <v>149.157523167549</v>
      </c>
      <c r="E62" s="70" t="n">
        <f aca="false">C62-D62</f>
        <v>32.3512181359069</v>
      </c>
      <c r="F62" s="58"/>
      <c r="G62" s="71" t="n">
        <f aca="false">C62*TDEE!$B$5</f>
        <v>2258.51380372628</v>
      </c>
      <c r="H62" s="69" t="n">
        <f aca="false">$E62*31</f>
        <v>1002.88776221311</v>
      </c>
      <c r="I62" s="69" t="n">
        <f aca="false">$G62-$H62</f>
        <v>1255.62604151317</v>
      </c>
      <c r="J62" s="60" t="n">
        <f aca="false">H62/3500</f>
        <v>0.286539360632318</v>
      </c>
      <c r="K62" s="69" t="n">
        <f aca="false">N62/9</f>
        <v>77.5913297085571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698.321967377014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1255.62604151317</v>
      </c>
      <c r="S62" s="72" t="n">
        <f aca="false">VLOOKUP($A62,FoodLog!$A$1:$Z$10007,12,0)</f>
        <v>0</v>
      </c>
      <c r="T62" s="72" t="n">
        <f aca="false">VLOOKUP($A62,FoodLog!$A$1:$Z$10007,13,0)</f>
        <v>0</v>
      </c>
      <c r="U62" s="72" t="n">
        <f aca="false">VLOOKUP($A62,FoodLog!$A$1:$Z$10007,14,0)</f>
        <v>0</v>
      </c>
      <c r="V62" s="72" t="n">
        <f aca="false">VLOOKUP($A62,FoodLog!$A$1:$Z$10007,15,0)</f>
        <v>0</v>
      </c>
      <c r="W62" s="72" t="n">
        <f aca="false">VLOOKUP($A62,FoodLog!$A$1:$Z$10007,16,0)</f>
        <v>698.321967377014</v>
      </c>
      <c r="X62" s="72" t="n">
        <f aca="false">VLOOKUP($A62,FoodLog!$A$1:$Z$10007,17,0)</f>
        <v>80</v>
      </c>
      <c r="Y62" s="72" t="n">
        <f aca="false">VLOOKUP($A62,FoodLog!$A$1:$Z$10007,18,0)</f>
        <v>477.304074136158</v>
      </c>
      <c r="Z62" s="72" t="n">
        <f aca="false">VLOOKUP($A62,FoodLog!$A$1:$Z$10007,19,0)</f>
        <v>1255.62604151317</v>
      </c>
      <c r="AA62" s="64" t="n">
        <f aca="false">MIN($H62,($H62+Z62))/3500</f>
        <v>0.286539360632318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181.222201942824</v>
      </c>
      <c r="D63" s="69" t="n">
        <f aca="false">$D$3</f>
        <v>149.157523167549</v>
      </c>
      <c r="E63" s="70" t="n">
        <f aca="false">C63-D63</f>
        <v>32.0646787752746</v>
      </c>
      <c r="F63" s="58"/>
      <c r="G63" s="71" t="n">
        <f aca="false">C63*TDEE!$B$5</f>
        <v>2254.94839361627</v>
      </c>
      <c r="H63" s="69" t="n">
        <f aca="false">$E63*31</f>
        <v>994.005042033511</v>
      </c>
      <c r="I63" s="69" t="n">
        <f aca="false">$G63-$H63</f>
        <v>1260.94335158276</v>
      </c>
      <c r="J63" s="60" t="n">
        <f aca="false">H63/3500</f>
        <v>0.284001440581003</v>
      </c>
      <c r="K63" s="69" t="n">
        <f aca="false">N63/9</f>
        <v>78.1821419385115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703.639277446603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1260.94335158276</v>
      </c>
      <c r="S63" s="72" t="n">
        <f aca="false">VLOOKUP($A63,FoodLog!$A$1:$Z$10007,12,0)</f>
        <v>0</v>
      </c>
      <c r="T63" s="72" t="n">
        <f aca="false">VLOOKUP($A63,FoodLog!$A$1:$Z$10007,13,0)</f>
        <v>0</v>
      </c>
      <c r="U63" s="72" t="n">
        <f aca="false">VLOOKUP($A63,FoodLog!$A$1:$Z$10007,14,0)</f>
        <v>0</v>
      </c>
      <c r="V63" s="72" t="n">
        <f aca="false">VLOOKUP($A63,FoodLog!$A$1:$Z$10007,15,0)</f>
        <v>0</v>
      </c>
      <c r="W63" s="72" t="n">
        <f aca="false">VLOOKUP($A63,FoodLog!$A$1:$Z$10007,16,0)</f>
        <v>703.639277446603</v>
      </c>
      <c r="X63" s="72" t="n">
        <f aca="false">VLOOKUP($A63,FoodLog!$A$1:$Z$10007,17,0)</f>
        <v>80</v>
      </c>
      <c r="Y63" s="72" t="n">
        <f aca="false">VLOOKUP($A63,FoodLog!$A$1:$Z$10007,18,0)</f>
        <v>477.304074136158</v>
      </c>
      <c r="Z63" s="72" t="n">
        <f aca="false">VLOOKUP($A63,FoodLog!$A$1:$Z$10007,19,0)</f>
        <v>1260.94335158276</v>
      </c>
      <c r="AA63" s="64" t="n">
        <f aca="false">MIN($H63,($H63+Z63))/3500</f>
        <v>0.284001440581003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180.938200502243</v>
      </c>
      <c r="D64" s="69" t="n">
        <f aca="false">$D$3</f>
        <v>149.157523167549</v>
      </c>
      <c r="E64" s="70" t="n">
        <f aca="false">C64-D64</f>
        <v>31.7806773346936</v>
      </c>
      <c r="F64" s="58"/>
      <c r="G64" s="71" t="n">
        <f aca="false">C64*TDEE!$B$5</f>
        <v>2251.41456285295</v>
      </c>
      <c r="H64" s="69" t="n">
        <f aca="false">$E64*31</f>
        <v>985.2009973755</v>
      </c>
      <c r="I64" s="69" t="n">
        <f aca="false">$G64-$H64</f>
        <v>1266.21356547745</v>
      </c>
      <c r="J64" s="60" t="n">
        <f aca="false">H64/3500</f>
        <v>0.281485999250143</v>
      </c>
      <c r="K64" s="69" t="n">
        <f aca="false">N64/9</f>
        <v>78.7677212601433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708.90949134129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1266.21356547745</v>
      </c>
      <c r="S64" s="72" t="n">
        <f aca="false">VLOOKUP($A64,FoodLog!$A$1:$Z$10007,12,0)</f>
        <v>0</v>
      </c>
      <c r="T64" s="72" t="n">
        <f aca="false">VLOOKUP($A64,FoodLog!$A$1:$Z$10007,13,0)</f>
        <v>0</v>
      </c>
      <c r="U64" s="72" t="n">
        <f aca="false">VLOOKUP($A64,FoodLog!$A$1:$Z$10007,14,0)</f>
        <v>0</v>
      </c>
      <c r="V64" s="72" t="n">
        <f aca="false">VLOOKUP($A64,FoodLog!$A$1:$Z$10007,15,0)</f>
        <v>0</v>
      </c>
      <c r="W64" s="72" t="n">
        <f aca="false">VLOOKUP($A64,FoodLog!$A$1:$Z$10007,16,0)</f>
        <v>708.90949134129</v>
      </c>
      <c r="X64" s="72" t="n">
        <f aca="false">VLOOKUP($A64,FoodLog!$A$1:$Z$10007,17,0)</f>
        <v>80</v>
      </c>
      <c r="Y64" s="72" t="n">
        <f aca="false">VLOOKUP($A64,FoodLog!$A$1:$Z$10007,18,0)</f>
        <v>477.304074136158</v>
      </c>
      <c r="Z64" s="72" t="n">
        <f aca="false">VLOOKUP($A64,FoodLog!$A$1:$Z$10007,19,0)</f>
        <v>1266.21356547745</v>
      </c>
      <c r="AA64" s="64" t="n">
        <f aca="false">MIN($H64,($H64+Z64))/3500</f>
        <v>0.281485999250143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180.656714502992</v>
      </c>
      <c r="D65" s="69" t="n">
        <f aca="false">$D$3</f>
        <v>149.157523167549</v>
      </c>
      <c r="E65" s="70" t="n">
        <f aca="false">C65-D65</f>
        <v>31.4991913354434</v>
      </c>
      <c r="F65" s="58"/>
      <c r="G65" s="71" t="n">
        <f aca="false">C65*TDEE!$B$5</f>
        <v>2247.91203173353</v>
      </c>
      <c r="H65" s="69" t="n">
        <f aca="false">$E65*31</f>
        <v>976.474931398746</v>
      </c>
      <c r="I65" s="69" t="n">
        <f aca="false">$G65-$H65</f>
        <v>1271.43710033478</v>
      </c>
      <c r="J65" s="60" t="n">
        <f aca="false">H65/3500</f>
        <v>0.278992837542499</v>
      </c>
      <c r="K65" s="69" t="n">
        <f aca="false">N65/9</f>
        <v>79.3481140220694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714.133026198624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1271.43710033478</v>
      </c>
      <c r="S65" s="72" t="n">
        <f aca="false">VLOOKUP($A65,FoodLog!$A$1:$Z$10007,12,0)</f>
        <v>0</v>
      </c>
      <c r="T65" s="72" t="n">
        <f aca="false">VLOOKUP($A65,FoodLog!$A$1:$Z$10007,13,0)</f>
        <v>0</v>
      </c>
      <c r="U65" s="72" t="n">
        <f aca="false">VLOOKUP($A65,FoodLog!$A$1:$Z$10007,14,0)</f>
        <v>0</v>
      </c>
      <c r="V65" s="72" t="n">
        <f aca="false">VLOOKUP($A65,FoodLog!$A$1:$Z$10007,15,0)</f>
        <v>0</v>
      </c>
      <c r="W65" s="72" t="n">
        <f aca="false">VLOOKUP($A65,FoodLog!$A$1:$Z$10007,16,0)</f>
        <v>714.133026198624</v>
      </c>
      <c r="X65" s="72" t="n">
        <f aca="false">VLOOKUP($A65,FoodLog!$A$1:$Z$10007,17,0)</f>
        <v>80</v>
      </c>
      <c r="Y65" s="72" t="n">
        <f aca="false">VLOOKUP($A65,FoodLog!$A$1:$Z$10007,18,0)</f>
        <v>477.304074136158</v>
      </c>
      <c r="Z65" s="72" t="n">
        <f aca="false">VLOOKUP($A65,FoodLog!$A$1:$Z$10007,19,0)</f>
        <v>1271.43710033478</v>
      </c>
      <c r="AA65" s="64" t="n">
        <f aca="false">MIN($H65,($H65+Z65))/3500</f>
        <v>0.278992837542499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180.37772166545</v>
      </c>
      <c r="D66" s="69" t="n">
        <f aca="false">$D$3</f>
        <v>149.157523167549</v>
      </c>
      <c r="E66" s="70" t="n">
        <f aca="false">C66-D66</f>
        <v>31.2201984979009</v>
      </c>
      <c r="F66" s="58"/>
      <c r="G66" s="71" t="n">
        <f aca="false">C66*TDEE!$B$5</f>
        <v>2244.44052303259</v>
      </c>
      <c r="H66" s="69" t="n">
        <f aca="false">$E66*31</f>
        <v>967.826153434929</v>
      </c>
      <c r="I66" s="69" t="n">
        <f aca="false">$G66-$H66</f>
        <v>1276.61436959767</v>
      </c>
      <c r="J66" s="60" t="n">
        <f aca="false">H66/3500</f>
        <v>0.276521758124265</v>
      </c>
      <c r="K66" s="69" t="n">
        <f aca="false">N66/9</f>
        <v>79.9233661623898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719.310295461508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1276.61436959767</v>
      </c>
      <c r="S66" s="72" t="n">
        <f aca="false">VLOOKUP($A66,FoodLog!$A$1:$Z$10007,12,0)</f>
        <v>0</v>
      </c>
      <c r="T66" s="72" t="n">
        <f aca="false">VLOOKUP($A66,FoodLog!$A$1:$Z$10007,13,0)</f>
        <v>0</v>
      </c>
      <c r="U66" s="72" t="n">
        <f aca="false">VLOOKUP($A66,FoodLog!$A$1:$Z$10007,14,0)</f>
        <v>0</v>
      </c>
      <c r="V66" s="72" t="n">
        <f aca="false">VLOOKUP($A66,FoodLog!$A$1:$Z$10007,15,0)</f>
        <v>0</v>
      </c>
      <c r="W66" s="72" t="n">
        <f aca="false">VLOOKUP($A66,FoodLog!$A$1:$Z$10007,16,0)</f>
        <v>719.310295461508</v>
      </c>
      <c r="X66" s="72" t="n">
        <f aca="false">VLOOKUP($A66,FoodLog!$A$1:$Z$10007,17,0)</f>
        <v>80</v>
      </c>
      <c r="Y66" s="72" t="n">
        <f aca="false">VLOOKUP($A66,FoodLog!$A$1:$Z$10007,18,0)</f>
        <v>477.304074136158</v>
      </c>
      <c r="Z66" s="72" t="n">
        <f aca="false">VLOOKUP($A66,FoodLog!$A$1:$Z$10007,19,0)</f>
        <v>1276.61436959767</v>
      </c>
      <c r="AA66" s="64" t="n">
        <f aca="false">MIN($H66,($H66+Z66))/3500</f>
        <v>0.276521758124265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180.101199907326</v>
      </c>
      <c r="D67" s="69" t="n">
        <f aca="false">$D$3</f>
        <v>149.157523167549</v>
      </c>
      <c r="E67" s="70" t="n">
        <f aca="false">C67-D67</f>
        <v>30.9436767397767</v>
      </c>
      <c r="F67" s="58"/>
      <c r="G67" s="71" t="n">
        <f aca="false">C67*TDEE!$B$5</f>
        <v>2240.99976198015</v>
      </c>
      <c r="H67" s="69" t="n">
        <f aca="false">$E67*31</f>
        <v>959.253978933077</v>
      </c>
      <c r="I67" s="69" t="n">
        <f aca="false">$G67-$H67</f>
        <v>1281.74578304708</v>
      </c>
      <c r="J67" s="60" t="n">
        <f aca="false">H67/3500</f>
        <v>0.27407256540945</v>
      </c>
      <c r="K67" s="69" t="n">
        <f aca="false">N67/9</f>
        <v>80.4935232123245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724.44170891092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1281.74578304708</v>
      </c>
      <c r="S67" s="72" t="n">
        <f aca="false">VLOOKUP($A67,FoodLog!$A$1:$Z$10007,12,0)</f>
        <v>0</v>
      </c>
      <c r="T67" s="72" t="n">
        <f aca="false">VLOOKUP($A67,FoodLog!$A$1:$Z$10007,13,0)</f>
        <v>0</v>
      </c>
      <c r="U67" s="72" t="n">
        <f aca="false">VLOOKUP($A67,FoodLog!$A$1:$Z$10007,14,0)</f>
        <v>0</v>
      </c>
      <c r="V67" s="72" t="n">
        <f aca="false">VLOOKUP($A67,FoodLog!$A$1:$Z$10007,15,0)</f>
        <v>0</v>
      </c>
      <c r="W67" s="72" t="n">
        <f aca="false">VLOOKUP($A67,FoodLog!$A$1:$Z$10007,16,0)</f>
        <v>724.44170891092</v>
      </c>
      <c r="X67" s="72" t="n">
        <f aca="false">VLOOKUP($A67,FoodLog!$A$1:$Z$10007,17,0)</f>
        <v>80</v>
      </c>
      <c r="Y67" s="72" t="n">
        <f aca="false">VLOOKUP($A67,FoodLog!$A$1:$Z$10007,18,0)</f>
        <v>477.304074136158</v>
      </c>
      <c r="Z67" s="72" t="n">
        <f aca="false">VLOOKUP($A67,FoodLog!$A$1:$Z$10007,19,0)</f>
        <v>1281.74578304708</v>
      </c>
      <c r="AA67" s="64" t="n">
        <f aca="false">MIN($H67,($H67+Z67))/3500</f>
        <v>0.27407256540945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179.827127341916</v>
      </c>
      <c r="D68" s="69" t="n">
        <f aca="false">$D$3</f>
        <v>149.157523167549</v>
      </c>
      <c r="E68" s="70" t="n">
        <f aca="false">C68-D68</f>
        <v>30.6696041743672</v>
      </c>
      <c r="F68" s="58"/>
      <c r="G68" s="71" t="n">
        <f aca="false">C68*TDEE!$B$5</f>
        <v>2237.58947623989</v>
      </c>
      <c r="H68" s="69" t="n">
        <f aca="false">$E68*31</f>
        <v>950.757729405384</v>
      </c>
      <c r="I68" s="69" t="n">
        <f aca="false">$G68-$H68</f>
        <v>1286.83174683451</v>
      </c>
      <c r="J68" s="60" t="n">
        <f aca="false">H68/3500</f>
        <v>0.271645065544395</v>
      </c>
      <c r="K68" s="69" t="n">
        <f aca="false">N68/9</f>
        <v>81.0586302998169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729.527672698352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1286.83174683451</v>
      </c>
      <c r="S68" s="72" t="n">
        <f aca="false">VLOOKUP($A68,FoodLog!$A$1:$Z$10007,12,0)</f>
        <v>0</v>
      </c>
      <c r="T68" s="72" t="n">
        <f aca="false">VLOOKUP($A68,FoodLog!$A$1:$Z$10007,13,0)</f>
        <v>0</v>
      </c>
      <c r="U68" s="72" t="n">
        <f aca="false">VLOOKUP($A68,FoodLog!$A$1:$Z$10007,14,0)</f>
        <v>0</v>
      </c>
      <c r="V68" s="72" t="n">
        <f aca="false">VLOOKUP($A68,FoodLog!$A$1:$Z$10007,15,0)</f>
        <v>0</v>
      </c>
      <c r="W68" s="72" t="n">
        <f aca="false">VLOOKUP($A68,FoodLog!$A$1:$Z$10007,16,0)</f>
        <v>729.527672698352</v>
      </c>
      <c r="X68" s="72" t="n">
        <f aca="false">VLOOKUP($A68,FoodLog!$A$1:$Z$10007,17,0)</f>
        <v>80</v>
      </c>
      <c r="Y68" s="72" t="n">
        <f aca="false">VLOOKUP($A68,FoodLog!$A$1:$Z$10007,18,0)</f>
        <v>477.304074136158</v>
      </c>
      <c r="Z68" s="72" t="n">
        <f aca="false">VLOOKUP($A68,FoodLog!$A$1:$Z$10007,19,0)</f>
        <v>1286.83174683451</v>
      </c>
      <c r="AA68" s="64" t="n">
        <f aca="false">MIN($H68,($H68+Z68))/3500</f>
        <v>0.271645065544395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179.555482276372</v>
      </c>
      <c r="D69" s="69" t="n">
        <f aca="false">$D$3</f>
        <v>149.157523167549</v>
      </c>
      <c r="E69" s="70" t="n">
        <f aca="false">C69-D69</f>
        <v>30.3979591088228</v>
      </c>
      <c r="F69" s="58"/>
      <c r="G69" s="71" t="n">
        <f aca="false">C69*TDEE!$B$5</f>
        <v>2234.20939588762</v>
      </c>
      <c r="H69" s="69" t="n">
        <f aca="false">$E69*31</f>
        <v>942.336732373507</v>
      </c>
      <c r="I69" s="69" t="n">
        <f aca="false">$G69-$H69</f>
        <v>1291.87266351411</v>
      </c>
      <c r="J69" s="60" t="n">
        <f aca="false">H69/3500</f>
        <v>0.269239066392431</v>
      </c>
      <c r="K69" s="69" t="n">
        <f aca="false">N69/9</f>
        <v>81.6187321531058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734.568589377952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1291.87266351411</v>
      </c>
      <c r="S69" s="72" t="n">
        <f aca="false">VLOOKUP($A69,FoodLog!$A$1:$Z$10007,12,0)</f>
        <v>0</v>
      </c>
      <c r="T69" s="72" t="n">
        <f aca="false">VLOOKUP($A69,FoodLog!$A$1:$Z$10007,13,0)</f>
        <v>0</v>
      </c>
      <c r="U69" s="72" t="n">
        <f aca="false">VLOOKUP($A69,FoodLog!$A$1:$Z$10007,14,0)</f>
        <v>0</v>
      </c>
      <c r="V69" s="72" t="n">
        <f aca="false">VLOOKUP($A69,FoodLog!$A$1:$Z$10007,15,0)</f>
        <v>0</v>
      </c>
      <c r="W69" s="72" t="n">
        <f aca="false">VLOOKUP($A69,FoodLog!$A$1:$Z$10007,16,0)</f>
        <v>734.568589377952</v>
      </c>
      <c r="X69" s="72" t="n">
        <f aca="false">VLOOKUP($A69,FoodLog!$A$1:$Z$10007,17,0)</f>
        <v>80</v>
      </c>
      <c r="Y69" s="72" t="n">
        <f aca="false">VLOOKUP($A69,FoodLog!$A$1:$Z$10007,18,0)</f>
        <v>477.304074136158</v>
      </c>
      <c r="Z69" s="72" t="n">
        <f aca="false">VLOOKUP($A69,FoodLog!$A$1:$Z$10007,19,0)</f>
        <v>1291.87266351411</v>
      </c>
      <c r="AA69" s="64" t="n">
        <f aca="false">MIN($H69,($H69+Z69))/3500</f>
        <v>0.269239066392431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179.286243209979</v>
      </c>
      <c r="D70" s="69" t="n">
        <f aca="false">$D$3</f>
        <v>149.157523167549</v>
      </c>
      <c r="E70" s="70" t="n">
        <f aca="false">C70-D70</f>
        <v>30.1287200424304</v>
      </c>
      <c r="F70" s="58"/>
      <c r="G70" s="71" t="n">
        <f aca="false">C70*TDEE!$B$5</f>
        <v>2230.85925338989</v>
      </c>
      <c r="H70" s="69" t="n">
        <f aca="false">$E70*31</f>
        <v>933.990321315342</v>
      </c>
      <c r="I70" s="69" t="n">
        <f aca="false">$G70-$H70</f>
        <v>1296.86893207455</v>
      </c>
      <c r="J70" s="60" t="n">
        <f aca="false">H70/3500</f>
        <v>0.266854377518669</v>
      </c>
      <c r="K70" s="69" t="n">
        <f aca="false">N70/9</f>
        <v>82.1738731042656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739.56485793839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1296.86893207455</v>
      </c>
      <c r="S70" s="72" t="n">
        <f aca="false">VLOOKUP($A70,FoodLog!$A$1:$Z$10007,12,0)</f>
        <v>0</v>
      </c>
      <c r="T70" s="72" t="n">
        <f aca="false">VLOOKUP($A70,FoodLog!$A$1:$Z$10007,13,0)</f>
        <v>0</v>
      </c>
      <c r="U70" s="72" t="n">
        <f aca="false">VLOOKUP($A70,FoodLog!$A$1:$Z$10007,14,0)</f>
        <v>0</v>
      </c>
      <c r="V70" s="72" t="n">
        <f aca="false">VLOOKUP($A70,FoodLog!$A$1:$Z$10007,15,0)</f>
        <v>0</v>
      </c>
      <c r="W70" s="72" t="n">
        <f aca="false">VLOOKUP($A70,FoodLog!$A$1:$Z$10007,16,0)</f>
        <v>739.56485793839</v>
      </c>
      <c r="X70" s="72" t="n">
        <f aca="false">VLOOKUP($A70,FoodLog!$A$1:$Z$10007,17,0)</f>
        <v>80</v>
      </c>
      <c r="Y70" s="72" t="n">
        <f aca="false">VLOOKUP($A70,FoodLog!$A$1:$Z$10007,18,0)</f>
        <v>477.304074136158</v>
      </c>
      <c r="Z70" s="72" t="n">
        <f aca="false">VLOOKUP($A70,FoodLog!$A$1:$Z$10007,19,0)</f>
        <v>1296.86893207455</v>
      </c>
      <c r="AA70" s="64" t="n">
        <f aca="false">MIN($H70,($H70+Z70))/3500</f>
        <v>0.266854377518669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179.019388832461</v>
      </c>
      <c r="D71" s="69" t="n">
        <f aca="false">$D$3</f>
        <v>149.157523167549</v>
      </c>
      <c r="E71" s="70" t="n">
        <f aca="false">C71-D71</f>
        <v>29.8618656649117</v>
      </c>
      <c r="F71" s="58"/>
      <c r="G71" s="71" t="n">
        <f aca="false">C71*TDEE!$B$5</f>
        <v>2227.53878358286</v>
      </c>
      <c r="H71" s="69" t="n">
        <f aca="false">$E71*31</f>
        <v>925.717835612264</v>
      </c>
      <c r="I71" s="69" t="n">
        <f aca="false">$G71-$H71</f>
        <v>1301.82094797059</v>
      </c>
      <c r="J71" s="60" t="n">
        <f aca="false">H71/3500</f>
        <v>0.264490810174932</v>
      </c>
      <c r="K71" s="69" t="n">
        <f aca="false">N71/9</f>
        <v>82.7240970927151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744.516873834436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1301.82094797059</v>
      </c>
      <c r="S71" s="72" t="n">
        <f aca="false">VLOOKUP($A71,FoodLog!$A$1:$Z$10007,12,0)</f>
        <v>0</v>
      </c>
      <c r="T71" s="72" t="n">
        <f aca="false">VLOOKUP($A71,FoodLog!$A$1:$Z$10007,13,0)</f>
        <v>0</v>
      </c>
      <c r="U71" s="72" t="n">
        <f aca="false">VLOOKUP($A71,FoodLog!$A$1:$Z$10007,14,0)</f>
        <v>0</v>
      </c>
      <c r="V71" s="72" t="n">
        <f aca="false">VLOOKUP($A71,FoodLog!$A$1:$Z$10007,15,0)</f>
        <v>0</v>
      </c>
      <c r="W71" s="72" t="n">
        <f aca="false">VLOOKUP($A71,FoodLog!$A$1:$Z$10007,16,0)</f>
        <v>744.516873834436</v>
      </c>
      <c r="X71" s="72" t="n">
        <f aca="false">VLOOKUP($A71,FoodLog!$A$1:$Z$10007,17,0)</f>
        <v>80</v>
      </c>
      <c r="Y71" s="72" t="n">
        <f aca="false">VLOOKUP($A71,FoodLog!$A$1:$Z$10007,18,0)</f>
        <v>477.304074136158</v>
      </c>
      <c r="Z71" s="72" t="n">
        <f aca="false">VLOOKUP($A71,FoodLog!$A$1:$Z$10007,19,0)</f>
        <v>1301.82094797059</v>
      </c>
      <c r="AA71" s="64" t="n">
        <f aca="false">MIN($H71,($H71+Z71))/3500</f>
        <v>0.264490810174932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178.754898022286</v>
      </c>
      <c r="D72" s="69" t="n">
        <f aca="false">$D$3</f>
        <v>149.157523167549</v>
      </c>
      <c r="E72" s="70" t="n">
        <f aca="false">C72-D72</f>
        <v>29.5973748547368</v>
      </c>
      <c r="F72" s="58"/>
      <c r="G72" s="71" t="n">
        <f aca="false">C72*TDEE!$B$5</f>
        <v>2224.24772365126</v>
      </c>
      <c r="H72" s="69" t="n">
        <f aca="false">$E72*31</f>
        <v>917.518620496841</v>
      </c>
      <c r="I72" s="69" t="n">
        <f aca="false">$G72-$H72</f>
        <v>1306.72910315442</v>
      </c>
      <c r="J72" s="60" t="n">
        <f aca="false">H72/3500</f>
        <v>0.262148177284812</v>
      </c>
      <c r="K72" s="69" t="n">
        <f aca="false">N72/9</f>
        <v>83.2694476686954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749.425029018259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1306.72910315442</v>
      </c>
      <c r="S72" s="72" t="n">
        <f aca="false">VLOOKUP($A72,FoodLog!$A$1:$Z$10007,12,0)</f>
        <v>0</v>
      </c>
      <c r="T72" s="72" t="n">
        <f aca="false">VLOOKUP($A72,FoodLog!$A$1:$Z$10007,13,0)</f>
        <v>0</v>
      </c>
      <c r="U72" s="72" t="n">
        <f aca="false">VLOOKUP($A72,FoodLog!$A$1:$Z$10007,14,0)</f>
        <v>0</v>
      </c>
      <c r="V72" s="72" t="n">
        <f aca="false">VLOOKUP($A72,FoodLog!$A$1:$Z$10007,15,0)</f>
        <v>0</v>
      </c>
      <c r="W72" s="72" t="n">
        <f aca="false">VLOOKUP($A72,FoodLog!$A$1:$Z$10007,16,0)</f>
        <v>749.425029018259</v>
      </c>
      <c r="X72" s="72" t="n">
        <f aca="false">VLOOKUP($A72,FoodLog!$A$1:$Z$10007,17,0)</f>
        <v>80</v>
      </c>
      <c r="Y72" s="72" t="n">
        <f aca="false">VLOOKUP($A72,FoodLog!$A$1:$Z$10007,18,0)</f>
        <v>477.304074136158</v>
      </c>
      <c r="Z72" s="72" t="n">
        <f aca="false">VLOOKUP($A72,FoodLog!$A$1:$Z$10007,19,0)</f>
        <v>1306.72910315442</v>
      </c>
      <c r="AA72" s="64" t="n">
        <f aca="false">MIN($H72,($H72+Z72))/3500</f>
        <v>0.262148177284812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178.492749845001</v>
      </c>
      <c r="D73" s="69" t="n">
        <f aca="false">$D$3</f>
        <v>149.157523167549</v>
      </c>
      <c r="E73" s="70" t="n">
        <f aca="false">C73-D73</f>
        <v>29.335226677452</v>
      </c>
      <c r="F73" s="58"/>
      <c r="G73" s="71" t="n">
        <f aca="false">C73*TDEE!$B$5</f>
        <v>2220.98581310762</v>
      </c>
      <c r="H73" s="69" t="n">
        <f aca="false">$E73*31</f>
        <v>909.392027001012</v>
      </c>
      <c r="I73" s="69" t="n">
        <f aca="false">$G73-$H73</f>
        <v>1311.59378610661</v>
      </c>
      <c r="J73" s="60" t="n">
        <f aca="false">H73/3500</f>
        <v>0.259826293428861</v>
      </c>
      <c r="K73" s="69" t="n">
        <f aca="false">N73/9</f>
        <v>83.8099679967172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754.289711970454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1311.59378610661</v>
      </c>
      <c r="S73" s="72" t="n">
        <f aca="false">VLOOKUP($A73,FoodLog!$A$1:$Z$10007,12,0)</f>
        <v>0</v>
      </c>
      <c r="T73" s="72" t="n">
        <f aca="false">VLOOKUP($A73,FoodLog!$A$1:$Z$10007,13,0)</f>
        <v>0</v>
      </c>
      <c r="U73" s="72" t="n">
        <f aca="false">VLOOKUP($A73,FoodLog!$A$1:$Z$10007,14,0)</f>
        <v>0</v>
      </c>
      <c r="V73" s="72" t="n">
        <f aca="false">VLOOKUP($A73,FoodLog!$A$1:$Z$10007,15,0)</f>
        <v>0</v>
      </c>
      <c r="W73" s="72" t="n">
        <f aca="false">VLOOKUP($A73,FoodLog!$A$1:$Z$10007,16,0)</f>
        <v>754.289711970454</v>
      </c>
      <c r="X73" s="72" t="n">
        <f aca="false">VLOOKUP($A73,FoodLog!$A$1:$Z$10007,17,0)</f>
        <v>80</v>
      </c>
      <c r="Y73" s="72" t="n">
        <f aca="false">VLOOKUP($A73,FoodLog!$A$1:$Z$10007,18,0)</f>
        <v>477.304074136158</v>
      </c>
      <c r="Z73" s="72" t="n">
        <f aca="false">VLOOKUP($A73,FoodLog!$A$1:$Z$10007,19,0)</f>
        <v>1311.59378610661</v>
      </c>
      <c r="AA73" s="64" t="n">
        <f aca="false">MIN($H73,($H73+Z73))/3500</f>
        <v>0.259826293428861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178.232923551572</v>
      </c>
      <c r="D74" s="69" t="n">
        <f aca="false">$D$3</f>
        <v>149.157523167549</v>
      </c>
      <c r="E74" s="70" t="n">
        <f aca="false">C74-D74</f>
        <v>29.0754003840231</v>
      </c>
      <c r="F74" s="58"/>
      <c r="G74" s="71" t="n">
        <f aca="false">C74*TDEE!$B$5</f>
        <v>2217.75279377166</v>
      </c>
      <c r="H74" s="69" t="n">
        <f aca="false">$E74*31</f>
        <v>901.337411904717</v>
      </c>
      <c r="I74" s="69" t="n">
        <f aca="false">$G74-$H74</f>
        <v>1316.41538186695</v>
      </c>
      <c r="J74" s="60" t="n">
        <f aca="false">H74/3500</f>
        <v>0.257524974829919</v>
      </c>
      <c r="K74" s="69" t="n">
        <f aca="false">N74/9</f>
        <v>84.3457008589764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759.111307730788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1316.41538186695</v>
      </c>
      <c r="S74" s="72" t="n">
        <f aca="false">VLOOKUP($A74,FoodLog!$A$1:$Z$10007,12,0)</f>
        <v>0</v>
      </c>
      <c r="T74" s="72" t="n">
        <f aca="false">VLOOKUP($A74,FoodLog!$A$1:$Z$10007,13,0)</f>
        <v>0</v>
      </c>
      <c r="U74" s="72" t="n">
        <f aca="false">VLOOKUP($A74,FoodLog!$A$1:$Z$10007,14,0)</f>
        <v>0</v>
      </c>
      <c r="V74" s="72" t="n">
        <f aca="false">VLOOKUP($A74,FoodLog!$A$1:$Z$10007,15,0)</f>
        <v>0</v>
      </c>
      <c r="W74" s="72" t="n">
        <f aca="false">VLOOKUP($A74,FoodLog!$A$1:$Z$10007,16,0)</f>
        <v>759.111307730788</v>
      </c>
      <c r="X74" s="72" t="n">
        <f aca="false">VLOOKUP($A74,FoodLog!$A$1:$Z$10007,17,0)</f>
        <v>80</v>
      </c>
      <c r="Y74" s="72" t="n">
        <f aca="false">VLOOKUP($A74,FoodLog!$A$1:$Z$10007,18,0)</f>
        <v>477.304074136158</v>
      </c>
      <c r="Z74" s="72" t="n">
        <f aca="false">VLOOKUP($A74,FoodLog!$A$1:$Z$10007,19,0)</f>
        <v>1316.41538186695</v>
      </c>
      <c r="AA74" s="64" t="n">
        <f aca="false">MIN($H74,($H74+Z74))/3500</f>
        <v>0.257524974829919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177.975398576742</v>
      </c>
      <c r="D75" s="69" t="n">
        <f aca="false">$D$3</f>
        <v>149.157523167549</v>
      </c>
      <c r="E75" s="70" t="n">
        <f aca="false">C75-D75</f>
        <v>28.8178754091932</v>
      </c>
      <c r="F75" s="58"/>
      <c r="G75" s="71" t="n">
        <f aca="false">C75*TDEE!$B$5</f>
        <v>2214.54840974982</v>
      </c>
      <c r="H75" s="69" t="n">
        <f aca="false">$E75*31</f>
        <v>893.35413768499</v>
      </c>
      <c r="I75" s="69" t="n">
        <f aca="false">$G75-$H75</f>
        <v>1321.19427206483</v>
      </c>
      <c r="J75" s="60" t="n">
        <f aca="false">H75/3500</f>
        <v>0.255244039338569</v>
      </c>
      <c r="K75" s="69" t="n">
        <f aca="false">N75/9</f>
        <v>84.8766886587414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763.890197928672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1321.19427206483</v>
      </c>
      <c r="S75" s="72" t="n">
        <f aca="false">VLOOKUP($A75,FoodLog!$A$1:$Z$10007,12,0)</f>
        <v>0</v>
      </c>
      <c r="T75" s="72" t="n">
        <f aca="false">VLOOKUP($A75,FoodLog!$A$1:$Z$10007,13,0)</f>
        <v>0</v>
      </c>
      <c r="U75" s="72" t="n">
        <f aca="false">VLOOKUP($A75,FoodLog!$A$1:$Z$10007,14,0)</f>
        <v>0</v>
      </c>
      <c r="V75" s="72" t="n">
        <f aca="false">VLOOKUP($A75,FoodLog!$A$1:$Z$10007,15,0)</f>
        <v>0</v>
      </c>
      <c r="W75" s="72" t="n">
        <f aca="false">VLOOKUP($A75,FoodLog!$A$1:$Z$10007,16,0)</f>
        <v>763.890197928672</v>
      </c>
      <c r="X75" s="72" t="n">
        <f aca="false">VLOOKUP($A75,FoodLog!$A$1:$Z$10007,17,0)</f>
        <v>80</v>
      </c>
      <c r="Y75" s="72" t="n">
        <f aca="false">VLOOKUP($A75,FoodLog!$A$1:$Z$10007,18,0)</f>
        <v>477.304074136158</v>
      </c>
      <c r="Z75" s="72" t="n">
        <f aca="false">VLOOKUP($A75,FoodLog!$A$1:$Z$10007,19,0)</f>
        <v>1321.19427206483</v>
      </c>
      <c r="AA75" s="64" t="n">
        <f aca="false">MIN($H75,($H75+Z75))/3500</f>
        <v>0.255244039338569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177.720154537404</v>
      </c>
      <c r="D76" s="69" t="n">
        <f aca="false">$D$3</f>
        <v>149.157523167549</v>
      </c>
      <c r="E76" s="70" t="n">
        <f aca="false">C76-D76</f>
        <v>28.5626313698546</v>
      </c>
      <c r="F76" s="58"/>
      <c r="G76" s="71" t="n">
        <f aca="false">C76*TDEE!$B$5</f>
        <v>2211.37240741503</v>
      </c>
      <c r="H76" s="69" t="n">
        <f aca="false">$E76*31</f>
        <v>885.441572465494</v>
      </c>
      <c r="I76" s="69" t="n">
        <f aca="false">$G76-$H76</f>
        <v>1325.93083494953</v>
      </c>
      <c r="J76" s="60" t="n">
        <f aca="false">H76/3500</f>
        <v>0.252983306418712</v>
      </c>
      <c r="K76" s="69" t="n">
        <f aca="false">N76/9</f>
        <v>85.4029734237084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768.626760813375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1325.93083494953</v>
      </c>
      <c r="S76" s="72" t="n">
        <f aca="false">VLOOKUP($A76,FoodLog!$A$1:$Z$10007,12,0)</f>
        <v>0</v>
      </c>
      <c r="T76" s="72" t="n">
        <f aca="false">VLOOKUP($A76,FoodLog!$A$1:$Z$10007,13,0)</f>
        <v>0</v>
      </c>
      <c r="U76" s="72" t="n">
        <f aca="false">VLOOKUP($A76,FoodLog!$A$1:$Z$10007,14,0)</f>
        <v>0</v>
      </c>
      <c r="V76" s="72" t="n">
        <f aca="false">VLOOKUP($A76,FoodLog!$A$1:$Z$10007,15,0)</f>
        <v>0</v>
      </c>
      <c r="W76" s="72" t="n">
        <f aca="false">VLOOKUP($A76,FoodLog!$A$1:$Z$10007,16,0)</f>
        <v>768.626760813375</v>
      </c>
      <c r="X76" s="72" t="n">
        <f aca="false">VLOOKUP($A76,FoodLog!$A$1:$Z$10007,17,0)</f>
        <v>80</v>
      </c>
      <c r="Y76" s="72" t="n">
        <f aca="false">VLOOKUP($A76,FoodLog!$A$1:$Z$10007,18,0)</f>
        <v>477.304074136158</v>
      </c>
      <c r="Z76" s="72" t="n">
        <f aca="false">VLOOKUP($A76,FoodLog!$A$1:$Z$10007,19,0)</f>
        <v>1325.93083494953</v>
      </c>
      <c r="AA76" s="64" t="n">
        <f aca="false">MIN($H76,($H76+Z76))/3500</f>
        <v>0.252983306418712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177.467171230985</v>
      </c>
      <c r="D77" s="69" t="n">
        <f aca="false">$D$3</f>
        <v>149.157523167549</v>
      </c>
      <c r="E77" s="70" t="n">
        <f aca="false">C77-D77</f>
        <v>28.3096480634359</v>
      </c>
      <c r="F77" s="58"/>
      <c r="G77" s="71" t="n">
        <f aca="false">C77*TDEE!$B$5</f>
        <v>2208.22453538663</v>
      </c>
      <c r="H77" s="69" t="n">
        <f aca="false">$E77*31</f>
        <v>877.599089966514</v>
      </c>
      <c r="I77" s="69" t="n">
        <f aca="false">$G77-$H77</f>
        <v>1330.62544542011</v>
      </c>
      <c r="J77" s="60" t="n">
        <f aca="false">H77/3500</f>
        <v>0.25074259713329</v>
      </c>
      <c r="K77" s="69" t="n">
        <f aca="false">N77/9</f>
        <v>85.9245968093285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773.321371283957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1330.62544542011</v>
      </c>
      <c r="S77" s="72" t="n">
        <f aca="false">VLOOKUP($A77,FoodLog!$A$1:$Z$10007,12,0)</f>
        <v>0</v>
      </c>
      <c r="T77" s="72" t="n">
        <f aca="false">VLOOKUP($A77,FoodLog!$A$1:$Z$10007,13,0)</f>
        <v>0</v>
      </c>
      <c r="U77" s="72" t="n">
        <f aca="false">VLOOKUP($A77,FoodLog!$A$1:$Z$10007,14,0)</f>
        <v>0</v>
      </c>
      <c r="V77" s="72" t="n">
        <f aca="false">VLOOKUP($A77,FoodLog!$A$1:$Z$10007,15,0)</f>
        <v>0</v>
      </c>
      <c r="W77" s="72" t="n">
        <f aca="false">VLOOKUP($A77,FoodLog!$A$1:$Z$10007,16,0)</f>
        <v>773.321371283957</v>
      </c>
      <c r="X77" s="72" t="n">
        <f aca="false">VLOOKUP($A77,FoodLog!$A$1:$Z$10007,17,0)</f>
        <v>80</v>
      </c>
      <c r="Y77" s="72" t="n">
        <f aca="false">VLOOKUP($A77,FoodLog!$A$1:$Z$10007,18,0)</f>
        <v>477.304074136158</v>
      </c>
      <c r="Z77" s="72" t="n">
        <f aca="false">VLOOKUP($A77,FoodLog!$A$1:$Z$10007,19,0)</f>
        <v>1330.62544542011</v>
      </c>
      <c r="AA77" s="64" t="n">
        <f aca="false">MIN($H77,($H77+Z77))/3500</f>
        <v>0.25074259713329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177.216428633852</v>
      </c>
      <c r="D78" s="69" t="n">
        <f aca="false">$D$3</f>
        <v>149.157523167549</v>
      </c>
      <c r="E78" s="70" t="n">
        <f aca="false">C78-D78</f>
        <v>28.0589054663026</v>
      </c>
      <c r="F78" s="58"/>
      <c r="G78" s="71" t="n">
        <f aca="false">C78*TDEE!$B$5</f>
        <v>2205.10454451048</v>
      </c>
      <c r="H78" s="69" t="n">
        <f aca="false">$E78*31</f>
        <v>869.826069455382</v>
      </c>
      <c r="I78" s="69" t="n">
        <f aca="false">$G78-$H78</f>
        <v>1335.2784750551</v>
      </c>
      <c r="J78" s="60" t="n">
        <f aca="false">H78/3500</f>
        <v>0.248521734130109</v>
      </c>
      <c r="K78" s="69" t="n">
        <f aca="false">N78/9</f>
        <v>86.4416001021047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777.974400918942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1335.2784750551</v>
      </c>
      <c r="S78" s="72" t="n">
        <f aca="false">VLOOKUP($A78,FoodLog!$A$1:$Z$10007,12,0)</f>
        <v>0</v>
      </c>
      <c r="T78" s="72" t="n">
        <f aca="false">VLOOKUP($A78,FoodLog!$A$1:$Z$10007,13,0)</f>
        <v>0</v>
      </c>
      <c r="U78" s="72" t="n">
        <f aca="false">VLOOKUP($A78,FoodLog!$A$1:$Z$10007,14,0)</f>
        <v>0</v>
      </c>
      <c r="V78" s="72" t="n">
        <f aca="false">VLOOKUP($A78,FoodLog!$A$1:$Z$10007,15,0)</f>
        <v>0</v>
      </c>
      <c r="W78" s="72" t="n">
        <f aca="false">VLOOKUP($A78,FoodLog!$A$1:$Z$10007,16,0)</f>
        <v>777.974400918942</v>
      </c>
      <c r="X78" s="72" t="n">
        <f aca="false">VLOOKUP($A78,FoodLog!$A$1:$Z$10007,17,0)</f>
        <v>80</v>
      </c>
      <c r="Y78" s="72" t="n">
        <f aca="false">VLOOKUP($A78,FoodLog!$A$1:$Z$10007,18,0)</f>
        <v>477.304074136158</v>
      </c>
      <c r="Z78" s="72" t="n">
        <f aca="false">VLOOKUP($A78,FoodLog!$A$1:$Z$10007,19,0)</f>
        <v>1335.2784750551</v>
      </c>
      <c r="AA78" s="64" t="n">
        <f aca="false">MIN($H78,($H78+Z78))/3500</f>
        <v>0.248521734130109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176.967906899722</v>
      </c>
      <c r="D79" s="69" t="n">
        <f aca="false">$D$3</f>
        <v>149.157523167549</v>
      </c>
      <c r="E79" s="70" t="n">
        <f aca="false">C79-D79</f>
        <v>27.8103837321725</v>
      </c>
      <c r="F79" s="58"/>
      <c r="G79" s="71" t="n">
        <f aca="false">C79*TDEE!$B$5</f>
        <v>2202.01218783924</v>
      </c>
      <c r="H79" s="69" t="n">
        <f aca="false">$E79*31</f>
        <v>862.121895697348</v>
      </c>
      <c r="I79" s="69" t="n">
        <f aca="false">$G79-$H79</f>
        <v>1339.89029214189</v>
      </c>
      <c r="J79" s="60" t="n">
        <f aca="false">H79/3500</f>
        <v>0.246320541627814</v>
      </c>
      <c r="K79" s="69" t="n">
        <f aca="false">N79/9</f>
        <v>86.9540242228591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782.586218005732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1339.89029214189</v>
      </c>
      <c r="S79" s="72" t="n">
        <f aca="false">VLOOKUP($A79,FoodLog!$A$1:$Z$10007,12,0)</f>
        <v>0</v>
      </c>
      <c r="T79" s="72" t="n">
        <f aca="false">VLOOKUP($A79,FoodLog!$A$1:$Z$10007,13,0)</f>
        <v>0</v>
      </c>
      <c r="U79" s="72" t="n">
        <f aca="false">VLOOKUP($A79,FoodLog!$A$1:$Z$10007,14,0)</f>
        <v>0</v>
      </c>
      <c r="V79" s="72" t="n">
        <f aca="false">VLOOKUP($A79,FoodLog!$A$1:$Z$10007,15,0)</f>
        <v>0</v>
      </c>
      <c r="W79" s="72" t="n">
        <f aca="false">VLOOKUP($A79,FoodLog!$A$1:$Z$10007,16,0)</f>
        <v>782.586218005732</v>
      </c>
      <c r="X79" s="72" t="n">
        <f aca="false">VLOOKUP($A79,FoodLog!$A$1:$Z$10007,17,0)</f>
        <v>80</v>
      </c>
      <c r="Y79" s="72" t="n">
        <f aca="false">VLOOKUP($A79,FoodLog!$A$1:$Z$10007,18,0)</f>
        <v>477.304074136158</v>
      </c>
      <c r="Z79" s="72" t="n">
        <f aca="false">VLOOKUP($A79,FoodLog!$A$1:$Z$10007,19,0)</f>
        <v>1339.89029214189</v>
      </c>
      <c r="AA79" s="64" t="n">
        <f aca="false">MIN($H79,($H79+Z79))/3500</f>
        <v>0.246320541627814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176.721586358094</v>
      </c>
      <c r="D80" s="69" t="n">
        <f aca="false">$D$3</f>
        <v>149.157523167549</v>
      </c>
      <c r="E80" s="70" t="n">
        <f aca="false">C80-D80</f>
        <v>27.5640631905447</v>
      </c>
      <c r="F80" s="58"/>
      <c r="G80" s="71" t="n">
        <f aca="false">C80*TDEE!$B$5</f>
        <v>2198.9472206128</v>
      </c>
      <c r="H80" s="69" t="n">
        <f aca="false">$E80*31</f>
        <v>854.485958906885</v>
      </c>
      <c r="I80" s="69" t="n">
        <f aca="false">$G80-$H80</f>
        <v>1344.46126170591</v>
      </c>
      <c r="J80" s="60" t="n">
        <f aca="false">H80/3500</f>
        <v>0.244138845401967</v>
      </c>
      <c r="K80" s="69" t="n">
        <f aca="false">N80/9</f>
        <v>87.4619097299725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787.157187569752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1344.46126170591</v>
      </c>
      <c r="S80" s="72" t="n">
        <f aca="false">VLOOKUP($A80,FoodLog!$A$1:$Z$10007,12,0)</f>
        <v>0</v>
      </c>
      <c r="T80" s="72" t="n">
        <f aca="false">VLOOKUP($A80,FoodLog!$A$1:$Z$10007,13,0)</f>
        <v>0</v>
      </c>
      <c r="U80" s="72" t="n">
        <f aca="false">VLOOKUP($A80,FoodLog!$A$1:$Z$10007,14,0)</f>
        <v>0</v>
      </c>
      <c r="V80" s="72" t="n">
        <f aca="false">VLOOKUP($A80,FoodLog!$A$1:$Z$10007,15,0)</f>
        <v>0</v>
      </c>
      <c r="W80" s="72" t="n">
        <f aca="false">VLOOKUP($A80,FoodLog!$A$1:$Z$10007,16,0)</f>
        <v>787.157187569752</v>
      </c>
      <c r="X80" s="72" t="n">
        <f aca="false">VLOOKUP($A80,FoodLog!$A$1:$Z$10007,17,0)</f>
        <v>80</v>
      </c>
      <c r="Y80" s="72" t="n">
        <f aca="false">VLOOKUP($A80,FoodLog!$A$1:$Z$10007,18,0)</f>
        <v>477.304074136158</v>
      </c>
      <c r="Z80" s="72" t="n">
        <f aca="false">VLOOKUP($A80,FoodLog!$A$1:$Z$10007,19,0)</f>
        <v>1344.46126170591</v>
      </c>
      <c r="AA80" s="64" t="n">
        <f aca="false">MIN($H80,($H80+Z80))/3500</f>
        <v>0.244138845401967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176.477447512692</v>
      </c>
      <c r="D81" s="69" t="n">
        <f aca="false">$D$3</f>
        <v>149.157523167549</v>
      </c>
      <c r="E81" s="70" t="n">
        <f aca="false">C81-D81</f>
        <v>27.3199243451427</v>
      </c>
      <c r="F81" s="58"/>
      <c r="G81" s="71" t="n">
        <f aca="false">C81*TDEE!$B$5</f>
        <v>2195.90940023893</v>
      </c>
      <c r="H81" s="69" t="n">
        <f aca="false">$E81*31</f>
        <v>846.917654699424</v>
      </c>
      <c r="I81" s="69" t="n">
        <f aca="false">$G81-$H81</f>
        <v>1348.99174553951</v>
      </c>
      <c r="J81" s="60" t="n">
        <f aca="false">H81/3500</f>
        <v>0.241976472771264</v>
      </c>
      <c r="K81" s="69" t="n">
        <f aca="false">N81/9</f>
        <v>87.9652968225943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791.687671403349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1348.99174553951</v>
      </c>
      <c r="S81" s="72" t="n">
        <f aca="false">VLOOKUP($A81,FoodLog!$A$1:$Z$10007,12,0)</f>
        <v>0</v>
      </c>
      <c r="T81" s="72" t="n">
        <f aca="false">VLOOKUP($A81,FoodLog!$A$1:$Z$10007,13,0)</f>
        <v>0</v>
      </c>
      <c r="U81" s="72" t="n">
        <f aca="false">VLOOKUP($A81,FoodLog!$A$1:$Z$10007,14,0)</f>
        <v>0</v>
      </c>
      <c r="V81" s="72" t="n">
        <f aca="false">VLOOKUP($A81,FoodLog!$A$1:$Z$10007,15,0)</f>
        <v>0</v>
      </c>
      <c r="W81" s="72" t="n">
        <f aca="false">VLOOKUP($A81,FoodLog!$A$1:$Z$10007,16,0)</f>
        <v>791.687671403349</v>
      </c>
      <c r="X81" s="72" t="n">
        <f aca="false">VLOOKUP($A81,FoodLog!$A$1:$Z$10007,17,0)</f>
        <v>80</v>
      </c>
      <c r="Y81" s="72" t="n">
        <f aca="false">VLOOKUP($A81,FoodLog!$A$1:$Z$10007,18,0)</f>
        <v>477.304074136158</v>
      </c>
      <c r="Z81" s="72" t="n">
        <f aca="false">VLOOKUP($A81,FoodLog!$A$1:$Z$10007,19,0)</f>
        <v>1348.99174553951</v>
      </c>
      <c r="AA81" s="64" t="n">
        <f aca="false">MIN($H81,($H81+Z81))/3500</f>
        <v>0.241976472771264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176.23547103992</v>
      </c>
      <c r="D82" s="69" t="n">
        <f aca="false">$D$3</f>
        <v>149.157523167549</v>
      </c>
      <c r="E82" s="70" t="n">
        <f aca="false">C82-D82</f>
        <v>27.0779478723715</v>
      </c>
      <c r="F82" s="58"/>
      <c r="G82" s="71" t="n">
        <f aca="false">C82*TDEE!$B$5</f>
        <v>2192.89848627409</v>
      </c>
      <c r="H82" s="69" t="n">
        <f aca="false">$E82*31</f>
        <v>839.416384043515</v>
      </c>
      <c r="I82" s="69" t="n">
        <f aca="false">$G82-$H82</f>
        <v>1353.48210223058</v>
      </c>
      <c r="J82" s="60" t="n">
        <f aca="false">H82/3500</f>
        <v>0.239833252583861</v>
      </c>
      <c r="K82" s="69" t="n">
        <f aca="false">N82/9</f>
        <v>88.4642253438244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796.178028094419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1353.48210223058</v>
      </c>
      <c r="S82" s="72" t="n">
        <f aca="false">VLOOKUP($A82,FoodLog!$A$1:$Z$10007,12,0)</f>
        <v>0</v>
      </c>
      <c r="T82" s="72" t="n">
        <f aca="false">VLOOKUP($A82,FoodLog!$A$1:$Z$10007,13,0)</f>
        <v>0</v>
      </c>
      <c r="U82" s="72" t="n">
        <f aca="false">VLOOKUP($A82,FoodLog!$A$1:$Z$10007,14,0)</f>
        <v>0</v>
      </c>
      <c r="V82" s="72" t="n">
        <f aca="false">VLOOKUP($A82,FoodLog!$A$1:$Z$10007,15,0)</f>
        <v>0</v>
      </c>
      <c r="W82" s="72" t="n">
        <f aca="false">VLOOKUP($A82,FoodLog!$A$1:$Z$10007,16,0)</f>
        <v>796.178028094419</v>
      </c>
      <c r="X82" s="72" t="n">
        <f aca="false">VLOOKUP($A82,FoodLog!$A$1:$Z$10007,17,0)</f>
        <v>80</v>
      </c>
      <c r="Y82" s="72" t="n">
        <f aca="false">VLOOKUP($A82,FoodLog!$A$1:$Z$10007,18,0)</f>
        <v>477.304074136158</v>
      </c>
      <c r="Z82" s="72" t="n">
        <f aca="false">VLOOKUP($A82,FoodLog!$A$1:$Z$10007,19,0)</f>
        <v>1353.48210223058</v>
      </c>
      <c r="AA82" s="64" t="n">
        <f aca="false">MIN($H82,($H82+Z82))/3500</f>
        <v>0.239833252583861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175.995637787337</v>
      </c>
      <c r="D83" s="69" t="n">
        <f aca="false">$D$3</f>
        <v>149.157523167549</v>
      </c>
      <c r="E83" s="70" t="n">
        <f aca="false">C83-D83</f>
        <v>26.8381146197876</v>
      </c>
      <c r="F83" s="58"/>
      <c r="G83" s="71" t="n">
        <f aca="false">C83*TDEE!$B$5</f>
        <v>2189.91424040437</v>
      </c>
      <c r="H83" s="69" t="n">
        <f aca="false">$E83*31</f>
        <v>831.981553213416</v>
      </c>
      <c r="I83" s="69" t="n">
        <f aca="false">$G83-$H83</f>
        <v>1357.93268719096</v>
      </c>
      <c r="J83" s="60" t="n">
        <f aca="false">H83/3500</f>
        <v>0.237709015203833</v>
      </c>
      <c r="K83" s="69" t="n">
        <f aca="false">N83/9</f>
        <v>88.9587347838664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800.628613054797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1357.93268719096</v>
      </c>
      <c r="S83" s="72" t="n">
        <f aca="false">VLOOKUP($A83,FoodLog!$A$1:$Z$10007,12,0)</f>
        <v>0</v>
      </c>
      <c r="T83" s="72" t="n">
        <f aca="false">VLOOKUP($A83,FoodLog!$A$1:$Z$10007,13,0)</f>
        <v>0</v>
      </c>
      <c r="U83" s="72" t="n">
        <f aca="false">VLOOKUP($A83,FoodLog!$A$1:$Z$10007,14,0)</f>
        <v>0</v>
      </c>
      <c r="V83" s="72" t="n">
        <f aca="false">VLOOKUP($A83,FoodLog!$A$1:$Z$10007,15,0)</f>
        <v>0</v>
      </c>
      <c r="W83" s="72" t="n">
        <f aca="false">VLOOKUP($A83,FoodLog!$A$1:$Z$10007,16,0)</f>
        <v>800.628613054797</v>
      </c>
      <c r="X83" s="72" t="n">
        <f aca="false">VLOOKUP($A83,FoodLog!$A$1:$Z$10007,17,0)</f>
        <v>80</v>
      </c>
      <c r="Y83" s="72" t="n">
        <f aca="false">VLOOKUP($A83,FoodLog!$A$1:$Z$10007,18,0)</f>
        <v>477.304074136158</v>
      </c>
      <c r="Z83" s="72" t="n">
        <f aca="false">VLOOKUP($A83,FoodLog!$A$1:$Z$10007,19,0)</f>
        <v>1357.93268719096</v>
      </c>
      <c r="AA83" s="64" t="n">
        <f aca="false">MIN($H83,($H83+Z83))/3500</f>
        <v>0.237709015203833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175.757928772133</v>
      </c>
      <c r="D84" s="69" t="n">
        <f aca="false">$D$3</f>
        <v>149.157523167549</v>
      </c>
      <c r="E84" s="70" t="n">
        <f aca="false">C84-D84</f>
        <v>26.6004056045838</v>
      </c>
      <c r="F84" s="58"/>
      <c r="G84" s="71" t="n">
        <f aca="false">C84*TDEE!$B$5</f>
        <v>2186.95642642664</v>
      </c>
      <c r="H84" s="69" t="n">
        <f aca="false">$E84*31</f>
        <v>824.612573742097</v>
      </c>
      <c r="I84" s="69" t="n">
        <f aca="false">$G84-$H84</f>
        <v>1362.34385268454</v>
      </c>
      <c r="J84" s="60" t="n">
        <f aca="false">H84/3500</f>
        <v>0.235603592497742</v>
      </c>
      <c r="K84" s="69" t="n">
        <f aca="false">N84/9</f>
        <v>89.4488642831537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805.039778548383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1362.34385268454</v>
      </c>
      <c r="S84" s="72" t="n">
        <f aca="false">VLOOKUP($A84,FoodLog!$A$1:$Z$10007,12,0)</f>
        <v>0</v>
      </c>
      <c r="T84" s="72" t="n">
        <f aca="false">VLOOKUP($A84,FoodLog!$A$1:$Z$10007,13,0)</f>
        <v>0</v>
      </c>
      <c r="U84" s="72" t="n">
        <f aca="false">VLOOKUP($A84,FoodLog!$A$1:$Z$10007,14,0)</f>
        <v>0</v>
      </c>
      <c r="V84" s="72" t="n">
        <f aca="false">VLOOKUP($A84,FoodLog!$A$1:$Z$10007,15,0)</f>
        <v>0</v>
      </c>
      <c r="W84" s="72" t="n">
        <f aca="false">VLOOKUP($A84,FoodLog!$A$1:$Z$10007,16,0)</f>
        <v>805.039778548383</v>
      </c>
      <c r="X84" s="72" t="n">
        <f aca="false">VLOOKUP($A84,FoodLog!$A$1:$Z$10007,17,0)</f>
        <v>80</v>
      </c>
      <c r="Y84" s="72" t="n">
        <f aca="false">VLOOKUP($A84,FoodLog!$A$1:$Z$10007,18,0)</f>
        <v>477.304074136158</v>
      </c>
      <c r="Z84" s="72" t="n">
        <f aca="false">VLOOKUP($A84,FoodLog!$A$1:$Z$10007,19,0)</f>
        <v>1362.34385268454</v>
      </c>
      <c r="AA84" s="64" t="n">
        <f aca="false">MIN($H84,($H84+Z84))/3500</f>
        <v>0.235603592497742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175.522325179635</v>
      </c>
      <c r="D85" s="69" t="n">
        <f aca="false">$D$3</f>
        <v>149.157523167549</v>
      </c>
      <c r="E85" s="70" t="n">
        <f aca="false">C85-D85</f>
        <v>26.364802012086</v>
      </c>
      <c r="F85" s="58"/>
      <c r="G85" s="71" t="n">
        <f aca="false">C85*TDEE!$B$5</f>
        <v>2184.02481022985</v>
      </c>
      <c r="H85" s="69" t="n">
        <f aca="false">$E85*31</f>
        <v>817.308862374667</v>
      </c>
      <c r="I85" s="69" t="n">
        <f aca="false">$G85-$H85</f>
        <v>1366.71594785518</v>
      </c>
      <c r="J85" s="60" t="n">
        <f aca="false">H85/3500</f>
        <v>0.233516817821333</v>
      </c>
      <c r="K85" s="69" t="n">
        <f aca="false">N85/9</f>
        <v>89.9346526354473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809.411873719026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1366.71594785518</v>
      </c>
      <c r="S85" s="72" t="n">
        <f aca="false">VLOOKUP($A85,FoodLog!$A$1:$Z$10007,12,0)</f>
        <v>0</v>
      </c>
      <c r="T85" s="72" t="n">
        <f aca="false">VLOOKUP($A85,FoodLog!$A$1:$Z$10007,13,0)</f>
        <v>0</v>
      </c>
      <c r="U85" s="72" t="n">
        <f aca="false">VLOOKUP($A85,FoodLog!$A$1:$Z$10007,14,0)</f>
        <v>0</v>
      </c>
      <c r="V85" s="72" t="n">
        <f aca="false">VLOOKUP($A85,FoodLog!$A$1:$Z$10007,15,0)</f>
        <v>0</v>
      </c>
      <c r="W85" s="72" t="n">
        <f aca="false">VLOOKUP($A85,FoodLog!$A$1:$Z$10007,16,0)</f>
        <v>809.411873719026</v>
      </c>
      <c r="X85" s="72" t="n">
        <f aca="false">VLOOKUP($A85,FoodLog!$A$1:$Z$10007,17,0)</f>
        <v>80</v>
      </c>
      <c r="Y85" s="72" t="n">
        <f aca="false">VLOOKUP($A85,FoodLog!$A$1:$Z$10007,18,0)</f>
        <v>477.304074136158</v>
      </c>
      <c r="Z85" s="72" t="n">
        <f aca="false">VLOOKUP($A85,FoodLog!$A$1:$Z$10007,19,0)</f>
        <v>1366.71594785518</v>
      </c>
      <c r="AA85" s="64" t="n">
        <f aca="false">MIN($H85,($H85+Z85))/3500</f>
        <v>0.233516817821333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175.288808361814</v>
      </c>
      <c r="D86" s="77" t="n">
        <f aca="false">$D$3</f>
        <v>149.157523167549</v>
      </c>
      <c r="E86" s="78" t="n">
        <f aca="false">C86-D86</f>
        <v>26.1312851942647</v>
      </c>
      <c r="F86" s="79"/>
      <c r="G86" s="80" t="n">
        <f aca="false">C86*TDEE!$B$5</f>
        <v>2181.11915977652</v>
      </c>
      <c r="H86" s="69" t="n">
        <f aca="false">$E86*31</f>
        <v>810.069841022206</v>
      </c>
      <c r="I86" s="69" t="n">
        <f aca="false">$G86-$H86</f>
        <v>1371.04931875432</v>
      </c>
      <c r="J86" s="60" t="n">
        <f aca="false">H86/3500</f>
        <v>0.231448526006344</v>
      </c>
      <c r="K86" s="77" t="n">
        <f aca="false">N86/9</f>
        <v>90.4161382909064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813.745244618158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1371.04931875432</v>
      </c>
      <c r="S86" s="72" t="n">
        <f aca="false">VLOOKUP($A86,FoodLog!$A$1:$Z$10007,12,0)</f>
        <v>0</v>
      </c>
      <c r="T86" s="72" t="n">
        <f aca="false">VLOOKUP($A86,FoodLog!$A$1:$Z$10007,13,0)</f>
        <v>0</v>
      </c>
      <c r="U86" s="72" t="n">
        <f aca="false">VLOOKUP($A86,FoodLog!$A$1:$Z$10007,14,0)</f>
        <v>0</v>
      </c>
      <c r="V86" s="72" t="n">
        <f aca="false">VLOOKUP($A86,FoodLog!$A$1:$Z$10007,15,0)</f>
        <v>0</v>
      </c>
      <c r="W86" s="72" t="n">
        <f aca="false">VLOOKUP($A86,FoodLog!$A$1:$Z$10007,16,0)</f>
        <v>813.745244618158</v>
      </c>
      <c r="X86" s="72" t="n">
        <f aca="false">VLOOKUP($A86,FoodLog!$A$1:$Z$10007,17,0)</f>
        <v>80</v>
      </c>
      <c r="Y86" s="72" t="n">
        <f aca="false">VLOOKUP($A86,FoodLog!$A$1:$Z$10007,18,0)</f>
        <v>477.304074136158</v>
      </c>
      <c r="Z86" s="72" t="n">
        <f aca="false">VLOOKUP($A86,FoodLog!$A$1:$Z$10007,19,0)</f>
        <v>1371.04931875432</v>
      </c>
      <c r="AA86" s="64" t="n">
        <f aca="false">MIN($H86,($H86+Z86))/3500</f>
        <v>0.231448526006344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175.057359835807</v>
      </c>
      <c r="D87" s="77" t="n">
        <f aca="false">$D$3</f>
        <v>149.157523167549</v>
      </c>
      <c r="E87" s="78" t="n">
        <f aca="false">C87-D87</f>
        <v>25.8998366682584</v>
      </c>
      <c r="F87" s="79"/>
      <c r="G87" s="80" t="n">
        <f aca="false">C87*TDEE!$B$5</f>
        <v>2178.23924508435</v>
      </c>
      <c r="H87" s="69" t="n">
        <f aca="false">$E87*31</f>
        <v>802.894936716009</v>
      </c>
      <c r="I87" s="69" t="n">
        <f aca="false">$G87-$H87</f>
        <v>1375.34430836834</v>
      </c>
      <c r="J87" s="60" t="n">
        <f aca="false">H87/3500</f>
        <v>0.229398553347431</v>
      </c>
      <c r="K87" s="77" t="n">
        <f aca="false">N87/9</f>
        <v>90.4489149146869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814.040234232182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1375.34430836834</v>
      </c>
      <c r="S87" s="72" t="n">
        <f aca="false">VLOOKUP($A87,FoodLog!$A$1:$Z$10007,12,0)</f>
        <v>0</v>
      </c>
      <c r="T87" s="72" t="n">
        <f aca="false">VLOOKUP($A87,FoodLog!$A$1:$Z$10007,13,0)</f>
        <v>0</v>
      </c>
      <c r="U87" s="72" t="n">
        <f aca="false">VLOOKUP($A87,FoodLog!$A$1:$Z$10007,14,0)</f>
        <v>0</v>
      </c>
      <c r="V87" s="72" t="n">
        <f aca="false">VLOOKUP($A87,FoodLog!$A$1:$Z$10007,15,0)</f>
        <v>0</v>
      </c>
      <c r="W87" s="72" t="n">
        <f aca="false">VLOOKUP($A87,FoodLog!$A$1:$Z$10007,16,0)</f>
        <v>814.040234232182</v>
      </c>
      <c r="X87" s="72" t="n">
        <f aca="false">VLOOKUP($A87,FoodLog!$A$1:$Z$10007,17,0)</f>
        <v>84</v>
      </c>
      <c r="Y87" s="72" t="n">
        <f aca="false">VLOOKUP($A87,FoodLog!$A$1:$Z$10007,18,0)</f>
        <v>477.304074136158</v>
      </c>
      <c r="Z87" s="72" t="n">
        <f aca="false">VLOOKUP($A87,FoodLog!$A$1:$Z$10007,19,0)</f>
        <v>1375.34430836834</v>
      </c>
      <c r="AA87" s="64" t="n">
        <f aca="false">MIN($H87,($H87+Z87))/3500</f>
        <v>0.229398553347431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174.82796128246</v>
      </c>
      <c r="D88" s="77" t="n">
        <f aca="false">$D$3</f>
        <v>149.157523167549</v>
      </c>
      <c r="E88" s="78" t="n">
        <f aca="false">C88-D88</f>
        <v>25.6704381149109</v>
      </c>
      <c r="F88" s="79"/>
      <c r="G88" s="80" t="n">
        <f aca="false">C88*TDEE!$B$5</f>
        <v>2175.38483820802</v>
      </c>
      <c r="H88" s="69" t="n">
        <f aca="false">$E88*31</f>
        <v>795.783581562239</v>
      </c>
      <c r="I88" s="69" t="n">
        <f aca="false">$G88-$H88</f>
        <v>1379.60125664578</v>
      </c>
      <c r="J88" s="60" t="n">
        <f aca="false">H88/3500</f>
        <v>0.227366737589211</v>
      </c>
      <c r="K88" s="77" t="n">
        <f aca="false">N88/9</f>
        <v>90.4774647232918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814.297182509626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1379.60125664578</v>
      </c>
      <c r="S88" s="72" t="n">
        <f aca="false">VLOOKUP($A88,FoodLog!$A$1:$Z$10007,12,0)</f>
        <v>0</v>
      </c>
      <c r="T88" s="72" t="n">
        <f aca="false">VLOOKUP($A88,FoodLog!$A$1:$Z$10007,13,0)</f>
        <v>0</v>
      </c>
      <c r="U88" s="72" t="n">
        <f aca="false">VLOOKUP($A88,FoodLog!$A$1:$Z$10007,14,0)</f>
        <v>0</v>
      </c>
      <c r="V88" s="72" t="n">
        <f aca="false">VLOOKUP($A88,FoodLog!$A$1:$Z$10007,15,0)</f>
        <v>0</v>
      </c>
      <c r="W88" s="72" t="n">
        <f aca="false">VLOOKUP($A88,FoodLog!$A$1:$Z$10007,16,0)</f>
        <v>814.297182509626</v>
      </c>
      <c r="X88" s="72" t="n">
        <f aca="false">VLOOKUP($A88,FoodLog!$A$1:$Z$10007,17,0)</f>
        <v>88</v>
      </c>
      <c r="Y88" s="72" t="n">
        <f aca="false">VLOOKUP($A88,FoodLog!$A$1:$Z$10007,18,0)</f>
        <v>477.304074136158</v>
      </c>
      <c r="Z88" s="72" t="n">
        <f aca="false">VLOOKUP($A88,FoodLog!$A$1:$Z$10007,19,0)</f>
        <v>1379.60125664578</v>
      </c>
      <c r="AA88" s="64" t="n">
        <f aca="false">MIN($H88,($H88+Z88))/3500</f>
        <v>0.227366737589211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174.600594544871</v>
      </c>
      <c r="D89" s="77" t="n">
        <f aca="false">$D$3</f>
        <v>149.157523167549</v>
      </c>
      <c r="E89" s="78" t="n">
        <f aca="false">C89-D89</f>
        <v>25.4430713773217</v>
      </c>
      <c r="F89" s="79"/>
      <c r="G89" s="80" t="n">
        <f aca="false">C89*TDEE!$B$5</f>
        <v>2172.55571322117</v>
      </c>
      <c r="H89" s="69" t="n">
        <f aca="false">$E89*31</f>
        <v>788.735212696973</v>
      </c>
      <c r="I89" s="69" t="n">
        <f aca="false">$G89-$H89</f>
        <v>1383.8205005242</v>
      </c>
      <c r="J89" s="60" t="n">
        <f aca="false">H89/3500</f>
        <v>0.225352917913421</v>
      </c>
      <c r="K89" s="77" t="n">
        <f aca="false">N89/9</f>
        <v>90.5018251542268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814.516426388041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1383.8205005242</v>
      </c>
      <c r="S89" s="72" t="n">
        <f aca="false">VLOOKUP($A89,FoodLog!$A$1:$Z$10007,12,0)</f>
        <v>0</v>
      </c>
      <c r="T89" s="72" t="n">
        <f aca="false">VLOOKUP($A89,FoodLog!$A$1:$Z$10007,13,0)</f>
        <v>0</v>
      </c>
      <c r="U89" s="72" t="n">
        <f aca="false">VLOOKUP($A89,FoodLog!$A$1:$Z$10007,14,0)</f>
        <v>0</v>
      </c>
      <c r="V89" s="72" t="n">
        <f aca="false">VLOOKUP($A89,FoodLog!$A$1:$Z$10007,15,0)</f>
        <v>0</v>
      </c>
      <c r="W89" s="72" t="n">
        <f aca="false">VLOOKUP($A89,FoodLog!$A$1:$Z$10007,16,0)</f>
        <v>814.516426388041</v>
      </c>
      <c r="X89" s="72" t="n">
        <f aca="false">VLOOKUP($A89,FoodLog!$A$1:$Z$10007,17,0)</f>
        <v>92</v>
      </c>
      <c r="Y89" s="72" t="n">
        <f aca="false">VLOOKUP($A89,FoodLog!$A$1:$Z$10007,18,0)</f>
        <v>477.304074136158</v>
      </c>
      <c r="Z89" s="72" t="n">
        <f aca="false">VLOOKUP($A89,FoodLog!$A$1:$Z$10007,19,0)</f>
        <v>1383.8205005242</v>
      </c>
      <c r="AA89" s="64" t="n">
        <f aca="false">MIN($H89,($H89+Z89))/3500</f>
        <v>0.225352917913421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174.375241626957</v>
      </c>
      <c r="D90" s="77" t="n">
        <f aca="false">$D$3</f>
        <v>149.157523167549</v>
      </c>
      <c r="E90" s="78" t="n">
        <f aca="false">C90-D90</f>
        <v>25.2177184594083</v>
      </c>
      <c r="F90" s="79"/>
      <c r="G90" s="80" t="n">
        <f aca="false">C90*TDEE!$B$5</f>
        <v>2169.75164619849</v>
      </c>
      <c r="H90" s="69" t="n">
        <f aca="false">$E90*31</f>
        <v>781.749272241657</v>
      </c>
      <c r="I90" s="69" t="n">
        <f aca="false">$G90-$H90</f>
        <v>1388.00237395683</v>
      </c>
      <c r="J90" s="60" t="n">
        <f aca="false">H90/3500</f>
        <v>0.223356934926188</v>
      </c>
      <c r="K90" s="77" t="n">
        <f aca="false">N90/9</f>
        <v>90.5220333134084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814.698299820676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1388.00237395683</v>
      </c>
      <c r="S90" s="72" t="n">
        <f aca="false">VLOOKUP($A90,FoodLog!$A$1:$Z$10007,12,0)</f>
        <v>0</v>
      </c>
      <c r="T90" s="72" t="n">
        <f aca="false">VLOOKUP($A90,FoodLog!$A$1:$Z$10007,13,0)</f>
        <v>0</v>
      </c>
      <c r="U90" s="72" t="n">
        <f aca="false">VLOOKUP($A90,FoodLog!$A$1:$Z$10007,14,0)</f>
        <v>0</v>
      </c>
      <c r="V90" s="72" t="n">
        <f aca="false">VLOOKUP($A90,FoodLog!$A$1:$Z$10007,15,0)</f>
        <v>0</v>
      </c>
      <c r="W90" s="72" t="n">
        <f aca="false">VLOOKUP($A90,FoodLog!$A$1:$Z$10007,16,0)</f>
        <v>814.698299820676</v>
      </c>
      <c r="X90" s="72" t="n">
        <f aca="false">VLOOKUP($A90,FoodLog!$A$1:$Z$10007,17,0)</f>
        <v>96</v>
      </c>
      <c r="Y90" s="72" t="n">
        <f aca="false">VLOOKUP($A90,FoodLog!$A$1:$Z$10007,18,0)</f>
        <v>477.304074136158</v>
      </c>
      <c r="Z90" s="72" t="n">
        <f aca="false">VLOOKUP($A90,FoodLog!$A$1:$Z$10007,19,0)</f>
        <v>1388.00237395683</v>
      </c>
      <c r="AA90" s="64" t="n">
        <f aca="false">MIN($H90,($H90+Z90))/3500</f>
        <v>0.223356934926188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174.151884692031</v>
      </c>
      <c r="D91" s="77" t="n">
        <f aca="false">$D$3</f>
        <v>149.157523167549</v>
      </c>
      <c r="E91" s="78" t="n">
        <f aca="false">C91-D91</f>
        <v>24.9943615244821</v>
      </c>
      <c r="F91" s="79"/>
      <c r="G91" s="80" t="n">
        <f aca="false">C91*TDEE!$B$5</f>
        <v>2166.97241519801</v>
      </c>
      <c r="H91" s="69" t="n">
        <f aca="false">$E91*31</f>
        <v>774.825207258945</v>
      </c>
      <c r="I91" s="69" t="n">
        <f aca="false">$G91-$H91</f>
        <v>1392.14720793906</v>
      </c>
      <c r="J91" s="60" t="n">
        <f aca="false">H91/3500</f>
        <v>0.221378630645413</v>
      </c>
      <c r="K91" s="77" t="n">
        <f aca="false">N91/9</f>
        <v>90.5381259781007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814.843133802907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1392.14720793906</v>
      </c>
      <c r="S91" s="72" t="n">
        <f aca="false">VLOOKUP($A91,FoodLog!$A$1:$Z$10007,12,0)</f>
        <v>0</v>
      </c>
      <c r="T91" s="72" t="n">
        <f aca="false">VLOOKUP($A91,FoodLog!$A$1:$Z$10007,13,0)</f>
        <v>0</v>
      </c>
      <c r="U91" s="72" t="n">
        <f aca="false">VLOOKUP($A91,FoodLog!$A$1:$Z$10007,14,0)</f>
        <v>0</v>
      </c>
      <c r="V91" s="72" t="n">
        <f aca="false">VLOOKUP($A91,FoodLog!$A$1:$Z$10007,15,0)</f>
        <v>0</v>
      </c>
      <c r="W91" s="72" t="n">
        <f aca="false">VLOOKUP($A91,FoodLog!$A$1:$Z$10007,16,0)</f>
        <v>814.843133802907</v>
      </c>
      <c r="X91" s="72" t="n">
        <f aca="false">VLOOKUP($A91,FoodLog!$A$1:$Z$10007,17,0)</f>
        <v>100</v>
      </c>
      <c r="Y91" s="72" t="n">
        <f aca="false">VLOOKUP($A91,FoodLog!$A$1:$Z$10007,18,0)</f>
        <v>477.304074136158</v>
      </c>
      <c r="Z91" s="72" t="n">
        <f aca="false">VLOOKUP($A91,FoodLog!$A$1:$Z$10007,19,0)</f>
        <v>1392.14720793906</v>
      </c>
      <c r="AA91" s="64" t="n">
        <f aca="false">MIN($H91,($H91+Z91))/3500</f>
        <v>0.221378630645413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173.930506061386</v>
      </c>
      <c r="D92" s="77" t="n">
        <f aca="false">$D$3</f>
        <v>149.157523167549</v>
      </c>
      <c r="E92" s="78" t="n">
        <f aca="false">C92-D92</f>
        <v>24.7729828938367</v>
      </c>
      <c r="F92" s="79"/>
      <c r="G92" s="80" t="n">
        <f aca="false">C92*TDEE!$B$5</f>
        <v>2164.21780024353</v>
      </c>
      <c r="H92" s="69" t="n">
        <f aca="false">$E92*31</f>
        <v>767.962469708937</v>
      </c>
      <c r="I92" s="69" t="n">
        <f aca="false">$G92-$H92</f>
        <v>1396.2553305346</v>
      </c>
      <c r="J92" s="60" t="n">
        <f aca="false">H92/3500</f>
        <v>0.219417848488268</v>
      </c>
      <c r="K92" s="77" t="n">
        <f aca="false">N92/9</f>
        <v>90.5501395998264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814.951256398438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1396.2553305346</v>
      </c>
      <c r="S92" s="72" t="n">
        <f aca="false">VLOOKUP($A92,FoodLog!$A$1:$Z$10007,12,0)</f>
        <v>0</v>
      </c>
      <c r="T92" s="72" t="n">
        <f aca="false">VLOOKUP($A92,FoodLog!$A$1:$Z$10007,13,0)</f>
        <v>0</v>
      </c>
      <c r="U92" s="72" t="n">
        <f aca="false">VLOOKUP($A92,FoodLog!$A$1:$Z$10007,14,0)</f>
        <v>0</v>
      </c>
      <c r="V92" s="72" t="n">
        <f aca="false">VLOOKUP($A92,FoodLog!$A$1:$Z$10007,15,0)</f>
        <v>0</v>
      </c>
      <c r="W92" s="72" t="n">
        <f aca="false">VLOOKUP($A92,FoodLog!$A$1:$Z$10007,16,0)</f>
        <v>814.951256398438</v>
      </c>
      <c r="X92" s="72" t="n">
        <f aca="false">VLOOKUP($A92,FoodLog!$A$1:$Z$10007,17,0)</f>
        <v>104</v>
      </c>
      <c r="Y92" s="72" t="n">
        <f aca="false">VLOOKUP($A92,FoodLog!$A$1:$Z$10007,18,0)</f>
        <v>477.304074136158</v>
      </c>
      <c r="Z92" s="72" t="n">
        <f aca="false">VLOOKUP($A92,FoodLog!$A$1:$Z$10007,19,0)</f>
        <v>1396.2553305346</v>
      </c>
      <c r="AA92" s="64" t="n">
        <f aca="false">MIN($H92,($H92+Z92))/3500</f>
        <v>0.219417848488268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173.711088212897</v>
      </c>
      <c r="D93" s="77" t="n">
        <f aca="false">$D$3</f>
        <v>149.157523167549</v>
      </c>
      <c r="E93" s="78" t="n">
        <f aca="false">C93-D93</f>
        <v>24.5535650453484</v>
      </c>
      <c r="F93" s="79"/>
      <c r="G93" s="80" t="n">
        <f aca="false">C93*TDEE!$B$5</f>
        <v>2161.48758330722</v>
      </c>
      <c r="H93" s="69" t="n">
        <f aca="false">$E93*31</f>
        <v>761.160516405801</v>
      </c>
      <c r="I93" s="69" t="n">
        <f aca="false">$G93-$H93</f>
        <v>1400.32706690142</v>
      </c>
      <c r="J93" s="60" t="n">
        <f aca="false">H93/3500</f>
        <v>0.2174744332588</v>
      </c>
      <c r="K93" s="77" t="n">
        <f aca="false">N93/9</f>
        <v>90.5581103072518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815.022992765266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1400.32706690142</v>
      </c>
      <c r="S93" s="72" t="n">
        <f aca="false">VLOOKUP($A93,FoodLog!$A$1:$Z$10007,12,0)</f>
        <v>0</v>
      </c>
      <c r="T93" s="72" t="n">
        <f aca="false">VLOOKUP($A93,FoodLog!$A$1:$Z$10007,13,0)</f>
        <v>0</v>
      </c>
      <c r="U93" s="72" t="n">
        <f aca="false">VLOOKUP($A93,FoodLog!$A$1:$Z$10007,14,0)</f>
        <v>0</v>
      </c>
      <c r="V93" s="72" t="n">
        <f aca="false">VLOOKUP($A93,FoodLog!$A$1:$Z$10007,15,0)</f>
        <v>0</v>
      </c>
      <c r="W93" s="72" t="n">
        <f aca="false">VLOOKUP($A93,FoodLog!$A$1:$Z$10007,16,0)</f>
        <v>815.022992765266</v>
      </c>
      <c r="X93" s="72" t="n">
        <f aca="false">VLOOKUP($A93,FoodLog!$A$1:$Z$10007,17,0)</f>
        <v>108</v>
      </c>
      <c r="Y93" s="72" t="n">
        <f aca="false">VLOOKUP($A93,FoodLog!$A$1:$Z$10007,18,0)</f>
        <v>477.304074136158</v>
      </c>
      <c r="Z93" s="72" t="n">
        <f aca="false">VLOOKUP($A93,FoodLog!$A$1:$Z$10007,19,0)</f>
        <v>1400.32706690142</v>
      </c>
      <c r="AA93" s="64" t="n">
        <f aca="false">MIN($H93,($H93+Z93))/3500</f>
        <v>0.2174744332588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173.493613779639</v>
      </c>
      <c r="D94" s="77" t="n">
        <f aca="false">$D$3</f>
        <v>149.157523167549</v>
      </c>
      <c r="E94" s="78" t="n">
        <f aca="false">C94-D94</f>
        <v>24.3360906120896</v>
      </c>
      <c r="F94" s="79"/>
      <c r="G94" s="80" t="n">
        <f aca="false">C94*TDEE!$B$5</f>
        <v>2158.78154829235</v>
      </c>
      <c r="H94" s="69" t="n">
        <f aca="false">$E94*31</f>
        <v>754.418808974779</v>
      </c>
      <c r="I94" s="69" t="n">
        <f aca="false">$G94-$H94</f>
        <v>1404.36273931757</v>
      </c>
      <c r="J94" s="60" t="n">
        <f aca="false">H94/3500</f>
        <v>0.215548231135651</v>
      </c>
      <c r="K94" s="77" t="n">
        <f aca="false">N94/9</f>
        <v>90.5620739090463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815.058665181416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1404.36273931757</v>
      </c>
      <c r="S94" s="72" t="n">
        <f aca="false">VLOOKUP($A94,FoodLog!$A$1:$Z$10007,12,0)</f>
        <v>0</v>
      </c>
      <c r="T94" s="72" t="n">
        <f aca="false">VLOOKUP($A94,FoodLog!$A$1:$Z$10007,13,0)</f>
        <v>0</v>
      </c>
      <c r="U94" s="72" t="n">
        <f aca="false">VLOOKUP($A94,FoodLog!$A$1:$Z$10007,14,0)</f>
        <v>0</v>
      </c>
      <c r="V94" s="72" t="n">
        <f aca="false">VLOOKUP($A94,FoodLog!$A$1:$Z$10007,15,0)</f>
        <v>0</v>
      </c>
      <c r="W94" s="72" t="n">
        <f aca="false">VLOOKUP($A94,FoodLog!$A$1:$Z$10007,16,0)</f>
        <v>815.058665181416</v>
      </c>
      <c r="X94" s="72" t="n">
        <f aca="false">VLOOKUP($A94,FoodLog!$A$1:$Z$10007,17,0)</f>
        <v>112</v>
      </c>
      <c r="Y94" s="72" t="n">
        <f aca="false">VLOOKUP($A94,FoodLog!$A$1:$Z$10007,18,0)</f>
        <v>477.304074136158</v>
      </c>
      <c r="Z94" s="72" t="n">
        <f aca="false">VLOOKUP($A94,FoodLog!$A$1:$Z$10007,19,0)</f>
        <v>1404.36273931757</v>
      </c>
      <c r="AA94" s="64" t="n">
        <f aca="false">MIN($H94,($H94+Z94))/3500</f>
        <v>0.215548231135651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173.278065548503</v>
      </c>
      <c r="D95" s="77" t="n">
        <f aca="false">$D$3</f>
        <v>149.157523167549</v>
      </c>
      <c r="E95" s="78" t="n">
        <f aca="false">C95-D95</f>
        <v>24.120542380954</v>
      </c>
      <c r="F95" s="79"/>
      <c r="G95" s="80" t="n">
        <f aca="false">C95*TDEE!$B$5</f>
        <v>2156.09948101618</v>
      </c>
      <c r="H95" s="69" t="n">
        <f aca="false">$E95*31</f>
        <v>747.736813809574</v>
      </c>
      <c r="I95" s="69" t="n">
        <f aca="false">$G95-$H95</f>
        <v>1408.36266720661</v>
      </c>
      <c r="J95" s="60" t="n">
        <f aca="false">H95/3500</f>
        <v>0.213639089659878</v>
      </c>
      <c r="K95" s="77" t="n">
        <f aca="false">N95/9</f>
        <v>90.5620658967169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815.058593070452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1408.36266720661</v>
      </c>
      <c r="S95" s="72" t="n">
        <f aca="false">VLOOKUP($A95,FoodLog!$A$1:$Z$10007,12,0)</f>
        <v>0</v>
      </c>
      <c r="T95" s="72" t="n">
        <f aca="false">VLOOKUP($A95,FoodLog!$A$1:$Z$10007,13,0)</f>
        <v>0</v>
      </c>
      <c r="U95" s="72" t="n">
        <f aca="false">VLOOKUP($A95,FoodLog!$A$1:$Z$10007,14,0)</f>
        <v>0</v>
      </c>
      <c r="V95" s="72" t="n">
        <f aca="false">VLOOKUP($A95,FoodLog!$A$1:$Z$10007,15,0)</f>
        <v>0</v>
      </c>
      <c r="W95" s="72" t="n">
        <f aca="false">VLOOKUP($A95,FoodLog!$A$1:$Z$10007,16,0)</f>
        <v>815.058593070452</v>
      </c>
      <c r="X95" s="72" t="n">
        <f aca="false">VLOOKUP($A95,FoodLog!$A$1:$Z$10007,17,0)</f>
        <v>116</v>
      </c>
      <c r="Y95" s="72" t="n">
        <f aca="false">VLOOKUP($A95,FoodLog!$A$1:$Z$10007,18,0)</f>
        <v>477.304074136158</v>
      </c>
      <c r="Z95" s="72" t="n">
        <f aca="false">VLOOKUP($A95,FoodLog!$A$1:$Z$10007,19,0)</f>
        <v>1408.36266720661</v>
      </c>
      <c r="AA95" s="64" t="n">
        <f aca="false">MIN($H95,($H95+Z95))/3500</f>
        <v>0.213639089659878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173.064426458843</v>
      </c>
      <c r="D96" s="77" t="n">
        <f aca="false">$D$3</f>
        <v>149.157523167549</v>
      </c>
      <c r="E96" s="78" t="n">
        <f aca="false">C96-D96</f>
        <v>23.9069032912941</v>
      </c>
      <c r="F96" s="79"/>
      <c r="G96" s="80" t="n">
        <f aca="false">C96*TDEE!$B$5</f>
        <v>2153.44116919303</v>
      </c>
      <c r="H96" s="69" t="n">
        <f aca="false">$E96*31</f>
        <v>741.114002030118</v>
      </c>
      <c r="I96" s="69" t="n">
        <f aca="false">$G96-$H96</f>
        <v>1412.32716716291</v>
      </c>
      <c r="J96" s="60" t="n">
        <f aca="false">H96/3500</f>
        <v>0.211746857722891</v>
      </c>
      <c r="K96" s="77" t="n">
        <f aca="false">N96/9</f>
        <v>91.0025658918618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819.023093026756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1412.32716716291</v>
      </c>
      <c r="S96" s="72" t="n">
        <f aca="false">VLOOKUP($A96,FoodLog!$A$1:$Z$10007,12,0)</f>
        <v>0</v>
      </c>
      <c r="T96" s="72" t="n">
        <f aca="false">VLOOKUP($A96,FoodLog!$A$1:$Z$10007,13,0)</f>
        <v>0</v>
      </c>
      <c r="U96" s="72" t="n">
        <f aca="false">VLOOKUP($A96,FoodLog!$A$1:$Z$10007,14,0)</f>
        <v>0</v>
      </c>
      <c r="V96" s="72" t="n">
        <f aca="false">VLOOKUP($A96,FoodLog!$A$1:$Z$10007,15,0)</f>
        <v>0</v>
      </c>
      <c r="W96" s="72" t="n">
        <f aca="false">VLOOKUP($A96,FoodLog!$A$1:$Z$10007,16,0)</f>
        <v>819.023093026756</v>
      </c>
      <c r="X96" s="72" t="n">
        <f aca="false">VLOOKUP($A96,FoodLog!$A$1:$Z$10007,17,0)</f>
        <v>116</v>
      </c>
      <c r="Y96" s="72" t="n">
        <f aca="false">VLOOKUP($A96,FoodLog!$A$1:$Z$10007,18,0)</f>
        <v>477.304074136158</v>
      </c>
      <c r="Z96" s="72" t="n">
        <f aca="false">VLOOKUP($A96,FoodLog!$A$1:$Z$10007,19,0)</f>
        <v>1412.32716716291</v>
      </c>
      <c r="AA96" s="64" t="n">
        <f aca="false">MIN($H96,($H96+Z96))/3500</f>
        <v>0.211746857722891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172.85267960112</v>
      </c>
      <c r="D97" s="77" t="n">
        <f aca="false">$D$3</f>
        <v>149.157523167549</v>
      </c>
      <c r="E97" s="78" t="n">
        <f aca="false">C97-D97</f>
        <v>23.6951564335712</v>
      </c>
      <c r="F97" s="79"/>
      <c r="G97" s="80" t="n">
        <f aca="false">C97*TDEE!$B$5</f>
        <v>2150.80640241746</v>
      </c>
      <c r="H97" s="69" t="n">
        <f aca="false">$E97*31</f>
        <v>734.549849440709</v>
      </c>
      <c r="I97" s="69" t="n">
        <f aca="false">$G97-$H97</f>
        <v>1416.25655297675</v>
      </c>
      <c r="J97" s="60" t="n">
        <f aca="false">H97/3500</f>
        <v>0.209871385554488</v>
      </c>
      <c r="K97" s="77" t="n">
        <f aca="false">N97/9</f>
        <v>91.4391643156212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822.952478840591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1416.25655297675</v>
      </c>
      <c r="S97" s="72" t="n">
        <f aca="false">VLOOKUP($A97,FoodLog!$A$1:$Z$10007,12,0)</f>
        <v>0</v>
      </c>
      <c r="T97" s="72" t="n">
        <f aca="false">VLOOKUP($A97,FoodLog!$A$1:$Z$10007,13,0)</f>
        <v>0</v>
      </c>
      <c r="U97" s="72" t="n">
        <f aca="false">VLOOKUP($A97,FoodLog!$A$1:$Z$10007,14,0)</f>
        <v>0</v>
      </c>
      <c r="V97" s="72" t="n">
        <f aca="false">VLOOKUP($A97,FoodLog!$A$1:$Z$10007,15,0)</f>
        <v>0</v>
      </c>
      <c r="W97" s="72" t="n">
        <f aca="false">VLOOKUP($A97,FoodLog!$A$1:$Z$10007,16,0)</f>
        <v>822.952478840591</v>
      </c>
      <c r="X97" s="72" t="n">
        <f aca="false">VLOOKUP($A97,FoodLog!$A$1:$Z$10007,17,0)</f>
        <v>116</v>
      </c>
      <c r="Y97" s="72" t="n">
        <f aca="false">VLOOKUP($A97,FoodLog!$A$1:$Z$10007,18,0)</f>
        <v>477.304074136158</v>
      </c>
      <c r="Z97" s="72" t="n">
        <f aca="false">VLOOKUP($A97,FoodLog!$A$1:$Z$10007,19,0)</f>
        <v>1416.25655297675</v>
      </c>
      <c r="AA97" s="64" t="n">
        <f aca="false">MIN($H97,($H97+Z97))/3500</f>
        <v>0.209871385554488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172.642808215566</v>
      </c>
      <c r="D98" s="77" t="n">
        <f aca="false">$D$3</f>
        <v>149.157523167549</v>
      </c>
      <c r="E98" s="78" t="n">
        <f aca="false">C98-D98</f>
        <v>23.4852850480167</v>
      </c>
      <c r="F98" s="79"/>
      <c r="G98" s="80" t="n">
        <f aca="false">C98*TDEE!$B$5</f>
        <v>2148.19497214761</v>
      </c>
      <c r="H98" s="69" t="n">
        <f aca="false">$E98*31</f>
        <v>728.043836488519</v>
      </c>
      <c r="I98" s="69" t="n">
        <f aca="false">$G98-$H98</f>
        <v>1420.15113565909</v>
      </c>
      <c r="J98" s="60" t="n">
        <f aca="false">H98/3500</f>
        <v>0.208012524711005</v>
      </c>
      <c r="K98" s="77" t="n">
        <f aca="false">N98/9</f>
        <v>91.8718957247701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826.847061522931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1420.15113565909</v>
      </c>
      <c r="S98" s="72" t="n">
        <f aca="false">VLOOKUP($A98,FoodLog!$A$1:$Z$10007,12,0)</f>
        <v>0</v>
      </c>
      <c r="T98" s="72" t="n">
        <f aca="false">VLOOKUP($A98,FoodLog!$A$1:$Z$10007,13,0)</f>
        <v>0</v>
      </c>
      <c r="U98" s="72" t="n">
        <f aca="false">VLOOKUP($A98,FoodLog!$A$1:$Z$10007,14,0)</f>
        <v>0</v>
      </c>
      <c r="V98" s="72" t="n">
        <f aca="false">VLOOKUP($A98,FoodLog!$A$1:$Z$10007,15,0)</f>
        <v>0</v>
      </c>
      <c r="W98" s="72" t="n">
        <f aca="false">VLOOKUP($A98,FoodLog!$A$1:$Z$10007,16,0)</f>
        <v>826.847061522931</v>
      </c>
      <c r="X98" s="72" t="n">
        <f aca="false">VLOOKUP($A98,FoodLog!$A$1:$Z$10007,17,0)</f>
        <v>116</v>
      </c>
      <c r="Y98" s="72" t="n">
        <f aca="false">VLOOKUP($A98,FoodLog!$A$1:$Z$10007,18,0)</f>
        <v>477.304074136158</v>
      </c>
      <c r="Z98" s="72" t="n">
        <f aca="false">VLOOKUP($A98,FoodLog!$A$1:$Z$10007,19,0)</f>
        <v>1420.15113565909</v>
      </c>
      <c r="AA98" s="64" t="n">
        <f aca="false">MIN($H98,($H98+Z98))/3500</f>
        <v>0.208012524711005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172.434795690855</v>
      </c>
      <c r="D99" s="77" t="n">
        <f aca="false">$D$3</f>
        <v>149.157523167549</v>
      </c>
      <c r="E99" s="78" t="n">
        <f aca="false">C99-D99</f>
        <v>23.2772725233058</v>
      </c>
      <c r="F99" s="79"/>
      <c r="G99" s="80" t="n">
        <f aca="false">C99*TDEE!$B$5</f>
        <v>2145.60667168872</v>
      </c>
      <c r="H99" s="69" t="n">
        <f aca="false">$E99*31</f>
        <v>721.595448222478</v>
      </c>
      <c r="I99" s="69" t="n">
        <f aca="false">$G99-$H99</f>
        <v>1424.01122346624</v>
      </c>
      <c r="J99" s="60" t="n">
        <f aca="false">H99/3500</f>
        <v>0.206170128063565</v>
      </c>
      <c r="K99" s="77" t="n">
        <f aca="false">N99/9</f>
        <v>92.3007943700095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830.707149330085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1424.01122346624</v>
      </c>
      <c r="S99" s="72" t="n">
        <f aca="false">VLOOKUP($A99,FoodLog!$A$1:$Z$10007,12,0)</f>
        <v>0</v>
      </c>
      <c r="T99" s="72" t="n">
        <f aca="false">VLOOKUP($A99,FoodLog!$A$1:$Z$10007,13,0)</f>
        <v>0</v>
      </c>
      <c r="U99" s="72" t="n">
        <f aca="false">VLOOKUP($A99,FoodLog!$A$1:$Z$10007,14,0)</f>
        <v>0</v>
      </c>
      <c r="V99" s="72" t="n">
        <f aca="false">VLOOKUP($A99,FoodLog!$A$1:$Z$10007,15,0)</f>
        <v>0</v>
      </c>
      <c r="W99" s="72" t="n">
        <f aca="false">VLOOKUP($A99,FoodLog!$A$1:$Z$10007,16,0)</f>
        <v>830.707149330085</v>
      </c>
      <c r="X99" s="72" t="n">
        <f aca="false">VLOOKUP($A99,FoodLog!$A$1:$Z$10007,17,0)</f>
        <v>116</v>
      </c>
      <c r="Y99" s="72" t="n">
        <f aca="false">VLOOKUP($A99,FoodLog!$A$1:$Z$10007,18,0)</f>
        <v>477.304074136158</v>
      </c>
      <c r="Z99" s="72" t="n">
        <f aca="false">VLOOKUP($A99,FoodLog!$A$1:$Z$10007,19,0)</f>
        <v>1424.01122346624</v>
      </c>
      <c r="AA99" s="64" t="n">
        <f aca="false">MIN($H99,($H99+Z99))/3500</f>
        <v>0.206170128063565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172.228625562791</v>
      </c>
      <c r="D100" s="77" t="n">
        <f aca="false">$D$3</f>
        <v>149.157523167549</v>
      </c>
      <c r="E100" s="78" t="n">
        <f aca="false">C100-D100</f>
        <v>23.0711023952422</v>
      </c>
      <c r="F100" s="79"/>
      <c r="G100" s="80" t="n">
        <f aca="false">C100*TDEE!$B$5</f>
        <v>2143.04129617676</v>
      </c>
      <c r="H100" s="69" t="n">
        <f aca="false">$E100*31</f>
        <v>715.204174252508</v>
      </c>
      <c r="I100" s="69" t="n">
        <f aca="false">$G100-$H100</f>
        <v>1427.83712192425</v>
      </c>
      <c r="J100" s="60" t="n">
        <f aca="false">H100/3500</f>
        <v>0.204344049786431</v>
      </c>
      <c r="K100" s="77" t="n">
        <f aca="false">N100/9</f>
        <v>92.7258941986767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834.533047788091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1427.83712192425</v>
      </c>
      <c r="S100" s="72" t="n">
        <f aca="false">VLOOKUP($A100,FoodLog!$A$1:$Z$10007,12,0)</f>
        <v>0</v>
      </c>
      <c r="T100" s="72" t="n">
        <f aca="false">VLOOKUP($A100,FoodLog!$A$1:$Z$10007,13,0)</f>
        <v>0</v>
      </c>
      <c r="U100" s="72" t="n">
        <f aca="false">VLOOKUP($A100,FoodLog!$A$1:$Z$10007,14,0)</f>
        <v>0</v>
      </c>
      <c r="V100" s="72" t="n">
        <f aca="false">VLOOKUP($A100,FoodLog!$A$1:$Z$10007,15,0)</f>
        <v>0</v>
      </c>
      <c r="W100" s="72" t="n">
        <f aca="false">VLOOKUP($A100,FoodLog!$A$1:$Z$10007,16,0)</f>
        <v>834.533047788091</v>
      </c>
      <c r="X100" s="72" t="n">
        <f aca="false">VLOOKUP($A100,FoodLog!$A$1:$Z$10007,17,0)</f>
        <v>116</v>
      </c>
      <c r="Y100" s="72" t="n">
        <f aca="false">VLOOKUP($A100,FoodLog!$A$1:$Z$10007,18,0)</f>
        <v>477.304074136158</v>
      </c>
      <c r="Z100" s="72" t="n">
        <f aca="false">VLOOKUP($A100,FoodLog!$A$1:$Z$10007,19,0)</f>
        <v>1427.83712192425</v>
      </c>
      <c r="AA100" s="64" t="n">
        <f aca="false">MIN($H100,($H100+Z100))/3500</f>
        <v>0.204344049786431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172.024281513005</v>
      </c>
      <c r="D101" s="77" t="n">
        <f aca="false">$D$3</f>
        <v>149.157523167549</v>
      </c>
      <c r="E101" s="78" t="n">
        <f aca="false">C101-D101</f>
        <v>22.8667583454557</v>
      </c>
      <c r="F101" s="79"/>
      <c r="G101" s="80" t="n">
        <f aca="false">C101*TDEE!$B$5</f>
        <v>2140.49864256218</v>
      </c>
      <c r="H101" s="69" t="n">
        <f aca="false">$E101*31</f>
        <v>708.869508709128</v>
      </c>
      <c r="I101" s="69" t="n">
        <f aca="false">$G101-$H101</f>
        <v>1431.62913385305</v>
      </c>
      <c r="J101" s="60" t="n">
        <f aca="false">H101/3500</f>
        <v>0.202534145345465</v>
      </c>
      <c r="K101" s="77" t="n">
        <f aca="false">N101/9</f>
        <v>93.1472288574329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838.325059716896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1431.62913385305</v>
      </c>
      <c r="S101" s="72" t="n">
        <f aca="false">VLOOKUP($A101,FoodLog!$A$1:$Z$10007,12,0)</f>
        <v>0</v>
      </c>
      <c r="T101" s="72" t="n">
        <f aca="false">VLOOKUP($A101,FoodLog!$A$1:$Z$10007,13,0)</f>
        <v>0</v>
      </c>
      <c r="U101" s="72" t="n">
        <f aca="false">VLOOKUP($A101,FoodLog!$A$1:$Z$10007,14,0)</f>
        <v>0</v>
      </c>
      <c r="V101" s="72" t="n">
        <f aca="false">VLOOKUP($A101,FoodLog!$A$1:$Z$10007,15,0)</f>
        <v>0</v>
      </c>
      <c r="W101" s="72" t="n">
        <f aca="false">VLOOKUP($A101,FoodLog!$A$1:$Z$10007,16,0)</f>
        <v>838.325059716896</v>
      </c>
      <c r="X101" s="72" t="n">
        <f aca="false">VLOOKUP($A101,FoodLog!$A$1:$Z$10007,17,0)</f>
        <v>116</v>
      </c>
      <c r="Y101" s="72" t="n">
        <f aca="false">VLOOKUP($A101,FoodLog!$A$1:$Z$10007,18,0)</f>
        <v>477.304074136158</v>
      </c>
      <c r="Z101" s="72" t="n">
        <f aca="false">VLOOKUP($A101,FoodLog!$A$1:$Z$10007,19,0)</f>
        <v>1431.62913385305</v>
      </c>
      <c r="AA101" s="64" t="n">
        <f aca="false">MIN($H101,($H101+Z101))/3500</f>
        <v>0.202534145345465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171.821747367659</v>
      </c>
      <c r="D102" s="77" t="n">
        <f aca="false">$D$3</f>
        <v>149.157523167549</v>
      </c>
      <c r="E102" s="78" t="n">
        <f aca="false">C102-D102</f>
        <v>22.6642242001103</v>
      </c>
      <c r="F102" s="79"/>
      <c r="G102" s="80" t="n">
        <f aca="false">C102*TDEE!$B$5</f>
        <v>2137.97850959391</v>
      </c>
      <c r="H102" s="69" t="n">
        <f aca="false">$E102*31</f>
        <v>702.590950203419</v>
      </c>
      <c r="I102" s="69" t="n">
        <f aca="false">$G102-$H102</f>
        <v>1435.38755939049</v>
      </c>
      <c r="J102" s="60" t="n">
        <f aca="false">H102/3500</f>
        <v>0.200740271486691</v>
      </c>
      <c r="K102" s="77" t="n">
        <f aca="false">N102/9</f>
        <v>93.5648316949258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842.083485254332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1435.38755939049</v>
      </c>
      <c r="S102" s="72" t="n">
        <f aca="false">VLOOKUP($A102,FoodLog!$A$1:$Z$10007,12,0)</f>
        <v>0</v>
      </c>
      <c r="T102" s="72" t="n">
        <f aca="false">VLOOKUP($A102,FoodLog!$A$1:$Z$10007,13,0)</f>
        <v>0</v>
      </c>
      <c r="U102" s="72" t="n">
        <f aca="false">VLOOKUP($A102,FoodLog!$A$1:$Z$10007,14,0)</f>
        <v>0</v>
      </c>
      <c r="V102" s="72" t="n">
        <f aca="false">VLOOKUP($A102,FoodLog!$A$1:$Z$10007,15,0)</f>
        <v>0</v>
      </c>
      <c r="W102" s="72" t="n">
        <f aca="false">VLOOKUP($A102,FoodLog!$A$1:$Z$10007,16,0)</f>
        <v>842.083485254332</v>
      </c>
      <c r="X102" s="72" t="n">
        <f aca="false">VLOOKUP($A102,FoodLog!$A$1:$Z$10007,17,0)</f>
        <v>116</v>
      </c>
      <c r="Y102" s="72" t="n">
        <f aca="false">VLOOKUP($A102,FoodLog!$A$1:$Z$10007,18,0)</f>
        <v>477.304074136158</v>
      </c>
      <c r="Z102" s="72" t="n">
        <f aca="false">VLOOKUP($A102,FoodLog!$A$1:$Z$10007,19,0)</f>
        <v>1435.38755939049</v>
      </c>
      <c r="AA102" s="64" t="n">
        <f aca="false">MIN($H102,($H102+Z102))/3500</f>
        <v>0.200740271486691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171.621007096173</v>
      </c>
      <c r="D103" s="77" t="n">
        <f aca="false">$D$3</f>
        <v>149.157523167549</v>
      </c>
      <c r="E103" s="78" t="n">
        <f aca="false">C103-D103</f>
        <v>22.4634839286236</v>
      </c>
      <c r="F103" s="79"/>
      <c r="G103" s="80" t="n">
        <f aca="false">C103*TDEE!$B$5</f>
        <v>2135.48069780335</v>
      </c>
      <c r="H103" s="69" t="n">
        <f aca="false">$E103*31</f>
        <v>696.368001787331</v>
      </c>
      <c r="I103" s="69" t="n">
        <f aca="false">$G103-$H103</f>
        <v>1439.11269601602</v>
      </c>
      <c r="J103" s="60" t="n">
        <f aca="false">H103/3500</f>
        <v>0.198962286224952</v>
      </c>
      <c r="K103" s="77" t="n">
        <f aca="false">N103/9</f>
        <v>93.9787357644295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845.808621879865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1439.11269601602</v>
      </c>
      <c r="S103" s="72" t="n">
        <f aca="false">VLOOKUP($A103,FoodLog!$A$1:$Z$10007,12,0)</f>
        <v>0</v>
      </c>
      <c r="T103" s="72" t="n">
        <f aca="false">VLOOKUP($A103,FoodLog!$A$1:$Z$10007,13,0)</f>
        <v>0</v>
      </c>
      <c r="U103" s="72" t="n">
        <f aca="false">VLOOKUP($A103,FoodLog!$A$1:$Z$10007,14,0)</f>
        <v>0</v>
      </c>
      <c r="V103" s="72" t="n">
        <f aca="false">VLOOKUP($A103,FoodLog!$A$1:$Z$10007,15,0)</f>
        <v>0</v>
      </c>
      <c r="W103" s="72" t="n">
        <f aca="false">VLOOKUP($A103,FoodLog!$A$1:$Z$10007,16,0)</f>
        <v>845.808621879865</v>
      </c>
      <c r="X103" s="72" t="n">
        <f aca="false">VLOOKUP($A103,FoodLog!$A$1:$Z$10007,17,0)</f>
        <v>116</v>
      </c>
      <c r="Y103" s="72" t="n">
        <f aca="false">VLOOKUP($A103,FoodLog!$A$1:$Z$10007,18,0)</f>
        <v>477.304074136158</v>
      </c>
      <c r="Z103" s="72" t="n">
        <f aca="false">VLOOKUP($A103,FoodLog!$A$1:$Z$10007,19,0)</f>
        <v>1439.11269601602</v>
      </c>
      <c r="AA103" s="64" t="n">
        <f aca="false">MIN($H103,($H103+Z103))/3500</f>
        <v>0.198962286224952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171.422044809948</v>
      </c>
      <c r="D104" s="77" t="n">
        <f aca="false">$D$3</f>
        <v>149.157523167549</v>
      </c>
      <c r="E104" s="78" t="n">
        <f aca="false">C104-D104</f>
        <v>22.2645216423986</v>
      </c>
      <c r="F104" s="79"/>
      <c r="G104" s="80" t="n">
        <f aca="false">C104*TDEE!$B$5</f>
        <v>2133.00500948866</v>
      </c>
      <c r="H104" s="69" t="n">
        <f aca="false">$E104*31</f>
        <v>690.200170914358</v>
      </c>
      <c r="I104" s="69" t="n">
        <f aca="false">$G104-$H104</f>
        <v>1442.8048385743</v>
      </c>
      <c r="J104" s="60" t="n">
        <f aca="false">H104/3500</f>
        <v>0.197200048832674</v>
      </c>
      <c r="K104" s="77" t="n">
        <f aca="false">N104/9</f>
        <v>94.3889738264604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849.500764438143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1442.8048385743</v>
      </c>
      <c r="S104" s="72" t="n">
        <f aca="false">VLOOKUP($A104,FoodLog!$A$1:$Z$10007,12,0)</f>
        <v>0</v>
      </c>
      <c r="T104" s="72" t="n">
        <f aca="false">VLOOKUP($A104,FoodLog!$A$1:$Z$10007,13,0)</f>
        <v>0</v>
      </c>
      <c r="U104" s="72" t="n">
        <f aca="false">VLOOKUP($A104,FoodLog!$A$1:$Z$10007,14,0)</f>
        <v>0</v>
      </c>
      <c r="V104" s="72" t="n">
        <f aca="false">VLOOKUP($A104,FoodLog!$A$1:$Z$10007,15,0)</f>
        <v>0</v>
      </c>
      <c r="W104" s="72" t="n">
        <f aca="false">VLOOKUP($A104,FoodLog!$A$1:$Z$10007,16,0)</f>
        <v>849.500764438143</v>
      </c>
      <c r="X104" s="72" t="n">
        <f aca="false">VLOOKUP($A104,FoodLog!$A$1:$Z$10007,17,0)</f>
        <v>116</v>
      </c>
      <c r="Y104" s="72" t="n">
        <f aca="false">VLOOKUP($A104,FoodLog!$A$1:$Z$10007,18,0)</f>
        <v>477.304074136158</v>
      </c>
      <c r="Z104" s="72" t="n">
        <f aca="false">VLOOKUP($A104,FoodLog!$A$1:$Z$10007,19,0)</f>
        <v>1442.8048385743</v>
      </c>
      <c r="AA104" s="64" t="n">
        <f aca="false">MIN($H104,($H104+Z104))/3500</f>
        <v>0.197200048832674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171.224844761115</v>
      </c>
      <c r="D105" s="83" t="n">
        <f aca="false">$D$3</f>
        <v>149.157523167549</v>
      </c>
      <c r="E105" s="84" t="n">
        <f aca="false">C105-D105</f>
        <v>22.067321593566</v>
      </c>
      <c r="F105" s="79"/>
      <c r="G105" s="85" t="n">
        <f aca="false">C105*TDEE!$B$5</f>
        <v>2130.55124869904</v>
      </c>
      <c r="H105" s="83" t="n">
        <f aca="false">E105*31</f>
        <v>684.086969400545</v>
      </c>
      <c r="I105" s="83" t="n">
        <f aca="false">G105-H105</f>
        <v>1446.46427929849</v>
      </c>
      <c r="J105" s="60" t="n">
        <f aca="false">H105/3500</f>
        <v>0.195453419828727</v>
      </c>
      <c r="K105" s="83" t="n">
        <f aca="false">N105/9</f>
        <v>94.7955783513705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853.160205162334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1446.46427929849</v>
      </c>
      <c r="S105" s="72" t="n">
        <f aca="false">VLOOKUP($A105,FoodLog!$A$1:$Z$10007,12,0)</f>
        <v>0</v>
      </c>
      <c r="T105" s="72" t="n">
        <f aca="false">VLOOKUP($A105,FoodLog!$A$1:$Z$10007,13,0)</f>
        <v>0</v>
      </c>
      <c r="U105" s="72" t="n">
        <f aca="false">VLOOKUP($A105,FoodLog!$A$1:$Z$10007,14,0)</f>
        <v>0</v>
      </c>
      <c r="V105" s="72" t="n">
        <f aca="false">VLOOKUP($A105,FoodLog!$A$1:$Z$10007,15,0)</f>
        <v>0</v>
      </c>
      <c r="W105" s="72" t="n">
        <f aca="false">VLOOKUP($A105,FoodLog!$A$1:$Z$10007,16,0)</f>
        <v>853.160205162334</v>
      </c>
      <c r="X105" s="72" t="n">
        <f aca="false">VLOOKUP($A105,FoodLog!$A$1:$Z$10007,17,0)</f>
        <v>116</v>
      </c>
      <c r="Y105" s="72" t="n">
        <f aca="false">VLOOKUP($A105,FoodLog!$A$1:$Z$10007,18,0)</f>
        <v>477.304074136158</v>
      </c>
      <c r="Z105" s="72" t="n">
        <f aca="false">VLOOKUP($A105,FoodLog!$A$1:$Z$10007,19,0)</f>
        <v>1446.46427929849</v>
      </c>
      <c r="AA105" s="64" t="n">
        <f aca="false">MIN($H105,($H105+Z105))/3500</f>
        <v>0.195453419828727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171.029391341286</v>
      </c>
      <c r="D106" s="83" t="n">
        <f aca="false">$D$3</f>
        <v>149.157523167549</v>
      </c>
      <c r="E106" s="84" t="n">
        <f aca="false">C106-D106</f>
        <v>21.8718681737372</v>
      </c>
      <c r="F106" s="79"/>
      <c r="G106" s="85" t="n">
        <f aca="false">C106*TDEE!$B$5</f>
        <v>2128.11922121927</v>
      </c>
      <c r="H106" s="83" t="n">
        <f aca="false">E106*31</f>
        <v>678.027913385854</v>
      </c>
      <c r="I106" s="83" t="n">
        <f aca="false">G106-H106</f>
        <v>1450.09130783341</v>
      </c>
      <c r="J106" s="60" t="n">
        <f aca="false">H106/3500</f>
        <v>0.193722260967387</v>
      </c>
      <c r="K106" s="83" t="n">
        <f aca="false">N106/9</f>
        <v>95.1985815219171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856.787233697254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1450.09130783341</v>
      </c>
      <c r="S106" s="72" t="n">
        <f aca="false">VLOOKUP($A106,FoodLog!$A$1:$Z$10007,12,0)</f>
        <v>0</v>
      </c>
      <c r="T106" s="72" t="n">
        <f aca="false">VLOOKUP($A106,FoodLog!$A$1:$Z$10007,13,0)</f>
        <v>0</v>
      </c>
      <c r="U106" s="72" t="n">
        <f aca="false">VLOOKUP($A106,FoodLog!$A$1:$Z$10007,14,0)</f>
        <v>0</v>
      </c>
      <c r="V106" s="72" t="n">
        <f aca="false">VLOOKUP($A106,FoodLog!$A$1:$Z$10007,15,0)</f>
        <v>0</v>
      </c>
      <c r="W106" s="72" t="n">
        <f aca="false">VLOOKUP($A106,FoodLog!$A$1:$Z$10007,16,0)</f>
        <v>856.787233697254</v>
      </c>
      <c r="X106" s="72" t="n">
        <f aca="false">VLOOKUP($A106,FoodLog!$A$1:$Z$10007,17,0)</f>
        <v>116</v>
      </c>
      <c r="Y106" s="72" t="n">
        <f aca="false">VLOOKUP($A106,FoodLog!$A$1:$Z$10007,18,0)</f>
        <v>477.304074136158</v>
      </c>
      <c r="Z106" s="72" t="n">
        <f aca="false">VLOOKUP($A106,FoodLog!$A$1:$Z$10007,19,0)</f>
        <v>1450.09130783341</v>
      </c>
      <c r="AA106" s="64" t="n">
        <f aca="false">MIN($H106,($H106+Z106))/3500</f>
        <v>0.193722260967387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170.835669080319</v>
      </c>
      <c r="D107" s="83" t="n">
        <f aca="false">$D$3</f>
        <v>149.157523167549</v>
      </c>
      <c r="E107" s="84" t="n">
        <f aca="false">C107-D107</f>
        <v>21.6781459127698</v>
      </c>
      <c r="F107" s="79"/>
      <c r="G107" s="85" t="n">
        <f aca="false">C107*TDEE!$B$5</f>
        <v>2125.70873455432</v>
      </c>
      <c r="H107" s="83" t="n">
        <f aca="false">E107*31</f>
        <v>672.022523295865</v>
      </c>
      <c r="I107" s="83" t="n">
        <f aca="false">G107-H107</f>
        <v>1453.68621125845</v>
      </c>
      <c r="J107" s="60" t="n">
        <f aca="false">H107/3500</f>
        <v>0.19200643522739</v>
      </c>
      <c r="K107" s="83" t="n">
        <f aca="false">N107/9</f>
        <v>95.5980152358102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860.382137122292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1453.68621125845</v>
      </c>
      <c r="S107" s="72" t="n">
        <f aca="false">VLOOKUP($A107,FoodLog!$A$1:$Z$10007,12,0)</f>
        <v>0</v>
      </c>
      <c r="T107" s="72" t="n">
        <f aca="false">VLOOKUP($A107,FoodLog!$A$1:$Z$10007,13,0)</f>
        <v>0</v>
      </c>
      <c r="U107" s="72" t="n">
        <f aca="false">VLOOKUP($A107,FoodLog!$A$1:$Z$10007,14,0)</f>
        <v>0</v>
      </c>
      <c r="V107" s="72" t="n">
        <f aca="false">VLOOKUP($A107,FoodLog!$A$1:$Z$10007,15,0)</f>
        <v>0</v>
      </c>
      <c r="W107" s="72" t="n">
        <f aca="false">VLOOKUP($A107,FoodLog!$A$1:$Z$10007,16,0)</f>
        <v>860.382137122292</v>
      </c>
      <c r="X107" s="72" t="n">
        <f aca="false">VLOOKUP($A107,FoodLog!$A$1:$Z$10007,17,0)</f>
        <v>116</v>
      </c>
      <c r="Y107" s="72" t="n">
        <f aca="false">VLOOKUP($A107,FoodLog!$A$1:$Z$10007,18,0)</f>
        <v>477.304074136158</v>
      </c>
      <c r="Z107" s="72" t="n">
        <f aca="false">VLOOKUP($A107,FoodLog!$A$1:$Z$10007,19,0)</f>
        <v>1453.68621125845</v>
      </c>
      <c r="AA107" s="64" t="n">
        <f aca="false">MIN($H107,($H107+Z107))/3500</f>
        <v>0.19200643522739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170.643662645091</v>
      </c>
      <c r="D108" s="83" t="n">
        <f aca="false">$D$3</f>
        <v>149.157523167549</v>
      </c>
      <c r="E108" s="84" t="n">
        <f aca="false">C108-D108</f>
        <v>21.4861394775424</v>
      </c>
      <c r="F108" s="79"/>
      <c r="G108" s="85" t="n">
        <f aca="false">C108*TDEE!$B$5</f>
        <v>2123.31959791411</v>
      </c>
      <c r="H108" s="83" t="n">
        <f aca="false">E108*31</f>
        <v>666.070323803816</v>
      </c>
      <c r="I108" s="83" t="n">
        <f aca="false">G108-H108</f>
        <v>1457.2492741103</v>
      </c>
      <c r="J108" s="60" t="n">
        <f aca="false">H108/3500</f>
        <v>0.19030580680109</v>
      </c>
      <c r="K108" s="83" t="n">
        <f aca="false">N108/9</f>
        <v>95.9939111082375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863.945199974138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1457.2492741103</v>
      </c>
      <c r="S108" s="72" t="n">
        <f aca="false">VLOOKUP($A108,FoodLog!$A$1:$Z$10007,12,0)</f>
        <v>0</v>
      </c>
      <c r="T108" s="72" t="n">
        <f aca="false">VLOOKUP($A108,FoodLog!$A$1:$Z$10007,13,0)</f>
        <v>0</v>
      </c>
      <c r="U108" s="72" t="n">
        <f aca="false">VLOOKUP($A108,FoodLog!$A$1:$Z$10007,14,0)</f>
        <v>0</v>
      </c>
      <c r="V108" s="72" t="n">
        <f aca="false">VLOOKUP($A108,FoodLog!$A$1:$Z$10007,15,0)</f>
        <v>0</v>
      </c>
      <c r="W108" s="72" t="n">
        <f aca="false">VLOOKUP($A108,FoodLog!$A$1:$Z$10007,16,0)</f>
        <v>863.945199974138</v>
      </c>
      <c r="X108" s="72" t="n">
        <f aca="false">VLOOKUP($A108,FoodLog!$A$1:$Z$10007,17,0)</f>
        <v>116</v>
      </c>
      <c r="Y108" s="72" t="n">
        <f aca="false">VLOOKUP($A108,FoodLog!$A$1:$Z$10007,18,0)</f>
        <v>477.304074136158</v>
      </c>
      <c r="Z108" s="72" t="n">
        <f aca="false">VLOOKUP($A108,FoodLog!$A$1:$Z$10007,19,0)</f>
        <v>1457.2492741103</v>
      </c>
      <c r="AA108" s="64" t="n">
        <f aca="false">MIN($H108,($H108+Z108))/3500</f>
        <v>0.19030580680109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170.45335683829</v>
      </c>
      <c r="D109" s="83" t="n">
        <f aca="false">$D$3</f>
        <v>149.157523167549</v>
      </c>
      <c r="E109" s="84" t="n">
        <f aca="false">C109-D109</f>
        <v>21.2958336707414</v>
      </c>
      <c r="F109" s="79"/>
      <c r="G109" s="85" t="n">
        <f aca="false">C109*TDEE!$B$5</f>
        <v>2120.95162219844</v>
      </c>
      <c r="H109" s="83" t="n">
        <f aca="false">E109*31</f>
        <v>660.170843792982</v>
      </c>
      <c r="I109" s="83" t="n">
        <f aca="false">G109-H109</f>
        <v>1460.78077840545</v>
      </c>
      <c r="J109" s="60" t="n">
        <f aca="false">H109/3500</f>
        <v>0.188620241083709</v>
      </c>
      <c r="K109" s="83" t="n">
        <f aca="false">N109/9</f>
        <v>96.3863004743661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867.476704269295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1460.78077840545</v>
      </c>
      <c r="S109" s="72" t="n">
        <f aca="false">VLOOKUP($A109,FoodLog!$A$1:$Z$10007,12,0)</f>
        <v>0</v>
      </c>
      <c r="T109" s="72" t="n">
        <f aca="false">VLOOKUP($A109,FoodLog!$A$1:$Z$10007,13,0)</f>
        <v>0</v>
      </c>
      <c r="U109" s="72" t="n">
        <f aca="false">VLOOKUP($A109,FoodLog!$A$1:$Z$10007,14,0)</f>
        <v>0</v>
      </c>
      <c r="V109" s="72" t="n">
        <f aca="false">VLOOKUP($A109,FoodLog!$A$1:$Z$10007,15,0)</f>
        <v>0</v>
      </c>
      <c r="W109" s="72" t="n">
        <f aca="false">VLOOKUP($A109,FoodLog!$A$1:$Z$10007,16,0)</f>
        <v>867.476704269295</v>
      </c>
      <c r="X109" s="72" t="n">
        <f aca="false">VLOOKUP($A109,FoodLog!$A$1:$Z$10007,17,0)</f>
        <v>116</v>
      </c>
      <c r="Y109" s="72" t="n">
        <f aca="false">VLOOKUP($A109,FoodLog!$A$1:$Z$10007,18,0)</f>
        <v>477.304074136158</v>
      </c>
      <c r="Z109" s="72" t="n">
        <f aca="false">VLOOKUP($A109,FoodLog!$A$1:$Z$10007,19,0)</f>
        <v>1460.78077840545</v>
      </c>
      <c r="AA109" s="64" t="n">
        <f aca="false">MIN($H109,($H109+Z109))/3500</f>
        <v>0.188620241083709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170.264736597207</v>
      </c>
      <c r="D110" s="83" t="n">
        <f aca="false">$D$3</f>
        <v>149.157523167549</v>
      </c>
      <c r="E110" s="84" t="n">
        <f aca="false">C110-D110</f>
        <v>21.1072134296577</v>
      </c>
      <c r="F110" s="79"/>
      <c r="G110" s="85" t="n">
        <f aca="false">C110*TDEE!$B$5</f>
        <v>2118.60461998195</v>
      </c>
      <c r="H110" s="83" t="n">
        <f aca="false">E110*31</f>
        <v>654.323616319388</v>
      </c>
      <c r="I110" s="83" t="n">
        <f aca="false">G110-H110</f>
        <v>1464.28100366257</v>
      </c>
      <c r="J110" s="60" t="n">
        <f aca="false">H110/3500</f>
        <v>0.186949604662682</v>
      </c>
      <c r="K110" s="83" t="n">
        <f aca="false">N110/9</f>
        <v>96.7752143918233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870.97692952641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1464.28100366257</v>
      </c>
      <c r="S110" s="72" t="n">
        <f aca="false">VLOOKUP($A110,FoodLog!$A$1:$Z$10007,12,0)</f>
        <v>0</v>
      </c>
      <c r="T110" s="72" t="n">
        <f aca="false">VLOOKUP($A110,FoodLog!$A$1:$Z$10007,13,0)</f>
        <v>0</v>
      </c>
      <c r="U110" s="72" t="n">
        <f aca="false">VLOOKUP($A110,FoodLog!$A$1:$Z$10007,14,0)</f>
        <v>0</v>
      </c>
      <c r="V110" s="72" t="n">
        <f aca="false">VLOOKUP($A110,FoodLog!$A$1:$Z$10007,15,0)</f>
        <v>0</v>
      </c>
      <c r="W110" s="72" t="n">
        <f aca="false">VLOOKUP($A110,FoodLog!$A$1:$Z$10007,16,0)</f>
        <v>870.97692952641</v>
      </c>
      <c r="X110" s="72" t="n">
        <f aca="false">VLOOKUP($A110,FoodLog!$A$1:$Z$10007,17,0)</f>
        <v>116</v>
      </c>
      <c r="Y110" s="72" t="n">
        <f aca="false">VLOOKUP($A110,FoodLog!$A$1:$Z$10007,18,0)</f>
        <v>477.304074136158</v>
      </c>
      <c r="Z110" s="72" t="n">
        <f aca="false">VLOOKUP($A110,FoodLog!$A$1:$Z$10007,19,0)</f>
        <v>1464.28100366257</v>
      </c>
      <c r="AA110" s="64" t="n">
        <f aca="false">MIN($H110,($H110+Z110))/3500</f>
        <v>0.186949604662682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170.077786992544</v>
      </c>
      <c r="D111" s="83" t="n">
        <f aca="false">$D$3</f>
        <v>149.157523167549</v>
      </c>
      <c r="E111" s="84" t="n">
        <f aca="false">C111-D111</f>
        <v>20.920263824995</v>
      </c>
      <c r="F111" s="79"/>
      <c r="G111" s="85" t="n">
        <f aca="false">C111*TDEE!$B$5</f>
        <v>2116.27840549939</v>
      </c>
      <c r="H111" s="83" t="n">
        <f aca="false">E111*31</f>
        <v>648.528178574844</v>
      </c>
      <c r="I111" s="83" t="n">
        <f aca="false">G111-H111</f>
        <v>1467.75022692455</v>
      </c>
      <c r="J111" s="60" t="n">
        <f aca="false">H111/3500</f>
        <v>0.185293765307098</v>
      </c>
      <c r="K111" s="83" t="n">
        <f aca="false">N111/9</f>
        <v>97.1606836431545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874.44615278839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1467.75022692455</v>
      </c>
      <c r="S111" s="72" t="n">
        <f aca="false">VLOOKUP($A111,FoodLog!$A$1:$Z$10007,12,0)</f>
        <v>0</v>
      </c>
      <c r="T111" s="72" t="n">
        <f aca="false">VLOOKUP($A111,FoodLog!$A$1:$Z$10007,13,0)</f>
        <v>0</v>
      </c>
      <c r="U111" s="72" t="n">
        <f aca="false">VLOOKUP($A111,FoodLog!$A$1:$Z$10007,14,0)</f>
        <v>0</v>
      </c>
      <c r="V111" s="72" t="n">
        <f aca="false">VLOOKUP($A111,FoodLog!$A$1:$Z$10007,15,0)</f>
        <v>0</v>
      </c>
      <c r="W111" s="72" t="n">
        <f aca="false">VLOOKUP($A111,FoodLog!$A$1:$Z$10007,16,0)</f>
        <v>874.44615278839</v>
      </c>
      <c r="X111" s="72" t="n">
        <f aca="false">VLOOKUP($A111,FoodLog!$A$1:$Z$10007,17,0)</f>
        <v>116</v>
      </c>
      <c r="Y111" s="72" t="n">
        <f aca="false">VLOOKUP($A111,FoodLog!$A$1:$Z$10007,18,0)</f>
        <v>477.304074136158</v>
      </c>
      <c r="Z111" s="72" t="n">
        <f aca="false">VLOOKUP($A111,FoodLog!$A$1:$Z$10007,19,0)</f>
        <v>1467.75022692455</v>
      </c>
      <c r="AA111" s="64" t="n">
        <f aca="false">MIN($H111,($H111+Z111))/3500</f>
        <v>0.185293765307098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7"/>
    <col collapsed="false" customWidth="true" hidden="false" outlineLevel="0" max="9" min="9" style="87" width="11.3"/>
    <col collapsed="false" customWidth="true" hidden="false" outlineLevel="0" max="10" min="10" style="87" width="6.71"/>
    <col collapsed="false" customWidth="true" hidden="false" outlineLevel="0" max="11" min="11" style="87" width="7.87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G21" s="87" t="n">
        <v>28.5</v>
      </c>
      <c r="I21" s="91" t="n">
        <f aca="false">C21-$C$3</f>
        <v>-5.80000000000001</v>
      </c>
      <c r="J21" s="92" t="n">
        <f aca="false">E21*$C21/100</f>
        <v>0</v>
      </c>
      <c r="K21" s="92" t="n">
        <f aca="false">F21*$C21/100</f>
        <v>0</v>
      </c>
      <c r="L21" s="92" t="n">
        <f aca="false">G21*$C21/100</f>
        <v>56.145</v>
      </c>
      <c r="M21" s="92" t="n">
        <f aca="false">J21-J$3</f>
        <v>-64.896</v>
      </c>
      <c r="N21" s="92" t="n">
        <f aca="false">K21-K$3</f>
        <v>-74.8332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22.3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I24" s="91" t="n">
        <f aca="false">C24-$C$3</f>
        <v>-8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I29" s="91" t="n">
        <f aca="false">C29-$C$3</f>
        <v>-202.8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9"/>
  <sheetViews>
    <sheetView showFormulas="false" showGridLines="true" showRowColHeaders="true" showZeros="true" rightToLeft="false" tabSelected="false" showOutlineSymbols="true" defaultGridColor="true" view="normal" topLeftCell="A211" colorId="64" zoomScale="130" zoomScaleNormal="130" zoomScalePageLayoutView="100" workbookViewId="0">
      <selection pane="topLeft" activeCell="C225" activeCellId="0" sqref="C225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1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$C2*VLOOKUP($B2,FoodDB!$A$2:$I$1014,3,0)</f>
        <v>0.5</v>
      </c>
      <c r="E2" s="0" t="n">
        <f aca="false">$C2*VLOOKUP($B2,FoodDB!$A$2:$I$1014,4,0)</f>
        <v>0</v>
      </c>
      <c r="F2" s="0" t="n">
        <f aca="false">$C2*VLOOKUP($B2,FoodDB!$A$2:$I$1014,5,0)</f>
        <v>50</v>
      </c>
      <c r="G2" s="0" t="n">
        <f aca="false">$C2*VLOOKUP($B2,FoodDB!$A$2:$I$1014,6,0)</f>
        <v>4.5</v>
      </c>
      <c r="H2" s="0" t="n">
        <f aca="false">$C2*VLOOKUP($B2,FoodDB!$A$2:$I$1014,7,0)</f>
        <v>0</v>
      </c>
      <c r="I2" s="0" t="n">
        <f aca="false">$C2*VLOOKUP($B2,FoodDB!$A$2:$I$1014,8,0)</f>
        <v>200</v>
      </c>
      <c r="J2" s="0" t="n">
        <f aca="false">$C2*VLOOKUP($B2,FoodDB!$A$2:$I$1014,9,0)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$C3*VLOOKUP($B3,FoodDB!$A$2:$I$1014,3,0)</f>
        <v>0</v>
      </c>
      <c r="E3" s="0" t="n">
        <f aca="false">$C3*VLOOKUP($B3,FoodDB!$A$2:$I$1014,4,0)</f>
        <v>9</v>
      </c>
      <c r="F3" s="0" t="n">
        <f aca="false">$C3*VLOOKUP($B3,FoodDB!$A$2:$I$1014,5,0)</f>
        <v>4.5</v>
      </c>
      <c r="G3" s="0" t="n">
        <f aca="false">$C3*VLOOKUP($B3,FoodDB!$A$2:$I$1014,6,0)</f>
        <v>0</v>
      </c>
      <c r="H3" s="0" t="n">
        <f aca="false">$C3*VLOOKUP($B3,FoodDB!$A$2:$I$1014,7,0)</f>
        <v>36</v>
      </c>
      <c r="I3" s="0" t="n">
        <f aca="false">$C3*VLOOKUP($B3,FoodDB!$A$2:$I$1014,8,0)</f>
        <v>18</v>
      </c>
      <c r="J3" s="0" t="n">
        <f aca="false">$C3*VLOOKUP($B3,FoodDB!$A$2:$I$1014,9,0)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$C4*VLOOKUP($B4,FoodDB!$A$2:$I$1014,3,0)</f>
        <v>0.5</v>
      </c>
      <c r="E4" s="0" t="n">
        <f aca="false">$C4*VLOOKUP($B4,FoodDB!$A$2:$I$1014,4,0)</f>
        <v>0</v>
      </c>
      <c r="F4" s="0" t="n">
        <f aca="false">$C4*VLOOKUP($B4,FoodDB!$A$2:$I$1014,5,0)</f>
        <v>50</v>
      </c>
      <c r="G4" s="0" t="n">
        <f aca="false">$C4*VLOOKUP($B4,FoodDB!$A$2:$I$1014,6,0)</f>
        <v>4.5</v>
      </c>
      <c r="H4" s="0" t="n">
        <f aca="false">$C4*VLOOKUP($B4,FoodDB!$A$2:$I$1014,7,0)</f>
        <v>0</v>
      </c>
      <c r="I4" s="0" t="n">
        <f aca="false">$C4*VLOOKUP($B4,FoodDB!$A$2:$I$1014,8,0)</f>
        <v>200</v>
      </c>
      <c r="J4" s="0" t="n">
        <f aca="false">$C4*VLOOKUP($B4,FoodDB!$A$2:$I$1014,9,0)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$C5*VLOOKUP($B5,FoodDB!$A$2:$I$1014,3,0)</f>
        <v>18</v>
      </c>
      <c r="E5" s="0" t="n">
        <f aca="false">$C5*VLOOKUP($B5,FoodDB!$A$2:$I$1014,4,0)</f>
        <v>4</v>
      </c>
      <c r="F5" s="0" t="n">
        <f aca="false">$C5*VLOOKUP($B5,FoodDB!$A$2:$I$1014,5,0)</f>
        <v>9.4</v>
      </c>
      <c r="G5" s="0" t="n">
        <f aca="false">$C5*VLOOKUP($B5,FoodDB!$A$2:$I$1014,6,0)</f>
        <v>162</v>
      </c>
      <c r="H5" s="0" t="n">
        <f aca="false">$C5*VLOOKUP($B5,FoodDB!$A$2:$I$1014,7,0)</f>
        <v>16</v>
      </c>
      <c r="I5" s="0" t="n">
        <f aca="false">$C5*VLOOKUP($B5,FoodDB!$A$2:$I$1014,8,0)</f>
        <v>37.6</v>
      </c>
      <c r="J5" s="0" t="n">
        <f aca="false">$C5*VLOOKUP($B5,FoodDB!$A$2:$I$1014,9,0)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$C9*VLOOKUP($B9,FoodDB!$A$2:$I$1014,3,0)</f>
        <v>0.75</v>
      </c>
      <c r="E9" s="0" t="n">
        <f aca="false">$C9*VLOOKUP($B9,FoodDB!$A$2:$I$1014,4,0)</f>
        <v>0</v>
      </c>
      <c r="F9" s="0" t="n">
        <f aca="false">$C9*VLOOKUP($B9,FoodDB!$A$2:$I$1014,5,0)</f>
        <v>75</v>
      </c>
      <c r="G9" s="0" t="n">
        <f aca="false">$C9*VLOOKUP($B9,FoodDB!$A$2:$I$1014,6,0)</f>
        <v>6.75</v>
      </c>
      <c r="H9" s="0" t="n">
        <f aca="false">$C9*VLOOKUP($B9,FoodDB!$A$2:$I$1014,7,0)</f>
        <v>0</v>
      </c>
      <c r="I9" s="0" t="n">
        <f aca="false">$C9*VLOOKUP($B9,FoodDB!$A$2:$I$1014,8,0)</f>
        <v>300</v>
      </c>
      <c r="J9" s="0" t="n">
        <f aca="false">$C9*VLOOKUP($B9,FoodDB!$A$2:$I$1014,9,0)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$C10*VLOOKUP($B10,FoodDB!$A$2:$I$1014,3,0)</f>
        <v>18.54</v>
      </c>
      <c r="E10" s="0" t="n">
        <f aca="false">$C10*VLOOKUP($B10,FoodDB!$A$2:$I$1014,4,0)</f>
        <v>0</v>
      </c>
      <c r="F10" s="0" t="n">
        <f aca="false">$C10*VLOOKUP($B10,FoodDB!$A$2:$I$1014,5,0)</f>
        <v>25.56</v>
      </c>
      <c r="G10" s="0" t="n">
        <f aca="false">$C10*VLOOKUP($B10,FoodDB!$A$2:$I$1014,6,0)</f>
        <v>166.86</v>
      </c>
      <c r="H10" s="0" t="n">
        <f aca="false">$C10*VLOOKUP($B10,FoodDB!$A$2:$I$1014,7,0)</f>
        <v>0</v>
      </c>
      <c r="I10" s="0" t="n">
        <f aca="false">$C10*VLOOKUP($B10,FoodDB!$A$2:$I$1014,8,0)</f>
        <v>102.24</v>
      </c>
      <c r="J10" s="0" t="n">
        <f aca="false">$C10*VLOOKUP($B10,FoodDB!$A$2:$I$1014,9,0)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$C14*VLOOKUP($B14,FoodDB!$A$2:$I$1014,3,0)</f>
        <v>0.5</v>
      </c>
      <c r="E14" s="0" t="n">
        <f aca="false">$C14*VLOOKUP($B14,FoodDB!$A$2:$I$1014,4,0)</f>
        <v>0</v>
      </c>
      <c r="F14" s="0" t="n">
        <f aca="false">$C14*VLOOKUP($B14,FoodDB!$A$2:$I$1014,5,0)</f>
        <v>50</v>
      </c>
      <c r="G14" s="0" t="n">
        <f aca="false">$C14*VLOOKUP($B14,FoodDB!$A$2:$I$1014,6,0)</f>
        <v>4.5</v>
      </c>
      <c r="H14" s="0" t="n">
        <f aca="false">$C14*VLOOKUP($B14,FoodDB!$A$2:$I$1014,7,0)</f>
        <v>0</v>
      </c>
      <c r="I14" s="0" t="n">
        <f aca="false">$C14*VLOOKUP($B14,FoodDB!$A$2:$I$1014,8,0)</f>
        <v>200</v>
      </c>
      <c r="J14" s="0" t="n">
        <f aca="false">$C14*VLOOKUP($B14,FoodDB!$A$2:$I$1014,9,0)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$C15*VLOOKUP($B15,FoodDB!$A$2:$I$1014,3,0)</f>
        <v>0</v>
      </c>
      <c r="E15" s="0" t="n">
        <f aca="false">$C15*VLOOKUP($B15,FoodDB!$A$2:$I$1014,4,0)</f>
        <v>7</v>
      </c>
      <c r="F15" s="0" t="n">
        <f aca="false">$C15*VLOOKUP($B15,FoodDB!$A$2:$I$1014,5,0)</f>
        <v>4.2</v>
      </c>
      <c r="G15" s="0" t="n">
        <f aca="false">$C15*VLOOKUP($B15,FoodDB!$A$2:$I$1014,6,0)</f>
        <v>0</v>
      </c>
      <c r="H15" s="0" t="n">
        <f aca="false">$C15*VLOOKUP($B15,FoodDB!$A$2:$I$1014,7,0)</f>
        <v>28</v>
      </c>
      <c r="I15" s="0" t="n">
        <f aca="false">$C15*VLOOKUP($B15,FoodDB!$A$2:$I$1014,8,0)</f>
        <v>16.8</v>
      </c>
      <c r="J15" s="0" t="n">
        <f aca="false">$C15*VLOOKUP($B15,FoodDB!$A$2:$I$1014,9,0)</f>
        <v>44.8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$C16*VLOOKUP($B16,FoodDB!$A$2:$I$1014,3,0)</f>
        <v>30.9</v>
      </c>
      <c r="E16" s="0" t="n">
        <f aca="false">$C16*VLOOKUP($B16,FoodDB!$A$2:$I$1014,4,0)</f>
        <v>0</v>
      </c>
      <c r="F16" s="0" t="n">
        <f aca="false">$C16*VLOOKUP($B16,FoodDB!$A$2:$I$1014,5,0)</f>
        <v>42.6</v>
      </c>
      <c r="G16" s="0" t="n">
        <f aca="false">$C16*VLOOKUP($B16,FoodDB!$A$2:$I$1014,6,0)</f>
        <v>278.1</v>
      </c>
      <c r="H16" s="0" t="n">
        <f aca="false">$C16*VLOOKUP($B16,FoodDB!$A$2:$I$1014,7,0)</f>
        <v>0</v>
      </c>
      <c r="I16" s="0" t="n">
        <f aca="false">$C16*VLOOKUP($B16,FoodDB!$A$2:$I$1014,8,0)</f>
        <v>170.4</v>
      </c>
      <c r="J16" s="0" t="n">
        <f aca="false">$C16*VLOOKUP($B16,FoodDB!$A$2:$I$1014,9,0)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$C20*VLOOKUP($B20,FoodDB!$A$2:$I$1014,3,0)</f>
        <v>1</v>
      </c>
      <c r="E20" s="0" t="n">
        <f aca="false">$C20*VLOOKUP($B20,FoodDB!$A$2:$I$1014,4,0)</f>
        <v>0</v>
      </c>
      <c r="F20" s="0" t="n">
        <f aca="false">$C20*VLOOKUP($B20,FoodDB!$A$2:$I$1014,5,0)</f>
        <v>100</v>
      </c>
      <c r="G20" s="0" t="n">
        <f aca="false">$C20*VLOOKUP($B20,FoodDB!$A$2:$I$1014,6,0)</f>
        <v>9</v>
      </c>
      <c r="H20" s="0" t="n">
        <f aca="false">$C20*VLOOKUP($B20,FoodDB!$A$2:$I$1014,7,0)</f>
        <v>0</v>
      </c>
      <c r="I20" s="0" t="n">
        <f aca="false">$C20*VLOOKUP($B20,FoodDB!$A$2:$I$1014,8,0)</f>
        <v>400</v>
      </c>
      <c r="J20" s="0" t="n">
        <f aca="false">$C20*VLOOKUP($B20,FoodDB!$A$2:$I$1014,9,0)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$C21*VLOOKUP($B21,FoodDB!$A$2:$I$1014,3,0)</f>
        <v>0</v>
      </c>
      <c r="E21" s="0" t="n">
        <f aca="false">$C21*VLOOKUP($B21,FoodDB!$A$2:$I$1014,4,0)</f>
        <v>14</v>
      </c>
      <c r="F21" s="0" t="n">
        <f aca="false">$C21*VLOOKUP($B21,FoodDB!$A$2:$I$1014,5,0)</f>
        <v>8.4</v>
      </c>
      <c r="G21" s="0" t="n">
        <f aca="false">$C21*VLOOKUP($B21,FoodDB!$A$2:$I$1014,6,0)</f>
        <v>0</v>
      </c>
      <c r="H21" s="0" t="n">
        <f aca="false">$C21*VLOOKUP($B21,FoodDB!$A$2:$I$1014,7,0)</f>
        <v>56</v>
      </c>
      <c r="I21" s="0" t="n">
        <f aca="false">$C21*VLOOKUP($B21,FoodDB!$A$2:$I$1014,8,0)</f>
        <v>33.6</v>
      </c>
      <c r="J21" s="0" t="n">
        <f aca="false">$C21*VLOOKUP($B21,FoodDB!$A$2:$I$1014,9,0)</f>
        <v>89.6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$C22*VLOOKUP($B22,FoodDB!$A$2:$I$1014,3,0)</f>
        <v>0</v>
      </c>
      <c r="E22" s="0" t="n">
        <f aca="false">$C22*VLOOKUP($B22,FoodDB!$A$2:$I$1014,4,0)</f>
        <v>0</v>
      </c>
      <c r="F22" s="0" t="n">
        <f aca="false">$C22*VLOOKUP($B22,FoodDB!$A$2:$I$1014,5,0)</f>
        <v>0</v>
      </c>
      <c r="G22" s="0" t="n">
        <f aca="false">$C22*VLOOKUP($B22,FoodDB!$A$2:$I$1014,6,0)</f>
        <v>0</v>
      </c>
      <c r="H22" s="0" t="n">
        <f aca="false">$C22*VLOOKUP($B22,FoodDB!$A$2:$I$1014,7,0)</f>
        <v>0</v>
      </c>
      <c r="I22" s="0" t="n">
        <f aca="false">$C22*VLOOKUP($B22,FoodDB!$A$2:$I$1014,8,0)</f>
        <v>0</v>
      </c>
      <c r="J22" s="0" t="n">
        <f aca="false">$C22*VLOOKUP($B22,FoodDB!$A$2:$I$1014,9,0)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$C23*VLOOKUP($B23,FoodDB!$A$2:$I$1014,3,0)</f>
        <v>18.54</v>
      </c>
      <c r="E23" s="0" t="n">
        <f aca="false">$C23*VLOOKUP($B23,FoodDB!$A$2:$I$1014,4,0)</f>
        <v>0</v>
      </c>
      <c r="F23" s="0" t="n">
        <f aca="false">$C23*VLOOKUP($B23,FoodDB!$A$2:$I$1014,5,0)</f>
        <v>25.56</v>
      </c>
      <c r="G23" s="0" t="n">
        <f aca="false">$C23*VLOOKUP($B23,FoodDB!$A$2:$I$1014,6,0)</f>
        <v>166.86</v>
      </c>
      <c r="H23" s="0" t="n">
        <f aca="false">$C23*VLOOKUP($B23,FoodDB!$A$2:$I$1014,7,0)</f>
        <v>0</v>
      </c>
      <c r="I23" s="0" t="n">
        <f aca="false">$C23*VLOOKUP($B23,FoodDB!$A$2:$I$1014,8,0)</f>
        <v>102.24</v>
      </c>
      <c r="J23" s="0" t="n">
        <f aca="false">$C23*VLOOKUP($B23,FoodDB!$A$2:$I$1014,9,0)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-58.5359258638418</v>
      </c>
      <c r="J26" s="0" t="n">
        <f aca="false">J25-J24</f>
        <v>98.8550907173697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$C29*VLOOKUP($B29,FoodDB!$A$2:$I$1014,3,0)</f>
        <v>0.96</v>
      </c>
      <c r="E29" s="0" t="n">
        <f aca="false">$C29*VLOOKUP($B29,FoodDB!$A$2:$I$1014,4,0)</f>
        <v>0</v>
      </c>
      <c r="F29" s="0" t="n">
        <f aca="false">$C29*VLOOKUP($B29,FoodDB!$A$2:$I$1014,5,0)</f>
        <v>40.8</v>
      </c>
      <c r="G29" s="0" t="n">
        <f aca="false">$C29*VLOOKUP($B29,FoodDB!$A$2:$I$1014,6,0)</f>
        <v>8.64</v>
      </c>
      <c r="H29" s="0" t="n">
        <f aca="false">$C29*VLOOKUP($B29,FoodDB!$A$2:$I$1014,7,0)</f>
        <v>0</v>
      </c>
      <c r="I29" s="0" t="n">
        <f aca="false">$C29*VLOOKUP($B29,FoodDB!$A$2:$I$1014,8,0)</f>
        <v>163.2</v>
      </c>
      <c r="J29" s="0" t="n">
        <f aca="false">$C29*VLOOKUP($B29,FoodDB!$A$2:$I$1014,9,0)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$C30*VLOOKUP($B30,FoodDB!$A$2:$I$1014,3,0)</f>
        <v>0.5</v>
      </c>
      <c r="E30" s="0" t="n">
        <f aca="false">$C30*VLOOKUP($B30,FoodDB!$A$2:$I$1014,4,0)</f>
        <v>0</v>
      </c>
      <c r="F30" s="0" t="n">
        <f aca="false">$C30*VLOOKUP($B30,FoodDB!$A$2:$I$1014,5,0)</f>
        <v>50</v>
      </c>
      <c r="G30" s="0" t="n">
        <f aca="false">$C30*VLOOKUP($B30,FoodDB!$A$2:$I$1014,6,0)</f>
        <v>4.5</v>
      </c>
      <c r="H30" s="0" t="n">
        <f aca="false">$C30*VLOOKUP($B30,FoodDB!$A$2:$I$1014,7,0)</f>
        <v>0</v>
      </c>
      <c r="I30" s="0" t="n">
        <f aca="false">$C30*VLOOKUP($B30,FoodDB!$A$2:$I$1014,8,0)</f>
        <v>200</v>
      </c>
      <c r="J30" s="0" t="n">
        <f aca="false">$C30*VLOOKUP($B30,FoodDB!$A$2:$I$1014,9,0)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$C31*VLOOKUP($B31,FoodDB!$A$2:$I$1014,3,0)</f>
        <v>0</v>
      </c>
      <c r="E31" s="0" t="n">
        <f aca="false">$C31*VLOOKUP($B31,FoodDB!$A$2:$I$1014,4,0)</f>
        <v>7.71428571428572</v>
      </c>
      <c r="F31" s="0" t="n">
        <f aca="false">$C31*VLOOKUP($B31,FoodDB!$A$2:$I$1014,5,0)</f>
        <v>3.85714285714286</v>
      </c>
      <c r="G31" s="0" t="n">
        <f aca="false">$C31*VLOOKUP($B31,FoodDB!$A$2:$I$1014,6,0)</f>
        <v>0</v>
      </c>
      <c r="H31" s="0" t="n">
        <f aca="false">$C31*VLOOKUP($B31,FoodDB!$A$2:$I$1014,7,0)</f>
        <v>30.8571428571429</v>
      </c>
      <c r="I31" s="0" t="n">
        <f aca="false">$C31*VLOOKUP($B31,FoodDB!$A$2:$I$1014,8,0)</f>
        <v>15.4285714285714</v>
      </c>
      <c r="J31" s="0" t="n">
        <f aca="false">$C31*VLOOKUP($B31,FoodDB!$A$2:$I$1014,9,0)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$C32*VLOOKUP($B32,FoodDB!$A$2:$I$1014,3,0)</f>
        <v>24.72</v>
      </c>
      <c r="E32" s="0" t="n">
        <f aca="false">$C32*VLOOKUP($B32,FoodDB!$A$2:$I$1014,4,0)</f>
        <v>0</v>
      </c>
      <c r="F32" s="0" t="n">
        <f aca="false">$C32*VLOOKUP($B32,FoodDB!$A$2:$I$1014,5,0)</f>
        <v>34.08</v>
      </c>
      <c r="G32" s="0" t="n">
        <f aca="false">$C32*VLOOKUP($B32,FoodDB!$A$2:$I$1014,6,0)</f>
        <v>222.48</v>
      </c>
      <c r="H32" s="0" t="n">
        <f aca="false">$C32*VLOOKUP($B32,FoodDB!$A$2:$I$1014,7,0)</f>
        <v>0</v>
      </c>
      <c r="I32" s="0" t="n">
        <f aca="false">$C32*VLOOKUP($B32,FoodDB!$A$2:$I$1014,8,0)</f>
        <v>136.32</v>
      </c>
      <c r="J32" s="0" t="n">
        <f aca="false">$C32*VLOOKUP($B32,FoodDB!$A$2:$I$1014,9,0)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$C33*VLOOKUP($B33,FoodDB!$A$2:$I$1014,3,0)</f>
        <v>0</v>
      </c>
      <c r="E33" s="0" t="n">
        <f aca="false">$C33*VLOOKUP($B33,FoodDB!$A$2:$I$1014,4,0)</f>
        <v>7</v>
      </c>
      <c r="F33" s="0" t="n">
        <f aca="false">$C33*VLOOKUP($B33,FoodDB!$A$2:$I$1014,5,0)</f>
        <v>4.2</v>
      </c>
      <c r="G33" s="0" t="n">
        <f aca="false">$C33*VLOOKUP($B33,FoodDB!$A$2:$I$1014,6,0)</f>
        <v>0</v>
      </c>
      <c r="H33" s="0" t="n">
        <f aca="false">$C33*VLOOKUP($B33,FoodDB!$A$2:$I$1014,7,0)</f>
        <v>28</v>
      </c>
      <c r="I33" s="0" t="n">
        <f aca="false">$C33*VLOOKUP($B33,FoodDB!$A$2:$I$1014,8,0)</f>
        <v>16.8</v>
      </c>
      <c r="J33" s="0" t="n">
        <f aca="false">$C33*VLOOKUP($B33,FoodDB!$A$2:$I$1014,9,0)</f>
        <v>44.8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325.247468732353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882.551542868511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89.6274687323529</v>
      </c>
      <c r="H36" s="0" t="n">
        <f aca="false">H35-H34</f>
        <v>21.1428571428571</v>
      </c>
      <c r="I36" s="0" t="n">
        <f aca="false">I35-I34</f>
        <v>-54.4444972924131</v>
      </c>
      <c r="J36" s="0" t="n">
        <f aca="false">J35-J34</f>
        <v>56.3258285827969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$C39*VLOOKUP($B39,FoodDB!$A$2:$I$1014,3,0)</f>
        <v>0.88</v>
      </c>
      <c r="E39" s="0" t="n">
        <f aca="false">$C39*VLOOKUP($B39,FoodDB!$A$2:$I$1014,4,0)</f>
        <v>0</v>
      </c>
      <c r="F39" s="0" t="n">
        <f aca="false">$C39*VLOOKUP($B39,FoodDB!$A$2:$I$1014,5,0)</f>
        <v>37.4</v>
      </c>
      <c r="G39" s="0" t="n">
        <f aca="false">$C39*VLOOKUP($B39,FoodDB!$A$2:$I$1014,6,0)</f>
        <v>7.92</v>
      </c>
      <c r="H39" s="0" t="n">
        <f aca="false">$C39*VLOOKUP($B39,FoodDB!$A$2:$I$1014,7,0)</f>
        <v>0</v>
      </c>
      <c r="I39" s="0" t="n">
        <f aca="false">$C39*VLOOKUP($B39,FoodDB!$A$2:$I$1014,8,0)</f>
        <v>149.6</v>
      </c>
      <c r="J39" s="0" t="n">
        <f aca="false">$C39*VLOOKUP($B39,FoodDB!$A$2:$I$1014,9,0)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$C40*VLOOKUP($B40,FoodDB!$A$2:$I$1014,3,0)</f>
        <v>0.5</v>
      </c>
      <c r="E40" s="0" t="n">
        <f aca="false">$C40*VLOOKUP($B40,FoodDB!$A$2:$I$1014,4,0)</f>
        <v>0</v>
      </c>
      <c r="F40" s="0" t="n">
        <f aca="false">$C40*VLOOKUP($B40,FoodDB!$A$2:$I$1014,5,0)</f>
        <v>50</v>
      </c>
      <c r="G40" s="0" t="n">
        <f aca="false">$C40*VLOOKUP($B40,FoodDB!$A$2:$I$1014,6,0)</f>
        <v>4.5</v>
      </c>
      <c r="H40" s="0" t="n">
        <f aca="false">$C40*VLOOKUP($B40,FoodDB!$A$2:$I$1014,7,0)</f>
        <v>0</v>
      </c>
      <c r="I40" s="0" t="n">
        <f aca="false">$C40*VLOOKUP($B40,FoodDB!$A$2:$I$1014,8,0)</f>
        <v>200</v>
      </c>
      <c r="J40" s="0" t="n">
        <f aca="false">$C40*VLOOKUP($B40,FoodDB!$A$2:$I$1014,9,0)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$C41*VLOOKUP($B41,FoodDB!$A$2:$I$1014,3,0)</f>
        <v>0.4</v>
      </c>
      <c r="E41" s="0" t="n">
        <f aca="false">$C41*VLOOKUP($B41,FoodDB!$A$2:$I$1014,4,0)</f>
        <v>7.2</v>
      </c>
      <c r="F41" s="0" t="n">
        <f aca="false">$C41*VLOOKUP($B41,FoodDB!$A$2:$I$1014,5,0)</f>
        <v>8.8</v>
      </c>
      <c r="G41" s="0" t="n">
        <f aca="false">$C41*VLOOKUP($B41,FoodDB!$A$2:$I$1014,6,0)</f>
        <v>3.6</v>
      </c>
      <c r="H41" s="0" t="n">
        <f aca="false">$C41*VLOOKUP($B41,FoodDB!$A$2:$I$1014,7,0)</f>
        <v>28.8</v>
      </c>
      <c r="I41" s="0" t="n">
        <f aca="false">$C41*VLOOKUP($B41,FoodDB!$A$2:$I$1014,8,0)</f>
        <v>35.2</v>
      </c>
      <c r="J41" s="0" t="n">
        <f aca="false">$C41*VLOOKUP($B41,FoodDB!$A$2:$I$1014,9,0)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$C42*VLOOKUP($B42,FoodDB!$A$2:$I$1014,3,0)</f>
        <v>24.72</v>
      </c>
      <c r="E42" s="0" t="n">
        <f aca="false">$C42*VLOOKUP($B42,FoodDB!$A$2:$I$1014,4,0)</f>
        <v>0</v>
      </c>
      <c r="F42" s="0" t="n">
        <f aca="false">$C42*VLOOKUP($B42,FoodDB!$A$2:$I$1014,5,0)</f>
        <v>34.08</v>
      </c>
      <c r="G42" s="0" t="n">
        <f aca="false">$C42*VLOOKUP($B42,FoodDB!$A$2:$I$1014,6,0)</f>
        <v>222.48</v>
      </c>
      <c r="H42" s="0" t="n">
        <f aca="false">$C42*VLOOKUP($B42,FoodDB!$A$2:$I$1014,7,0)</f>
        <v>0</v>
      </c>
      <c r="I42" s="0" t="n">
        <f aca="false">$C42*VLOOKUP($B42,FoodDB!$A$2:$I$1014,8,0)</f>
        <v>136.32</v>
      </c>
      <c r="J42" s="0" t="n">
        <f aca="false">$C42*VLOOKUP($B42,FoodDB!$A$2:$I$1014,9,0)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$C43*VLOOKUP($B43,FoodDB!$A$2:$I$1014,3,0)</f>
        <v>0</v>
      </c>
      <c r="E43" s="0" t="n">
        <f aca="false">$C43*VLOOKUP($B43,FoodDB!$A$2:$I$1014,4,0)</f>
        <v>7</v>
      </c>
      <c r="F43" s="0" t="n">
        <f aca="false">$C43*VLOOKUP($B43,FoodDB!$A$2:$I$1014,5,0)</f>
        <v>4.2</v>
      </c>
      <c r="G43" s="0" t="n">
        <f aca="false">$C43*VLOOKUP($B43,FoodDB!$A$2:$I$1014,6,0)</f>
        <v>0</v>
      </c>
      <c r="H43" s="0" t="n">
        <f aca="false">$C43*VLOOKUP($B43,FoodDB!$A$2:$I$1014,7,0)</f>
        <v>28</v>
      </c>
      <c r="I43" s="0" t="n">
        <f aca="false">$C43*VLOOKUP($B43,FoodDB!$A$2:$I$1014,8,0)</f>
        <v>16.8</v>
      </c>
      <c r="J43" s="0" t="n">
        <f aca="false">$C43*VLOOKUP($B43,FoodDB!$A$2:$I$1014,9,0)</f>
        <v>44.8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333.869152932795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891.173227068953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95.369152932795</v>
      </c>
      <c r="H46" s="0" t="n">
        <f aca="false">H45-H44</f>
        <v>23.2</v>
      </c>
      <c r="I46" s="0" t="n">
        <f aca="false">I45-I44</f>
        <v>-60.6159258638417</v>
      </c>
      <c r="J46" s="0" t="n">
        <f aca="false">J45-J44</f>
        <v>57.9532270689533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$C49*VLOOKUP($B49,FoodDB!$A$2:$I$1014,3,0)</f>
        <v>0.88</v>
      </c>
      <c r="E49" s="0" t="n">
        <f aca="false">$C49*VLOOKUP($B49,FoodDB!$A$2:$I$1014,4,0)</f>
        <v>0</v>
      </c>
      <c r="F49" s="0" t="n">
        <f aca="false">$C49*VLOOKUP($B49,FoodDB!$A$2:$I$1014,5,0)</f>
        <v>37.4</v>
      </c>
      <c r="G49" s="0" t="n">
        <f aca="false">$C49*VLOOKUP($B49,FoodDB!$A$2:$I$1014,6,0)</f>
        <v>7.92</v>
      </c>
      <c r="H49" s="0" t="n">
        <f aca="false">$C49*VLOOKUP($B49,FoodDB!$A$2:$I$1014,7,0)</f>
        <v>0</v>
      </c>
      <c r="I49" s="0" t="n">
        <f aca="false">$C49*VLOOKUP($B49,FoodDB!$A$2:$I$1014,8,0)</f>
        <v>149.6</v>
      </c>
      <c r="J49" s="0" t="n">
        <f aca="false">$C49*VLOOKUP($B49,FoodDB!$A$2:$I$1014,9,0)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$C50*VLOOKUP($B50,FoodDB!$A$2:$I$1014,3,0)</f>
        <v>0.5</v>
      </c>
      <c r="E50" s="0" t="n">
        <f aca="false">$C50*VLOOKUP($B50,FoodDB!$A$2:$I$1014,4,0)</f>
        <v>0</v>
      </c>
      <c r="F50" s="0" t="n">
        <f aca="false">$C50*VLOOKUP($B50,FoodDB!$A$2:$I$1014,5,0)</f>
        <v>50</v>
      </c>
      <c r="G50" s="0" t="n">
        <f aca="false">$C50*VLOOKUP($B50,FoodDB!$A$2:$I$1014,6,0)</f>
        <v>4.5</v>
      </c>
      <c r="H50" s="0" t="n">
        <f aca="false">$C50*VLOOKUP($B50,FoodDB!$A$2:$I$1014,7,0)</f>
        <v>0</v>
      </c>
      <c r="I50" s="0" t="n">
        <f aca="false">$C50*VLOOKUP($B50,FoodDB!$A$2:$I$1014,8,0)</f>
        <v>200</v>
      </c>
      <c r="J50" s="0" t="n">
        <f aca="false">$C50*VLOOKUP($B50,FoodDB!$A$2:$I$1014,9,0)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$C51*VLOOKUP($B51,FoodDB!$A$2:$I$1014,3,0)</f>
        <v>0</v>
      </c>
      <c r="E51" s="0" t="n">
        <f aca="false">$C51*VLOOKUP($B51,FoodDB!$A$2:$I$1014,4,0)</f>
        <v>5.14285714285714</v>
      </c>
      <c r="F51" s="0" t="n">
        <f aca="false">$C51*VLOOKUP($B51,FoodDB!$A$2:$I$1014,5,0)</f>
        <v>2.57142857142857</v>
      </c>
      <c r="G51" s="0" t="n">
        <f aca="false">$C51*VLOOKUP($B51,FoodDB!$A$2:$I$1014,6,0)</f>
        <v>0</v>
      </c>
      <c r="H51" s="0" t="n">
        <f aca="false">$C51*VLOOKUP($B51,FoodDB!$A$2:$I$1014,7,0)</f>
        <v>20.5714285714286</v>
      </c>
      <c r="I51" s="0" t="n">
        <f aca="false">$C51*VLOOKUP($B51,FoodDB!$A$2:$I$1014,8,0)</f>
        <v>10.2857142857143</v>
      </c>
      <c r="J51" s="0" t="n">
        <f aca="false">$C51*VLOOKUP($B51,FoodDB!$A$2:$I$1014,9,0)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$C52*VLOOKUP($B52,FoodDB!$A$2:$I$1014,3,0)</f>
        <v>24.72</v>
      </c>
      <c r="E52" s="0" t="n">
        <f aca="false">$C52*VLOOKUP($B52,FoodDB!$A$2:$I$1014,4,0)</f>
        <v>0</v>
      </c>
      <c r="F52" s="0" t="n">
        <f aca="false">$C52*VLOOKUP($B52,FoodDB!$A$2:$I$1014,5,0)</f>
        <v>34.08</v>
      </c>
      <c r="G52" s="0" t="n">
        <f aca="false">$C52*VLOOKUP($B52,FoodDB!$A$2:$I$1014,6,0)</f>
        <v>222.48</v>
      </c>
      <c r="H52" s="0" t="n">
        <f aca="false">$C52*VLOOKUP($B52,FoodDB!$A$2:$I$1014,7,0)</f>
        <v>0</v>
      </c>
      <c r="I52" s="0" t="n">
        <f aca="false">$C52*VLOOKUP($B52,FoodDB!$A$2:$I$1014,8,0)</f>
        <v>136.32</v>
      </c>
      <c r="J52" s="0" t="n">
        <f aca="false">$C52*VLOOKUP($B52,FoodDB!$A$2:$I$1014,9,0)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$C53*VLOOKUP($B53,FoodDB!$A$2:$I$1014,3,0)</f>
        <v>18</v>
      </c>
      <c r="E53" s="0" t="n">
        <f aca="false">$C53*VLOOKUP($B53,FoodDB!$A$2:$I$1014,4,0)</f>
        <v>4</v>
      </c>
      <c r="F53" s="0" t="n">
        <f aca="false">$C53*VLOOKUP($B53,FoodDB!$A$2:$I$1014,5,0)</f>
        <v>9.4</v>
      </c>
      <c r="G53" s="0" t="n">
        <f aca="false">$C53*VLOOKUP($B53,FoodDB!$A$2:$I$1014,6,0)</f>
        <v>162</v>
      </c>
      <c r="H53" s="0" t="n">
        <f aca="false">$C53*VLOOKUP($B53,FoodDB!$A$2:$I$1014,7,0)</f>
        <v>16</v>
      </c>
      <c r="I53" s="0" t="n">
        <f aca="false">$C53*VLOOKUP($B53,FoodDB!$A$2:$I$1014,8,0)</f>
        <v>37.6</v>
      </c>
      <c r="J53" s="0" t="n">
        <f aca="false">$C53*VLOOKUP($B53,FoodDB!$A$2:$I$1014,9,0)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$C54*VLOOKUP($B54,FoodDB!$A$2:$I$1014,3,0)</f>
        <v>0.5</v>
      </c>
      <c r="E54" s="0" t="n">
        <f aca="false">$C54*VLOOKUP($B54,FoodDB!$A$2:$I$1014,4,0)</f>
        <v>0</v>
      </c>
      <c r="F54" s="0" t="n">
        <f aca="false">$C54*VLOOKUP($B54,FoodDB!$A$2:$I$1014,5,0)</f>
        <v>0</v>
      </c>
      <c r="G54" s="0" t="n">
        <f aca="false">$C54*VLOOKUP($B54,FoodDB!$A$2:$I$1014,6,0)</f>
        <v>4.5</v>
      </c>
      <c r="H54" s="0" t="n">
        <f aca="false">$C54*VLOOKUP($B54,FoodDB!$A$2:$I$1014,7,0)</f>
        <v>0</v>
      </c>
      <c r="I54" s="0" t="n">
        <f aca="false">$C54*VLOOKUP($B54,FoodDB!$A$2:$I$1014,8,0)</f>
        <v>0</v>
      </c>
      <c r="J54" s="0" t="n">
        <f aca="false">$C54*VLOOKUP($B54,FoodDB!$A$2:$I$1014,9,0)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$C55*VLOOKUP($B55,FoodDB!$A$2:$I$1014,3,0)</f>
        <v>0</v>
      </c>
      <c r="E55" s="0" t="n">
        <f aca="false">$C55*VLOOKUP($B55,FoodDB!$A$2:$I$1014,4,0)</f>
        <v>7</v>
      </c>
      <c r="F55" s="0" t="n">
        <f aca="false">$C55*VLOOKUP($B55,FoodDB!$A$2:$I$1014,5,0)</f>
        <v>4.2</v>
      </c>
      <c r="G55" s="0" t="n">
        <f aca="false">$C55*VLOOKUP($B55,FoodDB!$A$2:$I$1014,6,0)</f>
        <v>0</v>
      </c>
      <c r="H55" s="0" t="n">
        <f aca="false">$C55*VLOOKUP($B55,FoodDB!$A$2:$I$1014,7,0)</f>
        <v>28</v>
      </c>
      <c r="I55" s="0" t="n">
        <f aca="false">$C55*VLOOKUP($B55,FoodDB!$A$2:$I$1014,8,0)</f>
        <v>16.8</v>
      </c>
      <c r="J55" s="0" t="n">
        <f aca="false">$C55*VLOOKUP($B55,FoodDB!$A$2:$I$1014,9,0)</f>
        <v>44.8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342.414473644604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899.718547780763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-58.985526355396</v>
      </c>
      <c r="H58" s="0" t="n">
        <f aca="false">H57-H56</f>
        <v>15.4285714285714</v>
      </c>
      <c r="I58" s="0" t="n">
        <f aca="false">I57-I56</f>
        <v>-73.301640149556</v>
      </c>
      <c r="J58" s="0" t="n">
        <f aca="false">J57-J56</f>
        <v>-116.858595076377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$C61*VLOOKUP($B61,FoodDB!$A$2:$I$1014,3,0)</f>
        <v>0.5</v>
      </c>
      <c r="E61" s="0" t="n">
        <f aca="false">$C61*VLOOKUP($B61,FoodDB!$A$2:$I$1014,4,0)</f>
        <v>0</v>
      </c>
      <c r="F61" s="0" t="n">
        <f aca="false">$C61*VLOOKUP($B61,FoodDB!$A$2:$I$1014,5,0)</f>
        <v>50</v>
      </c>
      <c r="G61" s="0" t="n">
        <f aca="false">$C61*VLOOKUP($B61,FoodDB!$A$2:$I$1014,6,0)</f>
        <v>4.5</v>
      </c>
      <c r="H61" s="0" t="n">
        <f aca="false">$C61*VLOOKUP($B61,FoodDB!$A$2:$I$1014,7,0)</f>
        <v>0</v>
      </c>
      <c r="I61" s="0" t="n">
        <f aca="false">$C61*VLOOKUP($B61,FoodDB!$A$2:$I$1014,8,0)</f>
        <v>200</v>
      </c>
      <c r="J61" s="0" t="n">
        <f aca="false">$C61*VLOOKUP($B61,FoodDB!$A$2:$I$1014,9,0)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$C62*VLOOKUP($B62,FoodDB!$A$2:$I$1014,3,0)</f>
        <v>18.54</v>
      </c>
      <c r="E62" s="0" t="n">
        <f aca="false">$C62*VLOOKUP($B62,FoodDB!$A$2:$I$1014,4,0)</f>
        <v>0</v>
      </c>
      <c r="F62" s="0" t="n">
        <f aca="false">$C62*VLOOKUP($B62,FoodDB!$A$2:$I$1014,5,0)</f>
        <v>25.56</v>
      </c>
      <c r="G62" s="0" t="n">
        <f aca="false">$C62*VLOOKUP($B62,FoodDB!$A$2:$I$1014,6,0)</f>
        <v>166.86</v>
      </c>
      <c r="H62" s="0" t="n">
        <f aca="false">$C62*VLOOKUP($B62,FoodDB!$A$2:$I$1014,7,0)</f>
        <v>0</v>
      </c>
      <c r="I62" s="0" t="n">
        <f aca="false">$C62*VLOOKUP($B62,FoodDB!$A$2:$I$1014,8,0)</f>
        <v>102.24</v>
      </c>
      <c r="J62" s="0" t="n">
        <f aca="false">$C62*VLOOKUP($B62,FoodDB!$A$2:$I$1014,9,0)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$C63*VLOOKUP($B63,FoodDB!$A$2:$I$1014,3,0)</f>
        <v>0.8</v>
      </c>
      <c r="E63" s="0" t="n">
        <f aca="false">$C63*VLOOKUP($B63,FoodDB!$A$2:$I$1014,4,0)</f>
        <v>0</v>
      </c>
      <c r="F63" s="0" t="n">
        <f aca="false">$C63*VLOOKUP($B63,FoodDB!$A$2:$I$1014,5,0)</f>
        <v>34</v>
      </c>
      <c r="G63" s="0" t="n">
        <f aca="false">$C63*VLOOKUP($B63,FoodDB!$A$2:$I$1014,6,0)</f>
        <v>7.2</v>
      </c>
      <c r="H63" s="0" t="n">
        <f aca="false">$C63*VLOOKUP($B63,FoodDB!$A$2:$I$1014,7,0)</f>
        <v>0</v>
      </c>
      <c r="I63" s="0" t="n">
        <f aca="false">$C63*VLOOKUP($B63,FoodDB!$A$2:$I$1014,8,0)</f>
        <v>136</v>
      </c>
      <c r="J63" s="0" t="n">
        <f aca="false">$C63*VLOOKUP($B63,FoodDB!$A$2:$I$1014,9,0)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$C64*VLOOKUP($B64,FoodDB!$A$2:$I$1014,3,0)</f>
        <v>0</v>
      </c>
      <c r="E64" s="0" t="n">
        <f aca="false">$C64*VLOOKUP($B64,FoodDB!$A$2:$I$1014,4,0)</f>
        <v>7</v>
      </c>
      <c r="F64" s="0" t="n">
        <f aca="false">$C64*VLOOKUP($B64,FoodDB!$A$2:$I$1014,5,0)</f>
        <v>4.2</v>
      </c>
      <c r="G64" s="0" t="n">
        <f aca="false">$C64*VLOOKUP($B64,FoodDB!$A$2:$I$1014,6,0)</f>
        <v>0</v>
      </c>
      <c r="H64" s="0" t="n">
        <f aca="false">$C64*VLOOKUP($B64,FoodDB!$A$2:$I$1014,7,0)</f>
        <v>28</v>
      </c>
      <c r="I64" s="0" t="n">
        <f aca="false">$C64*VLOOKUP($B64,FoodDB!$A$2:$I$1014,8,0)</f>
        <v>16.8</v>
      </c>
      <c r="J64" s="0" t="n">
        <f aca="false">$C64*VLOOKUP($B64,FoodDB!$A$2:$I$1014,9,0)</f>
        <v>44.8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$C65*VLOOKUP($B65,FoodDB!$A$2:$I$1014,3,0)</f>
        <v>18</v>
      </c>
      <c r="E65" s="0" t="n">
        <f aca="false">$C65*VLOOKUP($B65,FoodDB!$A$2:$I$1014,4,0)</f>
        <v>4</v>
      </c>
      <c r="F65" s="0" t="n">
        <f aca="false">$C65*VLOOKUP($B65,FoodDB!$A$2:$I$1014,5,0)</f>
        <v>9.4</v>
      </c>
      <c r="G65" s="0" t="n">
        <f aca="false">$C65*VLOOKUP($B65,FoodDB!$A$2:$I$1014,6,0)</f>
        <v>162</v>
      </c>
      <c r="H65" s="0" t="n">
        <f aca="false">$C65*VLOOKUP($B65,FoodDB!$A$2:$I$1014,7,0)</f>
        <v>16</v>
      </c>
      <c r="I65" s="0" t="n">
        <f aca="false">$C65*VLOOKUP($B65,FoodDB!$A$2:$I$1014,8,0)</f>
        <v>37.6</v>
      </c>
      <c r="J65" s="0" t="n">
        <f aca="false">$C65*VLOOKUP($B65,FoodDB!$A$2:$I$1014,9,0)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$C66*VLOOKUP($B66,FoodDB!$A$2:$I$1014,3,0)</f>
        <v>0</v>
      </c>
      <c r="E66" s="0" t="n">
        <f aca="false">$C66*VLOOKUP($B66,FoodDB!$A$2:$I$1014,4,0)</f>
        <v>0</v>
      </c>
      <c r="F66" s="0" t="n">
        <f aca="false">$C66*VLOOKUP($B66,FoodDB!$A$2:$I$1014,5,0)</f>
        <v>0</v>
      </c>
      <c r="G66" s="0" t="n">
        <f aca="false">$C66*VLOOKUP($B66,FoodDB!$A$2:$I$1014,6,0)</f>
        <v>0</v>
      </c>
      <c r="H66" s="0" t="n">
        <f aca="false">$C66*VLOOKUP($B66,FoodDB!$A$2:$I$1014,7,0)</f>
        <v>0</v>
      </c>
      <c r="I66" s="0" t="n">
        <f aca="false">$C66*VLOOKUP($B66,FoodDB!$A$2:$I$1014,8,0)</f>
        <v>0</v>
      </c>
      <c r="J66" s="0" t="n">
        <f aca="false">$C66*VLOOKUP($B66,FoodDB!$A$2:$I$1014,9,0)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$C67*VLOOKUP($B67,FoodDB!$A$2:$I$1014,3,0)</f>
        <v>0</v>
      </c>
      <c r="E67" s="0" t="n">
        <f aca="false">$C67*VLOOKUP($B67,FoodDB!$A$2:$I$1014,4,0)</f>
        <v>0</v>
      </c>
      <c r="F67" s="0" t="n">
        <f aca="false">$C67*VLOOKUP($B67,FoodDB!$A$2:$I$1014,5,0)</f>
        <v>0</v>
      </c>
      <c r="G67" s="0" t="n">
        <f aca="false">$C67*VLOOKUP($B67,FoodDB!$A$2:$I$1014,6,0)</f>
        <v>0</v>
      </c>
      <c r="H67" s="0" t="n">
        <f aca="false">$C67*VLOOKUP($B67,FoodDB!$A$2:$I$1014,7,0)</f>
        <v>0</v>
      </c>
      <c r="I67" s="0" t="n">
        <f aca="false">$C67*VLOOKUP($B67,FoodDB!$A$2:$I$1014,8,0)</f>
        <v>0</v>
      </c>
      <c r="J67" s="0" t="n">
        <f aca="false">$C67*VLOOKUP($B67,FoodDB!$A$2:$I$1014,9,0)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350.264523057542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907.5685971937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9.70452305754196</v>
      </c>
      <c r="H70" s="0" t="n">
        <f aca="false">H69-H68</f>
        <v>36</v>
      </c>
      <c r="I70" s="0" t="n">
        <f aca="false">I69-I68</f>
        <v>-15.335925863842</v>
      </c>
      <c r="J70" s="0" t="n">
        <f aca="false">J69-J68</f>
        <v>30.3685971937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$C73*VLOOKUP($B73,FoodDB!$A$2:$I$1014,3,0)</f>
        <v>2.64</v>
      </c>
      <c r="E73" s="0" t="n">
        <f aca="false">$C73*VLOOKUP($B73,FoodDB!$A$2:$I$1014,4,0)</f>
        <v>0</v>
      </c>
      <c r="F73" s="0" t="n">
        <f aca="false">$C73*VLOOKUP($B73,FoodDB!$A$2:$I$1014,5,0)</f>
        <v>112.2</v>
      </c>
      <c r="G73" s="0" t="n">
        <f aca="false">$C73*VLOOKUP($B73,FoodDB!$A$2:$I$1014,6,0)</f>
        <v>23.76</v>
      </c>
      <c r="H73" s="0" t="n">
        <f aca="false">$C73*VLOOKUP($B73,FoodDB!$A$2:$I$1014,7,0)</f>
        <v>0</v>
      </c>
      <c r="I73" s="0" t="n">
        <f aca="false">$C73*VLOOKUP($B73,FoodDB!$A$2:$I$1014,8,0)</f>
        <v>448.8</v>
      </c>
      <c r="J73" s="0" t="n">
        <f aca="false">$C73*VLOOKUP($B73,FoodDB!$A$2:$I$1014,9,0)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$C74*VLOOKUP($B74,FoodDB!$A$2:$I$1014,3,0)</f>
        <v>0</v>
      </c>
      <c r="E74" s="0" t="n">
        <f aca="false">$C74*VLOOKUP($B74,FoodDB!$A$2:$I$1014,4,0)</f>
        <v>12.8571428571429</v>
      </c>
      <c r="F74" s="0" t="n">
        <f aca="false">$C74*VLOOKUP($B74,FoodDB!$A$2:$I$1014,5,0)</f>
        <v>6.42857142857143</v>
      </c>
      <c r="G74" s="0" t="n">
        <f aca="false">$C74*VLOOKUP($B74,FoodDB!$A$2:$I$1014,6,0)</f>
        <v>0</v>
      </c>
      <c r="H74" s="0" t="n">
        <f aca="false">$C74*VLOOKUP($B74,FoodDB!$A$2:$I$1014,7,0)</f>
        <v>51.4285714285714</v>
      </c>
      <c r="I74" s="0" t="n">
        <f aca="false">$C74*VLOOKUP($B74,FoodDB!$A$2:$I$1014,8,0)</f>
        <v>25.7142857142857</v>
      </c>
      <c r="J74" s="0" t="n">
        <f aca="false">$C74*VLOOKUP($B74,FoodDB!$A$2:$I$1014,9,0)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$C75*VLOOKUP($B75,FoodDB!$A$2:$I$1014,3,0)</f>
        <v>1.5</v>
      </c>
      <c r="E75" s="0" t="n">
        <f aca="false">$C75*VLOOKUP($B75,FoodDB!$A$2:$I$1014,4,0)</f>
        <v>0</v>
      </c>
      <c r="F75" s="0" t="n">
        <f aca="false">$C75*VLOOKUP($B75,FoodDB!$A$2:$I$1014,5,0)</f>
        <v>0</v>
      </c>
      <c r="G75" s="0" t="n">
        <f aca="false">$C75*VLOOKUP($B75,FoodDB!$A$2:$I$1014,6,0)</f>
        <v>13.5</v>
      </c>
      <c r="H75" s="0" t="n">
        <f aca="false">$C75*VLOOKUP($B75,FoodDB!$A$2:$I$1014,7,0)</f>
        <v>0</v>
      </c>
      <c r="I75" s="0" t="n">
        <f aca="false">$C75*VLOOKUP($B75,FoodDB!$A$2:$I$1014,8,0)</f>
        <v>0</v>
      </c>
      <c r="J75" s="0" t="n">
        <f aca="false">$C75*VLOOKUP($B75,FoodDB!$A$2:$I$1014,9,0)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$C76*VLOOKUP($B76,FoodDB!$A$2:$I$1014,3,0)</f>
        <v>0</v>
      </c>
      <c r="E76" s="0" t="n">
        <f aca="false">$C76*VLOOKUP($B76,FoodDB!$A$2:$I$1014,4,0)</f>
        <v>7</v>
      </c>
      <c r="F76" s="0" t="n">
        <f aca="false">$C76*VLOOKUP($B76,FoodDB!$A$2:$I$1014,5,0)</f>
        <v>4.2</v>
      </c>
      <c r="G76" s="0" t="n">
        <f aca="false">$C76*VLOOKUP($B76,FoodDB!$A$2:$I$1014,6,0)</f>
        <v>0</v>
      </c>
      <c r="H76" s="0" t="n">
        <f aca="false">$C76*VLOOKUP($B76,FoodDB!$A$2:$I$1014,7,0)</f>
        <v>28</v>
      </c>
      <c r="I76" s="0" t="n">
        <f aca="false">$C76*VLOOKUP($B76,FoodDB!$A$2:$I$1014,8,0)</f>
        <v>16.8</v>
      </c>
      <c r="J76" s="0" t="n">
        <f aca="false">$C76*VLOOKUP($B76,FoodDB!$A$2:$I$1014,9,0)</f>
        <v>44.8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$C77*VLOOKUP($B77,FoodDB!$A$2:$I$1014,3,0)</f>
        <v>48</v>
      </c>
      <c r="E77" s="0" t="n">
        <f aca="false">$C77*VLOOKUP($B77,FoodDB!$A$2:$I$1014,4,0)</f>
        <v>0</v>
      </c>
      <c r="F77" s="0" t="n">
        <f aca="false">$C77*VLOOKUP($B77,FoodDB!$A$2:$I$1014,5,0)</f>
        <v>0</v>
      </c>
      <c r="G77" s="0" t="n">
        <f aca="false">$C77*VLOOKUP($B77,FoodDB!$A$2:$I$1014,6,0)</f>
        <v>432</v>
      </c>
      <c r="H77" s="0" t="n">
        <f aca="false">$C77*VLOOKUP($B77,FoodDB!$A$2:$I$1014,7,0)</f>
        <v>0</v>
      </c>
      <c r="I77" s="0" t="n">
        <f aca="false">$C77*VLOOKUP($B77,FoodDB!$A$2:$I$1014,8,0)</f>
        <v>0</v>
      </c>
      <c r="J77" s="0" t="n">
        <f aca="false">$C77*VLOOKUP($B77,FoodDB!$A$2:$I$1014,9,0)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$C78*VLOOKUP($B78,FoodDB!$A$2:$I$1014,3,0)</f>
        <v>0</v>
      </c>
      <c r="E78" s="0" t="n">
        <f aca="false">$C78*VLOOKUP($B78,FoodDB!$A$2:$I$1014,4,0)</f>
        <v>0</v>
      </c>
      <c r="F78" s="0" t="n">
        <f aca="false">$C78*VLOOKUP($B78,FoodDB!$A$2:$I$1014,5,0)</f>
        <v>0</v>
      </c>
      <c r="G78" s="0" t="n">
        <f aca="false">$C78*VLOOKUP($B78,FoodDB!$A$2:$I$1014,6,0)</f>
        <v>0</v>
      </c>
      <c r="H78" s="0" t="n">
        <f aca="false">$C78*VLOOKUP($B78,FoodDB!$A$2:$I$1014,7,0)</f>
        <v>0</v>
      </c>
      <c r="I78" s="0" t="n">
        <f aca="false">$C78*VLOOKUP($B78,FoodDB!$A$2:$I$1014,8,0)</f>
        <v>0</v>
      </c>
      <c r="J78" s="0" t="n">
        <f aca="false">$C78*VLOOKUP($B78,FoodDB!$A$2:$I$1014,9,0)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$C79*VLOOKUP($B79,FoodDB!$A$2:$I$1014,3,0)</f>
        <v>0</v>
      </c>
      <c r="E79" s="0" t="n">
        <f aca="false">$C79*VLOOKUP($B79,FoodDB!$A$2:$I$1014,4,0)</f>
        <v>0</v>
      </c>
      <c r="F79" s="0" t="n">
        <f aca="false">$C79*VLOOKUP($B79,FoodDB!$A$2:$I$1014,5,0)</f>
        <v>0</v>
      </c>
      <c r="G79" s="0" t="n">
        <f aca="false">$C79*VLOOKUP($B79,FoodDB!$A$2:$I$1014,6,0)</f>
        <v>0</v>
      </c>
      <c r="H79" s="0" t="n">
        <f aca="false">$C79*VLOOKUP($B79,FoodDB!$A$2:$I$1014,7,0)</f>
        <v>0</v>
      </c>
      <c r="I79" s="0" t="n">
        <f aca="false">$C79*VLOOKUP($B79,FoodDB!$A$2:$I$1014,8,0)</f>
        <v>0</v>
      </c>
      <c r="J79" s="0" t="n">
        <f aca="false">$C79*VLOOKUP($B79,FoodDB!$A$2:$I$1014,9,0)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358.664627633961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915.968701770119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-110.595372366039</v>
      </c>
      <c r="H82" s="0" t="n">
        <f aca="false">H81-H80</f>
        <v>0.571428571428598</v>
      </c>
      <c r="I82" s="0" t="n">
        <f aca="false">I81-I80</f>
        <v>-14.010211578128</v>
      </c>
      <c r="J82" s="0" t="n">
        <f aca="false">J81-J80</f>
        <v>-124.034155372741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$C85*VLOOKUP($B85,FoodDB!$A$2:$I$1014,3,0)</f>
        <v>36</v>
      </c>
      <c r="E85" s="0" t="n">
        <f aca="false">$C85*VLOOKUP($B85,FoodDB!$A$2:$I$1014,4,0)</f>
        <v>0</v>
      </c>
      <c r="F85" s="0" t="n">
        <f aca="false">$C85*VLOOKUP($B85,FoodDB!$A$2:$I$1014,5,0)</f>
        <v>52</v>
      </c>
      <c r="G85" s="0" t="n">
        <f aca="false">$C85*VLOOKUP($B85,FoodDB!$A$2:$I$1014,6,0)</f>
        <v>324</v>
      </c>
      <c r="H85" s="0" t="n">
        <f aca="false">$C85*VLOOKUP($B85,FoodDB!$A$2:$I$1014,7,0)</f>
        <v>0</v>
      </c>
      <c r="I85" s="0" t="n">
        <f aca="false">$C85*VLOOKUP($B85,FoodDB!$A$2:$I$1014,8,0)</f>
        <v>208</v>
      </c>
      <c r="J85" s="0" t="n">
        <f aca="false">$C85*VLOOKUP($B85,FoodDB!$A$2:$I$1014,9,0)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366.332702296934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923.636776433093</v>
      </c>
      <c r="T85" s="100" t="n">
        <f aca="false">P85-L85</f>
        <v>-127.587297703066</v>
      </c>
      <c r="U85" s="100" t="n">
        <f aca="false">Q85-M85</f>
        <v>52</v>
      </c>
      <c r="V85" s="100" t="n">
        <f aca="false">R85-N85</f>
        <v>18.904074136158</v>
      </c>
      <c r="W85" s="100" t="n">
        <f aca="false">S85-O85</f>
        <v>-56.6832235669075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$C86*VLOOKUP($B86,FoodDB!$A$2:$I$1014,3,0)</f>
        <v>18</v>
      </c>
      <c r="E86" s="0" t="n">
        <f aca="false">$C86*VLOOKUP($B86,FoodDB!$A$2:$I$1014,4,0)</f>
        <v>0</v>
      </c>
      <c r="F86" s="0" t="n">
        <f aca="false">$C86*VLOOKUP($B86,FoodDB!$A$2:$I$1014,5,0)</f>
        <v>21</v>
      </c>
      <c r="G86" s="0" t="n">
        <f aca="false">$C86*VLOOKUP($B86,FoodDB!$A$2:$I$1014,6,0)</f>
        <v>162</v>
      </c>
      <c r="H86" s="0" t="n">
        <f aca="false">$C86*VLOOKUP($B86,FoodDB!$A$2:$I$1014,7,0)</f>
        <v>0</v>
      </c>
      <c r="I86" s="0" t="n">
        <f aca="false">$C86*VLOOKUP($B86,FoodDB!$A$2:$I$1014,8,0)</f>
        <v>84</v>
      </c>
      <c r="J86" s="0" t="n">
        <f aca="false">$C86*VLOOKUP($B86,FoodDB!$A$2:$I$1014,9,0)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$C87*VLOOKUP($B87,FoodDB!$A$2:$I$1014,3,0)</f>
        <v>0.88</v>
      </c>
      <c r="E87" s="0" t="n">
        <f aca="false">$C87*VLOOKUP($B87,FoodDB!$A$2:$I$1014,4,0)</f>
        <v>0</v>
      </c>
      <c r="F87" s="0" t="n">
        <f aca="false">$C87*VLOOKUP($B87,FoodDB!$A$2:$I$1014,5,0)</f>
        <v>37.4</v>
      </c>
      <c r="G87" s="0" t="n">
        <f aca="false">$C87*VLOOKUP($B87,FoodDB!$A$2:$I$1014,6,0)</f>
        <v>7.92</v>
      </c>
      <c r="H87" s="0" t="n">
        <f aca="false">$C87*VLOOKUP($B87,FoodDB!$A$2:$I$1014,7,0)</f>
        <v>0</v>
      </c>
      <c r="I87" s="0" t="n">
        <f aca="false">$C87*VLOOKUP($B87,FoodDB!$A$2:$I$1014,8,0)</f>
        <v>149.6</v>
      </c>
      <c r="J87" s="0" t="n">
        <f aca="false">$C87*VLOOKUP($B87,FoodDB!$A$2:$I$1014,9,0)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$C88*VLOOKUP($B88,FoodDB!$A$2:$I$1014,3,0)</f>
        <v>0</v>
      </c>
      <c r="E88" s="0" t="n">
        <f aca="false">$C88*VLOOKUP($B88,FoodDB!$A$2:$I$1014,4,0)</f>
        <v>7</v>
      </c>
      <c r="F88" s="0" t="n">
        <f aca="false">$C88*VLOOKUP($B88,FoodDB!$A$2:$I$1014,5,0)</f>
        <v>4.2</v>
      </c>
      <c r="G88" s="0" t="n">
        <f aca="false">$C88*VLOOKUP($B88,FoodDB!$A$2:$I$1014,6,0)</f>
        <v>0</v>
      </c>
      <c r="H88" s="0" t="n">
        <f aca="false">$C88*VLOOKUP($B88,FoodDB!$A$2:$I$1014,7,0)</f>
        <v>28</v>
      </c>
      <c r="I88" s="0" t="n">
        <f aca="false">$C88*VLOOKUP($B88,FoodDB!$A$2:$I$1014,8,0)</f>
        <v>16.8</v>
      </c>
      <c r="J88" s="0" t="n">
        <f aca="false">$C88*VLOOKUP($B88,FoodDB!$A$2:$I$1014,9,0)</f>
        <v>44.8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$C89*VLOOKUP($B89,FoodDB!$A$2:$I$1014,3,0)</f>
        <v>0</v>
      </c>
      <c r="E89" s="0" t="n">
        <f aca="false">$C89*VLOOKUP($B89,FoodDB!$A$2:$I$1014,4,0)</f>
        <v>0</v>
      </c>
      <c r="F89" s="0" t="n">
        <f aca="false">$C89*VLOOKUP($B89,FoodDB!$A$2:$I$1014,5,0)</f>
        <v>0</v>
      </c>
      <c r="G89" s="0" t="n">
        <f aca="false">$C89*VLOOKUP($B89,FoodDB!$A$2:$I$1014,6,0)</f>
        <v>0</v>
      </c>
      <c r="H89" s="0" t="n">
        <f aca="false">$C89*VLOOKUP($B89,FoodDB!$A$2:$I$1014,7,0)</f>
        <v>0</v>
      </c>
      <c r="I89" s="0" t="n">
        <f aca="false">$C89*VLOOKUP($B89,FoodDB!$A$2:$I$1014,8,0)</f>
        <v>0</v>
      </c>
      <c r="J89" s="0" t="n">
        <f aca="false">$C89*VLOOKUP($B89,FoodDB!$A$2:$I$1014,9,0)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$C90*VLOOKUP($B90,FoodDB!$A$2:$I$1014,3,0)</f>
        <v>0</v>
      </c>
      <c r="E90" s="0" t="n">
        <f aca="false">$C90*VLOOKUP($B90,FoodDB!$A$2:$I$1014,4,0)</f>
        <v>0</v>
      </c>
      <c r="F90" s="0" t="n">
        <f aca="false">$C90*VLOOKUP($B90,FoodDB!$A$2:$I$1014,5,0)</f>
        <v>0</v>
      </c>
      <c r="G90" s="0" t="n">
        <f aca="false">$C90*VLOOKUP($B90,FoodDB!$A$2:$I$1014,6,0)</f>
        <v>0</v>
      </c>
      <c r="H90" s="0" t="n">
        <f aca="false">$C90*VLOOKUP($B90,FoodDB!$A$2:$I$1014,7,0)</f>
        <v>0</v>
      </c>
      <c r="I90" s="0" t="n">
        <f aca="false">$C90*VLOOKUP($B90,FoodDB!$A$2:$I$1014,8,0)</f>
        <v>0</v>
      </c>
      <c r="J90" s="0" t="n">
        <f aca="false">$C90*VLOOKUP($B90,FoodDB!$A$2:$I$1014,9,0)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$C91*VLOOKUP($B91,FoodDB!$A$2:$I$1014,3,0)</f>
        <v>0</v>
      </c>
      <c r="E91" s="0" t="n">
        <f aca="false">$C91*VLOOKUP($B91,FoodDB!$A$2:$I$1014,4,0)</f>
        <v>0</v>
      </c>
      <c r="F91" s="0" t="n">
        <f aca="false">$C91*VLOOKUP($B91,FoodDB!$A$2:$I$1014,5,0)</f>
        <v>0</v>
      </c>
      <c r="G91" s="0" t="n">
        <f aca="false">$C91*VLOOKUP($B91,FoodDB!$A$2:$I$1014,6,0)</f>
        <v>0</v>
      </c>
      <c r="H91" s="0" t="n">
        <f aca="false">$C91*VLOOKUP($B91,FoodDB!$A$2:$I$1014,7,0)</f>
        <v>0</v>
      </c>
      <c r="I91" s="0" t="n">
        <f aca="false">$C91*VLOOKUP($B91,FoodDB!$A$2:$I$1014,8,0)</f>
        <v>0</v>
      </c>
      <c r="J91" s="0" t="n">
        <f aca="false">$C91*VLOOKUP($B91,FoodDB!$A$2:$I$1014,9,0)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366.332702296934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923.636776433093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-127.587297703066</v>
      </c>
      <c r="H94" s="0" t="n">
        <f aca="false">H93-H92</f>
        <v>52</v>
      </c>
      <c r="I94" s="0" t="n">
        <f aca="false">I93-I92</f>
        <v>18.904074136158</v>
      </c>
      <c r="J94" s="0" t="n">
        <f aca="false">J93-J92</f>
        <v>-56.6832235669075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$C97*VLOOKUP($B97,FoodDB!$A$2:$I$1014,3,0)</f>
        <v>0.96</v>
      </c>
      <c r="E97" s="0" t="n">
        <f aca="false">$C97*VLOOKUP($B97,FoodDB!$A$2:$I$1014,4,0)</f>
        <v>0</v>
      </c>
      <c r="F97" s="0" t="n">
        <f aca="false">$C97*VLOOKUP($B97,FoodDB!$A$2:$I$1014,5,0)</f>
        <v>40.8</v>
      </c>
      <c r="G97" s="0" t="n">
        <f aca="false">$C97*VLOOKUP($B97,FoodDB!$A$2:$I$1014,6,0)</f>
        <v>8.64</v>
      </c>
      <c r="H97" s="0" t="n">
        <f aca="false">$C97*VLOOKUP($B97,FoodDB!$A$2:$I$1014,7,0)</f>
        <v>0</v>
      </c>
      <c r="I97" s="0" t="n">
        <f aca="false">$C97*VLOOKUP($B97,FoodDB!$A$2:$I$1014,8,0)</f>
        <v>163.2</v>
      </c>
      <c r="J97" s="0" t="n">
        <f aca="false">$C97*VLOOKUP($B97,FoodDB!$A$2:$I$1014,9,0)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-27.8300456891787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33.098359850444</v>
      </c>
      <c r="S97" s="100" t="n">
        <f aca="false">VLOOKUP($A97,LossChart!$A$3:$AB$105,17,0)-O97</f>
        <v>4.69688558983637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$C98*VLOOKUP($B98,FoodDB!$A$2:$I$1014,3,0)</f>
        <v>24.72</v>
      </c>
      <c r="E98" s="0" t="n">
        <f aca="false">$C98*VLOOKUP($B98,FoodDB!$A$2:$I$1014,4,0)</f>
        <v>0</v>
      </c>
      <c r="F98" s="0" t="n">
        <f aca="false">$C98*VLOOKUP($B98,FoodDB!$A$2:$I$1014,5,0)</f>
        <v>34.08</v>
      </c>
      <c r="G98" s="0" t="n">
        <f aca="false">$C98*VLOOKUP($B98,FoodDB!$A$2:$I$1014,6,0)</f>
        <v>222.48</v>
      </c>
      <c r="H98" s="0" t="n">
        <f aca="false">$C98*VLOOKUP($B98,FoodDB!$A$2:$I$1014,7,0)</f>
        <v>0</v>
      </c>
      <c r="I98" s="0" t="n">
        <f aca="false">$C98*VLOOKUP($B98,FoodDB!$A$2:$I$1014,8,0)</f>
        <v>136.32</v>
      </c>
      <c r="J98" s="0" t="n">
        <f aca="false">$C98*VLOOKUP($B98,FoodDB!$A$2:$I$1014,9,0)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$C99*VLOOKUP($B99,FoodDB!$A$2:$I$1014,3,0)</f>
        <v>0</v>
      </c>
      <c r="E99" s="0" t="n">
        <f aca="false">$C99*VLOOKUP($B99,FoodDB!$A$2:$I$1014,4,0)</f>
        <v>7</v>
      </c>
      <c r="F99" s="0" t="n">
        <f aca="false">$C99*VLOOKUP($B99,FoodDB!$A$2:$I$1014,5,0)</f>
        <v>4.2</v>
      </c>
      <c r="G99" s="0" t="n">
        <f aca="false">$C99*VLOOKUP($B99,FoodDB!$A$2:$I$1014,6,0)</f>
        <v>0</v>
      </c>
      <c r="H99" s="0" t="n">
        <f aca="false">$C99*VLOOKUP($B99,FoodDB!$A$2:$I$1014,7,0)</f>
        <v>28</v>
      </c>
      <c r="I99" s="0" t="n">
        <f aca="false">$C99*VLOOKUP($B99,FoodDB!$A$2:$I$1014,8,0)</f>
        <v>16.8</v>
      </c>
      <c r="J99" s="0" t="n">
        <f aca="false">$C99*VLOOKUP($B99,FoodDB!$A$2:$I$1014,9,0)</f>
        <v>44.8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$C100*VLOOKUP($B100,FoodDB!$A$2:$I$1014,3,0)</f>
        <v>18</v>
      </c>
      <c r="E100" s="0" t="n">
        <f aca="false">$C100*VLOOKUP($B100,FoodDB!$A$2:$I$1014,4,0)</f>
        <v>4</v>
      </c>
      <c r="F100" s="0" t="n">
        <f aca="false">$C100*VLOOKUP($B100,FoodDB!$A$2:$I$1014,5,0)</f>
        <v>9.4</v>
      </c>
      <c r="G100" s="0" t="n">
        <f aca="false">$C100*VLOOKUP($B100,FoodDB!$A$2:$I$1014,6,0)</f>
        <v>162</v>
      </c>
      <c r="H100" s="0" t="n">
        <f aca="false">$C100*VLOOKUP($B100,FoodDB!$A$2:$I$1014,7,0)</f>
        <v>16</v>
      </c>
      <c r="I100" s="0" t="n">
        <f aca="false">$C100*VLOOKUP($B100,FoodDB!$A$2:$I$1014,8,0)</f>
        <v>37.6</v>
      </c>
      <c r="J100" s="0" t="n">
        <f aca="false">$C100*VLOOKUP($B100,FoodDB!$A$2:$I$1014,9,0)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$C101*VLOOKUP($B101,FoodDB!$A$2:$I$1014,3,0)</f>
        <v>0</v>
      </c>
      <c r="E101" s="0" t="n">
        <f aca="false">$C101*VLOOKUP($B101,FoodDB!$A$2:$I$1014,4,0)</f>
        <v>5.14285714285714</v>
      </c>
      <c r="F101" s="0" t="n">
        <f aca="false">$C101*VLOOKUP($B101,FoodDB!$A$2:$I$1014,5,0)</f>
        <v>2.57142857142857</v>
      </c>
      <c r="G101" s="0" t="n">
        <f aca="false">$C101*VLOOKUP($B101,FoodDB!$A$2:$I$1014,6,0)</f>
        <v>0</v>
      </c>
      <c r="H101" s="0" t="n">
        <f aca="false">$C101*VLOOKUP($B101,FoodDB!$A$2:$I$1014,7,0)</f>
        <v>20.5714285714286</v>
      </c>
      <c r="I101" s="0" t="n">
        <f aca="false">$C101*VLOOKUP($B101,FoodDB!$A$2:$I$1014,8,0)</f>
        <v>10.2857142857143</v>
      </c>
      <c r="J101" s="0" t="n">
        <f aca="false">$C101*VLOOKUP($B101,FoodDB!$A$2:$I$1014,9,0)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$C102*VLOOKUP($B102,FoodDB!$A$2:$I$1014,3,0)</f>
        <v>1</v>
      </c>
      <c r="E102" s="0" t="n">
        <f aca="false">$C102*VLOOKUP($B102,FoodDB!$A$2:$I$1014,4,0)</f>
        <v>4</v>
      </c>
      <c r="F102" s="0" t="n">
        <f aca="false">$C102*VLOOKUP($B102,FoodDB!$A$2:$I$1014,5,0)</f>
        <v>20</v>
      </c>
      <c r="G102" s="0" t="n">
        <f aca="false">$C102*VLOOKUP($B102,FoodDB!$A$2:$I$1014,6,0)</f>
        <v>9</v>
      </c>
      <c r="H102" s="0" t="n">
        <f aca="false">$C102*VLOOKUP($B102,FoodDB!$A$2:$I$1014,7,0)</f>
        <v>16</v>
      </c>
      <c r="I102" s="0" t="n">
        <f aca="false">$C102*VLOOKUP($B102,FoodDB!$A$2:$I$1014,8,0)</f>
        <v>80</v>
      </c>
      <c r="J102" s="0" t="n">
        <f aca="false">$C102*VLOOKUP($B102,FoodDB!$A$2:$I$1014,9,0)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$C103*VLOOKUP($B103,FoodDB!$A$2:$I$1014,3,0)</f>
        <v>0</v>
      </c>
      <c r="E103" s="0" t="n">
        <f aca="false">$C103*VLOOKUP($B103,FoodDB!$A$2:$I$1014,4,0)</f>
        <v>0</v>
      </c>
      <c r="F103" s="0" t="n">
        <f aca="false">$C103*VLOOKUP($B103,FoodDB!$A$2:$I$1014,5,0)</f>
        <v>0</v>
      </c>
      <c r="G103" s="0" t="n">
        <f aca="false">$C103*VLOOKUP($B103,FoodDB!$A$2:$I$1014,6,0)</f>
        <v>0</v>
      </c>
      <c r="H103" s="0" t="n">
        <f aca="false">$C103*VLOOKUP($B103,FoodDB!$A$2:$I$1014,7,0)</f>
        <v>0</v>
      </c>
      <c r="I103" s="0" t="n">
        <f aca="false">$C103*VLOOKUP($B103,FoodDB!$A$2:$I$1014,8,0)</f>
        <v>0</v>
      </c>
      <c r="J103" s="0" t="n">
        <f aca="false">$C103*VLOOKUP($B103,FoodDB!$A$2:$I$1014,9,0)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374.289954310821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931.594028446979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-27.8300456891787</v>
      </c>
      <c r="H106" s="0" t="n">
        <f aca="false">H105-H104</f>
        <v>-0.571428571428598</v>
      </c>
      <c r="I106" s="0" t="n">
        <f aca="false">I105-I104</f>
        <v>33.098359850444</v>
      </c>
      <c r="J106" s="0" t="n">
        <f aca="false">J105-J104</f>
        <v>4.69688558983637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$C109*VLOOKUP($B109,FoodDB!$A$2:$I$1014,3,0)</f>
        <v>0.5</v>
      </c>
      <c r="E109" s="0" t="n">
        <f aca="false">$C109*VLOOKUP($B109,FoodDB!$A$2:$I$1014,4,0)</f>
        <v>0</v>
      </c>
      <c r="F109" s="0" t="n">
        <f aca="false">$C109*VLOOKUP($B109,FoodDB!$A$2:$I$1014,5,0)</f>
        <v>50</v>
      </c>
      <c r="G109" s="0" t="n">
        <f aca="false">$C109*VLOOKUP($B109,FoodDB!$A$2:$I$1014,6,0)</f>
        <v>4.5</v>
      </c>
      <c r="H109" s="0" t="n">
        <f aca="false">$C109*VLOOKUP($B109,FoodDB!$A$2:$I$1014,7,0)</f>
        <v>0</v>
      </c>
      <c r="I109" s="0" t="n">
        <f aca="false">$C109*VLOOKUP($B109,FoodDB!$A$2:$I$1014,8,0)</f>
        <v>200</v>
      </c>
      <c r="J109" s="0" t="n">
        <f aca="false">$C109*VLOOKUP($B109,FoodDB!$A$2:$I$1014,9,0)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-80.1227377895742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-73.6758065105561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$C110*VLOOKUP($B110,FoodDB!$A$2:$I$1014,3,0)</f>
        <v>30.9</v>
      </c>
      <c r="E110" s="0" t="n">
        <f aca="false">$C110*VLOOKUP($B110,FoodDB!$A$2:$I$1014,4,0)</f>
        <v>0</v>
      </c>
      <c r="F110" s="0" t="n">
        <f aca="false">$C110*VLOOKUP($B110,FoodDB!$A$2:$I$1014,5,0)</f>
        <v>42.6</v>
      </c>
      <c r="G110" s="0" t="n">
        <f aca="false">$C110*VLOOKUP($B110,FoodDB!$A$2:$I$1014,6,0)</f>
        <v>278.1</v>
      </c>
      <c r="H110" s="0" t="n">
        <f aca="false">$C110*VLOOKUP($B110,FoodDB!$A$2:$I$1014,7,0)</f>
        <v>0</v>
      </c>
      <c r="I110" s="0" t="n">
        <f aca="false">$C110*VLOOKUP($B110,FoodDB!$A$2:$I$1014,8,0)</f>
        <v>170.4</v>
      </c>
      <c r="J110" s="0" t="n">
        <f aca="false">$C110*VLOOKUP($B110,FoodDB!$A$2:$I$1014,9,0)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$C111*VLOOKUP($B111,FoodDB!$A$2:$I$1014,3,0)</f>
        <v>1</v>
      </c>
      <c r="E111" s="0" t="n">
        <f aca="false">$C111*VLOOKUP($B111,FoodDB!$A$2:$I$1014,4,0)</f>
        <v>0</v>
      </c>
      <c r="F111" s="0" t="n">
        <f aca="false">$C111*VLOOKUP($B111,FoodDB!$A$2:$I$1014,5,0)</f>
        <v>0</v>
      </c>
      <c r="G111" s="0" t="n">
        <f aca="false">$C111*VLOOKUP($B111,FoodDB!$A$2:$I$1014,6,0)</f>
        <v>9</v>
      </c>
      <c r="H111" s="0" t="n">
        <f aca="false">$C111*VLOOKUP($B111,FoodDB!$A$2:$I$1014,7,0)</f>
        <v>0</v>
      </c>
      <c r="I111" s="0" t="n">
        <f aca="false">$C111*VLOOKUP($B111,FoodDB!$A$2:$I$1014,8,0)</f>
        <v>0</v>
      </c>
      <c r="J111" s="0" t="n">
        <f aca="false">$C111*VLOOKUP($B111,FoodDB!$A$2:$I$1014,9,0)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$C112*VLOOKUP($B112,FoodDB!$A$2:$I$1014,3,0)</f>
        <v>1</v>
      </c>
      <c r="E112" s="0" t="n">
        <f aca="false">$C112*VLOOKUP($B112,FoodDB!$A$2:$I$1014,4,0)</f>
        <v>4</v>
      </c>
      <c r="F112" s="0" t="n">
        <f aca="false">$C112*VLOOKUP($B112,FoodDB!$A$2:$I$1014,5,0)</f>
        <v>20</v>
      </c>
      <c r="G112" s="0" t="n">
        <f aca="false">$C112*VLOOKUP($B112,FoodDB!$A$2:$I$1014,6,0)</f>
        <v>9</v>
      </c>
      <c r="H112" s="0" t="n">
        <f aca="false">$C112*VLOOKUP($B112,FoodDB!$A$2:$I$1014,7,0)</f>
        <v>16</v>
      </c>
      <c r="I112" s="0" t="n">
        <f aca="false">$C112*VLOOKUP($B112,FoodDB!$A$2:$I$1014,8,0)</f>
        <v>80</v>
      </c>
      <c r="J112" s="0" t="n">
        <f aca="false">$C112*VLOOKUP($B112,FoodDB!$A$2:$I$1014,9,0)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$C113*VLOOKUP($B113,FoodDB!$A$2:$I$1014,3,0)</f>
        <v>0</v>
      </c>
      <c r="E113" s="0" t="n">
        <f aca="false">$C113*VLOOKUP($B113,FoodDB!$A$2:$I$1014,4,0)</f>
        <v>5.14285714285714</v>
      </c>
      <c r="F113" s="0" t="n">
        <f aca="false">$C113*VLOOKUP($B113,FoodDB!$A$2:$I$1014,5,0)</f>
        <v>2.57142857142857</v>
      </c>
      <c r="G113" s="0" t="n">
        <f aca="false">$C113*VLOOKUP($B113,FoodDB!$A$2:$I$1014,6,0)</f>
        <v>0</v>
      </c>
      <c r="H113" s="0" t="n">
        <f aca="false">$C113*VLOOKUP($B113,FoodDB!$A$2:$I$1014,7,0)</f>
        <v>20.5714285714286</v>
      </c>
      <c r="I113" s="0" t="n">
        <f aca="false">$C113*VLOOKUP($B113,FoodDB!$A$2:$I$1014,8,0)</f>
        <v>10.2857142857143</v>
      </c>
      <c r="J113" s="0" t="n">
        <f aca="false">$C113*VLOOKUP($B113,FoodDB!$A$2:$I$1014,9,0)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$C114*VLOOKUP($B114,FoodDB!$A$2:$I$1014,3,0)</f>
        <v>18</v>
      </c>
      <c r="E114" s="0" t="n">
        <f aca="false">$C114*VLOOKUP($B114,FoodDB!$A$2:$I$1014,4,0)</f>
        <v>4</v>
      </c>
      <c r="F114" s="0" t="n">
        <f aca="false">$C114*VLOOKUP($B114,FoodDB!$A$2:$I$1014,5,0)</f>
        <v>9.4</v>
      </c>
      <c r="G114" s="0" t="n">
        <f aca="false">$C114*VLOOKUP($B114,FoodDB!$A$2:$I$1014,6,0)</f>
        <v>162</v>
      </c>
      <c r="H114" s="0" t="n">
        <f aca="false">$C114*VLOOKUP($B114,FoodDB!$A$2:$I$1014,7,0)</f>
        <v>16</v>
      </c>
      <c r="I114" s="0" t="n">
        <f aca="false">$C114*VLOOKUP($B114,FoodDB!$A$2:$I$1014,8,0)</f>
        <v>37.6</v>
      </c>
      <c r="J114" s="0" t="n">
        <f aca="false">$C114*VLOOKUP($B114,FoodDB!$A$2:$I$1014,9,0)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$C115*VLOOKUP($B115,FoodDB!$A$2:$I$1014,3,0)</f>
        <v>0</v>
      </c>
      <c r="E115" s="0" t="n">
        <f aca="false">$C115*VLOOKUP($B115,FoodDB!$A$2:$I$1014,4,0)</f>
        <v>0</v>
      </c>
      <c r="F115" s="0" t="n">
        <f aca="false">$C115*VLOOKUP($B115,FoodDB!$A$2:$I$1014,5,0)</f>
        <v>0</v>
      </c>
      <c r="G115" s="0" t="n">
        <f aca="false">$C115*VLOOKUP($B115,FoodDB!$A$2:$I$1014,6,0)</f>
        <v>0</v>
      </c>
      <c r="H115" s="0" t="n">
        <f aca="false">$C115*VLOOKUP($B115,FoodDB!$A$2:$I$1014,7,0)</f>
        <v>0</v>
      </c>
      <c r="I115" s="0" t="n">
        <f aca="false">$C115*VLOOKUP($B115,FoodDB!$A$2:$I$1014,8,0)</f>
        <v>0</v>
      </c>
      <c r="J115" s="0" t="n">
        <f aca="false">$C115*VLOOKUP($B115,FoodDB!$A$2:$I$1014,9,0)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382.477262210426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939.781336346584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-80.1227377895742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-73.6758065105561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$C121*VLOOKUP($B121,FoodDB!$A$2:$I$1014,3,0)</f>
        <v>3</v>
      </c>
      <c r="E121" s="0" t="n">
        <f aca="false">$C121*VLOOKUP($B121,FoodDB!$A$2:$I$1014,4,0)</f>
        <v>6</v>
      </c>
      <c r="F121" s="0" t="n">
        <f aca="false">$C121*VLOOKUP($B121,FoodDB!$A$2:$I$1014,5,0)</f>
        <v>50</v>
      </c>
      <c r="G121" s="0" t="n">
        <f aca="false">$C121*VLOOKUP($B121,FoodDB!$A$2:$I$1014,6,0)</f>
        <v>27</v>
      </c>
      <c r="H121" s="0" t="n">
        <f aca="false">$C121*VLOOKUP($B121,FoodDB!$A$2:$I$1014,7,0)</f>
        <v>24</v>
      </c>
      <c r="I121" s="0" t="n">
        <f aca="false">$C121*VLOOKUP($B121,FoodDB!$A$2:$I$1014,8,0)</f>
        <v>200</v>
      </c>
      <c r="J121" s="0" t="n">
        <f aca="false">$C121*VLOOKUP($B121,FoodDB!$A$2:$I$1014,9,0)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-79.148575109646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-100.701643830628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$C122*VLOOKUP($B122,FoodDB!$A$2:$I$1014,3,0)</f>
        <v>0.25</v>
      </c>
      <c r="E122" s="0" t="n">
        <f aca="false">$C122*VLOOKUP($B122,FoodDB!$A$2:$I$1014,4,0)</f>
        <v>0</v>
      </c>
      <c r="F122" s="0" t="n">
        <f aca="false">$C122*VLOOKUP($B122,FoodDB!$A$2:$I$1014,5,0)</f>
        <v>25</v>
      </c>
      <c r="G122" s="0" t="n">
        <f aca="false">$C122*VLOOKUP($B122,FoodDB!$A$2:$I$1014,6,0)</f>
        <v>2.25</v>
      </c>
      <c r="H122" s="0" t="n">
        <f aca="false">$C122*VLOOKUP($B122,FoodDB!$A$2:$I$1014,7,0)</f>
        <v>0</v>
      </c>
      <c r="I122" s="0" t="n">
        <f aca="false">$C122*VLOOKUP($B122,FoodDB!$A$2:$I$1014,8,0)</f>
        <v>100</v>
      </c>
      <c r="J122" s="0" t="n">
        <f aca="false">$C122*VLOOKUP($B122,FoodDB!$A$2:$I$1014,9,0)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$C123*VLOOKUP($B123,FoodDB!$A$2:$I$1014,3,0)</f>
        <v>30.9</v>
      </c>
      <c r="E123" s="0" t="n">
        <f aca="false">$C123*VLOOKUP($B123,FoodDB!$A$2:$I$1014,4,0)</f>
        <v>0</v>
      </c>
      <c r="F123" s="0" t="n">
        <f aca="false">$C123*VLOOKUP($B123,FoodDB!$A$2:$I$1014,5,0)</f>
        <v>42.6</v>
      </c>
      <c r="G123" s="0" t="n">
        <f aca="false">$C123*VLOOKUP($B123,FoodDB!$A$2:$I$1014,6,0)</f>
        <v>278.1</v>
      </c>
      <c r="H123" s="0" t="n">
        <f aca="false">$C123*VLOOKUP($B123,FoodDB!$A$2:$I$1014,7,0)</f>
        <v>0</v>
      </c>
      <c r="I123" s="0" t="n">
        <f aca="false">$C123*VLOOKUP($B123,FoodDB!$A$2:$I$1014,8,0)</f>
        <v>170.4</v>
      </c>
      <c r="J123" s="0" t="n">
        <f aca="false">$C123*VLOOKUP($B123,FoodDB!$A$2:$I$1014,9,0)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$C124*VLOOKUP($B124,FoodDB!$A$2:$I$1014,3,0)</f>
        <v>0</v>
      </c>
      <c r="E124" s="0" t="n">
        <f aca="false">$C124*VLOOKUP($B124,FoodDB!$A$2:$I$1014,4,0)</f>
        <v>5.14285714285714</v>
      </c>
      <c r="F124" s="0" t="n">
        <f aca="false">$C124*VLOOKUP($B124,FoodDB!$A$2:$I$1014,5,0)</f>
        <v>2.57142857142857</v>
      </c>
      <c r="G124" s="0" t="n">
        <f aca="false">$C124*VLOOKUP($B124,FoodDB!$A$2:$I$1014,6,0)</f>
        <v>0</v>
      </c>
      <c r="H124" s="0" t="n">
        <f aca="false">$C124*VLOOKUP($B124,FoodDB!$A$2:$I$1014,7,0)</f>
        <v>20.5714285714286</v>
      </c>
      <c r="I124" s="0" t="n">
        <f aca="false">$C124*VLOOKUP($B124,FoodDB!$A$2:$I$1014,8,0)</f>
        <v>10.2857142857143</v>
      </c>
      <c r="J124" s="0" t="n">
        <f aca="false">$C124*VLOOKUP($B124,FoodDB!$A$2:$I$1014,9,0)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$C125*VLOOKUP($B125,FoodDB!$A$2:$I$1014,3,0)</f>
        <v>18</v>
      </c>
      <c r="E125" s="0" t="n">
        <f aca="false">$C125*VLOOKUP($B125,FoodDB!$A$2:$I$1014,4,0)</f>
        <v>4</v>
      </c>
      <c r="F125" s="0" t="n">
        <f aca="false">$C125*VLOOKUP($B125,FoodDB!$A$2:$I$1014,5,0)</f>
        <v>9.4</v>
      </c>
      <c r="G125" s="0" t="n">
        <f aca="false">$C125*VLOOKUP($B125,FoodDB!$A$2:$I$1014,6,0)</f>
        <v>162</v>
      </c>
      <c r="H125" s="0" t="n">
        <f aca="false">$C125*VLOOKUP($B125,FoodDB!$A$2:$I$1014,7,0)</f>
        <v>16</v>
      </c>
      <c r="I125" s="0" t="n">
        <f aca="false">$C125*VLOOKUP($B125,FoodDB!$A$2:$I$1014,8,0)</f>
        <v>37.6</v>
      </c>
      <c r="J125" s="0" t="n">
        <f aca="false">$C125*VLOOKUP($B125,FoodDB!$A$2:$I$1014,9,0)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$C126*VLOOKUP($B126,FoodDB!$A$2:$I$1014,3,0)</f>
        <v>0</v>
      </c>
      <c r="E126" s="0" t="n">
        <f aca="false">$C126*VLOOKUP($B126,FoodDB!$A$2:$I$1014,4,0)</f>
        <v>0</v>
      </c>
      <c r="F126" s="0" t="n">
        <f aca="false">$C126*VLOOKUP($B126,FoodDB!$A$2:$I$1014,5,0)</f>
        <v>0</v>
      </c>
      <c r="G126" s="0" t="n">
        <f aca="false">$C126*VLOOKUP($B126,FoodDB!$A$2:$I$1014,6,0)</f>
        <v>0</v>
      </c>
      <c r="H126" s="0" t="n">
        <f aca="false">$C126*VLOOKUP($B126,FoodDB!$A$2:$I$1014,7,0)</f>
        <v>0</v>
      </c>
      <c r="I126" s="0" t="n">
        <f aca="false">$C126*VLOOKUP($B126,FoodDB!$A$2:$I$1014,8,0)</f>
        <v>0</v>
      </c>
      <c r="J126" s="0" t="n">
        <f aca="false">$C126*VLOOKUP($B126,FoodDB!$A$2:$I$1014,9,0)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$C127*VLOOKUP($B127,FoodDB!$A$2:$I$1014,3,0)</f>
        <v>0</v>
      </c>
      <c r="E127" s="0" t="n">
        <f aca="false">$C127*VLOOKUP($B127,FoodDB!$A$2:$I$1014,4,0)</f>
        <v>0</v>
      </c>
      <c r="F127" s="0" t="n">
        <f aca="false">$C127*VLOOKUP($B127,FoodDB!$A$2:$I$1014,5,0)</f>
        <v>0</v>
      </c>
      <c r="G127" s="0" t="n">
        <f aca="false">$C127*VLOOKUP($B127,FoodDB!$A$2:$I$1014,6,0)</f>
        <v>0</v>
      </c>
      <c r="H127" s="0" t="n">
        <f aca="false">$C127*VLOOKUP($B127,FoodDB!$A$2:$I$1014,7,0)</f>
        <v>0</v>
      </c>
      <c r="I127" s="0" t="n">
        <f aca="false">$C127*VLOOKUP($B127,FoodDB!$A$2:$I$1014,8,0)</f>
        <v>0</v>
      </c>
      <c r="J127" s="0" t="n">
        <f aca="false">$C127*VLOOKUP($B127,FoodDB!$A$2:$I$1014,9,0)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$C130*VLOOKUP($B130,FoodDB!$A$2:$I$1014,3,0)</f>
        <v>1.5</v>
      </c>
      <c r="E130" s="0" t="n">
        <f aca="false">$C130*VLOOKUP($B130,FoodDB!$A$2:$I$1014,4,0)</f>
        <v>3</v>
      </c>
      <c r="F130" s="0" t="n">
        <f aca="false">$C130*VLOOKUP($B130,FoodDB!$A$2:$I$1014,5,0)</f>
        <v>25</v>
      </c>
      <c r="G130" s="0" t="n">
        <f aca="false">$C130*VLOOKUP($B130,FoodDB!$A$2:$I$1014,6,0)</f>
        <v>13.5</v>
      </c>
      <c r="H130" s="0" t="n">
        <f aca="false">$C130*VLOOKUP($B130,FoodDB!$A$2:$I$1014,7,0)</f>
        <v>12</v>
      </c>
      <c r="I130" s="0" t="n">
        <f aca="false">$C130*VLOOKUP($B130,FoodDB!$A$2:$I$1014,8,0)</f>
        <v>100</v>
      </c>
      <c r="J130" s="0" t="n">
        <f aca="false">$C130*VLOOKUP($B130,FoodDB!$A$2:$I$1014,9,0)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-54.3561174087072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-48.295925863842</v>
      </c>
      <c r="S130" s="100" t="n">
        <f aca="false">VLOOKUP($A130,LossChart!$A$3:$AB$105,17,0)-O130</f>
        <v>-42.6520432725491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$C131*VLOOKUP($B131,FoodDB!$A$2:$I$1014,3,0)</f>
        <v>0.25</v>
      </c>
      <c r="E131" s="0" t="n">
        <f aca="false">$C131*VLOOKUP($B131,FoodDB!$A$2:$I$1014,4,0)</f>
        <v>0</v>
      </c>
      <c r="F131" s="0" t="n">
        <f aca="false">$C131*VLOOKUP($B131,FoodDB!$A$2:$I$1014,5,0)</f>
        <v>25</v>
      </c>
      <c r="G131" s="0" t="n">
        <f aca="false">$C131*VLOOKUP($B131,FoodDB!$A$2:$I$1014,6,0)</f>
        <v>2.25</v>
      </c>
      <c r="H131" s="0" t="n">
        <f aca="false">$C131*VLOOKUP($B131,FoodDB!$A$2:$I$1014,7,0)</f>
        <v>0</v>
      </c>
      <c r="I131" s="0" t="n">
        <f aca="false">$C131*VLOOKUP($B131,FoodDB!$A$2:$I$1014,8,0)</f>
        <v>100</v>
      </c>
      <c r="J131" s="0" t="n">
        <f aca="false">$C131*VLOOKUP($B131,FoodDB!$A$2:$I$1014,9,0)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$C132*VLOOKUP($B132,FoodDB!$A$2:$I$1014,3,0)</f>
        <v>0.88</v>
      </c>
      <c r="E132" s="0" t="n">
        <f aca="false">$C132*VLOOKUP($B132,FoodDB!$A$2:$I$1014,4,0)</f>
        <v>0</v>
      </c>
      <c r="F132" s="0" t="n">
        <f aca="false">$C132*VLOOKUP($B132,FoodDB!$A$2:$I$1014,5,0)</f>
        <v>37.4</v>
      </c>
      <c r="G132" s="0" t="n">
        <f aca="false">$C132*VLOOKUP($B132,FoodDB!$A$2:$I$1014,6,0)</f>
        <v>7.92</v>
      </c>
      <c r="H132" s="0" t="n">
        <f aca="false">$C132*VLOOKUP($B132,FoodDB!$A$2:$I$1014,7,0)</f>
        <v>0</v>
      </c>
      <c r="I132" s="0" t="n">
        <f aca="false">$C132*VLOOKUP($B132,FoodDB!$A$2:$I$1014,8,0)</f>
        <v>149.6</v>
      </c>
      <c r="J132" s="0" t="n">
        <f aca="false">$C132*VLOOKUP($B132,FoodDB!$A$2:$I$1014,9,0)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$C133*VLOOKUP($B133,FoodDB!$A$2:$I$1014,3,0)</f>
        <v>3.6</v>
      </c>
      <c r="E133" s="0" t="n">
        <f aca="false">$C133*VLOOKUP($B133,FoodDB!$A$2:$I$1014,4,0)</f>
        <v>0</v>
      </c>
      <c r="F133" s="0" t="n">
        <f aca="false">$C133*VLOOKUP($B133,FoodDB!$A$2:$I$1014,5,0)</f>
        <v>31</v>
      </c>
      <c r="G133" s="0" t="n">
        <f aca="false">$C133*VLOOKUP($B133,FoodDB!$A$2:$I$1014,6,0)</f>
        <v>32.4</v>
      </c>
      <c r="H133" s="0" t="n">
        <f aca="false">$C133*VLOOKUP($B133,FoodDB!$A$2:$I$1014,7,0)</f>
        <v>0</v>
      </c>
      <c r="I133" s="0" t="n">
        <f aca="false">$C133*VLOOKUP($B133,FoodDB!$A$2:$I$1014,8,0)</f>
        <v>124</v>
      </c>
      <c r="J133" s="0" t="n">
        <f aca="false">$C133*VLOOKUP($B133,FoodDB!$A$2:$I$1014,9,0)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$C134*VLOOKUP($B134,FoodDB!$A$2:$I$1014,3,0)</f>
        <v>15</v>
      </c>
      <c r="E134" s="0" t="n">
        <f aca="false">$C134*VLOOKUP($B134,FoodDB!$A$2:$I$1014,4,0)</f>
        <v>2</v>
      </c>
      <c r="F134" s="0" t="n">
        <f aca="false">$C134*VLOOKUP($B134,FoodDB!$A$2:$I$1014,5,0)</f>
        <v>7</v>
      </c>
      <c r="G134" s="0" t="n">
        <f aca="false">$C134*VLOOKUP($B134,FoodDB!$A$2:$I$1014,6,0)</f>
        <v>135</v>
      </c>
      <c r="H134" s="0" t="n">
        <f aca="false">$C134*VLOOKUP($B134,FoodDB!$A$2:$I$1014,7,0)</f>
        <v>8</v>
      </c>
      <c r="I134" s="0" t="n">
        <f aca="false">$C134*VLOOKUP($B134,FoodDB!$A$2:$I$1014,8,0)</f>
        <v>28</v>
      </c>
      <c r="J134" s="0" t="n">
        <f aca="false">$C134*VLOOKUP($B134,FoodDB!$A$2:$I$1014,9,0)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$C135*VLOOKUP($B135,FoodDB!$A$2:$I$1014,3,0)</f>
        <v>24</v>
      </c>
      <c r="E135" s="0" t="n">
        <f aca="false">$C135*VLOOKUP($B135,FoodDB!$A$2:$I$1014,4,0)</f>
        <v>0</v>
      </c>
      <c r="F135" s="0" t="n">
        <f aca="false">$C135*VLOOKUP($B135,FoodDB!$A$2:$I$1014,5,0)</f>
        <v>0</v>
      </c>
      <c r="G135" s="0" t="n">
        <f aca="false">$C135*VLOOKUP($B135,FoodDB!$A$2:$I$1014,6,0)</f>
        <v>216</v>
      </c>
      <c r="H135" s="0" t="n">
        <f aca="false">$C135*VLOOKUP($B135,FoodDB!$A$2:$I$1014,7,0)</f>
        <v>0</v>
      </c>
      <c r="I135" s="0" t="n">
        <f aca="false">$C135*VLOOKUP($B135,FoodDB!$A$2:$I$1014,8,0)</f>
        <v>0</v>
      </c>
      <c r="J135" s="0" t="n">
        <f aca="false">$C135*VLOOKUP($B135,FoodDB!$A$2:$I$1014,9,0)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$C136*VLOOKUP($B136,FoodDB!$A$2:$I$1014,3,0)</f>
        <v>5</v>
      </c>
      <c r="E136" s="0" t="n">
        <f aca="false">$C136*VLOOKUP($B136,FoodDB!$A$2:$I$1014,4,0)</f>
        <v>0</v>
      </c>
      <c r="F136" s="0" t="n">
        <f aca="false">$C136*VLOOKUP($B136,FoodDB!$A$2:$I$1014,5,0)</f>
        <v>6</v>
      </c>
      <c r="G136" s="0" t="n">
        <f aca="false">$C136*VLOOKUP($B136,FoodDB!$A$2:$I$1014,6,0)</f>
        <v>45</v>
      </c>
      <c r="H136" s="0" t="n">
        <f aca="false">$C136*VLOOKUP($B136,FoodDB!$A$2:$I$1014,7,0)</f>
        <v>0</v>
      </c>
      <c r="I136" s="0" t="n">
        <f aca="false">$C136*VLOOKUP($B136,FoodDB!$A$2:$I$1014,8,0)</f>
        <v>24</v>
      </c>
      <c r="J136" s="0" t="n">
        <f aca="false">$C136*VLOOKUP($B136,FoodDB!$A$2:$I$1014,9,0)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397.713882591293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955.017956727451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-54.3561174087072</v>
      </c>
      <c r="H139" s="0" t="n">
        <f aca="false">H138-H137</f>
        <v>60</v>
      </c>
      <c r="I139" s="0" t="n">
        <f aca="false">I138-I137</f>
        <v>-48.295925863842</v>
      </c>
      <c r="J139" s="0" t="n">
        <f aca="false">J138-J137</f>
        <v>-42.6520432725491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$C142*VLOOKUP($B142,FoodDB!$A$2:$I$1014,3,0)</f>
        <v>1.5</v>
      </c>
      <c r="E142" s="0" t="n">
        <f aca="false">$C142*VLOOKUP($B142,FoodDB!$A$2:$I$1014,4,0)</f>
        <v>3</v>
      </c>
      <c r="F142" s="0" t="n">
        <f aca="false">$C142*VLOOKUP($B142,FoodDB!$A$2:$I$1014,5,0)</f>
        <v>25</v>
      </c>
      <c r="G142" s="0" t="n">
        <f aca="false">$C142*VLOOKUP($B142,FoodDB!$A$2:$I$1014,6,0)</f>
        <v>13.5</v>
      </c>
      <c r="H142" s="0" t="n">
        <f aca="false">$C142*VLOOKUP($B142,FoodDB!$A$2:$I$1014,7,0)</f>
        <v>12</v>
      </c>
      <c r="I142" s="0" t="n">
        <f aca="false">$C142*VLOOKUP($B142,FoodDB!$A$2:$I$1014,8,0)</f>
        <v>100</v>
      </c>
      <c r="J142" s="0" t="n">
        <f aca="false">$C142*VLOOKUP($B142,FoodDB!$A$2:$I$1014,9,0)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-114.282419685624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</v>
      </c>
      <c r="S142" s="100" t="n">
        <f aca="false">VLOOKUP($A142,LossChart!$A$3:$AB$105,17,0)-O142</f>
        <v>-75.8926312637559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$C143*VLOOKUP($B143,FoodDB!$A$2:$I$1014,3,0)</f>
        <v>0.25</v>
      </c>
      <c r="E143" s="0" t="n">
        <f aca="false">$C143*VLOOKUP($B143,FoodDB!$A$2:$I$1014,4,0)</f>
        <v>0</v>
      </c>
      <c r="F143" s="0" t="n">
        <f aca="false">$C143*VLOOKUP($B143,FoodDB!$A$2:$I$1014,5,0)</f>
        <v>25</v>
      </c>
      <c r="G143" s="0" t="n">
        <f aca="false">$C143*VLOOKUP($B143,FoodDB!$A$2:$I$1014,6,0)</f>
        <v>2.25</v>
      </c>
      <c r="H143" s="0" t="n">
        <f aca="false">$C143*VLOOKUP($B143,FoodDB!$A$2:$I$1014,7,0)</f>
        <v>0</v>
      </c>
      <c r="I143" s="0" t="n">
        <f aca="false">$C143*VLOOKUP($B143,FoodDB!$A$2:$I$1014,8,0)</f>
        <v>100</v>
      </c>
      <c r="J143" s="0" t="n">
        <f aca="false">$C143*VLOOKUP($B143,FoodDB!$A$2:$I$1014,9,0)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$C144*VLOOKUP($B144,FoodDB!$A$2:$I$1014,3,0)</f>
        <v>7.2</v>
      </c>
      <c r="E144" s="0" t="n">
        <f aca="false">$C144*VLOOKUP($B144,FoodDB!$A$2:$I$1014,4,0)</f>
        <v>0</v>
      </c>
      <c r="F144" s="0" t="n">
        <f aca="false">$C144*VLOOKUP($B144,FoodDB!$A$2:$I$1014,5,0)</f>
        <v>62</v>
      </c>
      <c r="G144" s="0" t="n">
        <f aca="false">$C144*VLOOKUP($B144,FoodDB!$A$2:$I$1014,6,0)</f>
        <v>64.8</v>
      </c>
      <c r="H144" s="0" t="n">
        <f aca="false">$C144*VLOOKUP($B144,FoodDB!$A$2:$I$1014,7,0)</f>
        <v>0</v>
      </c>
      <c r="I144" s="0" t="n">
        <f aca="false">$C144*VLOOKUP($B144,FoodDB!$A$2:$I$1014,8,0)</f>
        <v>248</v>
      </c>
      <c r="J144" s="0" t="n">
        <f aca="false">$C144*VLOOKUP($B144,FoodDB!$A$2:$I$1014,9,0)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$C145*VLOOKUP($B145,FoodDB!$A$2:$I$1014,3,0)</f>
        <v>0.8</v>
      </c>
      <c r="E145" s="0" t="n">
        <f aca="false">$C145*VLOOKUP($B145,FoodDB!$A$2:$I$1014,4,0)</f>
        <v>9.6</v>
      </c>
      <c r="F145" s="0" t="n">
        <f aca="false">$C145*VLOOKUP($B145,FoodDB!$A$2:$I$1014,5,0)</f>
        <v>3.2</v>
      </c>
      <c r="G145" s="0" t="n">
        <f aca="false">$C145*VLOOKUP($B145,FoodDB!$A$2:$I$1014,6,0)</f>
        <v>7.2</v>
      </c>
      <c r="H145" s="0" t="n">
        <f aca="false">$C145*VLOOKUP($B145,FoodDB!$A$2:$I$1014,7,0)</f>
        <v>38.4</v>
      </c>
      <c r="I145" s="0" t="n">
        <f aca="false">$C145*VLOOKUP($B145,FoodDB!$A$2:$I$1014,8,0)</f>
        <v>12.8</v>
      </c>
      <c r="J145" s="0" t="n">
        <f aca="false">$C145*VLOOKUP($B145,FoodDB!$A$2:$I$1014,9,0)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$C146*VLOOKUP($B146,FoodDB!$A$2:$I$1014,6,0)</f>
        <v>0</v>
      </c>
      <c r="H146" s="0" t="n">
        <f aca="false">$C146*VLOOKUP($B146,FoodDB!$A$2:$I$1014,7,0)</f>
        <v>5.14285714285714</v>
      </c>
      <c r="I146" s="0" t="n">
        <f aca="false">$C146*VLOOKUP($B146,FoodDB!$A$2:$I$1014,8,0)</f>
        <v>2.57142857142857</v>
      </c>
      <c r="J146" s="0" t="n">
        <f aca="false">$C146*VLOOKUP($B146,FoodDB!$A$2:$I$1014,9,0)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$C147*VLOOKUP($B147,FoodDB!$A$2:$I$1014,3,0)</f>
        <v>48</v>
      </c>
      <c r="E147" s="0" t="n">
        <f aca="false">$C147*VLOOKUP($B147,FoodDB!$A$2:$I$1014,4,0)</f>
        <v>0</v>
      </c>
      <c r="F147" s="0" t="n">
        <f aca="false">$C147*VLOOKUP($B147,FoodDB!$A$2:$I$1014,5,0)</f>
        <v>0</v>
      </c>
      <c r="G147" s="0" t="n">
        <f aca="false">$C147*VLOOKUP($B147,FoodDB!$A$2:$I$1014,6,0)</f>
        <v>432</v>
      </c>
      <c r="H147" s="0" t="n">
        <f aca="false">$C147*VLOOKUP($B147,FoodDB!$A$2:$I$1014,7,0)</f>
        <v>0</v>
      </c>
      <c r="I147" s="0" t="n">
        <f aca="false">$C147*VLOOKUP($B147,FoodDB!$A$2:$I$1014,8,0)</f>
        <v>0</v>
      </c>
      <c r="J147" s="0" t="n">
        <f aca="false">$C147*VLOOKUP($B147,FoodDB!$A$2:$I$1014,9,0)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$C148*VLOOKUP($B148,FoodDB!$A$2:$I$1014,3,0)</f>
        <v>0</v>
      </c>
      <c r="E148" s="0" t="n">
        <f aca="false">$C148*VLOOKUP($B148,FoodDB!$A$2:$I$1014,4,0)</f>
        <v>0</v>
      </c>
      <c r="F148" s="0" t="n">
        <f aca="false">$C148*VLOOKUP($B148,FoodDB!$A$2:$I$1014,5,0)</f>
        <v>0</v>
      </c>
      <c r="G148" s="0" t="n">
        <f aca="false">$C148*VLOOKUP($B148,FoodDB!$A$2:$I$1014,6,0)</f>
        <v>0</v>
      </c>
      <c r="H148" s="0" t="n">
        <f aca="false">$C148*VLOOKUP($B148,FoodDB!$A$2:$I$1014,7,0)</f>
        <v>0</v>
      </c>
      <c r="I148" s="0" t="n">
        <f aca="false">$C148*VLOOKUP($B148,FoodDB!$A$2:$I$1014,8,0)</f>
        <v>0</v>
      </c>
      <c r="J148" s="0" t="n">
        <f aca="false">$C148*VLOOKUP($B148,FoodDB!$A$2:$I$1014,9,0)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405.467580314376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962.771654450534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-114.282419685624</v>
      </c>
      <c r="H151" s="0" t="n">
        <f aca="false">H150-H149</f>
        <v>24.4571428571429</v>
      </c>
      <c r="I151" s="0" t="n">
        <f aca="false">I150-I149</f>
        <v>13.932645564729</v>
      </c>
      <c r="J151" s="0" t="n">
        <f aca="false">J150-J149</f>
        <v>-75.8926312637559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$C154*VLOOKUP($B154,FoodDB!$A$2:$I$1014,3,0)</f>
        <v>7.2</v>
      </c>
      <c r="E154" s="0" t="n">
        <f aca="false">$C154*VLOOKUP($B154,FoodDB!$A$2:$I$1014,4,0)</f>
        <v>0</v>
      </c>
      <c r="F154" s="0" t="n">
        <f aca="false">$C154*VLOOKUP($B154,FoodDB!$A$2:$I$1014,5,0)</f>
        <v>62</v>
      </c>
      <c r="G154" s="0" t="n">
        <f aca="false">$C154*VLOOKUP($B154,FoodDB!$A$2:$I$1014,6,0)</f>
        <v>64.8</v>
      </c>
      <c r="H154" s="0" t="n">
        <f aca="false">$C154*VLOOKUP($B154,FoodDB!$A$2:$I$1014,7,0)</f>
        <v>0</v>
      </c>
      <c r="I154" s="0" t="n">
        <f aca="false">$C154*VLOOKUP($B154,FoodDB!$A$2:$I$1014,8,0)</f>
        <v>248</v>
      </c>
      <c r="J154" s="0" t="n">
        <f aca="false">$C154*VLOOKUP($B154,FoodDB!$A$2:$I$1014,9,0)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-113.523639140446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-21.438783006699</v>
      </c>
      <c r="S154" s="100" t="n">
        <f aca="false">VLOOKUP($A154,LossChart!$A$3:$AB$105,17,0)-O154</f>
        <v>-120.448136432858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$C155*VLOOKUP($B155,FoodDB!$A$2:$I$1014,3,0)</f>
        <v>0.4</v>
      </c>
      <c r="E155" s="0" t="n">
        <f aca="false">$C155*VLOOKUP($B155,FoodDB!$A$2:$I$1014,4,0)</f>
        <v>4.8</v>
      </c>
      <c r="F155" s="0" t="n">
        <f aca="false">$C155*VLOOKUP($B155,FoodDB!$A$2:$I$1014,5,0)</f>
        <v>1.6</v>
      </c>
      <c r="G155" s="0" t="n">
        <f aca="false">$C155*VLOOKUP($B155,FoodDB!$A$2:$I$1014,6,0)</f>
        <v>3.6</v>
      </c>
      <c r="H155" s="0" t="n">
        <f aca="false">$C155*VLOOKUP($B155,FoodDB!$A$2:$I$1014,7,0)</f>
        <v>19.2</v>
      </c>
      <c r="I155" s="0" t="n">
        <f aca="false">$C155*VLOOKUP($B155,FoodDB!$A$2:$I$1014,8,0)</f>
        <v>6.4</v>
      </c>
      <c r="J155" s="0" t="n">
        <f aca="false">$C155*VLOOKUP($B155,FoodDB!$A$2:$I$1014,9,0)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$C156*VLOOKUP($B156,FoodDB!$A$2:$I$1014,3,0)</f>
        <v>0</v>
      </c>
      <c r="E156" s="0" t="n">
        <f aca="false">$C156*VLOOKUP($B156,FoodDB!$A$2:$I$1014,4,0)</f>
        <v>2.57142857142857</v>
      </c>
      <c r="F156" s="0" t="n">
        <f aca="false">$C156*VLOOKUP($B156,FoodDB!$A$2:$I$1014,5,0)</f>
        <v>1.28571428571429</v>
      </c>
      <c r="G156" s="0" t="n">
        <f aca="false">$C156*VLOOKUP($B156,FoodDB!$A$2:$I$1014,6,0)</f>
        <v>0</v>
      </c>
      <c r="H156" s="0" t="n">
        <f aca="false">$C156*VLOOKUP($B156,FoodDB!$A$2:$I$1014,7,0)</f>
        <v>10.2857142857143</v>
      </c>
      <c r="I156" s="0" t="n">
        <f aca="false">$C156*VLOOKUP($B156,FoodDB!$A$2:$I$1014,8,0)</f>
        <v>5.14285714285714</v>
      </c>
      <c r="J156" s="0" t="n">
        <f aca="false">$C156*VLOOKUP($B156,FoodDB!$A$2:$I$1014,9,0)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$C157*VLOOKUP($B157,FoodDB!$A$2:$I$1014,3,0)</f>
        <v>0</v>
      </c>
      <c r="E157" s="0" t="n">
        <f aca="false">$C157*VLOOKUP($B157,FoodDB!$A$2:$I$1014,4,0)</f>
        <v>7</v>
      </c>
      <c r="F157" s="0" t="n">
        <f aca="false">$C157*VLOOKUP($B157,FoodDB!$A$2:$I$1014,5,0)</f>
        <v>4.2</v>
      </c>
      <c r="G157" s="0" t="n">
        <f aca="false">$C157*VLOOKUP($B157,FoodDB!$A$2:$I$1014,6,0)</f>
        <v>0</v>
      </c>
      <c r="H157" s="0" t="n">
        <f aca="false">$C157*VLOOKUP($B157,FoodDB!$A$2:$I$1014,7,0)</f>
        <v>28</v>
      </c>
      <c r="I157" s="0" t="n">
        <f aca="false">$C157*VLOOKUP($B157,FoodDB!$A$2:$I$1014,8,0)</f>
        <v>16.8</v>
      </c>
      <c r="J157" s="0" t="n">
        <f aca="false">$C157*VLOOKUP($B157,FoodDB!$A$2:$I$1014,9,0)</f>
        <v>44.8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$C158*VLOOKUP($B158,FoodDB!$A$2:$I$1014,3,0)</f>
        <v>30.9</v>
      </c>
      <c r="E158" s="0" t="n">
        <f aca="false">$C158*VLOOKUP($B158,FoodDB!$A$2:$I$1014,4,0)</f>
        <v>0</v>
      </c>
      <c r="F158" s="0" t="n">
        <f aca="false">$C158*VLOOKUP($B158,FoodDB!$A$2:$I$1014,5,0)</f>
        <v>42.6</v>
      </c>
      <c r="G158" s="0" t="n">
        <f aca="false">$C158*VLOOKUP($B158,FoodDB!$A$2:$I$1014,6,0)</f>
        <v>278.1</v>
      </c>
      <c r="H158" s="0" t="n">
        <f aca="false">$C158*VLOOKUP($B158,FoodDB!$A$2:$I$1014,7,0)</f>
        <v>0</v>
      </c>
      <c r="I158" s="0" t="n">
        <f aca="false">$C158*VLOOKUP($B158,FoodDB!$A$2:$I$1014,8,0)</f>
        <v>170.4</v>
      </c>
      <c r="J158" s="0" t="n">
        <f aca="false">$C158*VLOOKUP($B158,FoodDB!$A$2:$I$1014,9,0)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$C159*VLOOKUP($B159,FoodDB!$A$2:$I$1014,3,0)</f>
        <v>0</v>
      </c>
      <c r="E159" s="0" t="n">
        <f aca="false">$C159*VLOOKUP($B159,FoodDB!$A$2:$I$1014,4,0)</f>
        <v>0</v>
      </c>
      <c r="F159" s="0" t="n">
        <f aca="false">$C159*VLOOKUP($B159,FoodDB!$A$2:$I$1014,5,0)</f>
        <v>0</v>
      </c>
      <c r="G159" s="0" t="n">
        <f aca="false">$C159*VLOOKUP($B159,FoodDB!$A$2:$I$1014,6,0)</f>
        <v>0</v>
      </c>
      <c r="H159" s="0" t="n">
        <f aca="false">$C159*VLOOKUP($B159,FoodDB!$A$2:$I$1014,7,0)</f>
        <v>0</v>
      </c>
      <c r="I159" s="0" t="n">
        <f aca="false">$C159*VLOOKUP($B159,FoodDB!$A$2:$I$1014,8,0)</f>
        <v>0</v>
      </c>
      <c r="J159" s="0" t="n">
        <f aca="false">$C159*VLOOKUP($B159,FoodDB!$A$2:$I$1014,9,0)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$C160*VLOOKUP($B160,FoodDB!$A$2:$I$1014,3,0)</f>
        <v>15</v>
      </c>
      <c r="E160" s="0" t="n">
        <f aca="false">$C160*VLOOKUP($B160,FoodDB!$A$2:$I$1014,4,0)</f>
        <v>2</v>
      </c>
      <c r="F160" s="0" t="n">
        <f aca="false">$C160*VLOOKUP($B160,FoodDB!$A$2:$I$1014,5,0)</f>
        <v>7</v>
      </c>
      <c r="G160" s="0" t="n">
        <f aca="false">$C160*VLOOKUP($B160,FoodDB!$A$2:$I$1014,6,0)</f>
        <v>135</v>
      </c>
      <c r="H160" s="0" t="n">
        <f aca="false">$C160*VLOOKUP($B160,FoodDB!$A$2:$I$1014,7,0)</f>
        <v>8</v>
      </c>
      <c r="I160" s="0" t="n">
        <f aca="false">$C160*VLOOKUP($B160,FoodDB!$A$2:$I$1014,8,0)</f>
        <v>28</v>
      </c>
      <c r="J160" s="0" t="n">
        <f aca="false">$C160*VLOOKUP($B160,FoodDB!$A$2:$I$1014,9,0)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$C161*VLOOKUP($B161,FoodDB!$A$2:$I$1014,3,0)</f>
        <v>5</v>
      </c>
      <c r="E161" s="0" t="n">
        <f aca="false">$C161*VLOOKUP($B161,FoodDB!$A$2:$I$1014,4,0)</f>
        <v>0</v>
      </c>
      <c r="F161" s="0" t="n">
        <f aca="false">$C161*VLOOKUP($B161,FoodDB!$A$2:$I$1014,5,0)</f>
        <v>6</v>
      </c>
      <c r="G161" s="0" t="n">
        <f aca="false">$C161*VLOOKUP($B161,FoodDB!$A$2:$I$1014,6,0)</f>
        <v>45</v>
      </c>
      <c r="H161" s="0" t="n">
        <f aca="false">$C161*VLOOKUP($B161,FoodDB!$A$2:$I$1014,7,0)</f>
        <v>0</v>
      </c>
      <c r="I161" s="0" t="n">
        <f aca="false">$C161*VLOOKUP($B161,FoodDB!$A$2:$I$1014,8,0)</f>
        <v>24</v>
      </c>
      <c r="J161" s="0" t="n">
        <f aca="false">$C161*VLOOKUP($B161,FoodDB!$A$2:$I$1014,9,0)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412.976360859554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970.280434995712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-113.523639140446</v>
      </c>
      <c r="H164" s="0" t="n">
        <f aca="false">H163-H162</f>
        <v>14.5142857142857</v>
      </c>
      <c r="I164" s="0" t="n">
        <f aca="false">I163-I162</f>
        <v>-21.438783006699</v>
      </c>
      <c r="J164" s="0" t="n">
        <f aca="false">J163-J162</f>
        <v>-120.448136432858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$C167*VLOOKUP($B167,FoodDB!$A$2:$I$1014,3,0)</f>
        <v>9</v>
      </c>
      <c r="E167" s="100" t="n">
        <f aca="false">$C167*VLOOKUP($B167,FoodDB!$A$2:$I$1014,4,0)</f>
        <v>0</v>
      </c>
      <c r="F167" s="100" t="n">
        <f aca="false">$C167*VLOOKUP($B167,FoodDB!$A$2:$I$1014,5,0)</f>
        <v>77.5</v>
      </c>
      <c r="G167" s="100" t="n">
        <f aca="false">$C167*VLOOKUP($B167,FoodDB!$A$2:$I$1014,6,0)</f>
        <v>81</v>
      </c>
      <c r="H167" s="100" t="n">
        <f aca="false">$C167*VLOOKUP($B167,FoodDB!$A$2:$I$1014,7,0)</f>
        <v>0</v>
      </c>
      <c r="I167" s="100" t="n">
        <f aca="false">$C167*VLOOKUP($B167,FoodDB!$A$2:$I$1014,8,0)</f>
        <v>310</v>
      </c>
      <c r="J167" s="100" t="n">
        <f aca="false">$C167*VLOOKUP($B167,FoodDB!$A$2:$I$1014,9,0)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-63.2975981880745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-41.673068720985</v>
      </c>
      <c r="S167" s="100" t="n">
        <f aca="false">VLOOKUP($A167,LossChart!$A$3:$AB$105,17,0)-O167</f>
        <v>-68.6849526233464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$C168*VLOOKUP($B168,FoodDB!$A$2:$I$1014,3,0)</f>
        <v>24.72</v>
      </c>
      <c r="E168" s="100" t="n">
        <f aca="false">$C168*VLOOKUP($B168,FoodDB!$A$2:$I$1014,4,0)</f>
        <v>0</v>
      </c>
      <c r="F168" s="100" t="n">
        <f aca="false">$C168*VLOOKUP($B168,FoodDB!$A$2:$I$1014,5,0)</f>
        <v>34.08</v>
      </c>
      <c r="G168" s="100" t="n">
        <f aca="false">$C168*VLOOKUP($B168,FoodDB!$A$2:$I$1014,6,0)</f>
        <v>222.48</v>
      </c>
      <c r="H168" s="100" t="n">
        <f aca="false">$C168*VLOOKUP($B168,FoodDB!$A$2:$I$1014,7,0)</f>
        <v>0</v>
      </c>
      <c r="I168" s="100" t="n">
        <f aca="false">$C168*VLOOKUP($B168,FoodDB!$A$2:$I$1014,8,0)</f>
        <v>136.32</v>
      </c>
      <c r="J168" s="100" t="n">
        <f aca="false">$C168*VLOOKUP($B168,FoodDB!$A$2:$I$1014,9,0)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$C169*VLOOKUP($B169,FoodDB!$A$2:$I$1014,3,0)</f>
        <v>0</v>
      </c>
      <c r="E169" s="100" t="n">
        <f aca="false">$C169*VLOOKUP($B169,FoodDB!$A$2:$I$1014,4,0)</f>
        <v>7</v>
      </c>
      <c r="F169" s="100" t="n">
        <f aca="false">$C169*VLOOKUP($B169,FoodDB!$A$2:$I$1014,5,0)</f>
        <v>4.2</v>
      </c>
      <c r="G169" s="100" t="n">
        <f aca="false">$C169*VLOOKUP($B169,FoodDB!$A$2:$I$1014,6,0)</f>
        <v>0</v>
      </c>
      <c r="H169" s="100" t="n">
        <f aca="false">$C169*VLOOKUP($B169,FoodDB!$A$2:$I$1014,7,0)</f>
        <v>28</v>
      </c>
      <c r="I169" s="100" t="n">
        <f aca="false">$C169*VLOOKUP($B169,FoodDB!$A$2:$I$1014,8,0)</f>
        <v>16.8</v>
      </c>
      <c r="J169" s="100" t="n">
        <f aca="false">$C169*VLOOKUP($B169,FoodDB!$A$2:$I$1014,9,0)</f>
        <v>44.8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$C170*VLOOKUP($B170,FoodDB!$A$2:$I$1014,3,0)</f>
        <v>0</v>
      </c>
      <c r="E170" s="100" t="n">
        <f aca="false">$C170*VLOOKUP($B170,FoodDB!$A$2:$I$1014,4,0)</f>
        <v>1.92857142857143</v>
      </c>
      <c r="F170" s="100" t="n">
        <f aca="false">$C170*VLOOKUP($B170,FoodDB!$A$2:$I$1014,5,0)</f>
        <v>0.964285714285714</v>
      </c>
      <c r="G170" s="100" t="n">
        <f aca="false">$C170*VLOOKUP($B170,FoodDB!$A$2:$I$1014,6,0)</f>
        <v>0</v>
      </c>
      <c r="H170" s="100" t="n">
        <f aca="false">$C170*VLOOKUP($B170,FoodDB!$A$2:$I$1014,7,0)</f>
        <v>7.71428571428572</v>
      </c>
      <c r="I170" s="100" t="n">
        <f aca="false">$C170*VLOOKUP($B170,FoodDB!$A$2:$I$1014,8,0)</f>
        <v>3.85714285714286</v>
      </c>
      <c r="J170" s="100" t="n">
        <f aca="false">$C170*VLOOKUP($B170,FoodDB!$A$2:$I$1014,9,0)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$C171*VLOOKUP($B171,FoodDB!$A$2:$I$1014,3,0)</f>
        <v>0</v>
      </c>
      <c r="E171" s="100" t="n">
        <f aca="false">$C171*VLOOKUP($B171,FoodDB!$A$2:$I$1014,4,0)</f>
        <v>0</v>
      </c>
      <c r="F171" s="100" t="n">
        <f aca="false">$C171*VLOOKUP($B171,FoodDB!$A$2:$I$1014,5,0)</f>
        <v>0</v>
      </c>
      <c r="G171" s="100" t="n">
        <f aca="false">$C171*VLOOKUP($B171,FoodDB!$A$2:$I$1014,6,0)</f>
        <v>0</v>
      </c>
      <c r="H171" s="100" t="n">
        <f aca="false">$C171*VLOOKUP($B171,FoodDB!$A$2:$I$1014,7,0)</f>
        <v>0</v>
      </c>
      <c r="I171" s="100" t="n">
        <f aca="false">$C171*VLOOKUP($B171,FoodDB!$A$2:$I$1014,8,0)</f>
        <v>0</v>
      </c>
      <c r="J171" s="100" t="n">
        <f aca="false">$C171*VLOOKUP($B171,FoodDB!$A$2:$I$1014,9,0)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$C172*VLOOKUP($B172,FoodDB!$A$2:$I$1014,3,0)</f>
        <v>15</v>
      </c>
      <c r="E172" s="100" t="n">
        <f aca="false">$C172*VLOOKUP($B172,FoodDB!$A$2:$I$1014,4,0)</f>
        <v>2</v>
      </c>
      <c r="F172" s="100" t="n">
        <f aca="false">$C172*VLOOKUP($B172,FoodDB!$A$2:$I$1014,5,0)</f>
        <v>7</v>
      </c>
      <c r="G172" s="100" t="n">
        <f aca="false">$C172*VLOOKUP($B172,FoodDB!$A$2:$I$1014,6,0)</f>
        <v>135</v>
      </c>
      <c r="H172" s="100" t="n">
        <f aca="false">$C172*VLOOKUP($B172,FoodDB!$A$2:$I$1014,7,0)</f>
        <v>8</v>
      </c>
      <c r="I172" s="100" t="n">
        <f aca="false">$C172*VLOOKUP($B172,FoodDB!$A$2:$I$1014,8,0)</f>
        <v>28</v>
      </c>
      <c r="J172" s="100" t="n">
        <f aca="false">$C172*VLOOKUP($B172,FoodDB!$A$2:$I$1014,9,0)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$C173*VLOOKUP($B173,FoodDB!$A$2:$I$1014,3,0)</f>
        <v>5</v>
      </c>
      <c r="E173" s="100" t="n">
        <f aca="false">$C173*VLOOKUP($B173,FoodDB!$A$2:$I$1014,4,0)</f>
        <v>0</v>
      </c>
      <c r="F173" s="100" t="n">
        <f aca="false">$C173*VLOOKUP($B173,FoodDB!$A$2:$I$1014,5,0)</f>
        <v>6</v>
      </c>
      <c r="G173" s="100" t="n">
        <f aca="false">$C173*VLOOKUP($B173,FoodDB!$A$2:$I$1014,6,0)</f>
        <v>45</v>
      </c>
      <c r="H173" s="100" t="n">
        <f aca="false">$C173*VLOOKUP($B173,FoodDB!$A$2:$I$1014,7,0)</f>
        <v>0</v>
      </c>
      <c r="I173" s="100" t="n">
        <f aca="false">$C173*VLOOKUP($B173,FoodDB!$A$2:$I$1014,8,0)</f>
        <v>24</v>
      </c>
      <c r="J173" s="100" t="n">
        <f aca="false">$C173*VLOOKUP($B173,FoodDB!$A$2:$I$1014,9,0)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$C174*VLOOKUP($B174,FoodDB!$A$2:$I$1014,3,0)</f>
        <v>0</v>
      </c>
      <c r="E174" s="100" t="n">
        <f aca="false">$C174*VLOOKUP($B174,FoodDB!$A$2:$I$1014,4,0)</f>
        <v>0</v>
      </c>
      <c r="F174" s="100" t="n">
        <f aca="false">$C174*VLOOKUP($B174,FoodDB!$A$2:$I$1014,5,0)</f>
        <v>0</v>
      </c>
      <c r="G174" s="100" t="n">
        <f aca="false">$C174*VLOOKUP($B174,FoodDB!$A$2:$I$1014,6,0)</f>
        <v>0</v>
      </c>
      <c r="H174" s="100" t="n">
        <f aca="false">$C174*VLOOKUP($B174,FoodDB!$A$2:$I$1014,7,0)</f>
        <v>0</v>
      </c>
      <c r="I174" s="100" t="n">
        <f aca="false">$C174*VLOOKUP($B174,FoodDB!$A$2:$I$1014,8,0)</f>
        <v>0</v>
      </c>
      <c r="J174" s="100" t="n">
        <f aca="false">$C174*VLOOKUP($B174,FoodDB!$A$2:$I$1014,9,0)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420.182401811926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977.486475948084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-63.2975981880745</v>
      </c>
      <c r="H177" s="100" t="n">
        <f aca="false">H176-H175</f>
        <v>36.2857142857143</v>
      </c>
      <c r="I177" s="100" t="n">
        <f aca="false">I176-I175</f>
        <v>-41.673068720985</v>
      </c>
      <c r="J177" s="100" t="n">
        <f aca="false">J176-J175</f>
        <v>-68.6849526233464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$C180*VLOOKUP($B180,FoodDB!$A$2:$I$1014,3,0)</f>
        <v>0</v>
      </c>
      <c r="E180" s="0" t="n">
        <f aca="false">$C180*VLOOKUP($B180,FoodDB!$A$2:$I$1014,4,0)</f>
        <v>7</v>
      </c>
      <c r="F180" s="0" t="n">
        <f aca="false">$C180*VLOOKUP($B180,FoodDB!$A$2:$I$1014,5,0)</f>
        <v>4.2</v>
      </c>
      <c r="G180" s="0" t="n">
        <f aca="false">$C180*VLOOKUP($B180,FoodDB!$A$2:$I$1014,6,0)</f>
        <v>0</v>
      </c>
      <c r="H180" s="0" t="n">
        <f aca="false">$C180*VLOOKUP($B180,FoodDB!$A$2:$I$1014,7,0)</f>
        <v>28</v>
      </c>
      <c r="I180" s="0" t="n">
        <f aca="false">$C180*VLOOKUP($B180,FoodDB!$A$2:$I$1014,8,0)</f>
        <v>16.8</v>
      </c>
      <c r="J180" s="0" t="n">
        <f aca="false">$C180*VLOOKUP($B180,FoodDB!$A$2:$I$1014,9,0)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-77.3009338129433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0.646931279015007</v>
      </c>
      <c r="S180" s="100" t="n">
        <f aca="false">VLOOKUP($A180,LossChart!$A$3:$AB$105,17,0)-O180</f>
        <v>-48.3682882482153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$C181*VLOOKUP($B181,FoodDB!$A$2:$I$1014,3,0)</f>
        <v>30.9</v>
      </c>
      <c r="E181" s="0" t="n">
        <f aca="false">$C181*VLOOKUP($B181,FoodDB!$A$2:$I$1014,4,0)</f>
        <v>0</v>
      </c>
      <c r="F181" s="0" t="n">
        <f aca="false">$C181*VLOOKUP($B181,FoodDB!$A$2:$I$1014,5,0)</f>
        <v>42.6</v>
      </c>
      <c r="G181" s="0" t="n">
        <f aca="false">$C181*VLOOKUP($B181,FoodDB!$A$2:$I$1014,6,0)</f>
        <v>278.1</v>
      </c>
      <c r="H181" s="0" t="n">
        <f aca="false">$C181*VLOOKUP($B181,FoodDB!$A$2:$I$1014,7,0)</f>
        <v>0</v>
      </c>
      <c r="I181" s="0" t="n">
        <f aca="false">$C181*VLOOKUP($B181,FoodDB!$A$2:$I$1014,8,0)</f>
        <v>170.4</v>
      </c>
      <c r="J181" s="0" t="n">
        <f aca="false">$C181*VLOOKUP($B181,FoodDB!$A$2:$I$1014,9,0)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$C182*VLOOKUP($B182,FoodDB!$A$2:$I$1014,3,0)</f>
        <v>7.2</v>
      </c>
      <c r="E182" s="0" t="n">
        <f aca="false">$C182*VLOOKUP($B182,FoodDB!$A$2:$I$1014,4,0)</f>
        <v>0</v>
      </c>
      <c r="F182" s="0" t="n">
        <f aca="false">$C182*VLOOKUP($B182,FoodDB!$A$2:$I$1014,5,0)</f>
        <v>62</v>
      </c>
      <c r="G182" s="0" t="n">
        <f aca="false">$C182*VLOOKUP($B182,FoodDB!$A$2:$I$1014,6,0)</f>
        <v>64.8</v>
      </c>
      <c r="H182" s="0" t="n">
        <f aca="false">$C182*VLOOKUP($B182,FoodDB!$A$2:$I$1014,7,0)</f>
        <v>0</v>
      </c>
      <c r="I182" s="0" t="n">
        <f aca="false">$C182*VLOOKUP($B182,FoodDB!$A$2:$I$1014,8,0)</f>
        <v>248</v>
      </c>
      <c r="J182" s="0" t="n">
        <f aca="false">$C182*VLOOKUP($B182,FoodDB!$A$2:$I$1014,9,0)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$C183*VLOOKUP($B183,FoodDB!$A$2:$I$1014,3,0)</f>
        <v>0</v>
      </c>
      <c r="E183" s="0" t="n">
        <f aca="false">$C183*VLOOKUP($B183,FoodDB!$A$2:$I$1014,4,0)</f>
        <v>1.92857142857143</v>
      </c>
      <c r="F183" s="0" t="n">
        <f aca="false">$C183*VLOOKUP($B183,FoodDB!$A$2:$I$1014,5,0)</f>
        <v>0.964285714285714</v>
      </c>
      <c r="G183" s="0" t="n">
        <f aca="false">$C183*VLOOKUP($B183,FoodDB!$A$2:$I$1014,6,0)</f>
        <v>0</v>
      </c>
      <c r="H183" s="0" t="n">
        <f aca="false">$C183*VLOOKUP($B183,FoodDB!$A$2:$I$1014,7,0)</f>
        <v>7.71428571428572</v>
      </c>
      <c r="I183" s="0" t="n">
        <f aca="false">$C183*VLOOKUP($B183,FoodDB!$A$2:$I$1014,8,0)</f>
        <v>3.85714285714286</v>
      </c>
      <c r="J183" s="0" t="n">
        <f aca="false">$C183*VLOOKUP($B183,FoodDB!$A$2:$I$1014,9,0)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$C184*VLOOKUP($B184,FoodDB!$A$2:$I$1014,3,0)</f>
        <v>18</v>
      </c>
      <c r="E184" s="0" t="n">
        <f aca="false">$C184*VLOOKUP($B184,FoodDB!$A$2:$I$1014,4,0)</f>
        <v>4</v>
      </c>
      <c r="F184" s="0" t="n">
        <f aca="false">$C184*VLOOKUP($B184,FoodDB!$A$2:$I$1014,5,0)</f>
        <v>9.4</v>
      </c>
      <c r="G184" s="0" t="n">
        <f aca="false">$C184*VLOOKUP($B184,FoodDB!$A$2:$I$1014,6,0)</f>
        <v>162</v>
      </c>
      <c r="H184" s="0" t="n">
        <f aca="false">$C184*VLOOKUP($B184,FoodDB!$A$2:$I$1014,7,0)</f>
        <v>16</v>
      </c>
      <c r="I184" s="0" t="n">
        <f aca="false">$C184*VLOOKUP($B184,FoodDB!$A$2:$I$1014,8,0)</f>
        <v>37.6</v>
      </c>
      <c r="J184" s="0" t="n">
        <f aca="false">$C184*VLOOKUP($B184,FoodDB!$A$2:$I$1014,9,0)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$C185*VLOOKUP($B185,FoodDB!$A$2:$I$1014,3,0)</f>
        <v>0</v>
      </c>
      <c r="E185" s="0" t="n">
        <f aca="false">$C185*VLOOKUP($B185,FoodDB!$A$2:$I$1014,4,0)</f>
        <v>0</v>
      </c>
      <c r="F185" s="0" t="n">
        <f aca="false">$C185*VLOOKUP($B185,FoodDB!$A$2:$I$1014,5,0)</f>
        <v>0</v>
      </c>
      <c r="G185" s="0" t="n">
        <f aca="false">$C185*VLOOKUP($B185,FoodDB!$A$2:$I$1014,6,0)</f>
        <v>0</v>
      </c>
      <c r="H185" s="0" t="n">
        <f aca="false">$C185*VLOOKUP($B185,FoodDB!$A$2:$I$1014,7,0)</f>
        <v>0</v>
      </c>
      <c r="I185" s="0" t="n">
        <f aca="false">$C185*VLOOKUP($B185,FoodDB!$A$2:$I$1014,8,0)</f>
        <v>0</v>
      </c>
      <c r="J185" s="0" t="n">
        <f aca="false">$C185*VLOOKUP($B185,FoodDB!$A$2:$I$1014,9,0)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$C186*VLOOKUP($B186,FoodDB!$A$2:$I$1014,3,0)</f>
        <v>0</v>
      </c>
      <c r="E186" s="0" t="n">
        <f aca="false">$C186*VLOOKUP($B186,FoodDB!$A$2:$I$1014,4,0)</f>
        <v>0</v>
      </c>
      <c r="F186" s="0" t="n">
        <f aca="false">$C186*VLOOKUP($B186,FoodDB!$A$2:$I$1014,5,0)</f>
        <v>0</v>
      </c>
      <c r="G186" s="0" t="n">
        <f aca="false">$C186*VLOOKUP($B186,FoodDB!$A$2:$I$1014,6,0)</f>
        <v>0</v>
      </c>
      <c r="H186" s="0" t="n">
        <f aca="false">$C186*VLOOKUP($B186,FoodDB!$A$2:$I$1014,7,0)</f>
        <v>0</v>
      </c>
      <c r="I186" s="0" t="n">
        <f aca="false">$C186*VLOOKUP($B186,FoodDB!$A$2:$I$1014,8,0)</f>
        <v>0</v>
      </c>
      <c r="J186" s="0" t="n">
        <f aca="false">$C186*VLOOKUP($B186,FoodDB!$A$2:$I$1014,9,0)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427.599066187057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984.903140323215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-77.3009338129433</v>
      </c>
      <c r="H189" s="0" t="n">
        <f aca="false">H188-H187</f>
        <v>28.2857142857143</v>
      </c>
      <c r="I189" s="0" t="n">
        <f aca="false">I188-I187</f>
        <v>0.646931279015007</v>
      </c>
      <c r="J189" s="0" t="n">
        <f aca="false">J188-J187</f>
        <v>-48.3682882482153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$C192*VLOOKUP($B192,FoodDB!$A$2:$I$1014,3,0)</f>
        <v>0</v>
      </c>
      <c r="E192" s="0" t="n">
        <f aca="false">$C192*VLOOKUP($B192,FoodDB!$A$2:$I$1014,4,0)</f>
        <v>7</v>
      </c>
      <c r="F192" s="0" t="n">
        <f aca="false">$C192*VLOOKUP($B192,FoodDB!$A$2:$I$1014,5,0)</f>
        <v>4.2</v>
      </c>
      <c r="G192" s="0" t="n">
        <f aca="false">$C192*VLOOKUP($B192,FoodDB!$A$2:$I$1014,6,0)</f>
        <v>0</v>
      </c>
      <c r="H192" s="0" t="n">
        <f aca="false">$C192*VLOOKUP($B192,FoodDB!$A$2:$I$1014,7,0)</f>
        <v>28</v>
      </c>
      <c r="I192" s="0" t="n">
        <f aca="false">$C192*VLOOKUP($B192,FoodDB!$A$2:$I$1014,8,0)</f>
        <v>16.8</v>
      </c>
      <c r="J192" s="0" t="n">
        <f aca="false">$C192*VLOOKUP($B192,FoodDB!$A$2:$I$1014,9,0)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-69.8422409563206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0.646931279015007</v>
      </c>
      <c r="S192" s="100" t="n">
        <f aca="false">VLOOKUP($A192,LossChart!$A$3:$AB$105,17,0)-O192</f>
        <v>-40.9095953915926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$C193*VLOOKUP($B193,FoodDB!$A$2:$I$1014,3,0)</f>
        <v>30.9</v>
      </c>
      <c r="E193" s="0" t="n">
        <f aca="false">$C193*VLOOKUP($B193,FoodDB!$A$2:$I$1014,4,0)</f>
        <v>0</v>
      </c>
      <c r="F193" s="0" t="n">
        <f aca="false">$C193*VLOOKUP($B193,FoodDB!$A$2:$I$1014,5,0)</f>
        <v>42.6</v>
      </c>
      <c r="G193" s="0" t="n">
        <f aca="false">$C193*VLOOKUP($B193,FoodDB!$A$2:$I$1014,6,0)</f>
        <v>278.1</v>
      </c>
      <c r="H193" s="0" t="n">
        <f aca="false">$C193*VLOOKUP($B193,FoodDB!$A$2:$I$1014,7,0)</f>
        <v>0</v>
      </c>
      <c r="I193" s="0" t="n">
        <f aca="false">$C193*VLOOKUP($B193,FoodDB!$A$2:$I$1014,8,0)</f>
        <v>170.4</v>
      </c>
      <c r="J193" s="0" t="n">
        <f aca="false">$C193*VLOOKUP($B193,FoodDB!$A$2:$I$1014,9,0)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$C194*VLOOKUP($B194,FoodDB!$A$2:$I$1014,3,0)</f>
        <v>7.2</v>
      </c>
      <c r="E194" s="0" t="n">
        <f aca="false">$C194*VLOOKUP($B194,FoodDB!$A$2:$I$1014,4,0)</f>
        <v>0</v>
      </c>
      <c r="F194" s="0" t="n">
        <f aca="false">$C194*VLOOKUP($B194,FoodDB!$A$2:$I$1014,5,0)</f>
        <v>62</v>
      </c>
      <c r="G194" s="0" t="n">
        <f aca="false">$C194*VLOOKUP($B194,FoodDB!$A$2:$I$1014,6,0)</f>
        <v>64.8</v>
      </c>
      <c r="H194" s="0" t="n">
        <f aca="false">$C194*VLOOKUP($B194,FoodDB!$A$2:$I$1014,7,0)</f>
        <v>0</v>
      </c>
      <c r="I194" s="0" t="n">
        <f aca="false">$C194*VLOOKUP($B194,FoodDB!$A$2:$I$1014,8,0)</f>
        <v>248</v>
      </c>
      <c r="J194" s="0" t="n">
        <f aca="false">$C194*VLOOKUP($B194,FoodDB!$A$2:$I$1014,9,0)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$C195*VLOOKUP($B195,FoodDB!$A$2:$I$1014,3,0)</f>
        <v>0</v>
      </c>
      <c r="E195" s="0" t="n">
        <f aca="false">$C195*VLOOKUP($B195,FoodDB!$A$2:$I$1014,4,0)</f>
        <v>1.92857142857143</v>
      </c>
      <c r="F195" s="0" t="n">
        <f aca="false">$C195*VLOOKUP($B195,FoodDB!$A$2:$I$1014,5,0)</f>
        <v>0.964285714285714</v>
      </c>
      <c r="G195" s="0" t="n">
        <f aca="false">$C195*VLOOKUP($B195,FoodDB!$A$2:$I$1014,6,0)</f>
        <v>0</v>
      </c>
      <c r="H195" s="0" t="n">
        <f aca="false">$C195*VLOOKUP($B195,FoodDB!$A$2:$I$1014,7,0)</f>
        <v>7.71428571428572</v>
      </c>
      <c r="I195" s="0" t="n">
        <f aca="false">$C195*VLOOKUP($B195,FoodDB!$A$2:$I$1014,8,0)</f>
        <v>3.85714285714286</v>
      </c>
      <c r="J195" s="0" t="n">
        <f aca="false">$C195*VLOOKUP($B195,FoodDB!$A$2:$I$1014,9,0)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$C196*VLOOKUP($B196,FoodDB!$A$2:$I$1014,3,0)</f>
        <v>18</v>
      </c>
      <c r="E196" s="0" t="n">
        <f aca="false">$C196*VLOOKUP($B196,FoodDB!$A$2:$I$1014,4,0)</f>
        <v>4</v>
      </c>
      <c r="F196" s="0" t="n">
        <f aca="false">$C196*VLOOKUP($B196,FoodDB!$A$2:$I$1014,5,0)</f>
        <v>9.4</v>
      </c>
      <c r="G196" s="0" t="n">
        <f aca="false">$C196*VLOOKUP($B196,FoodDB!$A$2:$I$1014,6,0)</f>
        <v>162</v>
      </c>
      <c r="H196" s="0" t="n">
        <f aca="false">$C196*VLOOKUP($B196,FoodDB!$A$2:$I$1014,7,0)</f>
        <v>16</v>
      </c>
      <c r="I196" s="0" t="n">
        <f aca="false">$C196*VLOOKUP($B196,FoodDB!$A$2:$I$1014,8,0)</f>
        <v>37.6</v>
      </c>
      <c r="J196" s="0" t="n">
        <f aca="false">$C196*VLOOKUP($B196,FoodDB!$A$2:$I$1014,9,0)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$C197*VLOOKUP($B197,FoodDB!$A$2:$I$1014,3,0)</f>
        <v>0</v>
      </c>
      <c r="E197" s="0" t="n">
        <f aca="false">$C197*VLOOKUP($B197,FoodDB!$A$2:$I$1014,4,0)</f>
        <v>0</v>
      </c>
      <c r="F197" s="0" t="n">
        <f aca="false">$C197*VLOOKUP($B197,FoodDB!$A$2:$I$1014,5,0)</f>
        <v>0</v>
      </c>
      <c r="G197" s="0" t="n">
        <f aca="false">$C197*VLOOKUP($B197,FoodDB!$A$2:$I$1014,6,0)</f>
        <v>0</v>
      </c>
      <c r="H197" s="0" t="n">
        <f aca="false">$C197*VLOOKUP($B197,FoodDB!$A$2:$I$1014,7,0)</f>
        <v>0</v>
      </c>
      <c r="I197" s="0" t="n">
        <f aca="false">$C197*VLOOKUP($B197,FoodDB!$A$2:$I$1014,8,0)</f>
        <v>0</v>
      </c>
      <c r="J197" s="0" t="n">
        <f aca="false">$C197*VLOOKUP($B197,FoodDB!$A$2:$I$1014,9,0)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$C198*VLOOKUP($B198,FoodDB!$A$2:$I$1014,3,0)</f>
        <v>0</v>
      </c>
      <c r="E198" s="0" t="n">
        <f aca="false">$C198*VLOOKUP($B198,FoodDB!$A$2:$I$1014,4,0)</f>
        <v>0</v>
      </c>
      <c r="F198" s="0" t="n">
        <f aca="false">$C198*VLOOKUP($B198,FoodDB!$A$2:$I$1014,5,0)</f>
        <v>0</v>
      </c>
      <c r="G198" s="0" t="n">
        <f aca="false">$C198*VLOOKUP($B198,FoodDB!$A$2:$I$1014,6,0)</f>
        <v>0</v>
      </c>
      <c r="H198" s="0" t="n">
        <f aca="false">$C198*VLOOKUP($B198,FoodDB!$A$2:$I$1014,7,0)</f>
        <v>0</v>
      </c>
      <c r="I198" s="0" t="n">
        <f aca="false">$C198*VLOOKUP($B198,FoodDB!$A$2:$I$1014,8,0)</f>
        <v>0</v>
      </c>
      <c r="J198" s="0" t="n">
        <f aca="false">$C198*VLOOKUP($B198,FoodDB!$A$2:$I$1014,9,0)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435.057759043679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992.361833179838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-69.8422409563206</v>
      </c>
      <c r="H201" s="0" t="n">
        <f aca="false">H200-H199</f>
        <v>28.2857142857143</v>
      </c>
      <c r="I201" s="0" t="n">
        <f aca="false">I200-I199</f>
        <v>0.646931279015007</v>
      </c>
      <c r="J201" s="0" t="n">
        <f aca="false">J200-J199</f>
        <v>-40.9095953915926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$C204*VLOOKUP($B204,FoodDB!$A$2:$I$1014,3,0)</f>
        <v>10.8</v>
      </c>
      <c r="E204" s="0" t="n">
        <f aca="false">$C204*VLOOKUP($B204,FoodDB!$A$2:$I$1014,4,0)</f>
        <v>0</v>
      </c>
      <c r="F204" s="0" t="n">
        <f aca="false">$C204*VLOOKUP($B204,FoodDB!$A$2:$I$1014,5,0)</f>
        <v>93</v>
      </c>
      <c r="G204" s="0" t="n">
        <f aca="false">$C204*VLOOKUP($B204,FoodDB!$A$2:$I$1014,6,0)</f>
        <v>97.2</v>
      </c>
      <c r="H204" s="0" t="n">
        <f aca="false">$C204*VLOOKUP($B204,FoodDB!$A$2:$I$1014,7,0)</f>
        <v>0</v>
      </c>
      <c r="I204" s="0" t="n">
        <f aca="false">$C204*VLOOKUP($B204,FoodDB!$A$2:$I$1014,8,0)</f>
        <v>372</v>
      </c>
      <c r="J204" s="0" t="n">
        <f aca="false">$C204*VLOOKUP($B204,FoodDB!$A$2:$I$1014,9,0)</f>
        <v>469.2</v>
      </c>
      <c r="L204" s="0" t="n">
        <f aca="false">SUM(G204:G213)</f>
        <v>426.6</v>
      </c>
      <c r="M204" s="0" t="n">
        <f aca="false">SUM(H204:H213)</f>
        <v>65.6</v>
      </c>
      <c r="N204" s="0" t="n">
        <f aca="false">SUM(I204:I213)</f>
        <v>500.4</v>
      </c>
      <c r="O204" s="0" t="n">
        <f aca="false">SUM(L204:N204)</f>
        <v>992.6</v>
      </c>
      <c r="P204" s="100" t="n">
        <f aca="false">VLOOKUP($A204,LossChart!$A$3:$AB$105,14,0)-L204</f>
        <v>15.8899351753797</v>
      </c>
      <c r="Q204" s="100" t="n">
        <f aca="false">VLOOKUP($A204,LossChart!$A$3:$AB$105,15,0)-M204</f>
        <v>14.4</v>
      </c>
      <c r="R204" s="100" t="n">
        <f aca="false">VLOOKUP($A204,LossChart!$A$3:$AB$105,16,0)-N204</f>
        <v>-23.095925863842</v>
      </c>
      <c r="S204" s="100" t="n">
        <f aca="false">VLOOKUP($A204,LossChart!$A$3:$AB$105,17,0)-O204</f>
        <v>7.1940093115378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$C205*VLOOKUP($B205,FoodDB!$A$2:$I$1014,3,0)</f>
        <v>0</v>
      </c>
      <c r="E205" s="0" t="n">
        <f aca="false">$C205*VLOOKUP($B205,FoodDB!$A$2:$I$1014,4,0)</f>
        <v>7</v>
      </c>
      <c r="F205" s="0" t="n">
        <f aca="false">$C205*VLOOKUP($B205,FoodDB!$A$2:$I$1014,5,0)</f>
        <v>4.2</v>
      </c>
      <c r="G205" s="0" t="n">
        <f aca="false">$C205*VLOOKUP($B205,FoodDB!$A$2:$I$1014,6,0)</f>
        <v>0</v>
      </c>
      <c r="H205" s="0" t="n">
        <f aca="false">$C205*VLOOKUP($B205,FoodDB!$A$2:$I$1014,7,0)</f>
        <v>28</v>
      </c>
      <c r="I205" s="0" t="n">
        <f aca="false">$C205*VLOOKUP($B205,FoodDB!$A$2:$I$1014,8,0)</f>
        <v>16.8</v>
      </c>
      <c r="J205" s="0" t="n">
        <f aca="false">$C205*VLOOKUP($B205,FoodDB!$A$2:$I$1014,9,0)</f>
        <v>44.8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$C206*VLOOKUP($B206,FoodDB!$A$2:$I$1014,3,0)</f>
        <v>0</v>
      </c>
      <c r="E206" s="0" t="n">
        <f aca="false">$C206*VLOOKUP($B206,FoodDB!$A$2:$I$1014,4,0)</f>
        <v>0</v>
      </c>
      <c r="F206" s="0" t="n">
        <f aca="false">$C206*VLOOKUP($B206,FoodDB!$A$2:$I$1014,5,0)</f>
        <v>0</v>
      </c>
      <c r="G206" s="0" t="n">
        <f aca="false">$C206*VLOOKUP($B206,FoodDB!$A$2:$I$1014,6,0)</f>
        <v>0</v>
      </c>
      <c r="H206" s="0" t="n">
        <f aca="false">$C206*VLOOKUP($B206,FoodDB!$A$2:$I$1014,7,0)</f>
        <v>0</v>
      </c>
      <c r="I206" s="0" t="n">
        <f aca="false">$C206*VLOOKUP($B206,FoodDB!$A$2:$I$1014,8,0)</f>
        <v>0</v>
      </c>
      <c r="J206" s="0" t="n">
        <f aca="false">$C206*VLOOKUP($B206,FoodDB!$A$2:$I$1014,9,0)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$C207*VLOOKUP($B207,FoodDB!$A$2:$I$1014,3,0)</f>
        <v>0.6</v>
      </c>
      <c r="E207" s="0" t="n">
        <f aca="false">$C207*VLOOKUP($B207,FoodDB!$A$2:$I$1014,4,0)</f>
        <v>4.9</v>
      </c>
      <c r="F207" s="0" t="n">
        <f aca="false">$C207*VLOOKUP($B207,FoodDB!$A$2:$I$1014,5,0)</f>
        <v>2.4</v>
      </c>
      <c r="G207" s="0" t="n">
        <f aca="false">$C207*VLOOKUP($B207,FoodDB!$A$2:$I$1014,6,0)</f>
        <v>5.4</v>
      </c>
      <c r="H207" s="0" t="n">
        <f aca="false">$C207*VLOOKUP($B207,FoodDB!$A$2:$I$1014,7,0)</f>
        <v>19.6</v>
      </c>
      <c r="I207" s="0" t="n">
        <f aca="false">$C207*VLOOKUP($B207,FoodDB!$A$2:$I$1014,8,0)</f>
        <v>9.6</v>
      </c>
      <c r="J207" s="0" t="n">
        <f aca="false">$C207*VLOOKUP($B207,FoodDB!$A$2:$I$1014,9,0)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$C208*VLOOKUP($B208,FoodDB!$A$2:$I$1014,3,0)</f>
        <v>0</v>
      </c>
      <c r="E208" s="0" t="n">
        <f aca="false">$C208*VLOOKUP($B208,FoodDB!$A$2:$I$1014,4,0)</f>
        <v>1.3375</v>
      </c>
      <c r="F208" s="0" t="n">
        <f aca="false">$C208*VLOOKUP($B208,FoodDB!$A$2:$I$1014,5,0)</f>
        <v>0</v>
      </c>
      <c r="G208" s="0" t="n">
        <f aca="false">$C208*VLOOKUP($B208,FoodDB!$A$2:$I$1014,6,0)</f>
        <v>0</v>
      </c>
      <c r="H208" s="0" t="n">
        <f aca="false">$C208*VLOOKUP($B208,FoodDB!$A$2:$I$1014,7,0)</f>
        <v>0</v>
      </c>
      <c r="I208" s="0" t="n">
        <f aca="false">$C208*VLOOKUP($B208,FoodDB!$A$2:$I$1014,8,0)</f>
        <v>0</v>
      </c>
      <c r="J208" s="0" t="n">
        <f aca="false">$C208*VLOOKUP($B208,FoodDB!$A$2:$I$1014,9,0)</f>
        <v>0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$C209*VLOOKUP($B209,FoodDB!$A$2:$I$1014,3,0)</f>
        <v>3.5</v>
      </c>
      <c r="E209" s="0" t="n">
        <f aca="false">$C209*VLOOKUP($B209,FoodDB!$A$2:$I$1014,4,0)</f>
        <v>1.5</v>
      </c>
      <c r="F209" s="0" t="n">
        <f aca="false">$C209*VLOOKUP($B209,FoodDB!$A$2:$I$1014,5,0)</f>
        <v>0.5</v>
      </c>
      <c r="G209" s="0" t="n">
        <f aca="false">$C209*VLOOKUP($B209,FoodDB!$A$2:$I$1014,6,0)</f>
        <v>31.5</v>
      </c>
      <c r="H209" s="0" t="n">
        <f aca="false">$C209*VLOOKUP($B209,FoodDB!$A$2:$I$1014,7,0)</f>
        <v>6</v>
      </c>
      <c r="I209" s="0" t="n">
        <f aca="false">$C209*VLOOKUP($B209,FoodDB!$A$2:$I$1014,8,0)</f>
        <v>2</v>
      </c>
      <c r="J209" s="0" t="n">
        <f aca="false">$C209*VLOOKUP($B209,FoodDB!$A$2:$I$1014,9,0)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$C210*VLOOKUP($B210,FoodDB!$A$2:$I$1014,3,0)</f>
        <v>0.5</v>
      </c>
      <c r="E210" s="0" t="n">
        <f aca="false">$C210*VLOOKUP($B210,FoodDB!$A$2:$I$1014,4,0)</f>
        <v>1</v>
      </c>
      <c r="F210" s="0" t="n">
        <f aca="false">$C210*VLOOKUP($B210,FoodDB!$A$2:$I$1014,5,0)</f>
        <v>12</v>
      </c>
      <c r="G210" s="0" t="n">
        <f aca="false">$C210*VLOOKUP($B210,FoodDB!$A$2:$I$1014,6,0)</f>
        <v>4.5</v>
      </c>
      <c r="H210" s="0" t="n">
        <f aca="false">$C210*VLOOKUP($B210,FoodDB!$A$2:$I$1014,7,0)</f>
        <v>4</v>
      </c>
      <c r="I210" s="0" t="n">
        <f aca="false">$C210*VLOOKUP($B210,FoodDB!$A$2:$I$1014,8,0)</f>
        <v>48</v>
      </c>
      <c r="J210" s="0" t="n">
        <f aca="false">$C210*VLOOKUP($B210,FoodDB!$A$2:$I$1014,9,0)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$C211*VLOOKUP($B211,FoodDB!$A$2:$I$1014,3,0)</f>
        <v>15</v>
      </c>
      <c r="E211" s="0" t="n">
        <f aca="false">$C211*VLOOKUP($B211,FoodDB!$A$2:$I$1014,4,0)</f>
        <v>2</v>
      </c>
      <c r="F211" s="0" t="n">
        <f aca="false">$C211*VLOOKUP($B211,FoodDB!$A$2:$I$1014,5,0)</f>
        <v>7</v>
      </c>
      <c r="G211" s="0" t="n">
        <f aca="false">$C211*VLOOKUP($B211,FoodDB!$A$2:$I$1014,6,0)</f>
        <v>135</v>
      </c>
      <c r="H211" s="0" t="n">
        <f aca="false">$C211*VLOOKUP($B211,FoodDB!$A$2:$I$1014,7,0)</f>
        <v>8</v>
      </c>
      <c r="I211" s="0" t="n">
        <f aca="false">$C211*VLOOKUP($B211,FoodDB!$A$2:$I$1014,8,0)</f>
        <v>28</v>
      </c>
      <c r="J211" s="0" t="n">
        <f aca="false">$C211*VLOOKUP($B211,FoodDB!$A$2:$I$1014,9,0)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$C212*VLOOKUP($B212,FoodDB!$A$2:$I$1014,3,0)</f>
        <v>5</v>
      </c>
      <c r="E212" s="0" t="n">
        <f aca="false">$C212*VLOOKUP($B212,FoodDB!$A$2:$I$1014,4,0)</f>
        <v>0</v>
      </c>
      <c r="F212" s="0" t="n">
        <f aca="false">$C212*VLOOKUP($B212,FoodDB!$A$2:$I$1014,5,0)</f>
        <v>6</v>
      </c>
      <c r="G212" s="0" t="n">
        <f aca="false">$C212*VLOOKUP($B212,FoodDB!$A$2:$I$1014,6,0)</f>
        <v>45</v>
      </c>
      <c r="H212" s="0" t="n">
        <f aca="false">$C212*VLOOKUP($B212,FoodDB!$A$2:$I$1014,7,0)</f>
        <v>0</v>
      </c>
      <c r="I212" s="0" t="n">
        <f aca="false">$C212*VLOOKUP($B212,FoodDB!$A$2:$I$1014,8,0)</f>
        <v>24</v>
      </c>
      <c r="J212" s="0" t="n">
        <f aca="false">$C212*VLOOKUP($B212,FoodDB!$A$2:$I$1014,9,0)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$C213*VLOOKUP($B213,FoodDB!$A$2:$I$1014,3,0)</f>
        <v>12</v>
      </c>
      <c r="E213" s="0" t="n">
        <f aca="false">$C213*VLOOKUP($B213,FoodDB!$A$2:$I$1014,4,0)</f>
        <v>0</v>
      </c>
      <c r="F213" s="0" t="n">
        <f aca="false">$C213*VLOOKUP($B213,FoodDB!$A$2:$I$1014,5,0)</f>
        <v>0</v>
      </c>
      <c r="G213" s="0" t="n">
        <f aca="false">$C213*VLOOKUP($B213,FoodDB!$A$2:$I$1014,6,0)</f>
        <v>108</v>
      </c>
      <c r="H213" s="0" t="n">
        <f aca="false">$C213*VLOOKUP($B213,FoodDB!$A$2:$I$1014,7,0)</f>
        <v>0</v>
      </c>
      <c r="I213" s="0" t="n">
        <f aca="false">$C213*VLOOKUP($B213,FoodDB!$A$2:$I$1014,8,0)</f>
        <v>0</v>
      </c>
      <c r="J213" s="0" t="n">
        <f aca="false">$C213*VLOOKUP($B213,FoodDB!$A$2:$I$1014,9,0)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65.6</v>
      </c>
      <c r="I214" s="0" t="n">
        <f aca="false">SUM(I204:I213)</f>
        <v>500.4</v>
      </c>
      <c r="J214" s="0" t="n">
        <f aca="false">SUM(G214:I214)</f>
        <v>992.6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442.48993517538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999.794009311538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15.8899351753797</v>
      </c>
      <c r="H216" s="0" t="n">
        <f aca="false">H215-H214</f>
        <v>14.4</v>
      </c>
      <c r="I216" s="0" t="n">
        <f aca="false">I215-I214</f>
        <v>-23.095925863842</v>
      </c>
      <c r="J216" s="0" t="n">
        <f aca="false">J215-J214</f>
        <v>7.1940093115378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$C219*VLOOKUP($B219,FoodDB!$A$2:$I$1014,3,0)</f>
        <v>10.8</v>
      </c>
      <c r="E219" s="0" t="n">
        <f aca="false">$C219*VLOOKUP($B219,FoodDB!$A$2:$I$1014,4,0)</f>
        <v>0</v>
      </c>
      <c r="F219" s="0" t="n">
        <f aca="false">$C219*VLOOKUP($B219,FoodDB!$A$2:$I$1014,5,0)</f>
        <v>93</v>
      </c>
      <c r="G219" s="0" t="n">
        <f aca="false">$C219*VLOOKUP($B219,FoodDB!$A$2:$I$1014,6,0)</f>
        <v>97.2</v>
      </c>
      <c r="H219" s="0" t="n">
        <f aca="false">$C219*VLOOKUP($B219,FoodDB!$A$2:$I$1014,7,0)</f>
        <v>0</v>
      </c>
      <c r="I219" s="0" t="n">
        <f aca="false">$C219*VLOOKUP($B219,FoodDB!$A$2:$I$1014,8,0)</f>
        <v>372</v>
      </c>
      <c r="J219" s="0" t="n">
        <f aca="false">$C219*VLOOKUP($B219,FoodDB!$A$2:$I$1014,9,0)</f>
        <v>469.2</v>
      </c>
      <c r="L219" s="0" t="n">
        <f aca="false">SUM(G219:G228)</f>
        <v>605.7</v>
      </c>
      <c r="M219" s="0" t="n">
        <f aca="false">SUM(H219:H228)</f>
        <v>60.5714285714286</v>
      </c>
      <c r="N219" s="0" t="n">
        <f aca="false">SUM(I219:I228)</f>
        <v>482.285714285714</v>
      </c>
      <c r="O219" s="0" t="n">
        <f aca="false">SUM(L219:N219)</f>
        <v>1148.55714285714</v>
      </c>
      <c r="P219" s="100" t="n">
        <f aca="false">VLOOKUP($A219,LossChart!$A$3:$AB$105,14,0)-L219</f>
        <v>-155.626813898388</v>
      </c>
      <c r="Q219" s="100" t="n">
        <f aca="false">VLOOKUP($A219,LossChart!$A$3:$AB$105,15,0)-M219</f>
        <v>19.4285714285714</v>
      </c>
      <c r="R219" s="100" t="n">
        <f aca="false">VLOOKUP($A219,LossChart!$A$3:$AB$105,16,0)-N219</f>
        <v>-4.98164014955597</v>
      </c>
      <c r="S219" s="100" t="n">
        <f aca="false">VLOOKUP($A219,LossChart!$A$3:$AB$105,17,0)-O219</f>
        <v>-141.17988261937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$C220*VLOOKUP($B220,FoodDB!$A$2:$I$1014,3,0)</f>
        <v>0</v>
      </c>
      <c r="E220" s="0" t="n">
        <f aca="false">$C220*VLOOKUP($B220,FoodDB!$A$2:$I$1014,4,0)</f>
        <v>0</v>
      </c>
      <c r="F220" s="0" t="n">
        <f aca="false">$C220*VLOOKUP($B220,FoodDB!$A$2:$I$1014,5,0)</f>
        <v>0</v>
      </c>
      <c r="G220" s="0" t="n">
        <f aca="false">$C220*VLOOKUP($B220,FoodDB!$A$2:$I$1014,6,0)</f>
        <v>0</v>
      </c>
      <c r="H220" s="0" t="n">
        <f aca="false">$C220*VLOOKUP($B220,FoodDB!$A$2:$I$1014,7,0)</f>
        <v>0</v>
      </c>
      <c r="I220" s="0" t="n">
        <f aca="false">$C220*VLOOKUP($B220,FoodDB!$A$2:$I$1014,8,0)</f>
        <v>0</v>
      </c>
      <c r="J220" s="0" t="n">
        <f aca="false">$C220*VLOOKUP($B220,FoodDB!$A$2:$I$1014,9,0)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$C221*VLOOKUP($B221,FoodDB!$A$2:$I$1014,3,0)</f>
        <v>0.5</v>
      </c>
      <c r="E221" s="0" t="n">
        <v>8</v>
      </c>
      <c r="F221" s="0" t="n">
        <f aca="false">$C221*VLOOKUP($B221,FoodDB!$A$2:$I$1014,5,0)</f>
        <v>12</v>
      </c>
      <c r="G221" s="0" t="n">
        <f aca="false">$C221*VLOOKUP($B221,FoodDB!$A$2:$I$1014,6,0)</f>
        <v>4.5</v>
      </c>
      <c r="H221" s="0" t="n">
        <v>32</v>
      </c>
      <c r="I221" s="0" t="n">
        <f aca="false">$C221*VLOOKUP($B221,FoodDB!$A$2:$I$1014,8,0)</f>
        <v>48</v>
      </c>
      <c r="J221" s="0" t="n">
        <f aca="false">$C221*VLOOKUP($B221,FoodDB!$A$2:$I$1014,9,0)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$C222*VLOOKUP($B222,FoodDB!$A$2:$I$1014,3,0)</f>
        <v>0</v>
      </c>
      <c r="E222" s="0" t="n">
        <f aca="false">$C222*VLOOKUP($B222,FoodDB!$A$2:$I$1014,4,0)</f>
        <v>5.14285714285714</v>
      </c>
      <c r="F222" s="0" t="n">
        <f aca="false">$C222*VLOOKUP($B222,FoodDB!$A$2:$I$1014,5,0)</f>
        <v>2.57142857142857</v>
      </c>
      <c r="G222" s="0" t="n">
        <f aca="false">$C222*VLOOKUP($B222,FoodDB!$A$2:$I$1014,6,0)</f>
        <v>0</v>
      </c>
      <c r="H222" s="0" t="n">
        <f aca="false">$C222*VLOOKUP($B222,FoodDB!$A$2:$I$1014,7,0)</f>
        <v>20.5714285714286</v>
      </c>
      <c r="I222" s="0" t="n">
        <f aca="false">$C222*VLOOKUP($B222,FoodDB!$A$2:$I$1014,8,0)</f>
        <v>10.2857142857143</v>
      </c>
      <c r="J222" s="0" t="n">
        <f aca="false">$C222*VLOOKUP($B222,FoodDB!$A$2:$I$1014,9,0)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$C223*VLOOKUP($B223,FoodDB!$A$2:$I$1014,3,0)</f>
        <v>36</v>
      </c>
      <c r="E223" s="0" t="n">
        <f aca="false">$C223*VLOOKUP($B223,FoodDB!$A$2:$I$1014,4,0)</f>
        <v>0</v>
      </c>
      <c r="F223" s="0" t="n">
        <f aca="false">$C223*VLOOKUP($B223,FoodDB!$A$2:$I$1014,5,0)</f>
        <v>0</v>
      </c>
      <c r="G223" s="0" t="n">
        <f aca="false">$C223*VLOOKUP($B223,FoodDB!$A$2:$I$1014,6,0)</f>
        <v>324</v>
      </c>
      <c r="H223" s="0" t="n">
        <f aca="false">$C223*VLOOKUP($B223,FoodDB!$A$2:$I$1014,7,0)</f>
        <v>0</v>
      </c>
      <c r="I223" s="0" t="n">
        <f aca="false">$C223*VLOOKUP($B223,FoodDB!$A$2:$I$1014,8,0)</f>
        <v>0</v>
      </c>
      <c r="J223" s="0" t="n">
        <f aca="false">$C223*VLOOKUP($B223,FoodDB!$A$2:$I$1014,9,0)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$C224*VLOOKUP($B224,FoodDB!$A$2:$I$1014,3,0)</f>
        <v>15</v>
      </c>
      <c r="E224" s="0" t="n">
        <f aca="false">$C224*VLOOKUP($B224,FoodDB!$A$2:$I$1014,4,0)</f>
        <v>2</v>
      </c>
      <c r="F224" s="0" t="n">
        <f aca="false">$C224*VLOOKUP($B224,FoodDB!$A$2:$I$1014,5,0)</f>
        <v>7</v>
      </c>
      <c r="G224" s="0" t="n">
        <f aca="false">$C224*VLOOKUP($B224,FoodDB!$A$2:$I$1014,6,0)</f>
        <v>135</v>
      </c>
      <c r="H224" s="0" t="n">
        <f aca="false">$C224*VLOOKUP($B224,FoodDB!$A$2:$I$1014,7,0)</f>
        <v>8</v>
      </c>
      <c r="I224" s="0" t="n">
        <f aca="false">$C224*VLOOKUP($B224,FoodDB!$A$2:$I$1014,8,0)</f>
        <v>28</v>
      </c>
      <c r="J224" s="0" t="n">
        <f aca="false">$C224*VLOOKUP($B224,FoodDB!$A$2:$I$1014,9,0)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$C225*VLOOKUP($B225,FoodDB!$A$2:$I$1014,3,0)</f>
        <v>5</v>
      </c>
      <c r="E225" s="0" t="n">
        <f aca="false">$C225*VLOOKUP($B225,FoodDB!$A$2:$I$1014,4,0)</f>
        <v>0</v>
      </c>
      <c r="F225" s="0" t="n">
        <f aca="false">$C225*VLOOKUP($B225,FoodDB!$A$2:$I$1014,5,0)</f>
        <v>6</v>
      </c>
      <c r="G225" s="0" t="n">
        <f aca="false">$C225*VLOOKUP($B225,FoodDB!$A$2:$I$1014,6,0)</f>
        <v>45</v>
      </c>
      <c r="H225" s="0" t="n">
        <f aca="false">$C225*VLOOKUP($B225,FoodDB!$A$2:$I$1014,7,0)</f>
        <v>0</v>
      </c>
      <c r="I225" s="0" t="n">
        <f aca="false">$C225*VLOOKUP($B225,FoodDB!$A$2:$I$1014,8,0)</f>
        <v>24</v>
      </c>
      <c r="J225" s="0" t="n">
        <f aca="false">$C225*VLOOKUP($B225,FoodDB!$A$2:$I$1014,9,0)</f>
        <v>69</v>
      </c>
    </row>
    <row r="226" customFormat="false" ht="15" hidden="false" customHeight="false" outlineLevel="0" collapsed="false">
      <c r="B226" s="96" t="s">
        <v>108</v>
      </c>
      <c r="C226" s="97" t="n">
        <v>0</v>
      </c>
      <c r="D226" s="0" t="n">
        <f aca="false">$C226*VLOOKUP($B226,FoodDB!$A$2:$I$1014,3,0)</f>
        <v>0</v>
      </c>
      <c r="E226" s="0" t="n">
        <f aca="false">$C226*VLOOKUP($B226,FoodDB!$A$2:$I$1014,4,0)</f>
        <v>0</v>
      </c>
      <c r="F226" s="0" t="n">
        <f aca="false">$C226*VLOOKUP($B226,FoodDB!$A$2:$I$1014,5,0)</f>
        <v>0</v>
      </c>
      <c r="G226" s="0" t="n">
        <f aca="false">$C226*VLOOKUP($B226,FoodDB!$A$2:$I$1014,6,0)</f>
        <v>0</v>
      </c>
      <c r="H226" s="0" t="n">
        <f aca="false">$C226*VLOOKUP($B226,FoodDB!$A$2:$I$1014,7,0)</f>
        <v>0</v>
      </c>
      <c r="I226" s="0" t="n">
        <f aca="false">$C226*VLOOKUP($B226,FoodDB!$A$2:$I$1014,8,0)</f>
        <v>0</v>
      </c>
      <c r="J226" s="0" t="n">
        <f aca="false">$C226*VLOOKUP($B226,FoodDB!$A$2:$I$1014,9,0)</f>
        <v>0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$C227*VLOOKUP($B227,FoodDB!$A$2:$I$1014,3,0)</f>
        <v>0</v>
      </c>
      <c r="E227" s="0" t="n">
        <f aca="false">$C227*VLOOKUP($B227,FoodDB!$A$2:$I$1014,4,0)</f>
        <v>0</v>
      </c>
      <c r="F227" s="0" t="n">
        <f aca="false">$C227*VLOOKUP($B227,FoodDB!$A$2:$I$1014,5,0)</f>
        <v>0</v>
      </c>
      <c r="G227" s="0" t="n">
        <f aca="false">$C227*VLOOKUP($B227,FoodDB!$A$2:$I$1014,6,0)</f>
        <v>0</v>
      </c>
      <c r="H227" s="0" t="n">
        <f aca="false">$C227*VLOOKUP($B227,FoodDB!$A$2:$I$1014,7,0)</f>
        <v>0</v>
      </c>
      <c r="I227" s="0" t="n">
        <f aca="false">$C227*VLOOKUP($B227,FoodDB!$A$2:$I$1014,8,0)</f>
        <v>0</v>
      </c>
      <c r="J227" s="0" t="n">
        <f aca="false">$C227*VLOOKUP($B227,FoodDB!$A$2:$I$1014,9,0)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$C228*VLOOKUP($B228,FoodDB!$A$2:$I$1014,3,0)</f>
        <v>0</v>
      </c>
      <c r="E228" s="0" t="n">
        <f aca="false">$C228*VLOOKUP($B228,FoodDB!$A$2:$I$1014,4,0)</f>
        <v>0</v>
      </c>
      <c r="F228" s="0" t="n">
        <f aca="false">$C228*VLOOKUP($B228,FoodDB!$A$2:$I$1014,5,0)</f>
        <v>0</v>
      </c>
      <c r="G228" s="0" t="n">
        <f aca="false">$C228*VLOOKUP($B228,FoodDB!$A$2:$I$1014,6,0)</f>
        <v>0</v>
      </c>
      <c r="H228" s="0" t="n">
        <f aca="false">$C228*VLOOKUP($B228,FoodDB!$A$2:$I$1014,7,0)</f>
        <v>0</v>
      </c>
      <c r="I228" s="0" t="n">
        <f aca="false">$C228*VLOOKUP($B228,FoodDB!$A$2:$I$1014,8,0)</f>
        <v>0</v>
      </c>
      <c r="J228" s="0" t="n">
        <f aca="false">$C228*VLOOKUP($B228,FoodDB!$A$2:$I$1014,9,0)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60.5714285714286</v>
      </c>
      <c r="I229" s="0" t="n">
        <f aca="false">SUM(I219:I228)</f>
        <v>482.285714285714</v>
      </c>
      <c r="J229" s="0" t="n">
        <f aca="false">SUM(G229:I229)</f>
        <v>1148.55714285714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450.073186101612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1007.37726023777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-155.626813898388</v>
      </c>
      <c r="H231" s="0" t="n">
        <f aca="false">H230-H229</f>
        <v>19.4285714285714</v>
      </c>
      <c r="I231" s="0" t="n">
        <f aca="false">I230-I229</f>
        <v>-4.98164014955597</v>
      </c>
      <c r="J231" s="0" t="n">
        <f aca="false">J230-J229</f>
        <v>-141.17988261937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108</v>
      </c>
      <c r="C234" s="97" t="n">
        <v>0</v>
      </c>
      <c r="D234" s="0" t="n">
        <f aca="false">$C234*VLOOKUP($B234,FoodDB!$A$2:$I$1014,3,0)</f>
        <v>0</v>
      </c>
      <c r="E234" s="0" t="n">
        <f aca="false">$C234*VLOOKUP($B234,FoodDB!$A$2:$I$1014,4,0)</f>
        <v>0</v>
      </c>
      <c r="F234" s="0" t="n">
        <f aca="false">$C234*VLOOKUP($B234,FoodDB!$A$2:$I$1014,5,0)</f>
        <v>0</v>
      </c>
      <c r="G234" s="0" t="n">
        <f aca="false">$C234*VLOOKUP($B234,FoodDB!$A$2:$I$1014,6,0)</f>
        <v>0</v>
      </c>
      <c r="H234" s="0" t="n">
        <f aca="false">$C234*VLOOKUP($B234,FoodDB!$A$2:$I$1014,7,0)</f>
        <v>0</v>
      </c>
      <c r="I234" s="0" t="n">
        <f aca="false">$C234*VLOOKUP($B234,FoodDB!$A$2:$I$1014,8,0)</f>
        <v>0</v>
      </c>
      <c r="J234" s="0" t="n">
        <f aca="false">$C234*VLOOKUP($B234,FoodDB!$A$2:$I$1014,9,0)</f>
        <v>0</v>
      </c>
      <c r="L234" s="0" t="n">
        <f aca="false">SUM(G234:G240)</f>
        <v>0</v>
      </c>
      <c r="M234" s="0" t="n">
        <f aca="false">SUM(H234:H240)</f>
        <v>0</v>
      </c>
      <c r="N234" s="0" t="n">
        <f aca="false">SUM(I234:I240)</f>
        <v>0</v>
      </c>
      <c r="O234" s="0" t="n">
        <f aca="false">SUM(L234:N234)</f>
        <v>0</v>
      </c>
      <c r="P234" s="100" t="n">
        <f aca="false">VLOOKUP($A234,LossChart!$A$3:$AB$105,14,0)-L234</f>
        <v>456.840735472468</v>
      </c>
      <c r="Q234" s="100" t="n">
        <f aca="false">VLOOKUP($A234,LossChart!$A$3:$AB$105,15,0)-M234</f>
        <v>80</v>
      </c>
      <c r="R234" s="100" t="n">
        <f aca="false">VLOOKUP($A234,LossChart!$A$3:$AB$105,16,0)-N234</f>
        <v>477.304074136158</v>
      </c>
      <c r="S234" s="100" t="n">
        <f aca="false">VLOOKUP($A234,LossChart!$A$3:$AB$105,17,0)-O234</f>
        <v>1014.14480960863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108</v>
      </c>
      <c r="C235" s="97" t="n">
        <v>0</v>
      </c>
      <c r="D235" s="0" t="n">
        <f aca="false">$C235*VLOOKUP($B235,FoodDB!$A$2:$I$1014,3,0)</f>
        <v>0</v>
      </c>
      <c r="E235" s="0" t="n">
        <f aca="false">$C235*VLOOKUP($B235,FoodDB!$A$2:$I$1014,4,0)</f>
        <v>0</v>
      </c>
      <c r="F235" s="0" t="n">
        <f aca="false">$C235*VLOOKUP($B235,FoodDB!$A$2:$I$1014,5,0)</f>
        <v>0</v>
      </c>
      <c r="G235" s="0" t="n">
        <f aca="false">$C235*VLOOKUP($B235,FoodDB!$A$2:$I$1014,6,0)</f>
        <v>0</v>
      </c>
      <c r="H235" s="0" t="n">
        <f aca="false">$C235*VLOOKUP($B235,FoodDB!$A$2:$I$1014,7,0)</f>
        <v>0</v>
      </c>
      <c r="I235" s="0" t="n">
        <f aca="false">$C235*VLOOKUP($B235,FoodDB!$A$2:$I$1014,8,0)</f>
        <v>0</v>
      </c>
      <c r="J235" s="0" t="n">
        <f aca="false">$C235*VLOOKUP($B235,FoodDB!$A$2:$I$1014,9,0)</f>
        <v>0</v>
      </c>
    </row>
    <row r="236" customFormat="false" ht="15" hidden="false" customHeight="false" outlineLevel="0" collapsed="false">
      <c r="B236" s="96" t="s">
        <v>108</v>
      </c>
      <c r="C236" s="97" t="n">
        <v>0</v>
      </c>
      <c r="D236" s="0" t="n">
        <f aca="false">$C236*VLOOKUP($B236,FoodDB!$A$2:$I$1014,3,0)</f>
        <v>0</v>
      </c>
      <c r="E236" s="0" t="n">
        <f aca="false">$C236*VLOOKUP($B236,FoodDB!$A$2:$I$1014,4,0)</f>
        <v>0</v>
      </c>
      <c r="F236" s="0" t="n">
        <f aca="false">$C236*VLOOKUP($B236,FoodDB!$A$2:$I$1014,5,0)</f>
        <v>0</v>
      </c>
      <c r="G236" s="0" t="n">
        <f aca="false">$C236*VLOOKUP($B236,FoodDB!$A$2:$I$1014,6,0)</f>
        <v>0</v>
      </c>
      <c r="H236" s="0" t="n">
        <f aca="false">$C236*VLOOKUP($B236,FoodDB!$A$2:$I$1014,7,0)</f>
        <v>0</v>
      </c>
      <c r="I236" s="0" t="n">
        <f aca="false">$C236*VLOOKUP($B236,FoodDB!$A$2:$I$1014,8,0)</f>
        <v>0</v>
      </c>
      <c r="J236" s="0" t="n">
        <f aca="false">$C236*VLOOKUP($B236,FoodDB!$A$2:$I$1014,9,0)</f>
        <v>0</v>
      </c>
    </row>
    <row r="237" customFormat="false" ht="15" hidden="false" customHeight="false" outlineLevel="0" collapsed="false">
      <c r="B237" s="96" t="s">
        <v>108</v>
      </c>
      <c r="C237" s="97" t="n">
        <v>0</v>
      </c>
      <c r="D237" s="0" t="n">
        <f aca="false">$C237*VLOOKUP($B237,FoodDB!$A$2:$I$1014,3,0)</f>
        <v>0</v>
      </c>
      <c r="E237" s="0" t="n">
        <f aca="false">$C237*VLOOKUP($B237,FoodDB!$A$2:$I$1014,4,0)</f>
        <v>0</v>
      </c>
      <c r="F237" s="0" t="n">
        <f aca="false">$C237*VLOOKUP($B237,FoodDB!$A$2:$I$1014,5,0)</f>
        <v>0</v>
      </c>
      <c r="G237" s="0" t="n">
        <f aca="false">$C237*VLOOKUP($B237,FoodDB!$A$2:$I$1014,6,0)</f>
        <v>0</v>
      </c>
      <c r="H237" s="0" t="n">
        <f aca="false">$C237*VLOOKUP($B237,FoodDB!$A$2:$I$1014,7,0)</f>
        <v>0</v>
      </c>
      <c r="I237" s="0" t="n">
        <f aca="false">$C237*VLOOKUP($B237,FoodDB!$A$2:$I$1014,8,0)</f>
        <v>0</v>
      </c>
      <c r="J237" s="0" t="n">
        <f aca="false">$C237*VLOOKUP($B237,FoodDB!$A$2:$I$1014,9,0)</f>
        <v>0</v>
      </c>
    </row>
    <row r="238" customFormat="false" ht="15" hidden="false" customHeight="false" outlineLevel="0" collapsed="false">
      <c r="B238" s="96" t="s">
        <v>108</v>
      </c>
      <c r="C238" s="97" t="n">
        <v>0</v>
      </c>
      <c r="D238" s="0" t="n">
        <f aca="false">$C238*VLOOKUP($B238,FoodDB!$A$2:$I$1014,3,0)</f>
        <v>0</v>
      </c>
      <c r="E238" s="0" t="n">
        <f aca="false">$C238*VLOOKUP($B238,FoodDB!$A$2:$I$1014,4,0)</f>
        <v>0</v>
      </c>
      <c r="F238" s="0" t="n">
        <f aca="false">$C238*VLOOKUP($B238,FoodDB!$A$2:$I$1014,5,0)</f>
        <v>0</v>
      </c>
      <c r="G238" s="0" t="n">
        <f aca="false">$C238*VLOOKUP($B238,FoodDB!$A$2:$I$1014,6,0)</f>
        <v>0</v>
      </c>
      <c r="H238" s="0" t="n">
        <f aca="false">$C238*VLOOKUP($B238,FoodDB!$A$2:$I$1014,7,0)</f>
        <v>0</v>
      </c>
      <c r="I238" s="0" t="n">
        <f aca="false">$C238*VLOOKUP($B238,FoodDB!$A$2:$I$1014,8,0)</f>
        <v>0</v>
      </c>
      <c r="J238" s="0" t="n">
        <f aca="false">$C238*VLOOKUP($B238,FoodDB!$A$2:$I$1014,9,0)</f>
        <v>0</v>
      </c>
    </row>
    <row r="239" customFormat="false" ht="15" hidden="false" customHeight="false" outlineLevel="0" collapsed="false">
      <c r="B239" s="96" t="s">
        <v>108</v>
      </c>
      <c r="C239" s="97" t="n">
        <v>0</v>
      </c>
      <c r="D239" s="0" t="n">
        <f aca="false">$C239*VLOOKUP($B239,FoodDB!$A$2:$I$1014,3,0)</f>
        <v>0</v>
      </c>
      <c r="E239" s="0" t="n">
        <f aca="false">$C239*VLOOKUP($B239,FoodDB!$A$2:$I$1014,4,0)</f>
        <v>0</v>
      </c>
      <c r="F239" s="0" t="n">
        <f aca="false">$C239*VLOOKUP($B239,FoodDB!$A$2:$I$1014,5,0)</f>
        <v>0</v>
      </c>
      <c r="G239" s="0" t="n">
        <f aca="false">$C239*VLOOKUP($B239,FoodDB!$A$2:$I$1014,6,0)</f>
        <v>0</v>
      </c>
      <c r="H239" s="0" t="n">
        <f aca="false">$C239*VLOOKUP($B239,FoodDB!$A$2:$I$1014,7,0)</f>
        <v>0</v>
      </c>
      <c r="I239" s="0" t="n">
        <f aca="false">$C239*VLOOKUP($B239,FoodDB!$A$2:$I$1014,8,0)</f>
        <v>0</v>
      </c>
      <c r="J239" s="0" t="n">
        <f aca="false">$C239*VLOOKUP($B239,FoodDB!$A$2:$I$1014,9,0)</f>
        <v>0</v>
      </c>
    </row>
    <row r="240" customFormat="false" ht="15" hidden="false" customHeight="false" outlineLevel="0" collapsed="false">
      <c r="B240" s="96" t="s">
        <v>108</v>
      </c>
      <c r="C240" s="97" t="n">
        <v>0</v>
      </c>
      <c r="D240" s="0" t="n">
        <f aca="false">$C240*VLOOKUP($B240,FoodDB!$A$2:$I$1014,3,0)</f>
        <v>0</v>
      </c>
      <c r="E240" s="0" t="n">
        <f aca="false">$C240*VLOOKUP($B240,FoodDB!$A$2:$I$1014,4,0)</f>
        <v>0</v>
      </c>
      <c r="F240" s="0" t="n">
        <f aca="false">$C240*VLOOKUP($B240,FoodDB!$A$2:$I$1014,5,0)</f>
        <v>0</v>
      </c>
      <c r="G240" s="0" t="n">
        <f aca="false">$C240*VLOOKUP($B240,FoodDB!$A$2:$I$1014,6,0)</f>
        <v>0</v>
      </c>
      <c r="H240" s="0" t="n">
        <f aca="false">$C240*VLOOKUP($B240,FoodDB!$A$2:$I$1014,7,0)</f>
        <v>0</v>
      </c>
      <c r="I240" s="0" t="n">
        <f aca="false">$C240*VLOOKUP($B240,FoodDB!$A$2:$I$1014,8,0)</f>
        <v>0</v>
      </c>
      <c r="J240" s="0" t="n">
        <f aca="false">$C240*VLOOKUP($B240,FoodDB!$A$2:$I$1014,9,0)</f>
        <v>0</v>
      </c>
    </row>
    <row r="241" customFormat="false" ht="15" hidden="false" customHeight="false" outlineLevel="0" collapsed="false">
      <c r="A241" s="0" t="s">
        <v>98</v>
      </c>
      <c r="G241" s="0" t="n">
        <f aca="false">SUM(G234:G240)</f>
        <v>0</v>
      </c>
      <c r="H241" s="0" t="n">
        <f aca="false">SUM(H234:H240)</f>
        <v>0</v>
      </c>
      <c r="I241" s="0" t="n">
        <f aca="false">SUM(I234:I240)</f>
        <v>0</v>
      </c>
      <c r="J241" s="0" t="n">
        <f aca="false">SUM(G241:I241)</f>
        <v>0</v>
      </c>
    </row>
    <row r="242" customFormat="false" ht="15" hidden="false" customHeight="false" outlineLevel="0" collapsed="false">
      <c r="A242" s="0" t="s">
        <v>102</v>
      </c>
      <c r="B242" s="0" t="s">
        <v>103</v>
      </c>
      <c r="E242" s="100"/>
      <c r="F242" s="100"/>
      <c r="G242" s="100" t="n">
        <f aca="false">VLOOKUP($A234,LossChart!$A$3:$AB$105,14,0)</f>
        <v>456.840735472468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1014.14480960863</v>
      </c>
      <c r="K242" s="100"/>
    </row>
    <row r="243" customFormat="false" ht="15" hidden="false" customHeight="false" outlineLevel="0" collapsed="false">
      <c r="A243" s="0" t="s">
        <v>104</v>
      </c>
      <c r="G243" s="0" t="n">
        <f aca="false">G242-G241</f>
        <v>456.840735472468</v>
      </c>
      <c r="H243" s="0" t="n">
        <f aca="false">H242-H241</f>
        <v>80</v>
      </c>
      <c r="I243" s="0" t="n">
        <f aca="false">I242-I241</f>
        <v>477.304074136158</v>
      </c>
      <c r="J243" s="0" t="n">
        <f aca="false">J242-J241</f>
        <v>1014.14480960863</v>
      </c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108</v>
      </c>
      <c r="C246" s="97" t="n">
        <v>0</v>
      </c>
      <c r="D246" s="0" t="n">
        <f aca="false">$C246*VLOOKUP($B246,FoodDB!$A$2:$I$1014,3,0)</f>
        <v>0</v>
      </c>
      <c r="E246" s="0" t="n">
        <f aca="false">$C246*VLOOKUP($B246,FoodDB!$A$2:$I$1014,4,0)</f>
        <v>0</v>
      </c>
      <c r="F246" s="0" t="n">
        <f aca="false">$C246*VLOOKUP($B246,FoodDB!$A$2:$I$1014,5,0)</f>
        <v>0</v>
      </c>
      <c r="G246" s="0" t="n">
        <f aca="false">$C246*VLOOKUP($B246,FoodDB!$A$2:$I$1014,6,0)</f>
        <v>0</v>
      </c>
      <c r="H246" s="0" t="n">
        <f aca="false">$C246*VLOOKUP($B246,FoodDB!$A$2:$I$1014,7,0)</f>
        <v>0</v>
      </c>
      <c r="I246" s="0" t="n">
        <f aca="false">$C246*VLOOKUP($B246,FoodDB!$A$2:$I$1014,8,0)</f>
        <v>0</v>
      </c>
      <c r="J246" s="0" t="n">
        <f aca="false">$C246*VLOOKUP($B246,FoodDB!$A$2:$I$1014,9,0)</f>
        <v>0</v>
      </c>
      <c r="L246" s="0" t="n">
        <f aca="false">SUM(G246:G252)</f>
        <v>0</v>
      </c>
      <c r="M246" s="0" t="n">
        <f aca="false">SUM(H246:H252)</f>
        <v>0</v>
      </c>
      <c r="N246" s="0" t="n">
        <f aca="false">SUM(I246:I252)</f>
        <v>0</v>
      </c>
      <c r="O246" s="0" t="n">
        <f aca="false">SUM(L246:N246)</f>
        <v>0</v>
      </c>
      <c r="P246" s="100" t="n">
        <f aca="false">VLOOKUP($A246,LossChart!$A$3:$AB$105,14,0)-L246</f>
        <v>464.296879310355</v>
      </c>
      <c r="Q246" s="100" t="n">
        <f aca="false">VLOOKUP($A246,LossChart!$A$3:$AB$105,15,0)-M246</f>
        <v>80</v>
      </c>
      <c r="R246" s="100" t="n">
        <f aca="false">VLOOKUP($A246,LossChart!$A$3:$AB$105,16,0)-N246</f>
        <v>477.304074136158</v>
      </c>
      <c r="S246" s="100" t="n">
        <f aca="false">VLOOKUP($A246,LossChart!$A$3:$AB$105,17,0)-O246</f>
        <v>1021.60095344651</v>
      </c>
    </row>
    <row r="247" customFormat="false" ht="15" hidden="false" customHeight="false" outlineLevel="0" collapsed="false">
      <c r="B247" s="96" t="s">
        <v>108</v>
      </c>
      <c r="C247" s="97" t="n">
        <v>0</v>
      </c>
      <c r="D247" s="0" t="n">
        <f aca="false">$C247*VLOOKUP($B247,FoodDB!$A$2:$I$1014,3,0)</f>
        <v>0</v>
      </c>
      <c r="E247" s="0" t="n">
        <f aca="false">$C247*VLOOKUP($B247,FoodDB!$A$2:$I$1014,4,0)</f>
        <v>0</v>
      </c>
      <c r="F247" s="0" t="n">
        <f aca="false">$C247*VLOOKUP($B247,FoodDB!$A$2:$I$1014,5,0)</f>
        <v>0</v>
      </c>
      <c r="G247" s="0" t="n">
        <f aca="false">$C247*VLOOKUP($B247,FoodDB!$A$2:$I$1014,6,0)</f>
        <v>0</v>
      </c>
      <c r="H247" s="0" t="n">
        <f aca="false">$C247*VLOOKUP($B247,FoodDB!$A$2:$I$1014,7,0)</f>
        <v>0</v>
      </c>
      <c r="I247" s="0" t="n">
        <f aca="false">$C247*VLOOKUP($B247,FoodDB!$A$2:$I$1014,8,0)</f>
        <v>0</v>
      </c>
      <c r="J247" s="0" t="n">
        <f aca="false">$C247*VLOOKUP($B247,FoodDB!$A$2:$I$1014,9,0)</f>
        <v>0</v>
      </c>
    </row>
    <row r="248" customFormat="false" ht="15" hidden="false" customHeight="false" outlineLevel="0" collapsed="false">
      <c r="B248" s="96" t="s">
        <v>108</v>
      </c>
      <c r="C248" s="97" t="n">
        <v>0</v>
      </c>
      <c r="D248" s="0" t="n">
        <f aca="false">$C248*VLOOKUP($B248,FoodDB!$A$2:$I$1014,3,0)</f>
        <v>0</v>
      </c>
      <c r="E248" s="0" t="n">
        <f aca="false">$C248*VLOOKUP($B248,FoodDB!$A$2:$I$1014,4,0)</f>
        <v>0</v>
      </c>
      <c r="F248" s="0" t="n">
        <f aca="false">$C248*VLOOKUP($B248,FoodDB!$A$2:$I$1014,5,0)</f>
        <v>0</v>
      </c>
      <c r="G248" s="0" t="n">
        <f aca="false">$C248*VLOOKUP($B248,FoodDB!$A$2:$I$1014,6,0)</f>
        <v>0</v>
      </c>
      <c r="H248" s="0" t="n">
        <f aca="false">$C248*VLOOKUP($B248,FoodDB!$A$2:$I$1014,7,0)</f>
        <v>0</v>
      </c>
      <c r="I248" s="0" t="n">
        <f aca="false">$C248*VLOOKUP($B248,FoodDB!$A$2:$I$1014,8,0)</f>
        <v>0</v>
      </c>
      <c r="J248" s="0" t="n">
        <f aca="false">$C248*VLOOKUP($B248,FoodDB!$A$2:$I$1014,9,0)</f>
        <v>0</v>
      </c>
    </row>
    <row r="249" customFormat="false" ht="15" hidden="false" customHeight="false" outlineLevel="0" collapsed="false">
      <c r="B249" s="96" t="s">
        <v>108</v>
      </c>
      <c r="C249" s="97" t="n">
        <v>0</v>
      </c>
      <c r="D249" s="0" t="n">
        <f aca="false">$C249*VLOOKUP($B249,FoodDB!$A$2:$I$1014,3,0)</f>
        <v>0</v>
      </c>
      <c r="E249" s="0" t="n">
        <f aca="false">$C249*VLOOKUP($B249,FoodDB!$A$2:$I$1014,4,0)</f>
        <v>0</v>
      </c>
      <c r="F249" s="0" t="n">
        <f aca="false">$C249*VLOOKUP($B249,FoodDB!$A$2:$I$1014,5,0)</f>
        <v>0</v>
      </c>
      <c r="G249" s="0" t="n">
        <f aca="false">$C249*VLOOKUP($B249,FoodDB!$A$2:$I$1014,6,0)</f>
        <v>0</v>
      </c>
      <c r="H249" s="0" t="n">
        <f aca="false">$C249*VLOOKUP($B249,FoodDB!$A$2:$I$1014,7,0)</f>
        <v>0</v>
      </c>
      <c r="I249" s="0" t="n">
        <f aca="false">$C249*VLOOKUP($B249,FoodDB!$A$2:$I$1014,8,0)</f>
        <v>0</v>
      </c>
      <c r="J249" s="0" t="n">
        <f aca="false">$C249*VLOOKUP($B249,FoodDB!$A$2:$I$1014,9,0)</f>
        <v>0</v>
      </c>
    </row>
    <row r="250" customFormat="false" ht="15" hidden="false" customHeight="false" outlineLevel="0" collapsed="false">
      <c r="B250" s="96" t="s">
        <v>108</v>
      </c>
      <c r="C250" s="97" t="n">
        <v>0</v>
      </c>
      <c r="D250" s="0" t="n">
        <f aca="false">$C250*VLOOKUP($B250,FoodDB!$A$2:$I$1014,3,0)</f>
        <v>0</v>
      </c>
      <c r="E250" s="0" t="n">
        <f aca="false">$C250*VLOOKUP($B250,FoodDB!$A$2:$I$1014,4,0)</f>
        <v>0</v>
      </c>
      <c r="F250" s="0" t="n">
        <f aca="false">$C250*VLOOKUP($B250,FoodDB!$A$2:$I$1014,5,0)</f>
        <v>0</v>
      </c>
      <c r="G250" s="0" t="n">
        <f aca="false">$C250*VLOOKUP($B250,FoodDB!$A$2:$I$1014,6,0)</f>
        <v>0</v>
      </c>
      <c r="H250" s="0" t="n">
        <f aca="false">$C250*VLOOKUP($B250,FoodDB!$A$2:$I$1014,7,0)</f>
        <v>0</v>
      </c>
      <c r="I250" s="0" t="n">
        <f aca="false">$C250*VLOOKUP($B250,FoodDB!$A$2:$I$1014,8,0)</f>
        <v>0</v>
      </c>
      <c r="J250" s="0" t="n">
        <f aca="false">$C250*VLOOKUP($B250,FoodDB!$A$2:$I$1014,9,0)</f>
        <v>0</v>
      </c>
    </row>
    <row r="251" customFormat="false" ht="15" hidden="false" customHeight="false" outlineLevel="0" collapsed="false">
      <c r="B251" s="96" t="s">
        <v>108</v>
      </c>
      <c r="C251" s="97" t="n">
        <v>0</v>
      </c>
      <c r="D251" s="0" t="n">
        <f aca="false">$C251*VLOOKUP($B251,FoodDB!$A$2:$I$1014,3,0)</f>
        <v>0</v>
      </c>
      <c r="E251" s="0" t="n">
        <f aca="false">$C251*VLOOKUP($B251,FoodDB!$A$2:$I$1014,4,0)</f>
        <v>0</v>
      </c>
      <c r="F251" s="0" t="n">
        <f aca="false">$C251*VLOOKUP($B251,FoodDB!$A$2:$I$1014,5,0)</f>
        <v>0</v>
      </c>
      <c r="G251" s="0" t="n">
        <f aca="false">$C251*VLOOKUP($B251,FoodDB!$A$2:$I$1014,6,0)</f>
        <v>0</v>
      </c>
      <c r="H251" s="0" t="n">
        <f aca="false">$C251*VLOOKUP($B251,FoodDB!$A$2:$I$1014,7,0)</f>
        <v>0</v>
      </c>
      <c r="I251" s="0" t="n">
        <f aca="false">$C251*VLOOKUP($B251,FoodDB!$A$2:$I$1014,8,0)</f>
        <v>0</v>
      </c>
      <c r="J251" s="0" t="n">
        <f aca="false">$C251*VLOOKUP($B251,FoodDB!$A$2:$I$1014,9,0)</f>
        <v>0</v>
      </c>
    </row>
    <row r="252" customFormat="false" ht="15" hidden="false" customHeight="false" outlineLevel="0" collapsed="false">
      <c r="B252" s="96" t="s">
        <v>108</v>
      </c>
      <c r="C252" s="97" t="n">
        <v>0</v>
      </c>
      <c r="D252" s="0" t="n">
        <f aca="false">$C252*VLOOKUP($B252,FoodDB!$A$2:$I$1014,3,0)</f>
        <v>0</v>
      </c>
      <c r="E252" s="0" t="n">
        <f aca="false">$C252*VLOOKUP($B252,FoodDB!$A$2:$I$1014,4,0)</f>
        <v>0</v>
      </c>
      <c r="F252" s="0" t="n">
        <f aca="false">$C252*VLOOKUP($B252,FoodDB!$A$2:$I$1014,5,0)</f>
        <v>0</v>
      </c>
      <c r="G252" s="0" t="n">
        <f aca="false">$C252*VLOOKUP($B252,FoodDB!$A$2:$I$1014,6,0)</f>
        <v>0</v>
      </c>
      <c r="H252" s="0" t="n">
        <f aca="false">$C252*VLOOKUP($B252,FoodDB!$A$2:$I$1014,7,0)</f>
        <v>0</v>
      </c>
      <c r="I252" s="0" t="n">
        <f aca="false">$C252*VLOOKUP($B252,FoodDB!$A$2:$I$1014,8,0)</f>
        <v>0</v>
      </c>
      <c r="J252" s="0" t="n">
        <f aca="false">$C252*VLOOKUP($B252,FoodDB!$A$2:$I$1014,9,0)</f>
        <v>0</v>
      </c>
    </row>
    <row r="253" customFormat="false" ht="15" hidden="false" customHeight="false" outlineLevel="0" collapsed="false">
      <c r="A253" s="0" t="s">
        <v>98</v>
      </c>
      <c r="G253" s="0" t="n">
        <f aca="false">SUM(G246:G252)</f>
        <v>0</v>
      </c>
      <c r="H253" s="0" t="n">
        <f aca="false">SUM(H246:H252)</f>
        <v>0</v>
      </c>
      <c r="I253" s="0" t="n">
        <f aca="false">SUM(I246:I252)</f>
        <v>0</v>
      </c>
      <c r="J253" s="0" t="n">
        <f aca="false">SUM(G253:I253)</f>
        <v>0</v>
      </c>
    </row>
    <row r="254" customFormat="false" ht="15" hidden="false" customHeight="false" outlineLevel="0" collapsed="false">
      <c r="A254" s="0" t="s">
        <v>102</v>
      </c>
      <c r="B254" s="0" t="s">
        <v>103</v>
      </c>
      <c r="E254" s="100"/>
      <c r="F254" s="100"/>
      <c r="G254" s="100" t="n">
        <f aca="false">VLOOKUP($A246,LossChart!$A$3:$AB$105,14,0)</f>
        <v>464.296879310355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1021.60095344651</v>
      </c>
      <c r="K254" s="100"/>
    </row>
    <row r="255" customFormat="false" ht="15" hidden="false" customHeight="false" outlineLevel="0" collapsed="false">
      <c r="A255" s="0" t="s">
        <v>104</v>
      </c>
      <c r="G255" s="0" t="n">
        <f aca="false">G254-G253</f>
        <v>464.296879310355</v>
      </c>
      <c r="H255" s="0" t="n">
        <f aca="false">H254-H253</f>
        <v>80</v>
      </c>
      <c r="I255" s="0" t="n">
        <f aca="false">I254-I253</f>
        <v>477.304074136158</v>
      </c>
      <c r="J255" s="0" t="n">
        <f aca="false">J254-J253</f>
        <v>1021.60095344651</v>
      </c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108</v>
      </c>
      <c r="C258" s="97" t="n">
        <v>0</v>
      </c>
      <c r="D258" s="0" t="n">
        <f aca="false">$C258*VLOOKUP($B258,FoodDB!$A$2:$I$1014,3,0)</f>
        <v>0</v>
      </c>
      <c r="E258" s="0" t="n">
        <f aca="false">$C258*VLOOKUP($B258,FoodDB!$A$2:$I$1014,4,0)</f>
        <v>0</v>
      </c>
      <c r="F258" s="0" t="n">
        <f aca="false">$C258*VLOOKUP($B258,FoodDB!$A$2:$I$1014,5,0)</f>
        <v>0</v>
      </c>
      <c r="G258" s="0" t="n">
        <f aca="false">$C258*VLOOKUP($B258,FoodDB!$A$2:$I$1014,6,0)</f>
        <v>0</v>
      </c>
      <c r="H258" s="0" t="n">
        <f aca="false">$C258*VLOOKUP($B258,FoodDB!$A$2:$I$1014,7,0)</f>
        <v>0</v>
      </c>
      <c r="I258" s="0" t="n">
        <f aca="false">$C258*VLOOKUP($B258,FoodDB!$A$2:$I$1014,8,0)</f>
        <v>0</v>
      </c>
      <c r="J258" s="0" t="n">
        <f aca="false">$C258*VLOOKUP($B258,FoodDB!$A$2:$I$1014,9,0)</f>
        <v>0</v>
      </c>
      <c r="L258" s="0" t="n">
        <f aca="false">SUM(G258:G264)</f>
        <v>0</v>
      </c>
      <c r="M258" s="0" t="n">
        <f aca="false">SUM(H258:H264)</f>
        <v>0</v>
      </c>
      <c r="N258" s="0" t="n">
        <f aca="false">SUM(I258:I264)</f>
        <v>0</v>
      </c>
      <c r="O258" s="0" t="n">
        <f aca="false">SUM(L258:N258)</f>
        <v>0</v>
      </c>
      <c r="P258" s="100" t="n">
        <f aca="false">VLOOKUP($A258,LossChart!$A$3:$AB$105,14,0)-L258</f>
        <v>471.686983017106</v>
      </c>
      <c r="Q258" s="100" t="n">
        <f aca="false">VLOOKUP($A258,LossChart!$A$3:$AB$105,15,0)-M258</f>
        <v>80</v>
      </c>
      <c r="R258" s="100" t="n">
        <f aca="false">VLOOKUP($A258,LossChart!$A$3:$AB$105,16,0)-N258</f>
        <v>477.304074136158</v>
      </c>
      <c r="S258" s="100" t="n">
        <f aca="false">VLOOKUP($A258,LossChart!$A$3:$AB$105,17,0)-O258</f>
        <v>1028.99105715326</v>
      </c>
    </row>
    <row r="259" customFormat="false" ht="15" hidden="false" customHeight="false" outlineLevel="0" collapsed="false">
      <c r="B259" s="96" t="s">
        <v>108</v>
      </c>
      <c r="C259" s="97" t="n">
        <v>0</v>
      </c>
      <c r="D259" s="0" t="n">
        <f aca="false">$C259*VLOOKUP($B259,FoodDB!$A$2:$I$1014,3,0)</f>
        <v>0</v>
      </c>
      <c r="E259" s="0" t="n">
        <f aca="false">$C259*VLOOKUP($B259,FoodDB!$A$2:$I$1014,4,0)</f>
        <v>0</v>
      </c>
      <c r="F259" s="0" t="n">
        <f aca="false">$C259*VLOOKUP($B259,FoodDB!$A$2:$I$1014,5,0)</f>
        <v>0</v>
      </c>
      <c r="G259" s="0" t="n">
        <f aca="false">$C259*VLOOKUP($B259,FoodDB!$A$2:$I$1014,6,0)</f>
        <v>0</v>
      </c>
      <c r="H259" s="0" t="n">
        <f aca="false">$C259*VLOOKUP($B259,FoodDB!$A$2:$I$1014,7,0)</f>
        <v>0</v>
      </c>
      <c r="I259" s="0" t="n">
        <f aca="false">$C259*VLOOKUP($B259,FoodDB!$A$2:$I$1014,8,0)</f>
        <v>0</v>
      </c>
      <c r="J259" s="0" t="n">
        <f aca="false">$C259*VLOOKUP($B259,FoodDB!$A$2:$I$1014,9,0)</f>
        <v>0</v>
      </c>
    </row>
    <row r="260" customFormat="false" ht="15" hidden="false" customHeight="false" outlineLevel="0" collapsed="false">
      <c r="B260" s="96" t="s">
        <v>108</v>
      </c>
      <c r="C260" s="97" t="n">
        <v>0</v>
      </c>
      <c r="D260" s="0" t="n">
        <f aca="false">$C260*VLOOKUP($B260,FoodDB!$A$2:$I$1014,3,0)</f>
        <v>0</v>
      </c>
      <c r="E260" s="0" t="n">
        <f aca="false">$C260*VLOOKUP($B260,FoodDB!$A$2:$I$1014,4,0)</f>
        <v>0</v>
      </c>
      <c r="F260" s="0" t="n">
        <f aca="false">$C260*VLOOKUP($B260,FoodDB!$A$2:$I$1014,5,0)</f>
        <v>0</v>
      </c>
      <c r="G260" s="0" t="n">
        <f aca="false">$C260*VLOOKUP($B260,FoodDB!$A$2:$I$1014,6,0)</f>
        <v>0</v>
      </c>
      <c r="H260" s="0" t="n">
        <f aca="false">$C260*VLOOKUP($B260,FoodDB!$A$2:$I$1014,7,0)</f>
        <v>0</v>
      </c>
      <c r="I260" s="0" t="n">
        <f aca="false">$C260*VLOOKUP($B260,FoodDB!$A$2:$I$1014,8,0)</f>
        <v>0</v>
      </c>
      <c r="J260" s="0" t="n">
        <f aca="false">$C260*VLOOKUP($B260,FoodDB!$A$2:$I$1014,9,0)</f>
        <v>0</v>
      </c>
    </row>
    <row r="261" customFormat="false" ht="15" hidden="false" customHeight="false" outlineLevel="0" collapsed="false">
      <c r="B261" s="96" t="s">
        <v>108</v>
      </c>
      <c r="C261" s="97" t="n">
        <v>0</v>
      </c>
      <c r="D261" s="0" t="n">
        <f aca="false">$C261*VLOOKUP($B261,FoodDB!$A$2:$I$1014,3,0)</f>
        <v>0</v>
      </c>
      <c r="E261" s="0" t="n">
        <f aca="false">$C261*VLOOKUP($B261,FoodDB!$A$2:$I$1014,4,0)</f>
        <v>0</v>
      </c>
      <c r="F261" s="0" t="n">
        <f aca="false">$C261*VLOOKUP($B261,FoodDB!$A$2:$I$1014,5,0)</f>
        <v>0</v>
      </c>
      <c r="G261" s="0" t="n">
        <f aca="false">$C261*VLOOKUP($B261,FoodDB!$A$2:$I$1014,6,0)</f>
        <v>0</v>
      </c>
      <c r="H261" s="0" t="n">
        <f aca="false">$C261*VLOOKUP($B261,FoodDB!$A$2:$I$1014,7,0)</f>
        <v>0</v>
      </c>
      <c r="I261" s="0" t="n">
        <f aca="false">$C261*VLOOKUP($B261,FoodDB!$A$2:$I$1014,8,0)</f>
        <v>0</v>
      </c>
      <c r="J261" s="0" t="n">
        <f aca="false">$C261*VLOOKUP($B261,FoodDB!$A$2:$I$1014,9,0)</f>
        <v>0</v>
      </c>
    </row>
    <row r="262" customFormat="false" ht="15" hidden="false" customHeight="false" outlineLevel="0" collapsed="false">
      <c r="B262" s="96" t="s">
        <v>108</v>
      </c>
      <c r="C262" s="97" t="n">
        <v>0</v>
      </c>
      <c r="D262" s="0" t="n">
        <f aca="false">$C262*VLOOKUP($B262,FoodDB!$A$2:$I$1014,3,0)</f>
        <v>0</v>
      </c>
      <c r="E262" s="0" t="n">
        <f aca="false">$C262*VLOOKUP($B262,FoodDB!$A$2:$I$1014,4,0)</f>
        <v>0</v>
      </c>
      <c r="F262" s="0" t="n">
        <f aca="false">$C262*VLOOKUP($B262,FoodDB!$A$2:$I$1014,5,0)</f>
        <v>0</v>
      </c>
      <c r="G262" s="0" t="n">
        <f aca="false">$C262*VLOOKUP($B262,FoodDB!$A$2:$I$1014,6,0)</f>
        <v>0</v>
      </c>
      <c r="H262" s="0" t="n">
        <f aca="false">$C262*VLOOKUP($B262,FoodDB!$A$2:$I$1014,7,0)</f>
        <v>0</v>
      </c>
      <c r="I262" s="0" t="n">
        <f aca="false">$C262*VLOOKUP($B262,FoodDB!$A$2:$I$1014,8,0)</f>
        <v>0</v>
      </c>
      <c r="J262" s="0" t="n">
        <f aca="false">$C262*VLOOKUP($B262,FoodDB!$A$2:$I$1014,9,0)</f>
        <v>0</v>
      </c>
    </row>
    <row r="263" customFormat="false" ht="15" hidden="false" customHeight="false" outlineLevel="0" collapsed="false">
      <c r="B263" s="96" t="s">
        <v>108</v>
      </c>
      <c r="C263" s="97" t="n">
        <v>0</v>
      </c>
      <c r="D263" s="0" t="n">
        <f aca="false">$C263*VLOOKUP($B263,FoodDB!$A$2:$I$1014,3,0)</f>
        <v>0</v>
      </c>
      <c r="E263" s="0" t="n">
        <f aca="false">$C263*VLOOKUP($B263,FoodDB!$A$2:$I$1014,4,0)</f>
        <v>0</v>
      </c>
      <c r="F263" s="0" t="n">
        <f aca="false">$C263*VLOOKUP($B263,FoodDB!$A$2:$I$1014,5,0)</f>
        <v>0</v>
      </c>
      <c r="G263" s="0" t="n">
        <f aca="false">$C263*VLOOKUP($B263,FoodDB!$A$2:$I$1014,6,0)</f>
        <v>0</v>
      </c>
      <c r="H263" s="0" t="n">
        <f aca="false">$C263*VLOOKUP($B263,FoodDB!$A$2:$I$1014,7,0)</f>
        <v>0</v>
      </c>
      <c r="I263" s="0" t="n">
        <f aca="false">$C263*VLOOKUP($B263,FoodDB!$A$2:$I$1014,8,0)</f>
        <v>0</v>
      </c>
      <c r="J263" s="0" t="n">
        <f aca="false">$C263*VLOOKUP($B263,FoodDB!$A$2:$I$1014,9,0)</f>
        <v>0</v>
      </c>
    </row>
    <row r="264" customFormat="false" ht="15" hidden="false" customHeight="false" outlineLevel="0" collapsed="false">
      <c r="B264" s="96" t="s">
        <v>108</v>
      </c>
      <c r="C264" s="97" t="n">
        <v>0</v>
      </c>
      <c r="D264" s="0" t="n">
        <f aca="false">$C264*VLOOKUP($B264,FoodDB!$A$2:$I$1014,3,0)</f>
        <v>0</v>
      </c>
      <c r="E264" s="0" t="n">
        <f aca="false">$C264*VLOOKUP($B264,FoodDB!$A$2:$I$1014,4,0)</f>
        <v>0</v>
      </c>
      <c r="F264" s="0" t="n">
        <f aca="false">$C264*VLOOKUP($B264,FoodDB!$A$2:$I$1014,5,0)</f>
        <v>0</v>
      </c>
      <c r="G264" s="0" t="n">
        <f aca="false">$C264*VLOOKUP($B264,FoodDB!$A$2:$I$1014,6,0)</f>
        <v>0</v>
      </c>
      <c r="H264" s="0" t="n">
        <f aca="false">$C264*VLOOKUP($B264,FoodDB!$A$2:$I$1014,7,0)</f>
        <v>0</v>
      </c>
      <c r="I264" s="0" t="n">
        <f aca="false">$C264*VLOOKUP($B264,FoodDB!$A$2:$I$1014,8,0)</f>
        <v>0</v>
      </c>
      <c r="J264" s="0" t="n">
        <f aca="false">$C264*VLOOKUP($B264,FoodDB!$A$2:$I$1014,9,0)</f>
        <v>0</v>
      </c>
    </row>
    <row r="265" customFormat="false" ht="15" hidden="false" customHeight="false" outlineLevel="0" collapsed="false">
      <c r="A265" s="0" t="s">
        <v>98</v>
      </c>
      <c r="G265" s="0" t="n">
        <f aca="false">SUM(G258:G264)</f>
        <v>0</v>
      </c>
      <c r="H265" s="0" t="n">
        <f aca="false">SUM(H258:H264)</f>
        <v>0</v>
      </c>
      <c r="I265" s="0" t="n">
        <f aca="false">SUM(I258:I264)</f>
        <v>0</v>
      </c>
      <c r="J265" s="0" t="n">
        <f aca="false">SUM(G265:I265)</f>
        <v>0</v>
      </c>
    </row>
    <row r="266" customFormat="false" ht="15" hidden="false" customHeight="false" outlineLevel="0" collapsed="false">
      <c r="A266" s="0" t="s">
        <v>102</v>
      </c>
      <c r="B266" s="0" t="s">
        <v>103</v>
      </c>
      <c r="E266" s="100"/>
      <c r="F266" s="100"/>
      <c r="G266" s="100" t="n">
        <f aca="false">VLOOKUP($A258,LossChart!$A$3:$AB$105,14,0)</f>
        <v>471.686983017106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1028.99105715326</v>
      </c>
      <c r="K266" s="100"/>
    </row>
    <row r="267" customFormat="false" ht="15" hidden="false" customHeight="false" outlineLevel="0" collapsed="false">
      <c r="A267" s="0" t="s">
        <v>104</v>
      </c>
      <c r="G267" s="0" t="n">
        <f aca="false">G266-G265</f>
        <v>471.686983017106</v>
      </c>
      <c r="H267" s="0" t="n">
        <f aca="false">H266-H265</f>
        <v>80</v>
      </c>
      <c r="I267" s="0" t="n">
        <f aca="false">I266-I265</f>
        <v>477.304074136158</v>
      </c>
      <c r="J267" s="0" t="n">
        <f aca="false">J266-J265</f>
        <v>1028.99105715326</v>
      </c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108</v>
      </c>
      <c r="C270" s="97" t="n">
        <v>0</v>
      </c>
      <c r="D270" s="0" t="n">
        <f aca="false">$C270*VLOOKUP($B270,FoodDB!$A$2:$I$1014,3,0)</f>
        <v>0</v>
      </c>
      <c r="E270" s="0" t="n">
        <f aca="false">$C270*VLOOKUP($B270,FoodDB!$A$2:$I$1014,4,0)</f>
        <v>0</v>
      </c>
      <c r="F270" s="0" t="n">
        <f aca="false">$C270*VLOOKUP($B270,FoodDB!$A$2:$I$1014,5,0)</f>
        <v>0</v>
      </c>
      <c r="G270" s="0" t="n">
        <f aca="false">$C270*VLOOKUP($B270,FoodDB!$A$2:$I$1014,6,0)</f>
        <v>0</v>
      </c>
      <c r="H270" s="0" t="n">
        <f aca="false">$C270*VLOOKUP($B270,FoodDB!$A$2:$I$1014,7,0)</f>
        <v>0</v>
      </c>
      <c r="I270" s="0" t="n">
        <f aca="false">$C270*VLOOKUP($B270,FoodDB!$A$2:$I$1014,8,0)</f>
        <v>0</v>
      </c>
      <c r="J270" s="0" t="n">
        <f aca="false">$C270*VLOOKUP($B270,FoodDB!$A$2:$I$1014,9,0)</f>
        <v>0</v>
      </c>
      <c r="L270" s="0" t="n">
        <f aca="false">SUM(G270:G276)</f>
        <v>0</v>
      </c>
      <c r="M270" s="0" t="n">
        <f aca="false">SUM(H270:H276)</f>
        <v>0</v>
      </c>
      <c r="N270" s="0" t="n">
        <f aca="false">SUM(I270:I276)</f>
        <v>0</v>
      </c>
      <c r="O270" s="0" t="n">
        <f aca="false">SUM(L270:N270)</f>
        <v>0</v>
      </c>
      <c r="P270" s="100" t="n">
        <f aca="false">VLOOKUP($A270,LossChart!$A$3:$AB$105,14,0)-L270</f>
        <v>479.011631519597</v>
      </c>
      <c r="Q270" s="100" t="n">
        <f aca="false">VLOOKUP($A270,LossChart!$A$3:$AB$105,15,0)-M270</f>
        <v>80</v>
      </c>
      <c r="R270" s="100" t="n">
        <f aca="false">VLOOKUP($A270,LossChart!$A$3:$AB$105,16,0)-N270</f>
        <v>477.304074136158</v>
      </c>
      <c r="S270" s="100" t="n">
        <f aca="false">VLOOKUP($A270,LossChart!$A$3:$AB$105,17,0)-O270</f>
        <v>1036.31570565576</v>
      </c>
    </row>
    <row r="271" customFormat="false" ht="15" hidden="false" customHeight="false" outlineLevel="0" collapsed="false">
      <c r="B271" s="96" t="s">
        <v>108</v>
      </c>
      <c r="C271" s="97" t="n">
        <v>0</v>
      </c>
      <c r="D271" s="0" t="n">
        <f aca="false">$C271*VLOOKUP($B271,FoodDB!$A$2:$I$1014,3,0)</f>
        <v>0</v>
      </c>
      <c r="E271" s="0" t="n">
        <f aca="false">$C271*VLOOKUP($B271,FoodDB!$A$2:$I$1014,4,0)</f>
        <v>0</v>
      </c>
      <c r="F271" s="0" t="n">
        <f aca="false">$C271*VLOOKUP($B271,FoodDB!$A$2:$I$1014,5,0)</f>
        <v>0</v>
      </c>
      <c r="G271" s="0" t="n">
        <f aca="false">$C271*VLOOKUP($B271,FoodDB!$A$2:$I$1014,6,0)</f>
        <v>0</v>
      </c>
      <c r="H271" s="0" t="n">
        <f aca="false">$C271*VLOOKUP($B271,FoodDB!$A$2:$I$1014,7,0)</f>
        <v>0</v>
      </c>
      <c r="I271" s="0" t="n">
        <f aca="false">$C271*VLOOKUP($B271,FoodDB!$A$2:$I$1014,8,0)</f>
        <v>0</v>
      </c>
      <c r="J271" s="0" t="n">
        <f aca="false">$C271*VLOOKUP($B271,FoodDB!$A$2:$I$1014,9,0)</f>
        <v>0</v>
      </c>
    </row>
    <row r="272" customFormat="false" ht="15" hidden="false" customHeight="false" outlineLevel="0" collapsed="false">
      <c r="B272" s="96" t="s">
        <v>108</v>
      </c>
      <c r="C272" s="97" t="n">
        <v>0</v>
      </c>
      <c r="D272" s="0" t="n">
        <f aca="false">$C272*VLOOKUP($B272,FoodDB!$A$2:$I$1014,3,0)</f>
        <v>0</v>
      </c>
      <c r="E272" s="0" t="n">
        <f aca="false">$C272*VLOOKUP($B272,FoodDB!$A$2:$I$1014,4,0)</f>
        <v>0</v>
      </c>
      <c r="F272" s="0" t="n">
        <f aca="false">$C272*VLOOKUP($B272,FoodDB!$A$2:$I$1014,5,0)</f>
        <v>0</v>
      </c>
      <c r="G272" s="0" t="n">
        <f aca="false">$C272*VLOOKUP($B272,FoodDB!$A$2:$I$1014,6,0)</f>
        <v>0</v>
      </c>
      <c r="H272" s="0" t="n">
        <f aca="false">$C272*VLOOKUP($B272,FoodDB!$A$2:$I$1014,7,0)</f>
        <v>0</v>
      </c>
      <c r="I272" s="0" t="n">
        <f aca="false">$C272*VLOOKUP($B272,FoodDB!$A$2:$I$1014,8,0)</f>
        <v>0</v>
      </c>
      <c r="J272" s="0" t="n">
        <f aca="false">$C272*VLOOKUP($B272,FoodDB!$A$2:$I$1014,9,0)</f>
        <v>0</v>
      </c>
    </row>
    <row r="273" customFormat="false" ht="15" hidden="false" customHeight="false" outlineLevel="0" collapsed="false">
      <c r="B273" s="96" t="s">
        <v>108</v>
      </c>
      <c r="C273" s="97" t="n">
        <v>0</v>
      </c>
      <c r="D273" s="0" t="n">
        <f aca="false">$C273*VLOOKUP($B273,FoodDB!$A$2:$I$1014,3,0)</f>
        <v>0</v>
      </c>
      <c r="E273" s="0" t="n">
        <f aca="false">$C273*VLOOKUP($B273,FoodDB!$A$2:$I$1014,4,0)</f>
        <v>0</v>
      </c>
      <c r="F273" s="0" t="n">
        <f aca="false">$C273*VLOOKUP($B273,FoodDB!$A$2:$I$1014,5,0)</f>
        <v>0</v>
      </c>
      <c r="G273" s="0" t="n">
        <f aca="false">$C273*VLOOKUP($B273,FoodDB!$A$2:$I$1014,6,0)</f>
        <v>0</v>
      </c>
      <c r="H273" s="0" t="n">
        <f aca="false">$C273*VLOOKUP($B273,FoodDB!$A$2:$I$1014,7,0)</f>
        <v>0</v>
      </c>
      <c r="I273" s="0" t="n">
        <f aca="false">$C273*VLOOKUP($B273,FoodDB!$A$2:$I$1014,8,0)</f>
        <v>0</v>
      </c>
      <c r="J273" s="0" t="n">
        <f aca="false">$C273*VLOOKUP($B273,FoodDB!$A$2:$I$1014,9,0)</f>
        <v>0</v>
      </c>
    </row>
    <row r="274" customFormat="false" ht="15" hidden="false" customHeight="false" outlineLevel="0" collapsed="false">
      <c r="B274" s="96" t="s">
        <v>108</v>
      </c>
      <c r="C274" s="97" t="n">
        <v>0</v>
      </c>
      <c r="D274" s="0" t="n">
        <f aca="false">$C274*VLOOKUP($B274,FoodDB!$A$2:$I$1014,3,0)</f>
        <v>0</v>
      </c>
      <c r="E274" s="0" t="n">
        <f aca="false">$C274*VLOOKUP($B274,FoodDB!$A$2:$I$1014,4,0)</f>
        <v>0</v>
      </c>
      <c r="F274" s="0" t="n">
        <f aca="false">$C274*VLOOKUP($B274,FoodDB!$A$2:$I$1014,5,0)</f>
        <v>0</v>
      </c>
      <c r="G274" s="0" t="n">
        <f aca="false">$C274*VLOOKUP($B274,FoodDB!$A$2:$I$1014,6,0)</f>
        <v>0</v>
      </c>
      <c r="H274" s="0" t="n">
        <f aca="false">$C274*VLOOKUP($B274,FoodDB!$A$2:$I$1014,7,0)</f>
        <v>0</v>
      </c>
      <c r="I274" s="0" t="n">
        <f aca="false">$C274*VLOOKUP($B274,FoodDB!$A$2:$I$1014,8,0)</f>
        <v>0</v>
      </c>
      <c r="J274" s="0" t="n">
        <f aca="false">$C274*VLOOKUP($B274,FoodDB!$A$2:$I$1014,9,0)</f>
        <v>0</v>
      </c>
    </row>
    <row r="275" customFormat="false" ht="15" hidden="false" customHeight="false" outlineLevel="0" collapsed="false">
      <c r="B275" s="96" t="s">
        <v>108</v>
      </c>
      <c r="C275" s="97" t="n">
        <v>0</v>
      </c>
      <c r="D275" s="0" t="n">
        <f aca="false">$C275*VLOOKUP($B275,FoodDB!$A$2:$I$1014,3,0)</f>
        <v>0</v>
      </c>
      <c r="E275" s="0" t="n">
        <f aca="false">$C275*VLOOKUP($B275,FoodDB!$A$2:$I$1014,4,0)</f>
        <v>0</v>
      </c>
      <c r="F275" s="0" t="n">
        <f aca="false">$C275*VLOOKUP($B275,FoodDB!$A$2:$I$1014,5,0)</f>
        <v>0</v>
      </c>
      <c r="G275" s="0" t="n">
        <f aca="false">$C275*VLOOKUP($B275,FoodDB!$A$2:$I$1014,6,0)</f>
        <v>0</v>
      </c>
      <c r="H275" s="0" t="n">
        <f aca="false">$C275*VLOOKUP($B275,FoodDB!$A$2:$I$1014,7,0)</f>
        <v>0</v>
      </c>
      <c r="I275" s="0" t="n">
        <f aca="false">$C275*VLOOKUP($B275,FoodDB!$A$2:$I$1014,8,0)</f>
        <v>0</v>
      </c>
      <c r="J275" s="0" t="n">
        <f aca="false">$C275*VLOOKUP($B275,FoodDB!$A$2:$I$1014,9,0)</f>
        <v>0</v>
      </c>
    </row>
    <row r="276" customFormat="false" ht="15" hidden="false" customHeight="false" outlineLevel="0" collapsed="false">
      <c r="B276" s="96" t="s">
        <v>108</v>
      </c>
      <c r="C276" s="97" t="n">
        <v>0</v>
      </c>
      <c r="D276" s="0" t="n">
        <f aca="false">$C276*VLOOKUP($B276,FoodDB!$A$2:$I$1014,3,0)</f>
        <v>0</v>
      </c>
      <c r="E276" s="0" t="n">
        <f aca="false">$C276*VLOOKUP($B276,FoodDB!$A$2:$I$1014,4,0)</f>
        <v>0</v>
      </c>
      <c r="F276" s="0" t="n">
        <f aca="false">$C276*VLOOKUP($B276,FoodDB!$A$2:$I$1014,5,0)</f>
        <v>0</v>
      </c>
      <c r="G276" s="0" t="n">
        <f aca="false">$C276*VLOOKUP($B276,FoodDB!$A$2:$I$1014,6,0)</f>
        <v>0</v>
      </c>
      <c r="H276" s="0" t="n">
        <f aca="false">$C276*VLOOKUP($B276,FoodDB!$A$2:$I$1014,7,0)</f>
        <v>0</v>
      </c>
      <c r="I276" s="0" t="n">
        <f aca="false">$C276*VLOOKUP($B276,FoodDB!$A$2:$I$1014,8,0)</f>
        <v>0</v>
      </c>
      <c r="J276" s="0" t="n">
        <f aca="false">$C276*VLOOKUP($B276,FoodDB!$A$2:$I$1014,9,0)</f>
        <v>0</v>
      </c>
    </row>
    <row r="277" customFormat="false" ht="15" hidden="false" customHeight="false" outlineLevel="0" collapsed="false">
      <c r="A277" s="0" t="s">
        <v>98</v>
      </c>
      <c r="G277" s="0" t="n">
        <f aca="false">SUM(G270:G276)</f>
        <v>0</v>
      </c>
      <c r="H277" s="0" t="n">
        <f aca="false">SUM(H270:H276)</f>
        <v>0</v>
      </c>
      <c r="I277" s="0" t="n">
        <f aca="false">SUM(I270:I276)</f>
        <v>0</v>
      </c>
      <c r="J277" s="0" t="n">
        <f aca="false">SUM(G277:I277)</f>
        <v>0</v>
      </c>
    </row>
    <row r="278" customFormat="false" ht="15" hidden="false" customHeight="false" outlineLevel="0" collapsed="false">
      <c r="A278" s="0" t="s">
        <v>102</v>
      </c>
      <c r="B278" s="0" t="s">
        <v>103</v>
      </c>
      <c r="E278" s="100"/>
      <c r="F278" s="100"/>
      <c r="G278" s="100" t="n">
        <f aca="false">VLOOKUP($A270,LossChart!$A$3:$AB$105,14,0)</f>
        <v>479.011631519597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1036.31570565576</v>
      </c>
      <c r="K278" s="100"/>
    </row>
    <row r="279" customFormat="false" ht="15" hidden="false" customHeight="false" outlineLevel="0" collapsed="false">
      <c r="A279" s="0" t="s">
        <v>104</v>
      </c>
      <c r="G279" s="0" t="n">
        <f aca="false">G278-G277</f>
        <v>479.011631519597</v>
      </c>
      <c r="H279" s="0" t="n">
        <f aca="false">H278-H277</f>
        <v>80</v>
      </c>
      <c r="I279" s="0" t="n">
        <f aca="false">I278-I277</f>
        <v>477.304074136158</v>
      </c>
      <c r="J279" s="0" t="n">
        <f aca="false">J278-J277</f>
        <v>1036.31570565576</v>
      </c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108</v>
      </c>
      <c r="C282" s="97" t="n">
        <v>0</v>
      </c>
      <c r="D282" s="0" t="n">
        <f aca="false">$C282*VLOOKUP($B282,FoodDB!$A$2:$I$1014,3,0)</f>
        <v>0</v>
      </c>
      <c r="E282" s="0" t="n">
        <f aca="false">$C282*VLOOKUP($B282,FoodDB!$A$2:$I$1014,4,0)</f>
        <v>0</v>
      </c>
      <c r="F282" s="0" t="n">
        <f aca="false">$C282*VLOOKUP($B282,FoodDB!$A$2:$I$1014,5,0)</f>
        <v>0</v>
      </c>
      <c r="G282" s="0" t="n">
        <f aca="false">$C282*VLOOKUP($B282,FoodDB!$A$2:$I$1014,6,0)</f>
        <v>0</v>
      </c>
      <c r="H282" s="0" t="n">
        <f aca="false">$C282*VLOOKUP($B282,FoodDB!$A$2:$I$1014,7,0)</f>
        <v>0</v>
      </c>
      <c r="I282" s="0" t="n">
        <f aca="false">$C282*VLOOKUP($B282,FoodDB!$A$2:$I$1014,8,0)</f>
        <v>0</v>
      </c>
      <c r="J282" s="0" t="n">
        <f aca="false">$C282*VLOOKUP($B282,FoodDB!$A$2:$I$1014,9,0)</f>
        <v>0</v>
      </c>
      <c r="L282" s="0" t="n">
        <f aca="false">SUM(G282:G288)</f>
        <v>0</v>
      </c>
      <c r="M282" s="0" t="n">
        <f aca="false">SUM(H282:H288)</f>
        <v>0</v>
      </c>
      <c r="N282" s="0" t="n">
        <f aca="false">SUM(I282:I288)</f>
        <v>0</v>
      </c>
      <c r="O282" s="0" t="n">
        <f aca="false">SUM(L282:N282)</f>
        <v>0</v>
      </c>
      <c r="P282" s="100" t="n">
        <f aca="false">VLOOKUP($A282,LossChart!$A$3:$AB$105,14,0)-L282</f>
        <v>486.271404563924</v>
      </c>
      <c r="Q282" s="100" t="n">
        <f aca="false">VLOOKUP($A282,LossChart!$A$3:$AB$105,15,0)-M282</f>
        <v>80</v>
      </c>
      <c r="R282" s="100" t="n">
        <f aca="false">VLOOKUP($A282,LossChart!$A$3:$AB$105,16,0)-N282</f>
        <v>477.304074136158</v>
      </c>
      <c r="S282" s="100" t="n">
        <f aca="false">VLOOKUP($A282,LossChart!$A$3:$AB$105,17,0)-O282</f>
        <v>1043.57547870008</v>
      </c>
    </row>
    <row r="283" customFormat="false" ht="15" hidden="false" customHeight="false" outlineLevel="0" collapsed="false">
      <c r="B283" s="96" t="s">
        <v>108</v>
      </c>
      <c r="C283" s="97" t="n">
        <v>0</v>
      </c>
      <c r="D283" s="0" t="n">
        <f aca="false">$C283*VLOOKUP($B283,FoodDB!$A$2:$I$1014,3,0)</f>
        <v>0</v>
      </c>
      <c r="E283" s="0" t="n">
        <f aca="false">$C283*VLOOKUP($B283,FoodDB!$A$2:$I$1014,4,0)</f>
        <v>0</v>
      </c>
      <c r="F283" s="0" t="n">
        <f aca="false">$C283*VLOOKUP($B283,FoodDB!$A$2:$I$1014,5,0)</f>
        <v>0</v>
      </c>
      <c r="G283" s="0" t="n">
        <f aca="false">$C283*VLOOKUP($B283,FoodDB!$A$2:$I$1014,6,0)</f>
        <v>0</v>
      </c>
      <c r="H283" s="0" t="n">
        <f aca="false">$C283*VLOOKUP($B283,FoodDB!$A$2:$I$1014,7,0)</f>
        <v>0</v>
      </c>
      <c r="I283" s="0" t="n">
        <f aca="false">$C283*VLOOKUP($B283,FoodDB!$A$2:$I$1014,8,0)</f>
        <v>0</v>
      </c>
      <c r="J283" s="0" t="n">
        <f aca="false">$C283*VLOOKUP($B283,FoodDB!$A$2:$I$1014,9,0)</f>
        <v>0</v>
      </c>
    </row>
    <row r="284" customFormat="false" ht="15" hidden="false" customHeight="false" outlineLevel="0" collapsed="false">
      <c r="B284" s="96" t="s">
        <v>108</v>
      </c>
      <c r="C284" s="97" t="n">
        <v>0</v>
      </c>
      <c r="D284" s="0" t="n">
        <f aca="false">$C284*VLOOKUP($B284,FoodDB!$A$2:$I$1014,3,0)</f>
        <v>0</v>
      </c>
      <c r="E284" s="0" t="n">
        <f aca="false">$C284*VLOOKUP($B284,FoodDB!$A$2:$I$1014,4,0)</f>
        <v>0</v>
      </c>
      <c r="F284" s="0" t="n">
        <f aca="false">$C284*VLOOKUP($B284,FoodDB!$A$2:$I$1014,5,0)</f>
        <v>0</v>
      </c>
      <c r="G284" s="0" t="n">
        <f aca="false">$C284*VLOOKUP($B284,FoodDB!$A$2:$I$1014,6,0)</f>
        <v>0</v>
      </c>
      <c r="H284" s="0" t="n">
        <f aca="false">$C284*VLOOKUP($B284,FoodDB!$A$2:$I$1014,7,0)</f>
        <v>0</v>
      </c>
      <c r="I284" s="0" t="n">
        <f aca="false">$C284*VLOOKUP($B284,FoodDB!$A$2:$I$1014,8,0)</f>
        <v>0</v>
      </c>
      <c r="J284" s="0" t="n">
        <f aca="false">$C284*VLOOKUP($B284,FoodDB!$A$2:$I$1014,9,0)</f>
        <v>0</v>
      </c>
    </row>
    <row r="285" customFormat="false" ht="15" hidden="false" customHeight="false" outlineLevel="0" collapsed="false">
      <c r="B285" s="96" t="s">
        <v>108</v>
      </c>
      <c r="C285" s="97" t="n">
        <v>0</v>
      </c>
      <c r="D285" s="0" t="n">
        <f aca="false">$C285*VLOOKUP($B285,FoodDB!$A$2:$I$1014,3,0)</f>
        <v>0</v>
      </c>
      <c r="E285" s="0" t="n">
        <f aca="false">$C285*VLOOKUP($B285,FoodDB!$A$2:$I$1014,4,0)</f>
        <v>0</v>
      </c>
      <c r="F285" s="0" t="n">
        <f aca="false">$C285*VLOOKUP($B285,FoodDB!$A$2:$I$1014,5,0)</f>
        <v>0</v>
      </c>
      <c r="G285" s="0" t="n">
        <f aca="false">$C285*VLOOKUP($B285,FoodDB!$A$2:$I$1014,6,0)</f>
        <v>0</v>
      </c>
      <c r="H285" s="0" t="n">
        <f aca="false">$C285*VLOOKUP($B285,FoodDB!$A$2:$I$1014,7,0)</f>
        <v>0</v>
      </c>
      <c r="I285" s="0" t="n">
        <f aca="false">$C285*VLOOKUP($B285,FoodDB!$A$2:$I$1014,8,0)</f>
        <v>0</v>
      </c>
      <c r="J285" s="0" t="n">
        <f aca="false">$C285*VLOOKUP($B285,FoodDB!$A$2:$I$1014,9,0)</f>
        <v>0</v>
      </c>
    </row>
    <row r="286" customFormat="false" ht="15" hidden="false" customHeight="false" outlineLevel="0" collapsed="false">
      <c r="B286" s="96" t="s">
        <v>108</v>
      </c>
      <c r="C286" s="97" t="n">
        <v>0</v>
      </c>
      <c r="D286" s="0" t="n">
        <f aca="false">$C286*VLOOKUP($B286,FoodDB!$A$2:$I$1014,3,0)</f>
        <v>0</v>
      </c>
      <c r="E286" s="0" t="n">
        <f aca="false">$C286*VLOOKUP($B286,FoodDB!$A$2:$I$1014,4,0)</f>
        <v>0</v>
      </c>
      <c r="F286" s="0" t="n">
        <f aca="false">$C286*VLOOKUP($B286,FoodDB!$A$2:$I$1014,5,0)</f>
        <v>0</v>
      </c>
      <c r="G286" s="0" t="n">
        <f aca="false">$C286*VLOOKUP($B286,FoodDB!$A$2:$I$1014,6,0)</f>
        <v>0</v>
      </c>
      <c r="H286" s="0" t="n">
        <f aca="false">$C286*VLOOKUP($B286,FoodDB!$A$2:$I$1014,7,0)</f>
        <v>0</v>
      </c>
      <c r="I286" s="0" t="n">
        <f aca="false">$C286*VLOOKUP($B286,FoodDB!$A$2:$I$1014,8,0)</f>
        <v>0</v>
      </c>
      <c r="J286" s="0" t="n">
        <f aca="false">$C286*VLOOKUP($B286,FoodDB!$A$2:$I$1014,9,0)</f>
        <v>0</v>
      </c>
    </row>
    <row r="287" customFormat="false" ht="15" hidden="false" customHeight="false" outlineLevel="0" collapsed="false">
      <c r="B287" s="96" t="s">
        <v>108</v>
      </c>
      <c r="C287" s="97" t="n">
        <v>0</v>
      </c>
      <c r="D287" s="0" t="n">
        <f aca="false">$C287*VLOOKUP($B287,FoodDB!$A$2:$I$1014,3,0)</f>
        <v>0</v>
      </c>
      <c r="E287" s="0" t="n">
        <f aca="false">$C287*VLOOKUP($B287,FoodDB!$A$2:$I$1014,4,0)</f>
        <v>0</v>
      </c>
      <c r="F287" s="0" t="n">
        <f aca="false">$C287*VLOOKUP($B287,FoodDB!$A$2:$I$1014,5,0)</f>
        <v>0</v>
      </c>
      <c r="G287" s="0" t="n">
        <f aca="false">$C287*VLOOKUP($B287,FoodDB!$A$2:$I$1014,6,0)</f>
        <v>0</v>
      </c>
      <c r="H287" s="0" t="n">
        <f aca="false">$C287*VLOOKUP($B287,FoodDB!$A$2:$I$1014,7,0)</f>
        <v>0</v>
      </c>
      <c r="I287" s="0" t="n">
        <f aca="false">$C287*VLOOKUP($B287,FoodDB!$A$2:$I$1014,8,0)</f>
        <v>0</v>
      </c>
      <c r="J287" s="0" t="n">
        <f aca="false">$C287*VLOOKUP($B287,FoodDB!$A$2:$I$1014,9,0)</f>
        <v>0</v>
      </c>
    </row>
    <row r="288" customFormat="false" ht="15" hidden="false" customHeight="false" outlineLevel="0" collapsed="false">
      <c r="B288" s="96" t="s">
        <v>108</v>
      </c>
      <c r="C288" s="97" t="n">
        <v>0</v>
      </c>
      <c r="D288" s="0" t="n">
        <f aca="false">$C288*VLOOKUP($B288,FoodDB!$A$2:$I$1014,3,0)</f>
        <v>0</v>
      </c>
      <c r="E288" s="0" t="n">
        <f aca="false">$C288*VLOOKUP($B288,FoodDB!$A$2:$I$1014,4,0)</f>
        <v>0</v>
      </c>
      <c r="F288" s="0" t="n">
        <f aca="false">$C288*VLOOKUP($B288,FoodDB!$A$2:$I$1014,5,0)</f>
        <v>0</v>
      </c>
      <c r="G288" s="0" t="n">
        <f aca="false">$C288*VLOOKUP($B288,FoodDB!$A$2:$I$1014,6,0)</f>
        <v>0</v>
      </c>
      <c r="H288" s="0" t="n">
        <f aca="false">$C288*VLOOKUP($B288,FoodDB!$A$2:$I$1014,7,0)</f>
        <v>0</v>
      </c>
      <c r="I288" s="0" t="n">
        <f aca="false">$C288*VLOOKUP($B288,FoodDB!$A$2:$I$1014,8,0)</f>
        <v>0</v>
      </c>
      <c r="J288" s="0" t="n">
        <f aca="false">$C288*VLOOKUP($B288,FoodDB!$A$2:$I$1014,9,0)</f>
        <v>0</v>
      </c>
    </row>
    <row r="289" customFormat="false" ht="15" hidden="false" customHeight="false" outlineLevel="0" collapsed="false">
      <c r="A289" s="0" t="s">
        <v>98</v>
      </c>
      <c r="G289" s="0" t="n">
        <f aca="false">SUM(G282:G288)</f>
        <v>0</v>
      </c>
      <c r="H289" s="0" t="n">
        <f aca="false">SUM(H282:H288)</f>
        <v>0</v>
      </c>
      <c r="I289" s="0" t="n">
        <f aca="false">SUM(I282:I288)</f>
        <v>0</v>
      </c>
      <c r="J289" s="0" t="n">
        <f aca="false">SUM(G289:I289)</f>
        <v>0</v>
      </c>
    </row>
    <row r="290" customFormat="false" ht="15" hidden="false" customHeight="false" outlineLevel="0" collapsed="false">
      <c r="A290" s="0" t="s">
        <v>102</v>
      </c>
      <c r="B290" s="0" t="s">
        <v>103</v>
      </c>
      <c r="E290" s="100"/>
      <c r="F290" s="100"/>
      <c r="G290" s="100" t="n">
        <f aca="false">VLOOKUP($A282,LossChart!$A$3:$AB$105,14,0)</f>
        <v>486.271404563924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1043.57547870008</v>
      </c>
      <c r="K290" s="100"/>
    </row>
    <row r="291" customFormat="false" ht="15" hidden="false" customHeight="false" outlineLevel="0" collapsed="false">
      <c r="A291" s="0" t="s">
        <v>104</v>
      </c>
      <c r="G291" s="0" t="n">
        <f aca="false">G290-G289</f>
        <v>486.271404563924</v>
      </c>
      <c r="H291" s="0" t="n">
        <f aca="false">H290-H289</f>
        <v>80</v>
      </c>
      <c r="I291" s="0" t="n">
        <f aca="false">I290-I289</f>
        <v>477.304074136158</v>
      </c>
      <c r="J291" s="0" t="n">
        <f aca="false">J290-J289</f>
        <v>1043.57547870008</v>
      </c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108</v>
      </c>
      <c r="C294" s="97" t="n">
        <v>0</v>
      </c>
      <c r="D294" s="0" t="n">
        <f aca="false">$C294*VLOOKUP($B294,FoodDB!$A$2:$I$1014,3,0)</f>
        <v>0</v>
      </c>
      <c r="E294" s="0" t="n">
        <f aca="false">$C294*VLOOKUP($B294,FoodDB!$A$2:$I$1014,4,0)</f>
        <v>0</v>
      </c>
      <c r="F294" s="0" t="n">
        <f aca="false">$C294*VLOOKUP($B294,FoodDB!$A$2:$I$1014,5,0)</f>
        <v>0</v>
      </c>
      <c r="G294" s="0" t="n">
        <f aca="false">$C294*VLOOKUP($B294,FoodDB!$A$2:$I$1014,6,0)</f>
        <v>0</v>
      </c>
      <c r="H294" s="0" t="n">
        <f aca="false">$C294*VLOOKUP($B294,FoodDB!$A$2:$I$1014,7,0)</f>
        <v>0</v>
      </c>
      <c r="I294" s="0" t="n">
        <f aca="false">$C294*VLOOKUP($B294,FoodDB!$A$2:$I$1014,8,0)</f>
        <v>0</v>
      </c>
      <c r="J294" s="0" t="n">
        <f aca="false">$C294*VLOOKUP($B294,FoodDB!$A$2:$I$1014,9,0)</f>
        <v>0</v>
      </c>
      <c r="L294" s="0" t="n">
        <f aca="false">SUM(G294:G300)</f>
        <v>0</v>
      </c>
      <c r="M294" s="0" t="n">
        <f aca="false">SUM(H294:H300)</f>
        <v>0</v>
      </c>
      <c r="N294" s="0" t="n">
        <f aca="false">SUM(I294:I300)</f>
        <v>0</v>
      </c>
      <c r="O294" s="0" t="n">
        <f aca="false">SUM(L294:N294)</f>
        <v>0</v>
      </c>
      <c r="P294" s="100" t="n">
        <f aca="false">VLOOKUP($A294,LossChart!$A$3:$AB$105,14,0)-L294</f>
        <v>493.466876761286</v>
      </c>
      <c r="Q294" s="100" t="n">
        <f aca="false">VLOOKUP($A294,LossChart!$A$3:$AB$105,15,0)-M294</f>
        <v>80</v>
      </c>
      <c r="R294" s="100" t="n">
        <f aca="false">VLOOKUP($A294,LossChart!$A$3:$AB$105,16,0)-N294</f>
        <v>477.304074136158</v>
      </c>
      <c r="S294" s="100" t="n">
        <f aca="false">VLOOKUP($A294,LossChart!$A$3:$AB$105,17,0)-O294</f>
        <v>1050.77095089744</v>
      </c>
    </row>
    <row r="295" customFormat="false" ht="15" hidden="false" customHeight="false" outlineLevel="0" collapsed="false">
      <c r="B295" s="96" t="s">
        <v>108</v>
      </c>
      <c r="C295" s="97" t="n">
        <v>0</v>
      </c>
      <c r="D295" s="0" t="n">
        <f aca="false">$C295*VLOOKUP($B295,FoodDB!$A$2:$I$1014,3,0)</f>
        <v>0</v>
      </c>
      <c r="E295" s="0" t="n">
        <f aca="false">$C295*VLOOKUP($B295,FoodDB!$A$2:$I$1014,4,0)</f>
        <v>0</v>
      </c>
      <c r="F295" s="0" t="n">
        <f aca="false">$C295*VLOOKUP($B295,FoodDB!$A$2:$I$1014,5,0)</f>
        <v>0</v>
      </c>
      <c r="G295" s="0" t="n">
        <f aca="false">$C295*VLOOKUP($B295,FoodDB!$A$2:$I$1014,6,0)</f>
        <v>0</v>
      </c>
      <c r="H295" s="0" t="n">
        <f aca="false">$C295*VLOOKUP($B295,FoodDB!$A$2:$I$1014,7,0)</f>
        <v>0</v>
      </c>
      <c r="I295" s="0" t="n">
        <f aca="false">$C295*VLOOKUP($B295,FoodDB!$A$2:$I$1014,8,0)</f>
        <v>0</v>
      </c>
      <c r="J295" s="0" t="n">
        <f aca="false">$C295*VLOOKUP($B295,FoodDB!$A$2:$I$1014,9,0)</f>
        <v>0</v>
      </c>
    </row>
    <row r="296" customFormat="false" ht="15" hidden="false" customHeight="false" outlineLevel="0" collapsed="false">
      <c r="B296" s="96" t="s">
        <v>108</v>
      </c>
      <c r="C296" s="97" t="n">
        <v>0</v>
      </c>
      <c r="D296" s="0" t="n">
        <f aca="false">$C296*VLOOKUP($B296,FoodDB!$A$2:$I$1014,3,0)</f>
        <v>0</v>
      </c>
      <c r="E296" s="0" t="n">
        <f aca="false">$C296*VLOOKUP($B296,FoodDB!$A$2:$I$1014,4,0)</f>
        <v>0</v>
      </c>
      <c r="F296" s="0" t="n">
        <f aca="false">$C296*VLOOKUP($B296,FoodDB!$A$2:$I$1014,5,0)</f>
        <v>0</v>
      </c>
      <c r="G296" s="0" t="n">
        <f aca="false">$C296*VLOOKUP($B296,FoodDB!$A$2:$I$1014,6,0)</f>
        <v>0</v>
      </c>
      <c r="H296" s="0" t="n">
        <f aca="false">$C296*VLOOKUP($B296,FoodDB!$A$2:$I$1014,7,0)</f>
        <v>0</v>
      </c>
      <c r="I296" s="0" t="n">
        <f aca="false">$C296*VLOOKUP($B296,FoodDB!$A$2:$I$1014,8,0)</f>
        <v>0</v>
      </c>
      <c r="J296" s="0" t="n">
        <f aca="false">$C296*VLOOKUP($B296,FoodDB!$A$2:$I$1014,9,0)</f>
        <v>0</v>
      </c>
    </row>
    <row r="297" customFormat="false" ht="15" hidden="false" customHeight="false" outlineLevel="0" collapsed="false">
      <c r="B297" s="96" t="s">
        <v>108</v>
      </c>
      <c r="C297" s="97" t="n">
        <v>0</v>
      </c>
      <c r="D297" s="0" t="n">
        <f aca="false">$C297*VLOOKUP($B297,FoodDB!$A$2:$I$1014,3,0)</f>
        <v>0</v>
      </c>
      <c r="E297" s="0" t="n">
        <f aca="false">$C297*VLOOKUP($B297,FoodDB!$A$2:$I$1014,4,0)</f>
        <v>0</v>
      </c>
      <c r="F297" s="0" t="n">
        <f aca="false">$C297*VLOOKUP($B297,FoodDB!$A$2:$I$1014,5,0)</f>
        <v>0</v>
      </c>
      <c r="G297" s="0" t="n">
        <f aca="false">$C297*VLOOKUP($B297,FoodDB!$A$2:$I$1014,6,0)</f>
        <v>0</v>
      </c>
      <c r="H297" s="0" t="n">
        <f aca="false">$C297*VLOOKUP($B297,FoodDB!$A$2:$I$1014,7,0)</f>
        <v>0</v>
      </c>
      <c r="I297" s="0" t="n">
        <f aca="false">$C297*VLOOKUP($B297,FoodDB!$A$2:$I$1014,8,0)</f>
        <v>0</v>
      </c>
      <c r="J297" s="0" t="n">
        <f aca="false">$C297*VLOOKUP($B297,FoodDB!$A$2:$I$1014,9,0)</f>
        <v>0</v>
      </c>
    </row>
    <row r="298" customFormat="false" ht="15" hidden="false" customHeight="false" outlineLevel="0" collapsed="false">
      <c r="B298" s="96" t="s">
        <v>108</v>
      </c>
      <c r="C298" s="97" t="n">
        <v>0</v>
      </c>
      <c r="D298" s="0" t="n">
        <f aca="false">$C298*VLOOKUP($B298,FoodDB!$A$2:$I$1014,3,0)</f>
        <v>0</v>
      </c>
      <c r="E298" s="0" t="n">
        <f aca="false">$C298*VLOOKUP($B298,FoodDB!$A$2:$I$1014,4,0)</f>
        <v>0</v>
      </c>
      <c r="F298" s="0" t="n">
        <f aca="false">$C298*VLOOKUP($B298,FoodDB!$A$2:$I$1014,5,0)</f>
        <v>0</v>
      </c>
      <c r="G298" s="0" t="n">
        <f aca="false">$C298*VLOOKUP($B298,FoodDB!$A$2:$I$1014,6,0)</f>
        <v>0</v>
      </c>
      <c r="H298" s="0" t="n">
        <f aca="false">$C298*VLOOKUP($B298,FoodDB!$A$2:$I$1014,7,0)</f>
        <v>0</v>
      </c>
      <c r="I298" s="0" t="n">
        <f aca="false">$C298*VLOOKUP($B298,FoodDB!$A$2:$I$1014,8,0)</f>
        <v>0</v>
      </c>
      <c r="J298" s="0" t="n">
        <f aca="false">$C298*VLOOKUP($B298,FoodDB!$A$2:$I$1014,9,0)</f>
        <v>0</v>
      </c>
    </row>
    <row r="299" customFormat="false" ht="15" hidden="false" customHeight="false" outlineLevel="0" collapsed="false">
      <c r="B299" s="96" t="s">
        <v>108</v>
      </c>
      <c r="C299" s="97" t="n">
        <v>0</v>
      </c>
      <c r="D299" s="0" t="n">
        <f aca="false">$C299*VLOOKUP($B299,FoodDB!$A$2:$I$1014,3,0)</f>
        <v>0</v>
      </c>
      <c r="E299" s="0" t="n">
        <f aca="false">$C299*VLOOKUP($B299,FoodDB!$A$2:$I$1014,4,0)</f>
        <v>0</v>
      </c>
      <c r="F299" s="0" t="n">
        <f aca="false">$C299*VLOOKUP($B299,FoodDB!$A$2:$I$1014,5,0)</f>
        <v>0</v>
      </c>
      <c r="G299" s="0" t="n">
        <f aca="false">$C299*VLOOKUP($B299,FoodDB!$A$2:$I$1014,6,0)</f>
        <v>0</v>
      </c>
      <c r="H299" s="0" t="n">
        <f aca="false">$C299*VLOOKUP($B299,FoodDB!$A$2:$I$1014,7,0)</f>
        <v>0</v>
      </c>
      <c r="I299" s="0" t="n">
        <f aca="false">$C299*VLOOKUP($B299,FoodDB!$A$2:$I$1014,8,0)</f>
        <v>0</v>
      </c>
      <c r="J299" s="0" t="n">
        <f aca="false">$C299*VLOOKUP($B299,FoodDB!$A$2:$I$1014,9,0)</f>
        <v>0</v>
      </c>
    </row>
    <row r="300" customFormat="false" ht="15" hidden="false" customHeight="false" outlineLevel="0" collapsed="false">
      <c r="B300" s="96" t="s">
        <v>108</v>
      </c>
      <c r="C300" s="97" t="n">
        <v>0</v>
      </c>
      <c r="D300" s="0" t="n">
        <f aca="false">$C300*VLOOKUP($B300,FoodDB!$A$2:$I$1014,3,0)</f>
        <v>0</v>
      </c>
      <c r="E300" s="0" t="n">
        <f aca="false">$C300*VLOOKUP($B300,FoodDB!$A$2:$I$1014,4,0)</f>
        <v>0</v>
      </c>
      <c r="F300" s="0" t="n">
        <f aca="false">$C300*VLOOKUP($B300,FoodDB!$A$2:$I$1014,5,0)</f>
        <v>0</v>
      </c>
      <c r="G300" s="0" t="n">
        <f aca="false">$C300*VLOOKUP($B300,FoodDB!$A$2:$I$1014,6,0)</f>
        <v>0</v>
      </c>
      <c r="H300" s="0" t="n">
        <f aca="false">$C300*VLOOKUP($B300,FoodDB!$A$2:$I$1014,7,0)</f>
        <v>0</v>
      </c>
      <c r="I300" s="0" t="n">
        <f aca="false">$C300*VLOOKUP($B300,FoodDB!$A$2:$I$1014,8,0)</f>
        <v>0</v>
      </c>
      <c r="J300" s="0" t="n">
        <f aca="false">$C300*VLOOKUP($B300,FoodDB!$A$2:$I$1014,9,0)</f>
        <v>0</v>
      </c>
    </row>
    <row r="301" customFormat="false" ht="15" hidden="false" customHeight="false" outlineLevel="0" collapsed="false">
      <c r="A301" s="0" t="s">
        <v>98</v>
      </c>
      <c r="G301" s="0" t="n">
        <f aca="false">SUM(G294:G300)</f>
        <v>0</v>
      </c>
      <c r="H301" s="0" t="n">
        <f aca="false">SUM(H294:H300)</f>
        <v>0</v>
      </c>
      <c r="I301" s="0" t="n">
        <f aca="false">SUM(I294:I300)</f>
        <v>0</v>
      </c>
      <c r="J301" s="0" t="n">
        <f aca="false">SUM(G301:I301)</f>
        <v>0</v>
      </c>
    </row>
    <row r="302" customFormat="false" ht="15" hidden="false" customHeight="false" outlineLevel="0" collapsed="false">
      <c r="A302" s="0" t="s">
        <v>102</v>
      </c>
      <c r="B302" s="0" t="s">
        <v>103</v>
      </c>
      <c r="E302" s="100"/>
      <c r="F302" s="100"/>
      <c r="G302" s="100" t="n">
        <f aca="false">VLOOKUP($A294,LossChart!$A$3:$AB$105,14,0)</f>
        <v>493.466876761286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1050.77095089744</v>
      </c>
      <c r="K302" s="100"/>
    </row>
    <row r="303" customFormat="false" ht="15" hidden="false" customHeight="false" outlineLevel="0" collapsed="false">
      <c r="A303" s="0" t="s">
        <v>104</v>
      </c>
      <c r="G303" s="0" t="n">
        <f aca="false">G302-G301</f>
        <v>493.466876761286</v>
      </c>
      <c r="H303" s="0" t="n">
        <f aca="false">H302-H301</f>
        <v>80</v>
      </c>
      <c r="I303" s="0" t="n">
        <f aca="false">I302-I301</f>
        <v>477.304074136158</v>
      </c>
      <c r="J303" s="0" t="n">
        <f aca="false">J302-J301</f>
        <v>1050.77095089744</v>
      </c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108</v>
      </c>
      <c r="C306" s="97" t="n">
        <v>0</v>
      </c>
      <c r="D306" s="0" t="n">
        <f aca="false">$C306*VLOOKUP($B306,FoodDB!$A$2:$I$1014,3,0)</f>
        <v>0</v>
      </c>
      <c r="E306" s="0" t="n">
        <f aca="false">$C306*VLOOKUP($B306,FoodDB!$A$2:$I$1014,4,0)</f>
        <v>0</v>
      </c>
      <c r="F306" s="0" t="n">
        <f aca="false">$C306*VLOOKUP($B306,FoodDB!$A$2:$I$1014,5,0)</f>
        <v>0</v>
      </c>
      <c r="G306" s="0" t="n">
        <f aca="false">$C306*VLOOKUP($B306,FoodDB!$A$2:$I$1014,6,0)</f>
        <v>0</v>
      </c>
      <c r="H306" s="0" t="n">
        <f aca="false">$C306*VLOOKUP($B306,FoodDB!$A$2:$I$1014,7,0)</f>
        <v>0</v>
      </c>
      <c r="I306" s="0" t="n">
        <f aca="false">$C306*VLOOKUP($B306,FoodDB!$A$2:$I$1014,8,0)</f>
        <v>0</v>
      </c>
      <c r="J306" s="0" t="n">
        <f aca="false">$C306*VLOOKUP($B306,FoodDB!$A$2:$I$1014,9,0)</f>
        <v>0</v>
      </c>
      <c r="L306" s="0" t="n">
        <f aca="false">SUM(G306:G312)</f>
        <v>0</v>
      </c>
      <c r="M306" s="0" t="n">
        <f aca="false">SUM(H306:H312)</f>
        <v>0</v>
      </c>
      <c r="N306" s="0" t="n">
        <f aca="false">SUM(I306:I312)</f>
        <v>0</v>
      </c>
      <c r="O306" s="0" t="n">
        <f aca="false">SUM(L306:N306)</f>
        <v>0</v>
      </c>
      <c r="P306" s="100" t="n">
        <f aca="false">VLOOKUP($A306,LossChart!$A$3:$AB$105,14,0)-L306</f>
        <v>500.598617633472</v>
      </c>
      <c r="Q306" s="100" t="n">
        <f aca="false">VLOOKUP($A306,LossChart!$A$3:$AB$105,15,0)-M306</f>
        <v>80</v>
      </c>
      <c r="R306" s="100" t="n">
        <f aca="false">VLOOKUP($A306,LossChart!$A$3:$AB$105,16,0)-N306</f>
        <v>477.304074136158</v>
      </c>
      <c r="S306" s="100" t="n">
        <f aca="false">VLOOKUP($A306,LossChart!$A$3:$AB$105,17,0)-O306</f>
        <v>1057.90269176963</v>
      </c>
    </row>
    <row r="307" customFormat="false" ht="15" hidden="false" customHeight="false" outlineLevel="0" collapsed="false">
      <c r="B307" s="96" t="s">
        <v>108</v>
      </c>
      <c r="C307" s="97" t="n">
        <v>0</v>
      </c>
      <c r="D307" s="0" t="n">
        <f aca="false">$C307*VLOOKUP($B307,FoodDB!$A$2:$I$1014,3,0)</f>
        <v>0</v>
      </c>
      <c r="E307" s="0" t="n">
        <f aca="false">$C307*VLOOKUP($B307,FoodDB!$A$2:$I$1014,4,0)</f>
        <v>0</v>
      </c>
      <c r="F307" s="0" t="n">
        <f aca="false">$C307*VLOOKUP($B307,FoodDB!$A$2:$I$1014,5,0)</f>
        <v>0</v>
      </c>
      <c r="G307" s="0" t="n">
        <f aca="false">$C307*VLOOKUP($B307,FoodDB!$A$2:$I$1014,6,0)</f>
        <v>0</v>
      </c>
      <c r="H307" s="0" t="n">
        <f aca="false">$C307*VLOOKUP($B307,FoodDB!$A$2:$I$1014,7,0)</f>
        <v>0</v>
      </c>
      <c r="I307" s="0" t="n">
        <f aca="false">$C307*VLOOKUP($B307,FoodDB!$A$2:$I$1014,8,0)</f>
        <v>0</v>
      </c>
      <c r="J307" s="0" t="n">
        <f aca="false">$C307*VLOOKUP($B307,FoodDB!$A$2:$I$1014,9,0)</f>
        <v>0</v>
      </c>
    </row>
    <row r="308" customFormat="false" ht="15" hidden="false" customHeight="false" outlineLevel="0" collapsed="false">
      <c r="B308" s="96" t="s">
        <v>108</v>
      </c>
      <c r="C308" s="97" t="n">
        <v>0</v>
      </c>
      <c r="D308" s="0" t="n">
        <f aca="false">$C308*VLOOKUP($B308,FoodDB!$A$2:$I$1014,3,0)</f>
        <v>0</v>
      </c>
      <c r="E308" s="0" t="n">
        <f aca="false">$C308*VLOOKUP($B308,FoodDB!$A$2:$I$1014,4,0)</f>
        <v>0</v>
      </c>
      <c r="F308" s="0" t="n">
        <f aca="false">$C308*VLOOKUP($B308,FoodDB!$A$2:$I$1014,5,0)</f>
        <v>0</v>
      </c>
      <c r="G308" s="0" t="n">
        <f aca="false">$C308*VLOOKUP($B308,FoodDB!$A$2:$I$1014,6,0)</f>
        <v>0</v>
      </c>
      <c r="H308" s="0" t="n">
        <f aca="false">$C308*VLOOKUP($B308,FoodDB!$A$2:$I$1014,7,0)</f>
        <v>0</v>
      </c>
      <c r="I308" s="0" t="n">
        <f aca="false">$C308*VLOOKUP($B308,FoodDB!$A$2:$I$1014,8,0)</f>
        <v>0</v>
      </c>
      <c r="J308" s="0" t="n">
        <f aca="false">$C308*VLOOKUP($B308,FoodDB!$A$2:$I$1014,9,0)</f>
        <v>0</v>
      </c>
    </row>
    <row r="309" customFormat="false" ht="15" hidden="false" customHeight="false" outlineLevel="0" collapsed="false">
      <c r="B309" s="96" t="s">
        <v>108</v>
      </c>
      <c r="C309" s="97" t="n">
        <v>0</v>
      </c>
      <c r="D309" s="0" t="n">
        <f aca="false">$C309*VLOOKUP($B309,FoodDB!$A$2:$I$1014,3,0)</f>
        <v>0</v>
      </c>
      <c r="E309" s="0" t="n">
        <f aca="false">$C309*VLOOKUP($B309,FoodDB!$A$2:$I$1014,4,0)</f>
        <v>0</v>
      </c>
      <c r="F309" s="0" t="n">
        <f aca="false">$C309*VLOOKUP($B309,FoodDB!$A$2:$I$1014,5,0)</f>
        <v>0</v>
      </c>
      <c r="G309" s="0" t="n">
        <f aca="false">$C309*VLOOKUP($B309,FoodDB!$A$2:$I$1014,6,0)</f>
        <v>0</v>
      </c>
      <c r="H309" s="0" t="n">
        <f aca="false">$C309*VLOOKUP($B309,FoodDB!$A$2:$I$1014,7,0)</f>
        <v>0</v>
      </c>
      <c r="I309" s="0" t="n">
        <f aca="false">$C309*VLOOKUP($B309,FoodDB!$A$2:$I$1014,8,0)</f>
        <v>0</v>
      </c>
      <c r="J309" s="0" t="n">
        <f aca="false">$C309*VLOOKUP($B309,FoodDB!$A$2:$I$1014,9,0)</f>
        <v>0</v>
      </c>
    </row>
    <row r="310" customFormat="false" ht="15" hidden="false" customHeight="false" outlineLevel="0" collapsed="false">
      <c r="B310" s="96" t="s">
        <v>108</v>
      </c>
      <c r="C310" s="97" t="n">
        <v>0</v>
      </c>
      <c r="D310" s="0" t="n">
        <f aca="false">$C310*VLOOKUP($B310,FoodDB!$A$2:$I$1014,3,0)</f>
        <v>0</v>
      </c>
      <c r="E310" s="0" t="n">
        <f aca="false">$C310*VLOOKUP($B310,FoodDB!$A$2:$I$1014,4,0)</f>
        <v>0</v>
      </c>
      <c r="F310" s="0" t="n">
        <f aca="false">$C310*VLOOKUP($B310,FoodDB!$A$2:$I$1014,5,0)</f>
        <v>0</v>
      </c>
      <c r="G310" s="0" t="n">
        <f aca="false">$C310*VLOOKUP($B310,FoodDB!$A$2:$I$1014,6,0)</f>
        <v>0</v>
      </c>
      <c r="H310" s="0" t="n">
        <f aca="false">$C310*VLOOKUP($B310,FoodDB!$A$2:$I$1014,7,0)</f>
        <v>0</v>
      </c>
      <c r="I310" s="0" t="n">
        <f aca="false">$C310*VLOOKUP($B310,FoodDB!$A$2:$I$1014,8,0)</f>
        <v>0</v>
      </c>
      <c r="J310" s="0" t="n">
        <f aca="false">$C310*VLOOKUP($B310,FoodDB!$A$2:$I$1014,9,0)</f>
        <v>0</v>
      </c>
    </row>
    <row r="311" customFormat="false" ht="15" hidden="false" customHeight="false" outlineLevel="0" collapsed="false">
      <c r="B311" s="96" t="s">
        <v>108</v>
      </c>
      <c r="C311" s="97" t="n">
        <v>0</v>
      </c>
      <c r="D311" s="0" t="n">
        <f aca="false">$C311*VLOOKUP($B311,FoodDB!$A$2:$I$1014,3,0)</f>
        <v>0</v>
      </c>
      <c r="E311" s="0" t="n">
        <f aca="false">$C311*VLOOKUP($B311,FoodDB!$A$2:$I$1014,4,0)</f>
        <v>0</v>
      </c>
      <c r="F311" s="0" t="n">
        <f aca="false">$C311*VLOOKUP($B311,FoodDB!$A$2:$I$1014,5,0)</f>
        <v>0</v>
      </c>
      <c r="G311" s="0" t="n">
        <f aca="false">$C311*VLOOKUP($B311,FoodDB!$A$2:$I$1014,6,0)</f>
        <v>0</v>
      </c>
      <c r="H311" s="0" t="n">
        <f aca="false">$C311*VLOOKUP($B311,FoodDB!$A$2:$I$1014,7,0)</f>
        <v>0</v>
      </c>
      <c r="I311" s="0" t="n">
        <f aca="false">$C311*VLOOKUP($B311,FoodDB!$A$2:$I$1014,8,0)</f>
        <v>0</v>
      </c>
      <c r="J311" s="0" t="n">
        <f aca="false">$C311*VLOOKUP($B311,FoodDB!$A$2:$I$1014,9,0)</f>
        <v>0</v>
      </c>
    </row>
    <row r="312" customFormat="false" ht="15" hidden="false" customHeight="false" outlineLevel="0" collapsed="false">
      <c r="B312" s="96" t="s">
        <v>108</v>
      </c>
      <c r="C312" s="97" t="n">
        <v>0</v>
      </c>
      <c r="D312" s="0" t="n">
        <f aca="false">$C312*VLOOKUP($B312,FoodDB!$A$2:$I$1014,3,0)</f>
        <v>0</v>
      </c>
      <c r="E312" s="0" t="n">
        <f aca="false">$C312*VLOOKUP($B312,FoodDB!$A$2:$I$1014,4,0)</f>
        <v>0</v>
      </c>
      <c r="F312" s="0" t="n">
        <f aca="false">$C312*VLOOKUP($B312,FoodDB!$A$2:$I$1014,5,0)</f>
        <v>0</v>
      </c>
      <c r="G312" s="0" t="n">
        <f aca="false">$C312*VLOOKUP($B312,FoodDB!$A$2:$I$1014,6,0)</f>
        <v>0</v>
      </c>
      <c r="H312" s="0" t="n">
        <f aca="false">$C312*VLOOKUP($B312,FoodDB!$A$2:$I$1014,7,0)</f>
        <v>0</v>
      </c>
      <c r="I312" s="0" t="n">
        <f aca="false">$C312*VLOOKUP($B312,FoodDB!$A$2:$I$1014,8,0)</f>
        <v>0</v>
      </c>
      <c r="J312" s="0" t="n">
        <f aca="false">$C312*VLOOKUP($B312,FoodDB!$A$2:$I$1014,9,0)</f>
        <v>0</v>
      </c>
    </row>
    <row r="313" customFormat="false" ht="15" hidden="false" customHeight="false" outlineLevel="0" collapsed="false">
      <c r="A313" s="0" t="s">
        <v>98</v>
      </c>
      <c r="G313" s="0" t="n">
        <f aca="false">SUM(G306:G312)</f>
        <v>0</v>
      </c>
      <c r="H313" s="0" t="n">
        <f aca="false">SUM(H306:H312)</f>
        <v>0</v>
      </c>
      <c r="I313" s="0" t="n">
        <f aca="false">SUM(I306:I312)</f>
        <v>0</v>
      </c>
      <c r="J313" s="0" t="n">
        <f aca="false">SUM(G313:I313)</f>
        <v>0</v>
      </c>
    </row>
    <row r="314" customFormat="false" ht="15" hidden="false" customHeight="false" outlineLevel="0" collapsed="false">
      <c r="A314" s="0" t="s">
        <v>102</v>
      </c>
      <c r="B314" s="0" t="s">
        <v>103</v>
      </c>
      <c r="E314" s="100"/>
      <c r="F314" s="100"/>
      <c r="G314" s="100" t="n">
        <f aca="false">VLOOKUP($A306,LossChart!$A$3:$AB$105,14,0)</f>
        <v>500.598617633472</v>
      </c>
      <c r="H314" s="100" t="n">
        <f aca="false">VLOOKUP($A306,LossChart!$A$3:$AB$105,15,0)</f>
        <v>80</v>
      </c>
      <c r="I314" s="100" t="n">
        <f aca="false">VLOOKUP($A306,LossChart!$A$3:$AB$105,16,0)</f>
        <v>477.304074136158</v>
      </c>
      <c r="J314" s="100" t="n">
        <f aca="false">VLOOKUP($A306,LossChart!$A$3:$AB$105,17,0)</f>
        <v>1057.90269176963</v>
      </c>
      <c r="K314" s="100"/>
    </row>
    <row r="315" customFormat="false" ht="15" hidden="false" customHeight="false" outlineLevel="0" collapsed="false">
      <c r="A315" s="0" t="s">
        <v>104</v>
      </c>
      <c r="G315" s="0" t="n">
        <f aca="false">G314-G313</f>
        <v>500.598617633472</v>
      </c>
      <c r="H315" s="0" t="n">
        <f aca="false">H314-H313</f>
        <v>80</v>
      </c>
      <c r="I315" s="0" t="n">
        <f aca="false">I314-I313</f>
        <v>477.304074136158</v>
      </c>
      <c r="J315" s="0" t="n">
        <f aca="false">J314-J313</f>
        <v>1057.90269176963</v>
      </c>
    </row>
    <row r="317" customFormat="false" ht="60" hidden="false" customHeight="false" outlineLevel="0" collapsed="false">
      <c r="A317" s="21" t="s">
        <v>63</v>
      </c>
      <c r="B317" s="21" t="s">
        <v>93</v>
      </c>
      <c r="C317" s="21" t="s">
        <v>94</v>
      </c>
      <c r="D317" s="94" t="str">
        <f aca="false">FoodDB!$C$1</f>
        <v>Fat
(g)</v>
      </c>
      <c r="E317" s="94" t="str">
        <f aca="false">FoodDB!$D$1</f>
        <v>Carbs
(g)</v>
      </c>
      <c r="F317" s="94" t="str">
        <f aca="false">FoodDB!$E$1</f>
        <v>Protein
(g)</v>
      </c>
      <c r="G317" s="94" t="str">
        <f aca="false">FoodDB!$F$1</f>
        <v>Fat
(Cal)</v>
      </c>
      <c r="H317" s="94" t="str">
        <f aca="false">FoodDB!$G$1</f>
        <v>Carb
(Cal)</v>
      </c>
      <c r="I317" s="94" t="str">
        <f aca="false">FoodDB!$H$1</f>
        <v>Protein
(Cal)</v>
      </c>
      <c r="J317" s="94" t="str">
        <f aca="false">FoodDB!$I$1</f>
        <v>Total
Calories</v>
      </c>
      <c r="K317" s="94"/>
      <c r="L317" s="94" t="s">
        <v>110</v>
      </c>
      <c r="M317" s="94" t="s">
        <v>111</v>
      </c>
      <c r="N317" s="94" t="s">
        <v>112</v>
      </c>
      <c r="O317" s="94" t="s">
        <v>113</v>
      </c>
      <c r="P317" s="94" t="s">
        <v>118</v>
      </c>
      <c r="Q317" s="94" t="s">
        <v>119</v>
      </c>
      <c r="R317" s="94" t="s">
        <v>120</v>
      </c>
      <c r="S317" s="94" t="s">
        <v>121</v>
      </c>
    </row>
    <row r="318" customFormat="false" ht="15" hidden="false" customHeight="false" outlineLevel="0" collapsed="false">
      <c r="A318" s="95" t="n">
        <f aca="false">A306+1</f>
        <v>43020</v>
      </c>
      <c r="B318" s="96" t="s">
        <v>108</v>
      </c>
      <c r="C318" s="97" t="n">
        <v>0</v>
      </c>
      <c r="D318" s="0" t="n">
        <f aca="false">$C318*VLOOKUP($B318,FoodDB!$A$2:$I$1014,3,0)</f>
        <v>0</v>
      </c>
      <c r="E318" s="0" t="n">
        <f aca="false">$C318*VLOOKUP($B318,FoodDB!$A$2:$I$1014,4,0)</f>
        <v>0</v>
      </c>
      <c r="F318" s="0" t="n">
        <f aca="false">$C318*VLOOKUP($B318,FoodDB!$A$2:$I$1014,5,0)</f>
        <v>0</v>
      </c>
      <c r="G318" s="0" t="n">
        <f aca="false">$C318*VLOOKUP($B318,FoodDB!$A$2:$I$1014,6,0)</f>
        <v>0</v>
      </c>
      <c r="H318" s="0" t="n">
        <f aca="false">$C318*VLOOKUP($B318,FoodDB!$A$2:$I$1014,7,0)</f>
        <v>0</v>
      </c>
      <c r="I318" s="0" t="n">
        <f aca="false">$C318*VLOOKUP($B318,FoodDB!$A$2:$I$1014,8,0)</f>
        <v>0</v>
      </c>
      <c r="J318" s="0" t="n">
        <f aca="false">$C318*VLOOKUP($B318,FoodDB!$A$2:$I$1014,9,0)</f>
        <v>0</v>
      </c>
      <c r="L318" s="0" t="n">
        <f aca="false">SUM(G318:G324)</f>
        <v>0</v>
      </c>
      <c r="M318" s="0" t="n">
        <f aca="false">SUM(H318:H324)</f>
        <v>0</v>
      </c>
      <c r="N318" s="0" t="n">
        <f aca="false">SUM(I318:I324)</f>
        <v>0</v>
      </c>
      <c r="O318" s="0" t="n">
        <f aca="false">SUM(L318:N318)</f>
        <v>0</v>
      </c>
      <c r="P318" s="100" t="n">
        <f aca="false">VLOOKUP($A318,LossChart!$A$3:$AB$105,14,0)-L318</f>
        <v>507.667191657933</v>
      </c>
      <c r="Q318" s="100" t="n">
        <f aca="false">VLOOKUP($A318,LossChart!$A$3:$AB$105,15,0)-M318</f>
        <v>80</v>
      </c>
      <c r="R318" s="100" t="n">
        <f aca="false">VLOOKUP($A318,LossChart!$A$3:$AB$105,16,0)-N318</f>
        <v>477.304074136158</v>
      </c>
      <c r="S318" s="100" t="n">
        <f aca="false">VLOOKUP($A318,LossChart!$A$3:$AB$105,17,0)-O318</f>
        <v>1064.97126579409</v>
      </c>
    </row>
    <row r="319" customFormat="false" ht="15" hidden="false" customHeight="false" outlineLevel="0" collapsed="false">
      <c r="B319" s="96" t="s">
        <v>108</v>
      </c>
      <c r="C319" s="97" t="n">
        <v>0</v>
      </c>
      <c r="D319" s="0" t="n">
        <f aca="false">$C319*VLOOKUP($B319,FoodDB!$A$2:$I$1014,3,0)</f>
        <v>0</v>
      </c>
      <c r="E319" s="0" t="n">
        <f aca="false">$C319*VLOOKUP($B319,FoodDB!$A$2:$I$1014,4,0)</f>
        <v>0</v>
      </c>
      <c r="F319" s="0" t="n">
        <f aca="false">$C319*VLOOKUP($B319,FoodDB!$A$2:$I$1014,5,0)</f>
        <v>0</v>
      </c>
      <c r="G319" s="0" t="n">
        <f aca="false">$C319*VLOOKUP($B319,FoodDB!$A$2:$I$1014,6,0)</f>
        <v>0</v>
      </c>
      <c r="H319" s="0" t="n">
        <f aca="false">$C319*VLOOKUP($B319,FoodDB!$A$2:$I$1014,7,0)</f>
        <v>0</v>
      </c>
      <c r="I319" s="0" t="n">
        <f aca="false">$C319*VLOOKUP($B319,FoodDB!$A$2:$I$1014,8,0)</f>
        <v>0</v>
      </c>
      <c r="J319" s="0" t="n">
        <f aca="false">$C319*VLOOKUP($B319,FoodDB!$A$2:$I$1014,9,0)</f>
        <v>0</v>
      </c>
    </row>
    <row r="320" customFormat="false" ht="15" hidden="false" customHeight="false" outlineLevel="0" collapsed="false">
      <c r="B320" s="96" t="s">
        <v>108</v>
      </c>
      <c r="C320" s="97" t="n">
        <v>0</v>
      </c>
      <c r="D320" s="0" t="n">
        <f aca="false">$C320*VLOOKUP($B320,FoodDB!$A$2:$I$1014,3,0)</f>
        <v>0</v>
      </c>
      <c r="E320" s="0" t="n">
        <f aca="false">$C320*VLOOKUP($B320,FoodDB!$A$2:$I$1014,4,0)</f>
        <v>0</v>
      </c>
      <c r="F320" s="0" t="n">
        <f aca="false">$C320*VLOOKUP($B320,FoodDB!$A$2:$I$1014,5,0)</f>
        <v>0</v>
      </c>
      <c r="G320" s="0" t="n">
        <f aca="false">$C320*VLOOKUP($B320,FoodDB!$A$2:$I$1014,6,0)</f>
        <v>0</v>
      </c>
      <c r="H320" s="0" t="n">
        <f aca="false">$C320*VLOOKUP($B320,FoodDB!$A$2:$I$1014,7,0)</f>
        <v>0</v>
      </c>
      <c r="I320" s="0" t="n">
        <f aca="false">$C320*VLOOKUP($B320,FoodDB!$A$2:$I$1014,8,0)</f>
        <v>0</v>
      </c>
      <c r="J320" s="0" t="n">
        <f aca="false">$C320*VLOOKUP($B320,FoodDB!$A$2:$I$1014,9,0)</f>
        <v>0</v>
      </c>
    </row>
    <row r="321" customFormat="false" ht="15" hidden="false" customHeight="false" outlineLevel="0" collapsed="false">
      <c r="B321" s="96" t="s">
        <v>108</v>
      </c>
      <c r="C321" s="97" t="n">
        <v>0</v>
      </c>
      <c r="D321" s="0" t="n">
        <f aca="false">$C321*VLOOKUP($B321,FoodDB!$A$2:$I$1014,3,0)</f>
        <v>0</v>
      </c>
      <c r="E321" s="0" t="n">
        <f aca="false">$C321*VLOOKUP($B321,FoodDB!$A$2:$I$1014,4,0)</f>
        <v>0</v>
      </c>
      <c r="F321" s="0" t="n">
        <f aca="false">$C321*VLOOKUP($B321,FoodDB!$A$2:$I$1014,5,0)</f>
        <v>0</v>
      </c>
      <c r="G321" s="0" t="n">
        <f aca="false">$C321*VLOOKUP($B321,FoodDB!$A$2:$I$1014,6,0)</f>
        <v>0</v>
      </c>
      <c r="H321" s="0" t="n">
        <f aca="false">$C321*VLOOKUP($B321,FoodDB!$A$2:$I$1014,7,0)</f>
        <v>0</v>
      </c>
      <c r="I321" s="0" t="n">
        <f aca="false">$C321*VLOOKUP($B321,FoodDB!$A$2:$I$1014,8,0)</f>
        <v>0</v>
      </c>
      <c r="J321" s="0" t="n">
        <f aca="false">$C321*VLOOKUP($B321,FoodDB!$A$2:$I$1014,9,0)</f>
        <v>0</v>
      </c>
    </row>
    <row r="322" customFormat="false" ht="15" hidden="false" customHeight="false" outlineLevel="0" collapsed="false">
      <c r="B322" s="96" t="s">
        <v>108</v>
      </c>
      <c r="C322" s="97" t="n">
        <v>0</v>
      </c>
      <c r="D322" s="0" t="n">
        <f aca="false">$C322*VLOOKUP($B322,FoodDB!$A$2:$I$1014,3,0)</f>
        <v>0</v>
      </c>
      <c r="E322" s="0" t="n">
        <f aca="false">$C322*VLOOKUP($B322,FoodDB!$A$2:$I$1014,4,0)</f>
        <v>0</v>
      </c>
      <c r="F322" s="0" t="n">
        <f aca="false">$C322*VLOOKUP($B322,FoodDB!$A$2:$I$1014,5,0)</f>
        <v>0</v>
      </c>
      <c r="G322" s="0" t="n">
        <f aca="false">$C322*VLOOKUP($B322,FoodDB!$A$2:$I$1014,6,0)</f>
        <v>0</v>
      </c>
      <c r="H322" s="0" t="n">
        <f aca="false">$C322*VLOOKUP($B322,FoodDB!$A$2:$I$1014,7,0)</f>
        <v>0</v>
      </c>
      <c r="I322" s="0" t="n">
        <f aca="false">$C322*VLOOKUP($B322,FoodDB!$A$2:$I$1014,8,0)</f>
        <v>0</v>
      </c>
      <c r="J322" s="0" t="n">
        <f aca="false">$C322*VLOOKUP($B322,FoodDB!$A$2:$I$1014,9,0)</f>
        <v>0</v>
      </c>
    </row>
    <row r="323" customFormat="false" ht="15" hidden="false" customHeight="false" outlineLevel="0" collapsed="false">
      <c r="B323" s="96" t="s">
        <v>108</v>
      </c>
      <c r="C323" s="97" t="n">
        <v>0</v>
      </c>
      <c r="D323" s="0" t="n">
        <f aca="false">$C323*VLOOKUP($B323,FoodDB!$A$2:$I$1014,3,0)</f>
        <v>0</v>
      </c>
      <c r="E323" s="0" t="n">
        <f aca="false">$C323*VLOOKUP($B323,FoodDB!$A$2:$I$1014,4,0)</f>
        <v>0</v>
      </c>
      <c r="F323" s="0" t="n">
        <f aca="false">$C323*VLOOKUP($B323,FoodDB!$A$2:$I$1014,5,0)</f>
        <v>0</v>
      </c>
      <c r="G323" s="0" t="n">
        <f aca="false">$C323*VLOOKUP($B323,FoodDB!$A$2:$I$1014,6,0)</f>
        <v>0</v>
      </c>
      <c r="H323" s="0" t="n">
        <f aca="false">$C323*VLOOKUP($B323,FoodDB!$A$2:$I$1014,7,0)</f>
        <v>0</v>
      </c>
      <c r="I323" s="0" t="n">
        <f aca="false">$C323*VLOOKUP($B323,FoodDB!$A$2:$I$1014,8,0)</f>
        <v>0</v>
      </c>
      <c r="J323" s="0" t="n">
        <f aca="false">$C323*VLOOKUP($B323,FoodDB!$A$2:$I$1014,9,0)</f>
        <v>0</v>
      </c>
    </row>
    <row r="324" customFormat="false" ht="15" hidden="false" customHeight="false" outlineLevel="0" collapsed="false">
      <c r="B324" s="96" t="s">
        <v>108</v>
      </c>
      <c r="C324" s="97" t="n">
        <v>0</v>
      </c>
      <c r="D324" s="0" t="n">
        <f aca="false">$C324*VLOOKUP($B324,FoodDB!$A$2:$I$1014,3,0)</f>
        <v>0</v>
      </c>
      <c r="E324" s="0" t="n">
        <f aca="false">$C324*VLOOKUP($B324,FoodDB!$A$2:$I$1014,4,0)</f>
        <v>0</v>
      </c>
      <c r="F324" s="0" t="n">
        <f aca="false">$C324*VLOOKUP($B324,FoodDB!$A$2:$I$1014,5,0)</f>
        <v>0</v>
      </c>
      <c r="G324" s="0" t="n">
        <f aca="false">$C324*VLOOKUP($B324,FoodDB!$A$2:$I$1014,6,0)</f>
        <v>0</v>
      </c>
      <c r="H324" s="0" t="n">
        <f aca="false">$C324*VLOOKUP($B324,FoodDB!$A$2:$I$1014,7,0)</f>
        <v>0</v>
      </c>
      <c r="I324" s="0" t="n">
        <f aca="false">$C324*VLOOKUP($B324,FoodDB!$A$2:$I$1014,8,0)</f>
        <v>0</v>
      </c>
      <c r="J324" s="0" t="n">
        <f aca="false">$C324*VLOOKUP($B324,FoodDB!$A$2:$I$1014,9,0)</f>
        <v>0</v>
      </c>
    </row>
    <row r="325" customFormat="false" ht="15" hidden="false" customHeight="false" outlineLevel="0" collapsed="false">
      <c r="A325" s="0" t="s">
        <v>98</v>
      </c>
      <c r="G325" s="0" t="n">
        <f aca="false">SUM(G318:G324)</f>
        <v>0</v>
      </c>
      <c r="H325" s="0" t="n">
        <f aca="false">SUM(H318:H324)</f>
        <v>0</v>
      </c>
      <c r="I325" s="0" t="n">
        <f aca="false">SUM(I318:I324)</f>
        <v>0</v>
      </c>
      <c r="J325" s="0" t="n">
        <f aca="false">SUM(G325:I325)</f>
        <v>0</v>
      </c>
    </row>
    <row r="326" customFormat="false" ht="15" hidden="false" customHeight="false" outlineLevel="0" collapsed="false">
      <c r="A326" s="0" t="s">
        <v>102</v>
      </c>
      <c r="B326" s="0" t="s">
        <v>103</v>
      </c>
      <c r="E326" s="100"/>
      <c r="F326" s="100"/>
      <c r="G326" s="100" t="n">
        <f aca="false">VLOOKUP($A318,LossChart!$A$3:$AB$105,14,0)</f>
        <v>507.667191657933</v>
      </c>
      <c r="H326" s="100" t="n">
        <f aca="false">VLOOKUP($A318,LossChart!$A$3:$AB$105,15,0)</f>
        <v>80</v>
      </c>
      <c r="I326" s="100" t="n">
        <f aca="false">VLOOKUP($A318,LossChart!$A$3:$AB$105,16,0)</f>
        <v>477.304074136158</v>
      </c>
      <c r="J326" s="100" t="n">
        <f aca="false">VLOOKUP($A318,LossChart!$A$3:$AB$105,17,0)</f>
        <v>1064.97126579409</v>
      </c>
      <c r="K326" s="100"/>
    </row>
    <row r="327" customFormat="false" ht="15" hidden="false" customHeight="false" outlineLevel="0" collapsed="false">
      <c r="A327" s="0" t="s">
        <v>104</v>
      </c>
      <c r="G327" s="0" t="n">
        <f aca="false">G326-G325</f>
        <v>507.667191657933</v>
      </c>
      <c r="H327" s="0" t="n">
        <f aca="false">H326-H325</f>
        <v>80</v>
      </c>
      <c r="I327" s="0" t="n">
        <f aca="false">I326-I325</f>
        <v>477.304074136158</v>
      </c>
      <c r="J327" s="0" t="n">
        <f aca="false">J326-J325</f>
        <v>1064.97126579409</v>
      </c>
    </row>
    <row r="329" customFormat="false" ht="60" hidden="false" customHeight="false" outlineLevel="0" collapsed="false">
      <c r="A329" s="21" t="s">
        <v>63</v>
      </c>
      <c r="B329" s="21" t="s">
        <v>93</v>
      </c>
      <c r="C329" s="21" t="s">
        <v>94</v>
      </c>
      <c r="D329" s="94" t="str">
        <f aca="false">FoodDB!$C$1</f>
        <v>Fat
(g)</v>
      </c>
      <c r="E329" s="94" t="str">
        <f aca="false">FoodDB!$D$1</f>
        <v>Carbs
(g)</v>
      </c>
      <c r="F329" s="94" t="str">
        <f aca="false">FoodDB!$E$1</f>
        <v>Protein
(g)</v>
      </c>
      <c r="G329" s="94" t="str">
        <f aca="false">FoodDB!$F$1</f>
        <v>Fat
(Cal)</v>
      </c>
      <c r="H329" s="94" t="str">
        <f aca="false">FoodDB!$G$1</f>
        <v>Carb
(Cal)</v>
      </c>
      <c r="I329" s="94" t="str">
        <f aca="false">FoodDB!$H$1</f>
        <v>Protein
(Cal)</v>
      </c>
      <c r="J329" s="94" t="str">
        <f aca="false">FoodDB!$I$1</f>
        <v>Total
Calories</v>
      </c>
      <c r="K329" s="94"/>
      <c r="L329" s="94" t="s">
        <v>110</v>
      </c>
      <c r="M329" s="94" t="s">
        <v>111</v>
      </c>
      <c r="N329" s="94" t="s">
        <v>112</v>
      </c>
      <c r="O329" s="94" t="s">
        <v>113</v>
      </c>
      <c r="P329" s="94" t="s">
        <v>118</v>
      </c>
      <c r="Q329" s="94" t="s">
        <v>119</v>
      </c>
      <c r="R329" s="94" t="s">
        <v>120</v>
      </c>
      <c r="S329" s="94" t="s">
        <v>121</v>
      </c>
    </row>
    <row r="330" customFormat="false" ht="15" hidden="false" customHeight="false" outlineLevel="0" collapsed="false">
      <c r="A330" s="95" t="n">
        <f aca="false">A318+1</f>
        <v>43021</v>
      </c>
      <c r="B330" s="96" t="s">
        <v>108</v>
      </c>
      <c r="C330" s="97" t="n">
        <v>0</v>
      </c>
      <c r="D330" s="0" t="n">
        <f aca="false">$C330*VLOOKUP($B330,FoodDB!$A$2:$I$1014,3,0)</f>
        <v>0</v>
      </c>
      <c r="E330" s="0" t="n">
        <f aca="false">$C330*VLOOKUP($B330,FoodDB!$A$2:$I$1014,4,0)</f>
        <v>0</v>
      </c>
      <c r="F330" s="0" t="n">
        <f aca="false">$C330*VLOOKUP($B330,FoodDB!$A$2:$I$1014,5,0)</f>
        <v>0</v>
      </c>
      <c r="G330" s="0" t="n">
        <f aca="false">$C330*VLOOKUP($B330,FoodDB!$A$2:$I$1014,6,0)</f>
        <v>0</v>
      </c>
      <c r="H330" s="0" t="n">
        <f aca="false">$C330*VLOOKUP($B330,FoodDB!$A$2:$I$1014,7,0)</f>
        <v>0</v>
      </c>
      <c r="I330" s="0" t="n">
        <f aca="false">$C330*VLOOKUP($B330,FoodDB!$A$2:$I$1014,8,0)</f>
        <v>0</v>
      </c>
      <c r="J330" s="0" t="n">
        <f aca="false">$C330*VLOOKUP($B330,FoodDB!$A$2:$I$1014,9,0)</f>
        <v>0</v>
      </c>
      <c r="L330" s="0" t="n">
        <f aca="false">SUM(G330:G336)</f>
        <v>0</v>
      </c>
      <c r="M330" s="0" t="n">
        <f aca="false">SUM(H330:H336)</f>
        <v>0</v>
      </c>
      <c r="N330" s="0" t="n">
        <f aca="false">SUM(I330:I336)</f>
        <v>0</v>
      </c>
      <c r="O330" s="0" t="n">
        <f aca="false">SUM(L330:N330)</f>
        <v>0</v>
      </c>
      <c r="P330" s="100" t="n">
        <f aca="false">VLOOKUP($A330,LossChart!$A$3:$AB$105,14,0)-L330</f>
        <v>514.673158312463</v>
      </c>
      <c r="Q330" s="100" t="n">
        <f aca="false">VLOOKUP($A330,LossChart!$A$3:$AB$105,15,0)-M330</f>
        <v>80</v>
      </c>
      <c r="R330" s="100" t="n">
        <f aca="false">VLOOKUP($A330,LossChart!$A$3:$AB$105,16,0)-N330</f>
        <v>477.304074136158</v>
      </c>
      <c r="S330" s="100" t="n">
        <f aca="false">VLOOKUP($A330,LossChart!$A$3:$AB$105,17,0)-O330</f>
        <v>1071.97723244862</v>
      </c>
    </row>
    <row r="331" customFormat="false" ht="15" hidden="false" customHeight="false" outlineLevel="0" collapsed="false">
      <c r="B331" s="96" t="s">
        <v>108</v>
      </c>
      <c r="C331" s="97" t="n">
        <v>0</v>
      </c>
      <c r="D331" s="0" t="n">
        <f aca="false">$C331*VLOOKUP($B331,FoodDB!$A$2:$I$1014,3,0)</f>
        <v>0</v>
      </c>
      <c r="E331" s="0" t="n">
        <f aca="false">$C331*VLOOKUP($B331,FoodDB!$A$2:$I$1014,4,0)</f>
        <v>0</v>
      </c>
      <c r="F331" s="0" t="n">
        <f aca="false">$C331*VLOOKUP($B331,FoodDB!$A$2:$I$1014,5,0)</f>
        <v>0</v>
      </c>
      <c r="G331" s="0" t="n">
        <f aca="false">$C331*VLOOKUP($B331,FoodDB!$A$2:$I$1014,6,0)</f>
        <v>0</v>
      </c>
      <c r="H331" s="0" t="n">
        <f aca="false">$C331*VLOOKUP($B331,FoodDB!$A$2:$I$1014,7,0)</f>
        <v>0</v>
      </c>
      <c r="I331" s="0" t="n">
        <f aca="false">$C331*VLOOKUP($B331,FoodDB!$A$2:$I$1014,8,0)</f>
        <v>0</v>
      </c>
      <c r="J331" s="0" t="n">
        <f aca="false">$C331*VLOOKUP($B331,FoodDB!$A$2:$I$1014,9,0)</f>
        <v>0</v>
      </c>
    </row>
    <row r="332" customFormat="false" ht="15" hidden="false" customHeight="false" outlineLevel="0" collapsed="false">
      <c r="B332" s="96" t="s">
        <v>108</v>
      </c>
      <c r="C332" s="97" t="n">
        <v>0</v>
      </c>
      <c r="D332" s="0" t="n">
        <f aca="false">$C332*VLOOKUP($B332,FoodDB!$A$2:$I$1014,3,0)</f>
        <v>0</v>
      </c>
      <c r="E332" s="0" t="n">
        <f aca="false">$C332*VLOOKUP($B332,FoodDB!$A$2:$I$1014,4,0)</f>
        <v>0</v>
      </c>
      <c r="F332" s="0" t="n">
        <f aca="false">$C332*VLOOKUP($B332,FoodDB!$A$2:$I$1014,5,0)</f>
        <v>0</v>
      </c>
      <c r="G332" s="0" t="n">
        <f aca="false">$C332*VLOOKUP($B332,FoodDB!$A$2:$I$1014,6,0)</f>
        <v>0</v>
      </c>
      <c r="H332" s="0" t="n">
        <f aca="false">$C332*VLOOKUP($B332,FoodDB!$A$2:$I$1014,7,0)</f>
        <v>0</v>
      </c>
      <c r="I332" s="0" t="n">
        <f aca="false">$C332*VLOOKUP($B332,FoodDB!$A$2:$I$1014,8,0)</f>
        <v>0</v>
      </c>
      <c r="J332" s="0" t="n">
        <f aca="false">$C332*VLOOKUP($B332,FoodDB!$A$2:$I$1014,9,0)</f>
        <v>0</v>
      </c>
    </row>
    <row r="333" customFormat="false" ht="15" hidden="false" customHeight="false" outlineLevel="0" collapsed="false">
      <c r="B333" s="96" t="s">
        <v>108</v>
      </c>
      <c r="C333" s="97" t="n">
        <v>0</v>
      </c>
      <c r="D333" s="0" t="n">
        <f aca="false">$C333*VLOOKUP($B333,FoodDB!$A$2:$I$1014,3,0)</f>
        <v>0</v>
      </c>
      <c r="E333" s="0" t="n">
        <f aca="false">$C333*VLOOKUP($B333,FoodDB!$A$2:$I$1014,4,0)</f>
        <v>0</v>
      </c>
      <c r="F333" s="0" t="n">
        <f aca="false">$C333*VLOOKUP($B333,FoodDB!$A$2:$I$1014,5,0)</f>
        <v>0</v>
      </c>
      <c r="G333" s="0" t="n">
        <f aca="false">$C333*VLOOKUP($B333,FoodDB!$A$2:$I$1014,6,0)</f>
        <v>0</v>
      </c>
      <c r="H333" s="0" t="n">
        <f aca="false">$C333*VLOOKUP($B333,FoodDB!$A$2:$I$1014,7,0)</f>
        <v>0</v>
      </c>
      <c r="I333" s="0" t="n">
        <f aca="false">$C333*VLOOKUP($B333,FoodDB!$A$2:$I$1014,8,0)</f>
        <v>0</v>
      </c>
      <c r="J333" s="0" t="n">
        <f aca="false">$C333*VLOOKUP($B333,FoodDB!$A$2:$I$1014,9,0)</f>
        <v>0</v>
      </c>
    </row>
    <row r="334" customFormat="false" ht="15" hidden="false" customHeight="false" outlineLevel="0" collapsed="false">
      <c r="B334" s="96" t="s">
        <v>108</v>
      </c>
      <c r="C334" s="97" t="n">
        <v>0</v>
      </c>
      <c r="D334" s="0" t="n">
        <f aca="false">$C334*VLOOKUP($B334,FoodDB!$A$2:$I$1014,3,0)</f>
        <v>0</v>
      </c>
      <c r="E334" s="0" t="n">
        <f aca="false">$C334*VLOOKUP($B334,FoodDB!$A$2:$I$1014,4,0)</f>
        <v>0</v>
      </c>
      <c r="F334" s="0" t="n">
        <f aca="false">$C334*VLOOKUP($B334,FoodDB!$A$2:$I$1014,5,0)</f>
        <v>0</v>
      </c>
      <c r="G334" s="0" t="n">
        <f aca="false">$C334*VLOOKUP($B334,FoodDB!$A$2:$I$1014,6,0)</f>
        <v>0</v>
      </c>
      <c r="H334" s="0" t="n">
        <f aca="false">$C334*VLOOKUP($B334,FoodDB!$A$2:$I$1014,7,0)</f>
        <v>0</v>
      </c>
      <c r="I334" s="0" t="n">
        <f aca="false">$C334*VLOOKUP($B334,FoodDB!$A$2:$I$1014,8,0)</f>
        <v>0</v>
      </c>
      <c r="J334" s="0" t="n">
        <f aca="false">$C334*VLOOKUP($B334,FoodDB!$A$2:$I$1014,9,0)</f>
        <v>0</v>
      </c>
    </row>
    <row r="335" customFormat="false" ht="15" hidden="false" customHeight="false" outlineLevel="0" collapsed="false">
      <c r="B335" s="96" t="s">
        <v>108</v>
      </c>
      <c r="C335" s="97" t="n">
        <v>0</v>
      </c>
      <c r="D335" s="0" t="n">
        <f aca="false">$C335*VLOOKUP($B335,FoodDB!$A$2:$I$1014,3,0)</f>
        <v>0</v>
      </c>
      <c r="E335" s="0" t="n">
        <f aca="false">$C335*VLOOKUP($B335,FoodDB!$A$2:$I$1014,4,0)</f>
        <v>0</v>
      </c>
      <c r="F335" s="0" t="n">
        <f aca="false">$C335*VLOOKUP($B335,FoodDB!$A$2:$I$1014,5,0)</f>
        <v>0</v>
      </c>
      <c r="G335" s="0" t="n">
        <f aca="false">$C335*VLOOKUP($B335,FoodDB!$A$2:$I$1014,6,0)</f>
        <v>0</v>
      </c>
      <c r="H335" s="0" t="n">
        <f aca="false">$C335*VLOOKUP($B335,FoodDB!$A$2:$I$1014,7,0)</f>
        <v>0</v>
      </c>
      <c r="I335" s="0" t="n">
        <f aca="false">$C335*VLOOKUP($B335,FoodDB!$A$2:$I$1014,8,0)</f>
        <v>0</v>
      </c>
      <c r="J335" s="0" t="n">
        <f aca="false">$C335*VLOOKUP($B335,FoodDB!$A$2:$I$1014,9,0)</f>
        <v>0</v>
      </c>
    </row>
    <row r="336" customFormat="false" ht="15" hidden="false" customHeight="false" outlineLevel="0" collapsed="false">
      <c r="B336" s="96" t="s">
        <v>108</v>
      </c>
      <c r="C336" s="97" t="n">
        <v>0</v>
      </c>
      <c r="D336" s="0" t="n">
        <f aca="false">$C336*VLOOKUP($B336,FoodDB!$A$2:$I$1014,3,0)</f>
        <v>0</v>
      </c>
      <c r="E336" s="0" t="n">
        <f aca="false">$C336*VLOOKUP($B336,FoodDB!$A$2:$I$1014,4,0)</f>
        <v>0</v>
      </c>
      <c r="F336" s="0" t="n">
        <f aca="false">$C336*VLOOKUP($B336,FoodDB!$A$2:$I$1014,5,0)</f>
        <v>0</v>
      </c>
      <c r="G336" s="0" t="n">
        <f aca="false">$C336*VLOOKUP($B336,FoodDB!$A$2:$I$1014,6,0)</f>
        <v>0</v>
      </c>
      <c r="H336" s="0" t="n">
        <f aca="false">$C336*VLOOKUP($B336,FoodDB!$A$2:$I$1014,7,0)</f>
        <v>0</v>
      </c>
      <c r="I336" s="0" t="n">
        <f aca="false">$C336*VLOOKUP($B336,FoodDB!$A$2:$I$1014,8,0)</f>
        <v>0</v>
      </c>
      <c r="J336" s="0" t="n">
        <f aca="false">$C336*VLOOKUP($B336,FoodDB!$A$2:$I$1014,9,0)</f>
        <v>0</v>
      </c>
    </row>
    <row r="337" customFormat="false" ht="15" hidden="false" customHeight="false" outlineLevel="0" collapsed="false">
      <c r="A337" s="0" t="s">
        <v>98</v>
      </c>
      <c r="G337" s="0" t="n">
        <f aca="false">SUM(G330:G336)</f>
        <v>0</v>
      </c>
      <c r="H337" s="0" t="n">
        <f aca="false">SUM(H330:H336)</f>
        <v>0</v>
      </c>
      <c r="I337" s="0" t="n">
        <f aca="false">SUM(I330:I336)</f>
        <v>0</v>
      </c>
      <c r="J337" s="0" t="n">
        <f aca="false">SUM(G337:I337)</f>
        <v>0</v>
      </c>
    </row>
    <row r="338" customFormat="false" ht="15" hidden="false" customHeight="false" outlineLevel="0" collapsed="false">
      <c r="A338" s="0" t="s">
        <v>102</v>
      </c>
      <c r="B338" s="0" t="s">
        <v>103</v>
      </c>
      <c r="E338" s="100"/>
      <c r="F338" s="100"/>
      <c r="G338" s="100" t="n">
        <f aca="false">VLOOKUP($A330,LossChart!$A$3:$AB$105,14,0)</f>
        <v>514.673158312463</v>
      </c>
      <c r="H338" s="100" t="n">
        <f aca="false">VLOOKUP($A330,LossChart!$A$3:$AB$105,15,0)</f>
        <v>80</v>
      </c>
      <c r="I338" s="100" t="n">
        <f aca="false">VLOOKUP($A330,LossChart!$A$3:$AB$105,16,0)</f>
        <v>477.304074136158</v>
      </c>
      <c r="J338" s="100" t="n">
        <f aca="false">VLOOKUP($A330,LossChart!$A$3:$AB$105,17,0)</f>
        <v>1071.97723244862</v>
      </c>
      <c r="K338" s="100"/>
    </row>
    <row r="339" customFormat="false" ht="15" hidden="false" customHeight="false" outlineLevel="0" collapsed="false">
      <c r="A339" s="0" t="s">
        <v>104</v>
      </c>
      <c r="G339" s="0" t="n">
        <f aca="false">G338-G337</f>
        <v>514.673158312463</v>
      </c>
      <c r="H339" s="0" t="n">
        <f aca="false">H338-H337</f>
        <v>80</v>
      </c>
      <c r="I339" s="0" t="n">
        <f aca="false">I338-I337</f>
        <v>477.304074136158</v>
      </c>
      <c r="J339" s="0" t="n">
        <f aca="false">J338-J337</f>
        <v>1071.97723244862</v>
      </c>
    </row>
    <row r="341" customFormat="false" ht="60" hidden="false" customHeight="false" outlineLevel="0" collapsed="false">
      <c r="A341" s="21" t="s">
        <v>63</v>
      </c>
      <c r="B341" s="21" t="s">
        <v>93</v>
      </c>
      <c r="C341" s="21" t="s">
        <v>94</v>
      </c>
      <c r="D341" s="94" t="str">
        <f aca="false">FoodDB!$C$1</f>
        <v>Fat
(g)</v>
      </c>
      <c r="E341" s="94" t="str">
        <f aca="false">FoodDB!$D$1</f>
        <v>Carbs
(g)</v>
      </c>
      <c r="F341" s="94" t="str">
        <f aca="false">FoodDB!$E$1</f>
        <v>Protein
(g)</v>
      </c>
      <c r="G341" s="94" t="str">
        <f aca="false">FoodDB!$F$1</f>
        <v>Fat
(Cal)</v>
      </c>
      <c r="H341" s="94" t="str">
        <f aca="false">FoodDB!$G$1</f>
        <v>Carb
(Cal)</v>
      </c>
      <c r="I341" s="94" t="str">
        <f aca="false">FoodDB!$H$1</f>
        <v>Protein
(Cal)</v>
      </c>
      <c r="J341" s="94" t="str">
        <f aca="false">FoodDB!$I$1</f>
        <v>Total
Calories</v>
      </c>
      <c r="K341" s="94"/>
      <c r="L341" s="94" t="s">
        <v>110</v>
      </c>
      <c r="M341" s="94" t="s">
        <v>111</v>
      </c>
      <c r="N341" s="94" t="s">
        <v>112</v>
      </c>
      <c r="O341" s="94" t="s">
        <v>113</v>
      </c>
      <c r="P341" s="94" t="s">
        <v>118</v>
      </c>
      <c r="Q341" s="94" t="s">
        <v>119</v>
      </c>
      <c r="R341" s="94" t="s">
        <v>120</v>
      </c>
      <c r="S341" s="94" t="s">
        <v>121</v>
      </c>
    </row>
    <row r="342" customFormat="false" ht="15" hidden="false" customHeight="false" outlineLevel="0" collapsed="false">
      <c r="A342" s="95" t="n">
        <f aca="false">A330+1</f>
        <v>43022</v>
      </c>
      <c r="B342" s="96" t="s">
        <v>108</v>
      </c>
      <c r="C342" s="97" t="n">
        <v>0</v>
      </c>
      <c r="D342" s="0" t="n">
        <f aca="false">$C342*VLOOKUP($B342,FoodDB!$A$2:$I$1014,3,0)</f>
        <v>0</v>
      </c>
      <c r="E342" s="0" t="n">
        <f aca="false">$C342*VLOOKUP($B342,FoodDB!$A$2:$I$1014,4,0)</f>
        <v>0</v>
      </c>
      <c r="F342" s="0" t="n">
        <f aca="false">$C342*VLOOKUP($B342,FoodDB!$A$2:$I$1014,5,0)</f>
        <v>0</v>
      </c>
      <c r="G342" s="0" t="n">
        <f aca="false">$C342*VLOOKUP($B342,FoodDB!$A$2:$I$1014,6,0)</f>
        <v>0</v>
      </c>
      <c r="H342" s="0" t="n">
        <f aca="false">$C342*VLOOKUP($B342,FoodDB!$A$2:$I$1014,7,0)</f>
        <v>0</v>
      </c>
      <c r="I342" s="0" t="n">
        <f aca="false">$C342*VLOOKUP($B342,FoodDB!$A$2:$I$1014,8,0)</f>
        <v>0</v>
      </c>
      <c r="J342" s="0" t="n">
        <f aca="false">$C342*VLOOKUP($B342,FoodDB!$A$2:$I$1014,9,0)</f>
        <v>0</v>
      </c>
      <c r="L342" s="0" t="n">
        <f aca="false">SUM(G342:G348)</f>
        <v>0</v>
      </c>
      <c r="M342" s="0" t="n">
        <f aca="false">SUM(H342:H348)</f>
        <v>0</v>
      </c>
      <c r="N342" s="0" t="n">
        <f aca="false">SUM(I342:I348)</f>
        <v>0</v>
      </c>
      <c r="O342" s="0" t="n">
        <f aca="false">SUM(L342:N342)</f>
        <v>0</v>
      </c>
      <c r="P342" s="100" t="n">
        <f aca="false">VLOOKUP($A342,LossChart!$A$3:$AB$105,14,0)-L342</f>
        <v>521.617072119481</v>
      </c>
      <c r="Q342" s="100" t="n">
        <f aca="false">VLOOKUP($A342,LossChart!$A$3:$AB$105,15,0)-M342</f>
        <v>80</v>
      </c>
      <c r="R342" s="100" t="n">
        <f aca="false">VLOOKUP($A342,LossChart!$A$3:$AB$105,16,0)-N342</f>
        <v>477.304074136158</v>
      </c>
      <c r="S342" s="100" t="n">
        <f aca="false">VLOOKUP($A342,LossChart!$A$3:$AB$105,17,0)-O342</f>
        <v>1078.92114625564</v>
      </c>
    </row>
    <row r="343" customFormat="false" ht="15" hidden="false" customHeight="false" outlineLevel="0" collapsed="false">
      <c r="B343" s="96" t="s">
        <v>108</v>
      </c>
      <c r="C343" s="97" t="n">
        <v>0</v>
      </c>
      <c r="D343" s="0" t="n">
        <f aca="false">$C343*VLOOKUP($B343,FoodDB!$A$2:$I$1014,3,0)</f>
        <v>0</v>
      </c>
      <c r="E343" s="0" t="n">
        <f aca="false">$C343*VLOOKUP($B343,FoodDB!$A$2:$I$1014,4,0)</f>
        <v>0</v>
      </c>
      <c r="F343" s="0" t="n">
        <f aca="false">$C343*VLOOKUP($B343,FoodDB!$A$2:$I$1014,5,0)</f>
        <v>0</v>
      </c>
      <c r="G343" s="0" t="n">
        <f aca="false">$C343*VLOOKUP($B343,FoodDB!$A$2:$I$1014,6,0)</f>
        <v>0</v>
      </c>
      <c r="H343" s="0" t="n">
        <f aca="false">$C343*VLOOKUP($B343,FoodDB!$A$2:$I$1014,7,0)</f>
        <v>0</v>
      </c>
      <c r="I343" s="0" t="n">
        <f aca="false">$C343*VLOOKUP($B343,FoodDB!$A$2:$I$1014,8,0)</f>
        <v>0</v>
      </c>
      <c r="J343" s="0" t="n">
        <f aca="false">$C343*VLOOKUP($B343,FoodDB!$A$2:$I$1014,9,0)</f>
        <v>0</v>
      </c>
    </row>
    <row r="344" customFormat="false" ht="15" hidden="false" customHeight="false" outlineLevel="0" collapsed="false">
      <c r="B344" s="96" t="s">
        <v>108</v>
      </c>
      <c r="C344" s="97" t="n">
        <v>0</v>
      </c>
      <c r="D344" s="0" t="n">
        <f aca="false">$C344*VLOOKUP($B344,FoodDB!$A$2:$I$1014,3,0)</f>
        <v>0</v>
      </c>
      <c r="E344" s="0" t="n">
        <f aca="false">$C344*VLOOKUP($B344,FoodDB!$A$2:$I$1014,4,0)</f>
        <v>0</v>
      </c>
      <c r="F344" s="0" t="n">
        <f aca="false">$C344*VLOOKUP($B344,FoodDB!$A$2:$I$1014,5,0)</f>
        <v>0</v>
      </c>
      <c r="G344" s="0" t="n">
        <f aca="false">$C344*VLOOKUP($B344,FoodDB!$A$2:$I$1014,6,0)</f>
        <v>0</v>
      </c>
      <c r="H344" s="0" t="n">
        <f aca="false">$C344*VLOOKUP($B344,FoodDB!$A$2:$I$1014,7,0)</f>
        <v>0</v>
      </c>
      <c r="I344" s="0" t="n">
        <f aca="false">$C344*VLOOKUP($B344,FoodDB!$A$2:$I$1014,8,0)</f>
        <v>0</v>
      </c>
      <c r="J344" s="0" t="n">
        <f aca="false">$C344*VLOOKUP($B344,FoodDB!$A$2:$I$1014,9,0)</f>
        <v>0</v>
      </c>
    </row>
    <row r="345" customFormat="false" ht="15" hidden="false" customHeight="false" outlineLevel="0" collapsed="false">
      <c r="B345" s="96" t="s">
        <v>108</v>
      </c>
      <c r="C345" s="97" t="n">
        <v>0</v>
      </c>
      <c r="D345" s="0" t="n">
        <f aca="false">$C345*VLOOKUP($B345,FoodDB!$A$2:$I$1014,3,0)</f>
        <v>0</v>
      </c>
      <c r="E345" s="0" t="n">
        <f aca="false">$C345*VLOOKUP($B345,FoodDB!$A$2:$I$1014,4,0)</f>
        <v>0</v>
      </c>
      <c r="F345" s="0" t="n">
        <f aca="false">$C345*VLOOKUP($B345,FoodDB!$A$2:$I$1014,5,0)</f>
        <v>0</v>
      </c>
      <c r="G345" s="0" t="n">
        <f aca="false">$C345*VLOOKUP($B345,FoodDB!$A$2:$I$1014,6,0)</f>
        <v>0</v>
      </c>
      <c r="H345" s="0" t="n">
        <f aca="false">$C345*VLOOKUP($B345,FoodDB!$A$2:$I$1014,7,0)</f>
        <v>0</v>
      </c>
      <c r="I345" s="0" t="n">
        <f aca="false">$C345*VLOOKUP($B345,FoodDB!$A$2:$I$1014,8,0)</f>
        <v>0</v>
      </c>
      <c r="J345" s="0" t="n">
        <f aca="false">$C345*VLOOKUP($B345,FoodDB!$A$2:$I$1014,9,0)</f>
        <v>0</v>
      </c>
    </row>
    <row r="346" customFormat="false" ht="15" hidden="false" customHeight="false" outlineLevel="0" collapsed="false">
      <c r="B346" s="96" t="s">
        <v>108</v>
      </c>
      <c r="C346" s="97" t="n">
        <v>0</v>
      </c>
      <c r="D346" s="0" t="n">
        <f aca="false">$C346*VLOOKUP($B346,FoodDB!$A$2:$I$1014,3,0)</f>
        <v>0</v>
      </c>
      <c r="E346" s="0" t="n">
        <f aca="false">$C346*VLOOKUP($B346,FoodDB!$A$2:$I$1014,4,0)</f>
        <v>0</v>
      </c>
      <c r="F346" s="0" t="n">
        <f aca="false">$C346*VLOOKUP($B346,FoodDB!$A$2:$I$1014,5,0)</f>
        <v>0</v>
      </c>
      <c r="G346" s="0" t="n">
        <f aca="false">$C346*VLOOKUP($B346,FoodDB!$A$2:$I$1014,6,0)</f>
        <v>0</v>
      </c>
      <c r="H346" s="0" t="n">
        <f aca="false">$C346*VLOOKUP($B346,FoodDB!$A$2:$I$1014,7,0)</f>
        <v>0</v>
      </c>
      <c r="I346" s="0" t="n">
        <f aca="false">$C346*VLOOKUP($B346,FoodDB!$A$2:$I$1014,8,0)</f>
        <v>0</v>
      </c>
      <c r="J346" s="0" t="n">
        <f aca="false">$C346*VLOOKUP($B346,FoodDB!$A$2:$I$1014,9,0)</f>
        <v>0</v>
      </c>
    </row>
    <row r="347" customFormat="false" ht="15" hidden="false" customHeight="false" outlineLevel="0" collapsed="false">
      <c r="B347" s="96" t="s">
        <v>108</v>
      </c>
      <c r="C347" s="97" t="n">
        <v>0</v>
      </c>
      <c r="D347" s="0" t="n">
        <f aca="false">$C347*VLOOKUP($B347,FoodDB!$A$2:$I$1014,3,0)</f>
        <v>0</v>
      </c>
      <c r="E347" s="0" t="n">
        <f aca="false">$C347*VLOOKUP($B347,FoodDB!$A$2:$I$1014,4,0)</f>
        <v>0</v>
      </c>
      <c r="F347" s="0" t="n">
        <f aca="false">$C347*VLOOKUP($B347,FoodDB!$A$2:$I$1014,5,0)</f>
        <v>0</v>
      </c>
      <c r="G347" s="0" t="n">
        <f aca="false">$C347*VLOOKUP($B347,FoodDB!$A$2:$I$1014,6,0)</f>
        <v>0</v>
      </c>
      <c r="H347" s="0" t="n">
        <f aca="false">$C347*VLOOKUP($B347,FoodDB!$A$2:$I$1014,7,0)</f>
        <v>0</v>
      </c>
      <c r="I347" s="0" t="n">
        <f aca="false">$C347*VLOOKUP($B347,FoodDB!$A$2:$I$1014,8,0)</f>
        <v>0</v>
      </c>
      <c r="J347" s="0" t="n">
        <f aca="false">$C347*VLOOKUP($B347,FoodDB!$A$2:$I$1014,9,0)</f>
        <v>0</v>
      </c>
    </row>
    <row r="348" customFormat="false" ht="15" hidden="false" customHeight="false" outlineLevel="0" collapsed="false">
      <c r="B348" s="96" t="s">
        <v>108</v>
      </c>
      <c r="C348" s="97" t="n">
        <v>0</v>
      </c>
      <c r="D348" s="0" t="n">
        <f aca="false">$C348*VLOOKUP($B348,FoodDB!$A$2:$I$1014,3,0)</f>
        <v>0</v>
      </c>
      <c r="E348" s="0" t="n">
        <f aca="false">$C348*VLOOKUP($B348,FoodDB!$A$2:$I$1014,4,0)</f>
        <v>0</v>
      </c>
      <c r="F348" s="0" t="n">
        <f aca="false">$C348*VLOOKUP($B348,FoodDB!$A$2:$I$1014,5,0)</f>
        <v>0</v>
      </c>
      <c r="G348" s="0" t="n">
        <f aca="false">$C348*VLOOKUP($B348,FoodDB!$A$2:$I$1014,6,0)</f>
        <v>0</v>
      </c>
      <c r="H348" s="0" t="n">
        <f aca="false">$C348*VLOOKUP($B348,FoodDB!$A$2:$I$1014,7,0)</f>
        <v>0</v>
      </c>
      <c r="I348" s="0" t="n">
        <f aca="false">$C348*VLOOKUP($B348,FoodDB!$A$2:$I$1014,8,0)</f>
        <v>0</v>
      </c>
      <c r="J348" s="0" t="n">
        <f aca="false">$C348*VLOOKUP($B348,FoodDB!$A$2:$I$1014,9,0)</f>
        <v>0</v>
      </c>
    </row>
    <row r="349" customFormat="false" ht="15" hidden="false" customHeight="false" outlineLevel="0" collapsed="false">
      <c r="A349" s="0" t="s">
        <v>98</v>
      </c>
      <c r="G349" s="0" t="n">
        <f aca="false">SUM(G342:G348)</f>
        <v>0</v>
      </c>
      <c r="H349" s="0" t="n">
        <f aca="false">SUM(H342:H348)</f>
        <v>0</v>
      </c>
      <c r="I349" s="0" t="n">
        <f aca="false">SUM(I342:I348)</f>
        <v>0</v>
      </c>
      <c r="J349" s="0" t="n">
        <f aca="false">SUM(G349:I349)</f>
        <v>0</v>
      </c>
    </row>
    <row r="350" customFormat="false" ht="15" hidden="false" customHeight="false" outlineLevel="0" collapsed="false">
      <c r="A350" s="0" t="s">
        <v>102</v>
      </c>
      <c r="B350" s="0" t="s">
        <v>103</v>
      </c>
      <c r="E350" s="100"/>
      <c r="F350" s="100"/>
      <c r="G350" s="100" t="n">
        <f aca="false">VLOOKUP($A342,LossChart!$A$3:$AB$105,14,0)</f>
        <v>521.617072119481</v>
      </c>
      <c r="H350" s="100" t="n">
        <f aca="false">VLOOKUP($A342,LossChart!$A$3:$AB$105,15,0)</f>
        <v>80</v>
      </c>
      <c r="I350" s="100" t="n">
        <f aca="false">VLOOKUP($A342,LossChart!$A$3:$AB$105,16,0)</f>
        <v>477.304074136158</v>
      </c>
      <c r="J350" s="100" t="n">
        <f aca="false">VLOOKUP($A342,LossChart!$A$3:$AB$105,17,0)</f>
        <v>1078.92114625564</v>
      </c>
      <c r="K350" s="100"/>
    </row>
    <row r="351" customFormat="false" ht="15" hidden="false" customHeight="false" outlineLevel="0" collapsed="false">
      <c r="A351" s="0" t="s">
        <v>104</v>
      </c>
      <c r="G351" s="0" t="n">
        <f aca="false">G350-G349</f>
        <v>521.617072119481</v>
      </c>
      <c r="H351" s="0" t="n">
        <f aca="false">H350-H349</f>
        <v>80</v>
      </c>
      <c r="I351" s="0" t="n">
        <f aca="false">I350-I349</f>
        <v>477.304074136158</v>
      </c>
      <c r="J351" s="0" t="n">
        <f aca="false">J350-J349</f>
        <v>1078.92114625564</v>
      </c>
    </row>
    <row r="353" customFormat="false" ht="60" hidden="false" customHeight="false" outlineLevel="0" collapsed="false">
      <c r="A353" s="21" t="s">
        <v>63</v>
      </c>
      <c r="B353" s="21" t="s">
        <v>93</v>
      </c>
      <c r="C353" s="21" t="s">
        <v>94</v>
      </c>
      <c r="D353" s="94" t="str">
        <f aca="false">FoodDB!$C$1</f>
        <v>Fat
(g)</v>
      </c>
      <c r="E353" s="94" t="str">
        <f aca="false">FoodDB!$D$1</f>
        <v>Carbs
(g)</v>
      </c>
      <c r="F353" s="94" t="str">
        <f aca="false">FoodDB!$E$1</f>
        <v>Protein
(g)</v>
      </c>
      <c r="G353" s="94" t="str">
        <f aca="false">FoodDB!$F$1</f>
        <v>Fat
(Cal)</v>
      </c>
      <c r="H353" s="94" t="str">
        <f aca="false">FoodDB!$G$1</f>
        <v>Carb
(Cal)</v>
      </c>
      <c r="I353" s="94" t="str">
        <f aca="false">FoodDB!$H$1</f>
        <v>Protein
(Cal)</v>
      </c>
      <c r="J353" s="94" t="str">
        <f aca="false">FoodDB!$I$1</f>
        <v>Total
Calories</v>
      </c>
      <c r="K353" s="94"/>
      <c r="L353" s="94" t="s">
        <v>110</v>
      </c>
      <c r="M353" s="94" t="s">
        <v>111</v>
      </c>
      <c r="N353" s="94" t="s">
        <v>112</v>
      </c>
      <c r="O353" s="94" t="s">
        <v>113</v>
      </c>
      <c r="P353" s="94" t="s">
        <v>118</v>
      </c>
      <c r="Q353" s="94" t="s">
        <v>119</v>
      </c>
      <c r="R353" s="94" t="s">
        <v>120</v>
      </c>
      <c r="S353" s="94" t="s">
        <v>121</v>
      </c>
    </row>
    <row r="354" customFormat="false" ht="15" hidden="false" customHeight="false" outlineLevel="0" collapsed="false">
      <c r="A354" s="95" t="n">
        <f aca="false">A342+1</f>
        <v>43023</v>
      </c>
      <c r="B354" s="96" t="s">
        <v>108</v>
      </c>
      <c r="C354" s="97" t="n">
        <v>0</v>
      </c>
      <c r="D354" s="0" t="n">
        <f aca="false">$C354*VLOOKUP($B354,FoodDB!$A$2:$I$1014,3,0)</f>
        <v>0</v>
      </c>
      <c r="E354" s="0" t="n">
        <f aca="false">$C354*VLOOKUP($B354,FoodDB!$A$2:$I$1014,4,0)</f>
        <v>0</v>
      </c>
      <c r="F354" s="0" t="n">
        <f aca="false">$C354*VLOOKUP($B354,FoodDB!$A$2:$I$1014,5,0)</f>
        <v>0</v>
      </c>
      <c r="G354" s="0" t="n">
        <f aca="false">$C354*VLOOKUP($B354,FoodDB!$A$2:$I$1014,6,0)</f>
        <v>0</v>
      </c>
      <c r="H354" s="0" t="n">
        <f aca="false">$C354*VLOOKUP($B354,FoodDB!$A$2:$I$1014,7,0)</f>
        <v>0</v>
      </c>
      <c r="I354" s="0" t="n">
        <f aca="false">$C354*VLOOKUP($B354,FoodDB!$A$2:$I$1014,8,0)</f>
        <v>0</v>
      </c>
      <c r="J354" s="0" t="n">
        <f aca="false">$C354*VLOOKUP($B354,FoodDB!$A$2:$I$1014,9,0)</f>
        <v>0</v>
      </c>
      <c r="L354" s="0" t="n">
        <f aca="false">SUM(G354:G360)</f>
        <v>0</v>
      </c>
      <c r="M354" s="0" t="n">
        <f aca="false">SUM(H354:H360)</f>
        <v>0</v>
      </c>
      <c r="N354" s="0" t="n">
        <f aca="false">SUM(I354:I360)</f>
        <v>0</v>
      </c>
      <c r="O354" s="0" t="n">
        <f aca="false">SUM(L354:N354)</f>
        <v>0</v>
      </c>
      <c r="P354" s="100" t="n">
        <f aca="false">VLOOKUP($A354,LossChart!$A$3:$AB$105,14,0)-L354</f>
        <v>528.499482689922</v>
      </c>
      <c r="Q354" s="100" t="n">
        <f aca="false">VLOOKUP($A354,LossChart!$A$3:$AB$105,15,0)-M354</f>
        <v>80</v>
      </c>
      <c r="R354" s="100" t="n">
        <f aca="false">VLOOKUP($A354,LossChart!$A$3:$AB$105,16,0)-N354</f>
        <v>477.304074136158</v>
      </c>
      <c r="S354" s="100" t="n">
        <f aca="false">VLOOKUP($A354,LossChart!$A$3:$AB$105,17,0)-O354</f>
        <v>1085.80355682608</v>
      </c>
    </row>
    <row r="355" customFormat="false" ht="15" hidden="false" customHeight="false" outlineLevel="0" collapsed="false">
      <c r="B355" s="96" t="s">
        <v>108</v>
      </c>
      <c r="C355" s="97" t="n">
        <v>0</v>
      </c>
      <c r="D355" s="0" t="n">
        <f aca="false">$C355*VLOOKUP($B355,FoodDB!$A$2:$I$1014,3,0)</f>
        <v>0</v>
      </c>
      <c r="E355" s="0" t="n">
        <f aca="false">$C355*VLOOKUP($B355,FoodDB!$A$2:$I$1014,4,0)</f>
        <v>0</v>
      </c>
      <c r="F355" s="0" t="n">
        <f aca="false">$C355*VLOOKUP($B355,FoodDB!$A$2:$I$1014,5,0)</f>
        <v>0</v>
      </c>
      <c r="G355" s="0" t="n">
        <f aca="false">$C355*VLOOKUP($B355,FoodDB!$A$2:$I$1014,6,0)</f>
        <v>0</v>
      </c>
      <c r="H355" s="0" t="n">
        <f aca="false">$C355*VLOOKUP($B355,FoodDB!$A$2:$I$1014,7,0)</f>
        <v>0</v>
      </c>
      <c r="I355" s="0" t="n">
        <f aca="false">$C355*VLOOKUP($B355,FoodDB!$A$2:$I$1014,8,0)</f>
        <v>0</v>
      </c>
      <c r="J355" s="0" t="n">
        <f aca="false">$C355*VLOOKUP($B355,FoodDB!$A$2:$I$1014,9,0)</f>
        <v>0</v>
      </c>
    </row>
    <row r="356" customFormat="false" ht="15" hidden="false" customHeight="false" outlineLevel="0" collapsed="false">
      <c r="B356" s="96" t="s">
        <v>108</v>
      </c>
      <c r="C356" s="97" t="n">
        <v>0</v>
      </c>
      <c r="D356" s="0" t="n">
        <f aca="false">$C356*VLOOKUP($B356,FoodDB!$A$2:$I$1014,3,0)</f>
        <v>0</v>
      </c>
      <c r="E356" s="0" t="n">
        <f aca="false">$C356*VLOOKUP($B356,FoodDB!$A$2:$I$1014,4,0)</f>
        <v>0</v>
      </c>
      <c r="F356" s="0" t="n">
        <f aca="false">$C356*VLOOKUP($B356,FoodDB!$A$2:$I$1014,5,0)</f>
        <v>0</v>
      </c>
      <c r="G356" s="0" t="n">
        <f aca="false">$C356*VLOOKUP($B356,FoodDB!$A$2:$I$1014,6,0)</f>
        <v>0</v>
      </c>
      <c r="H356" s="0" t="n">
        <f aca="false">$C356*VLOOKUP($B356,FoodDB!$A$2:$I$1014,7,0)</f>
        <v>0</v>
      </c>
      <c r="I356" s="0" t="n">
        <f aca="false">$C356*VLOOKUP($B356,FoodDB!$A$2:$I$1014,8,0)</f>
        <v>0</v>
      </c>
      <c r="J356" s="0" t="n">
        <f aca="false">$C356*VLOOKUP($B356,FoodDB!$A$2:$I$1014,9,0)</f>
        <v>0</v>
      </c>
    </row>
    <row r="357" customFormat="false" ht="15" hidden="false" customHeight="false" outlineLevel="0" collapsed="false">
      <c r="B357" s="96" t="s">
        <v>108</v>
      </c>
      <c r="C357" s="97" t="n">
        <v>0</v>
      </c>
      <c r="D357" s="0" t="n">
        <f aca="false">$C357*VLOOKUP($B357,FoodDB!$A$2:$I$1014,3,0)</f>
        <v>0</v>
      </c>
      <c r="E357" s="0" t="n">
        <f aca="false">$C357*VLOOKUP($B357,FoodDB!$A$2:$I$1014,4,0)</f>
        <v>0</v>
      </c>
      <c r="F357" s="0" t="n">
        <f aca="false">$C357*VLOOKUP($B357,FoodDB!$A$2:$I$1014,5,0)</f>
        <v>0</v>
      </c>
      <c r="G357" s="0" t="n">
        <f aca="false">$C357*VLOOKUP($B357,FoodDB!$A$2:$I$1014,6,0)</f>
        <v>0</v>
      </c>
      <c r="H357" s="0" t="n">
        <f aca="false">$C357*VLOOKUP($B357,FoodDB!$A$2:$I$1014,7,0)</f>
        <v>0</v>
      </c>
      <c r="I357" s="0" t="n">
        <f aca="false">$C357*VLOOKUP($B357,FoodDB!$A$2:$I$1014,8,0)</f>
        <v>0</v>
      </c>
      <c r="J357" s="0" t="n">
        <f aca="false">$C357*VLOOKUP($B357,FoodDB!$A$2:$I$1014,9,0)</f>
        <v>0</v>
      </c>
    </row>
    <row r="358" customFormat="false" ht="15" hidden="false" customHeight="false" outlineLevel="0" collapsed="false">
      <c r="B358" s="96" t="s">
        <v>108</v>
      </c>
      <c r="C358" s="97" t="n">
        <v>0</v>
      </c>
      <c r="D358" s="0" t="n">
        <f aca="false">$C358*VLOOKUP($B358,FoodDB!$A$2:$I$1014,3,0)</f>
        <v>0</v>
      </c>
      <c r="E358" s="0" t="n">
        <f aca="false">$C358*VLOOKUP($B358,FoodDB!$A$2:$I$1014,4,0)</f>
        <v>0</v>
      </c>
      <c r="F358" s="0" t="n">
        <f aca="false">$C358*VLOOKUP($B358,FoodDB!$A$2:$I$1014,5,0)</f>
        <v>0</v>
      </c>
      <c r="G358" s="0" t="n">
        <f aca="false">$C358*VLOOKUP($B358,FoodDB!$A$2:$I$1014,6,0)</f>
        <v>0</v>
      </c>
      <c r="H358" s="0" t="n">
        <f aca="false">$C358*VLOOKUP($B358,FoodDB!$A$2:$I$1014,7,0)</f>
        <v>0</v>
      </c>
      <c r="I358" s="0" t="n">
        <f aca="false">$C358*VLOOKUP($B358,FoodDB!$A$2:$I$1014,8,0)</f>
        <v>0</v>
      </c>
      <c r="J358" s="0" t="n">
        <f aca="false">$C358*VLOOKUP($B358,FoodDB!$A$2:$I$1014,9,0)</f>
        <v>0</v>
      </c>
    </row>
    <row r="359" customFormat="false" ht="15" hidden="false" customHeight="false" outlineLevel="0" collapsed="false">
      <c r="B359" s="96" t="s">
        <v>108</v>
      </c>
      <c r="C359" s="97" t="n">
        <v>0</v>
      </c>
      <c r="D359" s="0" t="n">
        <f aca="false">$C359*VLOOKUP($B359,FoodDB!$A$2:$I$1014,3,0)</f>
        <v>0</v>
      </c>
      <c r="E359" s="0" t="n">
        <f aca="false">$C359*VLOOKUP($B359,FoodDB!$A$2:$I$1014,4,0)</f>
        <v>0</v>
      </c>
      <c r="F359" s="0" t="n">
        <f aca="false">$C359*VLOOKUP($B359,FoodDB!$A$2:$I$1014,5,0)</f>
        <v>0</v>
      </c>
      <c r="G359" s="0" t="n">
        <f aca="false">$C359*VLOOKUP($B359,FoodDB!$A$2:$I$1014,6,0)</f>
        <v>0</v>
      </c>
      <c r="H359" s="0" t="n">
        <f aca="false">$C359*VLOOKUP($B359,FoodDB!$A$2:$I$1014,7,0)</f>
        <v>0</v>
      </c>
      <c r="I359" s="0" t="n">
        <f aca="false">$C359*VLOOKUP($B359,FoodDB!$A$2:$I$1014,8,0)</f>
        <v>0</v>
      </c>
      <c r="J359" s="0" t="n">
        <f aca="false">$C359*VLOOKUP($B359,FoodDB!$A$2:$I$1014,9,0)</f>
        <v>0</v>
      </c>
    </row>
    <row r="360" customFormat="false" ht="15" hidden="false" customHeight="false" outlineLevel="0" collapsed="false">
      <c r="B360" s="96" t="s">
        <v>108</v>
      </c>
      <c r="C360" s="97" t="n">
        <v>0</v>
      </c>
      <c r="D360" s="0" t="n">
        <f aca="false">$C360*VLOOKUP($B360,FoodDB!$A$2:$I$1014,3,0)</f>
        <v>0</v>
      </c>
      <c r="E360" s="0" t="n">
        <f aca="false">$C360*VLOOKUP($B360,FoodDB!$A$2:$I$1014,4,0)</f>
        <v>0</v>
      </c>
      <c r="F360" s="0" t="n">
        <f aca="false">$C360*VLOOKUP($B360,FoodDB!$A$2:$I$1014,5,0)</f>
        <v>0</v>
      </c>
      <c r="G360" s="0" t="n">
        <f aca="false">$C360*VLOOKUP($B360,FoodDB!$A$2:$I$1014,6,0)</f>
        <v>0</v>
      </c>
      <c r="H360" s="0" t="n">
        <f aca="false">$C360*VLOOKUP($B360,FoodDB!$A$2:$I$1014,7,0)</f>
        <v>0</v>
      </c>
      <c r="I360" s="0" t="n">
        <f aca="false">$C360*VLOOKUP($B360,FoodDB!$A$2:$I$1014,8,0)</f>
        <v>0</v>
      </c>
      <c r="J360" s="0" t="n">
        <f aca="false">$C360*VLOOKUP($B360,FoodDB!$A$2:$I$1014,9,0)</f>
        <v>0</v>
      </c>
    </row>
    <row r="361" customFormat="false" ht="15" hidden="false" customHeight="false" outlineLevel="0" collapsed="false">
      <c r="A361" s="0" t="s">
        <v>98</v>
      </c>
      <c r="G361" s="0" t="n">
        <f aca="false">SUM(G354:G360)</f>
        <v>0</v>
      </c>
      <c r="H361" s="0" t="n">
        <f aca="false">SUM(H354:H360)</f>
        <v>0</v>
      </c>
      <c r="I361" s="0" t="n">
        <f aca="false">SUM(I354:I360)</f>
        <v>0</v>
      </c>
      <c r="J361" s="0" t="n">
        <f aca="false">SUM(G361:I361)</f>
        <v>0</v>
      </c>
    </row>
    <row r="362" customFormat="false" ht="15" hidden="false" customHeight="false" outlineLevel="0" collapsed="false">
      <c r="A362" s="0" t="s">
        <v>102</v>
      </c>
      <c r="B362" s="0" t="s">
        <v>103</v>
      </c>
      <c r="E362" s="100"/>
      <c r="F362" s="100"/>
      <c r="G362" s="100" t="n">
        <f aca="false">VLOOKUP($A354,LossChart!$A$3:$AB$105,14,0)</f>
        <v>528.499482689922</v>
      </c>
      <c r="H362" s="100" t="n">
        <f aca="false">VLOOKUP($A354,LossChart!$A$3:$AB$105,15,0)</f>
        <v>80</v>
      </c>
      <c r="I362" s="100" t="n">
        <f aca="false">VLOOKUP($A354,LossChart!$A$3:$AB$105,16,0)</f>
        <v>477.304074136158</v>
      </c>
      <c r="J362" s="100" t="n">
        <f aca="false">VLOOKUP($A354,LossChart!$A$3:$AB$105,17,0)</f>
        <v>1085.80355682608</v>
      </c>
      <c r="K362" s="100"/>
    </row>
    <row r="363" customFormat="false" ht="15" hidden="false" customHeight="false" outlineLevel="0" collapsed="false">
      <c r="A363" s="0" t="s">
        <v>104</v>
      </c>
      <c r="G363" s="0" t="n">
        <f aca="false">G362-G361</f>
        <v>528.499482689922</v>
      </c>
      <c r="H363" s="0" t="n">
        <f aca="false">H362-H361</f>
        <v>80</v>
      </c>
      <c r="I363" s="0" t="n">
        <f aca="false">I362-I361</f>
        <v>477.304074136158</v>
      </c>
      <c r="J363" s="0" t="n">
        <f aca="false">J362-J361</f>
        <v>1085.80355682608</v>
      </c>
    </row>
    <row r="365" customFormat="false" ht="60" hidden="false" customHeight="false" outlineLevel="0" collapsed="false">
      <c r="A365" s="21" t="s">
        <v>63</v>
      </c>
      <c r="B365" s="21" t="s">
        <v>93</v>
      </c>
      <c r="C365" s="21" t="s">
        <v>94</v>
      </c>
      <c r="D365" s="94" t="str">
        <f aca="false">FoodDB!$C$1</f>
        <v>Fat
(g)</v>
      </c>
      <c r="E365" s="94" t="str">
        <f aca="false">FoodDB!$D$1</f>
        <v>Carbs
(g)</v>
      </c>
      <c r="F365" s="94" t="str">
        <f aca="false">FoodDB!$E$1</f>
        <v>Protein
(g)</v>
      </c>
      <c r="G365" s="94" t="str">
        <f aca="false">FoodDB!$F$1</f>
        <v>Fat
(Cal)</v>
      </c>
      <c r="H365" s="94" t="str">
        <f aca="false">FoodDB!$G$1</f>
        <v>Carb
(Cal)</v>
      </c>
      <c r="I365" s="94" t="str">
        <f aca="false">FoodDB!$H$1</f>
        <v>Protein
(Cal)</v>
      </c>
      <c r="J365" s="94" t="str">
        <f aca="false">FoodDB!$I$1</f>
        <v>Total
Calories</v>
      </c>
      <c r="K365" s="94"/>
      <c r="L365" s="94" t="s">
        <v>110</v>
      </c>
      <c r="M365" s="94" t="s">
        <v>111</v>
      </c>
      <c r="N365" s="94" t="s">
        <v>112</v>
      </c>
      <c r="O365" s="94" t="s">
        <v>113</v>
      </c>
      <c r="P365" s="94" t="s">
        <v>118</v>
      </c>
      <c r="Q365" s="94" t="s">
        <v>119</v>
      </c>
      <c r="R365" s="94" t="s">
        <v>120</v>
      </c>
      <c r="S365" s="94" t="s">
        <v>121</v>
      </c>
    </row>
    <row r="366" customFormat="false" ht="15" hidden="false" customHeight="false" outlineLevel="0" collapsed="false">
      <c r="A366" s="95" t="n">
        <f aca="false">A354+1</f>
        <v>43024</v>
      </c>
      <c r="B366" s="96" t="s">
        <v>108</v>
      </c>
      <c r="C366" s="97" t="n">
        <v>0</v>
      </c>
      <c r="D366" s="0" t="n">
        <f aca="false">$C366*VLOOKUP($B366,FoodDB!$A$2:$I$1014,3,0)</f>
        <v>0</v>
      </c>
      <c r="E366" s="0" t="n">
        <f aca="false">$C366*VLOOKUP($B366,FoodDB!$A$2:$I$1014,4,0)</f>
        <v>0</v>
      </c>
      <c r="F366" s="0" t="n">
        <f aca="false">$C366*VLOOKUP($B366,FoodDB!$A$2:$I$1014,5,0)</f>
        <v>0</v>
      </c>
      <c r="G366" s="0" t="n">
        <f aca="false">$C366*VLOOKUP($B366,FoodDB!$A$2:$I$1014,6,0)</f>
        <v>0</v>
      </c>
      <c r="H366" s="0" t="n">
        <f aca="false">$C366*VLOOKUP($B366,FoodDB!$A$2:$I$1014,7,0)</f>
        <v>0</v>
      </c>
      <c r="I366" s="0" t="n">
        <f aca="false">$C366*VLOOKUP($B366,FoodDB!$A$2:$I$1014,8,0)</f>
        <v>0</v>
      </c>
      <c r="J366" s="0" t="n">
        <f aca="false">$C366*VLOOKUP($B366,FoodDB!$A$2:$I$1014,9,0)</f>
        <v>0</v>
      </c>
      <c r="L366" s="0" t="n">
        <f aca="false">SUM(G366:G372)</f>
        <v>0</v>
      </c>
      <c r="M366" s="0" t="n">
        <f aca="false">SUM(H366:H372)</f>
        <v>0</v>
      </c>
      <c r="N366" s="0" t="n">
        <f aca="false">SUM(I366:I372)</f>
        <v>0</v>
      </c>
      <c r="O366" s="0" t="n">
        <f aca="false">SUM(L366:N366)</f>
        <v>0</v>
      </c>
      <c r="P366" s="100" t="n">
        <f aca="false">VLOOKUP($A366,LossChart!$A$3:$AB$105,14,0)-L366</f>
        <v>535.32093476674</v>
      </c>
      <c r="Q366" s="100" t="n">
        <f aca="false">VLOOKUP($A366,LossChart!$A$3:$AB$105,15,0)-M366</f>
        <v>80</v>
      </c>
      <c r="R366" s="100" t="n">
        <f aca="false">VLOOKUP($A366,LossChart!$A$3:$AB$105,16,0)-N366</f>
        <v>477.304074136158</v>
      </c>
      <c r="S366" s="100" t="n">
        <f aca="false">VLOOKUP($A366,LossChart!$A$3:$AB$105,17,0)-O366</f>
        <v>1092.6250089029</v>
      </c>
    </row>
    <row r="367" customFormat="false" ht="15" hidden="false" customHeight="false" outlineLevel="0" collapsed="false">
      <c r="B367" s="96" t="s">
        <v>108</v>
      </c>
      <c r="C367" s="97" t="n">
        <v>0</v>
      </c>
      <c r="D367" s="0" t="n">
        <f aca="false">$C367*VLOOKUP($B367,FoodDB!$A$2:$I$1014,3,0)</f>
        <v>0</v>
      </c>
      <c r="E367" s="0" t="n">
        <f aca="false">$C367*VLOOKUP($B367,FoodDB!$A$2:$I$1014,4,0)</f>
        <v>0</v>
      </c>
      <c r="F367" s="0" t="n">
        <f aca="false">$C367*VLOOKUP($B367,FoodDB!$A$2:$I$1014,5,0)</f>
        <v>0</v>
      </c>
      <c r="G367" s="0" t="n">
        <f aca="false">$C367*VLOOKUP($B367,FoodDB!$A$2:$I$1014,6,0)</f>
        <v>0</v>
      </c>
      <c r="H367" s="0" t="n">
        <f aca="false">$C367*VLOOKUP($B367,FoodDB!$A$2:$I$1014,7,0)</f>
        <v>0</v>
      </c>
      <c r="I367" s="0" t="n">
        <f aca="false">$C367*VLOOKUP($B367,FoodDB!$A$2:$I$1014,8,0)</f>
        <v>0</v>
      </c>
      <c r="J367" s="0" t="n">
        <f aca="false">$C367*VLOOKUP($B367,FoodDB!$A$2:$I$1014,9,0)</f>
        <v>0</v>
      </c>
    </row>
    <row r="368" customFormat="false" ht="15" hidden="false" customHeight="false" outlineLevel="0" collapsed="false">
      <c r="B368" s="96" t="s">
        <v>108</v>
      </c>
      <c r="C368" s="97" t="n">
        <v>0</v>
      </c>
      <c r="D368" s="0" t="n">
        <f aca="false">$C368*VLOOKUP($B368,FoodDB!$A$2:$I$1014,3,0)</f>
        <v>0</v>
      </c>
      <c r="E368" s="0" t="n">
        <f aca="false">$C368*VLOOKUP($B368,FoodDB!$A$2:$I$1014,4,0)</f>
        <v>0</v>
      </c>
      <c r="F368" s="0" t="n">
        <f aca="false">$C368*VLOOKUP($B368,FoodDB!$A$2:$I$1014,5,0)</f>
        <v>0</v>
      </c>
      <c r="G368" s="0" t="n">
        <f aca="false">$C368*VLOOKUP($B368,FoodDB!$A$2:$I$1014,6,0)</f>
        <v>0</v>
      </c>
      <c r="H368" s="0" t="n">
        <f aca="false">$C368*VLOOKUP($B368,FoodDB!$A$2:$I$1014,7,0)</f>
        <v>0</v>
      </c>
      <c r="I368" s="0" t="n">
        <f aca="false">$C368*VLOOKUP($B368,FoodDB!$A$2:$I$1014,8,0)</f>
        <v>0</v>
      </c>
      <c r="J368" s="0" t="n">
        <f aca="false">$C368*VLOOKUP($B368,FoodDB!$A$2:$I$1014,9,0)</f>
        <v>0</v>
      </c>
    </row>
    <row r="369" customFormat="false" ht="15" hidden="false" customHeight="false" outlineLevel="0" collapsed="false">
      <c r="B369" s="96" t="s">
        <v>108</v>
      </c>
      <c r="C369" s="97" t="n">
        <v>0</v>
      </c>
      <c r="D369" s="0" t="n">
        <f aca="false">$C369*VLOOKUP($B369,FoodDB!$A$2:$I$1014,3,0)</f>
        <v>0</v>
      </c>
      <c r="E369" s="0" t="n">
        <f aca="false">$C369*VLOOKUP($B369,FoodDB!$A$2:$I$1014,4,0)</f>
        <v>0</v>
      </c>
      <c r="F369" s="0" t="n">
        <f aca="false">$C369*VLOOKUP($B369,FoodDB!$A$2:$I$1014,5,0)</f>
        <v>0</v>
      </c>
      <c r="G369" s="0" t="n">
        <f aca="false">$C369*VLOOKUP($B369,FoodDB!$A$2:$I$1014,6,0)</f>
        <v>0</v>
      </c>
      <c r="H369" s="0" t="n">
        <f aca="false">$C369*VLOOKUP($B369,FoodDB!$A$2:$I$1014,7,0)</f>
        <v>0</v>
      </c>
      <c r="I369" s="0" t="n">
        <f aca="false">$C369*VLOOKUP($B369,FoodDB!$A$2:$I$1014,8,0)</f>
        <v>0</v>
      </c>
      <c r="J369" s="0" t="n">
        <f aca="false">$C369*VLOOKUP($B369,FoodDB!$A$2:$I$1014,9,0)</f>
        <v>0</v>
      </c>
    </row>
    <row r="370" customFormat="false" ht="15" hidden="false" customHeight="false" outlineLevel="0" collapsed="false">
      <c r="B370" s="96" t="s">
        <v>108</v>
      </c>
      <c r="C370" s="97" t="n">
        <v>0</v>
      </c>
      <c r="D370" s="0" t="n">
        <f aca="false">$C370*VLOOKUP($B370,FoodDB!$A$2:$I$1014,3,0)</f>
        <v>0</v>
      </c>
      <c r="E370" s="0" t="n">
        <f aca="false">$C370*VLOOKUP($B370,FoodDB!$A$2:$I$1014,4,0)</f>
        <v>0</v>
      </c>
      <c r="F370" s="0" t="n">
        <f aca="false">$C370*VLOOKUP($B370,FoodDB!$A$2:$I$1014,5,0)</f>
        <v>0</v>
      </c>
      <c r="G370" s="0" t="n">
        <f aca="false">$C370*VLOOKUP($B370,FoodDB!$A$2:$I$1014,6,0)</f>
        <v>0</v>
      </c>
      <c r="H370" s="0" t="n">
        <f aca="false">$C370*VLOOKUP($B370,FoodDB!$A$2:$I$1014,7,0)</f>
        <v>0</v>
      </c>
      <c r="I370" s="0" t="n">
        <f aca="false">$C370*VLOOKUP($B370,FoodDB!$A$2:$I$1014,8,0)</f>
        <v>0</v>
      </c>
      <c r="J370" s="0" t="n">
        <f aca="false">$C370*VLOOKUP($B370,FoodDB!$A$2:$I$1014,9,0)</f>
        <v>0</v>
      </c>
    </row>
    <row r="371" customFormat="false" ht="15" hidden="false" customHeight="false" outlineLevel="0" collapsed="false">
      <c r="B371" s="96" t="s">
        <v>108</v>
      </c>
      <c r="C371" s="97" t="n">
        <v>0</v>
      </c>
      <c r="D371" s="0" t="n">
        <f aca="false">$C371*VLOOKUP($B371,FoodDB!$A$2:$I$1014,3,0)</f>
        <v>0</v>
      </c>
      <c r="E371" s="0" t="n">
        <f aca="false">$C371*VLOOKUP($B371,FoodDB!$A$2:$I$1014,4,0)</f>
        <v>0</v>
      </c>
      <c r="F371" s="0" t="n">
        <f aca="false">$C371*VLOOKUP($B371,FoodDB!$A$2:$I$1014,5,0)</f>
        <v>0</v>
      </c>
      <c r="G371" s="0" t="n">
        <f aca="false">$C371*VLOOKUP($B371,FoodDB!$A$2:$I$1014,6,0)</f>
        <v>0</v>
      </c>
      <c r="H371" s="0" t="n">
        <f aca="false">$C371*VLOOKUP($B371,FoodDB!$A$2:$I$1014,7,0)</f>
        <v>0</v>
      </c>
      <c r="I371" s="0" t="n">
        <f aca="false">$C371*VLOOKUP($B371,FoodDB!$A$2:$I$1014,8,0)</f>
        <v>0</v>
      </c>
      <c r="J371" s="0" t="n">
        <f aca="false">$C371*VLOOKUP($B371,FoodDB!$A$2:$I$1014,9,0)</f>
        <v>0</v>
      </c>
    </row>
    <row r="372" customFormat="false" ht="15" hidden="false" customHeight="false" outlineLevel="0" collapsed="false">
      <c r="B372" s="96" t="s">
        <v>108</v>
      </c>
      <c r="C372" s="97" t="n">
        <v>0</v>
      </c>
      <c r="D372" s="0" t="n">
        <f aca="false">$C372*VLOOKUP($B372,FoodDB!$A$2:$I$1014,3,0)</f>
        <v>0</v>
      </c>
      <c r="E372" s="0" t="n">
        <f aca="false">$C372*VLOOKUP($B372,FoodDB!$A$2:$I$1014,4,0)</f>
        <v>0</v>
      </c>
      <c r="F372" s="0" t="n">
        <f aca="false">$C372*VLOOKUP($B372,FoodDB!$A$2:$I$1014,5,0)</f>
        <v>0</v>
      </c>
      <c r="G372" s="0" t="n">
        <f aca="false">$C372*VLOOKUP($B372,FoodDB!$A$2:$I$1014,6,0)</f>
        <v>0</v>
      </c>
      <c r="H372" s="0" t="n">
        <f aca="false">$C372*VLOOKUP($B372,FoodDB!$A$2:$I$1014,7,0)</f>
        <v>0</v>
      </c>
      <c r="I372" s="0" t="n">
        <f aca="false">$C372*VLOOKUP($B372,FoodDB!$A$2:$I$1014,8,0)</f>
        <v>0</v>
      </c>
      <c r="J372" s="0" t="n">
        <f aca="false">$C372*VLOOKUP($B372,FoodDB!$A$2:$I$1014,9,0)</f>
        <v>0</v>
      </c>
    </row>
    <row r="373" customFormat="false" ht="15" hidden="false" customHeight="false" outlineLevel="0" collapsed="false">
      <c r="A373" s="0" t="s">
        <v>98</v>
      </c>
      <c r="G373" s="0" t="n">
        <f aca="false">SUM(G366:G372)</f>
        <v>0</v>
      </c>
      <c r="H373" s="0" t="n">
        <f aca="false">SUM(H366:H372)</f>
        <v>0</v>
      </c>
      <c r="I373" s="0" t="n">
        <f aca="false">SUM(I366:I372)</f>
        <v>0</v>
      </c>
      <c r="J373" s="0" t="n">
        <f aca="false">SUM(G373:I373)</f>
        <v>0</v>
      </c>
    </row>
    <row r="374" customFormat="false" ht="15" hidden="false" customHeight="false" outlineLevel="0" collapsed="false">
      <c r="A374" s="0" t="s">
        <v>102</v>
      </c>
      <c r="B374" s="0" t="s">
        <v>103</v>
      </c>
      <c r="E374" s="100"/>
      <c r="F374" s="100"/>
      <c r="G374" s="100" t="n">
        <f aca="false">VLOOKUP($A366,LossChart!$A$3:$AB$105,14,0)</f>
        <v>535.32093476674</v>
      </c>
      <c r="H374" s="100" t="n">
        <f aca="false">VLOOKUP($A366,LossChart!$A$3:$AB$105,15,0)</f>
        <v>80</v>
      </c>
      <c r="I374" s="100" t="n">
        <f aca="false">VLOOKUP($A366,LossChart!$A$3:$AB$105,16,0)</f>
        <v>477.304074136158</v>
      </c>
      <c r="J374" s="100" t="n">
        <f aca="false">VLOOKUP($A366,LossChart!$A$3:$AB$105,17,0)</f>
        <v>1092.6250089029</v>
      </c>
      <c r="K374" s="100"/>
    </row>
    <row r="375" customFormat="false" ht="15" hidden="false" customHeight="false" outlineLevel="0" collapsed="false">
      <c r="A375" s="0" t="s">
        <v>104</v>
      </c>
      <c r="G375" s="0" t="n">
        <f aca="false">G374-G373</f>
        <v>535.32093476674</v>
      </c>
      <c r="H375" s="0" t="n">
        <f aca="false">H374-H373</f>
        <v>80</v>
      </c>
      <c r="I375" s="0" t="n">
        <f aca="false">I374-I373</f>
        <v>477.304074136158</v>
      </c>
      <c r="J375" s="0" t="n">
        <f aca="false">J374-J373</f>
        <v>1092.6250089029</v>
      </c>
    </row>
    <row r="377" customFormat="false" ht="60" hidden="false" customHeight="false" outlineLevel="0" collapsed="false">
      <c r="A377" s="21" t="s">
        <v>63</v>
      </c>
      <c r="B377" s="21" t="s">
        <v>93</v>
      </c>
      <c r="C377" s="21" t="s">
        <v>94</v>
      </c>
      <c r="D377" s="94" t="str">
        <f aca="false">FoodDB!$C$1</f>
        <v>Fat
(g)</v>
      </c>
      <c r="E377" s="94" t="str">
        <f aca="false">FoodDB!$D$1</f>
        <v>Carbs
(g)</v>
      </c>
      <c r="F377" s="94" t="str">
        <f aca="false">FoodDB!$E$1</f>
        <v>Protein
(g)</v>
      </c>
      <c r="G377" s="94" t="str">
        <f aca="false">FoodDB!$F$1</f>
        <v>Fat
(Cal)</v>
      </c>
      <c r="H377" s="94" t="str">
        <f aca="false">FoodDB!$G$1</f>
        <v>Carb
(Cal)</v>
      </c>
      <c r="I377" s="94" t="str">
        <f aca="false">FoodDB!$H$1</f>
        <v>Protein
(Cal)</v>
      </c>
      <c r="J377" s="94" t="str">
        <f aca="false">FoodDB!$I$1</f>
        <v>Total
Calories</v>
      </c>
      <c r="K377" s="94"/>
      <c r="L377" s="94" t="s">
        <v>110</v>
      </c>
      <c r="M377" s="94" t="s">
        <v>111</v>
      </c>
      <c r="N377" s="94" t="s">
        <v>112</v>
      </c>
      <c r="O377" s="94" t="s">
        <v>113</v>
      </c>
      <c r="P377" s="94" t="s">
        <v>118</v>
      </c>
      <c r="Q377" s="94" t="s">
        <v>119</v>
      </c>
      <c r="R377" s="94" t="s">
        <v>120</v>
      </c>
      <c r="S377" s="94" t="s">
        <v>121</v>
      </c>
    </row>
    <row r="378" customFormat="false" ht="15" hidden="false" customHeight="false" outlineLevel="0" collapsed="false">
      <c r="A378" s="95" t="n">
        <f aca="false">A366+1</f>
        <v>43025</v>
      </c>
      <c r="B378" s="96" t="s">
        <v>108</v>
      </c>
      <c r="C378" s="97" t="n">
        <v>0</v>
      </c>
      <c r="D378" s="0" t="n">
        <f aca="false">$C378*VLOOKUP($B378,FoodDB!$A$2:$I$1014,3,0)</f>
        <v>0</v>
      </c>
      <c r="E378" s="0" t="n">
        <f aca="false">$C378*VLOOKUP($B378,FoodDB!$A$2:$I$1014,4,0)</f>
        <v>0</v>
      </c>
      <c r="F378" s="0" t="n">
        <f aca="false">$C378*VLOOKUP($B378,FoodDB!$A$2:$I$1014,5,0)</f>
        <v>0</v>
      </c>
      <c r="G378" s="0" t="n">
        <f aca="false">$C378*VLOOKUP($B378,FoodDB!$A$2:$I$1014,6,0)</f>
        <v>0</v>
      </c>
      <c r="H378" s="0" t="n">
        <f aca="false">$C378*VLOOKUP($B378,FoodDB!$A$2:$I$1014,7,0)</f>
        <v>0</v>
      </c>
      <c r="I378" s="0" t="n">
        <f aca="false">$C378*VLOOKUP($B378,FoodDB!$A$2:$I$1014,8,0)</f>
        <v>0</v>
      </c>
      <c r="J378" s="0" t="n">
        <f aca="false">$C378*VLOOKUP($B378,FoodDB!$A$2:$I$1014,9,0)</f>
        <v>0</v>
      </c>
      <c r="L378" s="0" t="n">
        <f aca="false">SUM(G378:G384)</f>
        <v>0</v>
      </c>
      <c r="M378" s="0" t="n">
        <f aca="false">SUM(H378:H384)</f>
        <v>0</v>
      </c>
      <c r="N378" s="0" t="n">
        <f aca="false">SUM(I378:I384)</f>
        <v>0</v>
      </c>
      <c r="O378" s="0" t="n">
        <f aca="false">SUM(L378:N378)</f>
        <v>0</v>
      </c>
      <c r="P378" s="100" t="n">
        <f aca="false">VLOOKUP($A378,LossChart!$A$3:$AB$105,14,0)-L378</f>
        <v>542.08196826802</v>
      </c>
      <c r="Q378" s="100" t="n">
        <f aca="false">VLOOKUP($A378,LossChart!$A$3:$AB$105,15,0)-M378</f>
        <v>80</v>
      </c>
      <c r="R378" s="100" t="n">
        <f aca="false">VLOOKUP($A378,LossChart!$A$3:$AB$105,16,0)-N378</f>
        <v>477.304074136158</v>
      </c>
      <c r="S378" s="100" t="n">
        <f aca="false">VLOOKUP($A378,LossChart!$A$3:$AB$105,17,0)-O378</f>
        <v>1099.38604240418</v>
      </c>
    </row>
    <row r="379" customFormat="false" ht="15" hidden="false" customHeight="false" outlineLevel="0" collapsed="false">
      <c r="B379" s="96" t="s">
        <v>108</v>
      </c>
      <c r="C379" s="97" t="n">
        <v>0</v>
      </c>
      <c r="D379" s="0" t="n">
        <f aca="false">$C379*VLOOKUP($B379,FoodDB!$A$2:$I$1014,3,0)</f>
        <v>0</v>
      </c>
      <c r="E379" s="0" t="n">
        <f aca="false">$C379*VLOOKUP($B379,FoodDB!$A$2:$I$1014,4,0)</f>
        <v>0</v>
      </c>
      <c r="F379" s="0" t="n">
        <f aca="false">$C379*VLOOKUP($B379,FoodDB!$A$2:$I$1014,5,0)</f>
        <v>0</v>
      </c>
      <c r="G379" s="0" t="n">
        <f aca="false">$C379*VLOOKUP($B379,FoodDB!$A$2:$I$1014,6,0)</f>
        <v>0</v>
      </c>
      <c r="H379" s="0" t="n">
        <f aca="false">$C379*VLOOKUP($B379,FoodDB!$A$2:$I$1014,7,0)</f>
        <v>0</v>
      </c>
      <c r="I379" s="0" t="n">
        <f aca="false">$C379*VLOOKUP($B379,FoodDB!$A$2:$I$1014,8,0)</f>
        <v>0</v>
      </c>
      <c r="J379" s="0" t="n">
        <f aca="false">$C379*VLOOKUP($B379,FoodDB!$A$2:$I$1014,9,0)</f>
        <v>0</v>
      </c>
    </row>
    <row r="380" customFormat="false" ht="15" hidden="false" customHeight="false" outlineLevel="0" collapsed="false">
      <c r="B380" s="96" t="s">
        <v>108</v>
      </c>
      <c r="C380" s="97" t="n">
        <v>0</v>
      </c>
      <c r="D380" s="0" t="n">
        <f aca="false">$C380*VLOOKUP($B380,FoodDB!$A$2:$I$1014,3,0)</f>
        <v>0</v>
      </c>
      <c r="E380" s="0" t="n">
        <f aca="false">$C380*VLOOKUP($B380,FoodDB!$A$2:$I$1014,4,0)</f>
        <v>0</v>
      </c>
      <c r="F380" s="0" t="n">
        <f aca="false">$C380*VLOOKUP($B380,FoodDB!$A$2:$I$1014,5,0)</f>
        <v>0</v>
      </c>
      <c r="G380" s="0" t="n">
        <f aca="false">$C380*VLOOKUP($B380,FoodDB!$A$2:$I$1014,6,0)</f>
        <v>0</v>
      </c>
      <c r="H380" s="0" t="n">
        <f aca="false">$C380*VLOOKUP($B380,FoodDB!$A$2:$I$1014,7,0)</f>
        <v>0</v>
      </c>
      <c r="I380" s="0" t="n">
        <f aca="false">$C380*VLOOKUP($B380,FoodDB!$A$2:$I$1014,8,0)</f>
        <v>0</v>
      </c>
      <c r="J380" s="0" t="n">
        <f aca="false">$C380*VLOOKUP($B380,FoodDB!$A$2:$I$1014,9,0)</f>
        <v>0</v>
      </c>
    </row>
    <row r="381" customFormat="false" ht="15" hidden="false" customHeight="false" outlineLevel="0" collapsed="false">
      <c r="B381" s="96" t="s">
        <v>108</v>
      </c>
      <c r="C381" s="97" t="n">
        <v>0</v>
      </c>
      <c r="D381" s="0" t="n">
        <f aca="false">$C381*VLOOKUP($B381,FoodDB!$A$2:$I$1014,3,0)</f>
        <v>0</v>
      </c>
      <c r="E381" s="0" t="n">
        <f aca="false">$C381*VLOOKUP($B381,FoodDB!$A$2:$I$1014,4,0)</f>
        <v>0</v>
      </c>
      <c r="F381" s="0" t="n">
        <f aca="false">$C381*VLOOKUP($B381,FoodDB!$A$2:$I$1014,5,0)</f>
        <v>0</v>
      </c>
      <c r="G381" s="0" t="n">
        <f aca="false">$C381*VLOOKUP($B381,FoodDB!$A$2:$I$1014,6,0)</f>
        <v>0</v>
      </c>
      <c r="H381" s="0" t="n">
        <f aca="false">$C381*VLOOKUP($B381,FoodDB!$A$2:$I$1014,7,0)</f>
        <v>0</v>
      </c>
      <c r="I381" s="0" t="n">
        <f aca="false">$C381*VLOOKUP($B381,FoodDB!$A$2:$I$1014,8,0)</f>
        <v>0</v>
      </c>
      <c r="J381" s="0" t="n">
        <f aca="false">$C381*VLOOKUP($B381,FoodDB!$A$2:$I$1014,9,0)</f>
        <v>0</v>
      </c>
    </row>
    <row r="382" customFormat="false" ht="15" hidden="false" customHeight="false" outlineLevel="0" collapsed="false">
      <c r="B382" s="96" t="s">
        <v>108</v>
      </c>
      <c r="C382" s="97" t="n">
        <v>0</v>
      </c>
      <c r="D382" s="0" t="n">
        <f aca="false">$C382*VLOOKUP($B382,FoodDB!$A$2:$I$1014,3,0)</f>
        <v>0</v>
      </c>
      <c r="E382" s="0" t="n">
        <f aca="false">$C382*VLOOKUP($B382,FoodDB!$A$2:$I$1014,4,0)</f>
        <v>0</v>
      </c>
      <c r="F382" s="0" t="n">
        <f aca="false">$C382*VLOOKUP($B382,FoodDB!$A$2:$I$1014,5,0)</f>
        <v>0</v>
      </c>
      <c r="G382" s="0" t="n">
        <f aca="false">$C382*VLOOKUP($B382,FoodDB!$A$2:$I$1014,6,0)</f>
        <v>0</v>
      </c>
      <c r="H382" s="0" t="n">
        <f aca="false">$C382*VLOOKUP($B382,FoodDB!$A$2:$I$1014,7,0)</f>
        <v>0</v>
      </c>
      <c r="I382" s="0" t="n">
        <f aca="false">$C382*VLOOKUP($B382,FoodDB!$A$2:$I$1014,8,0)</f>
        <v>0</v>
      </c>
      <c r="J382" s="0" t="n">
        <f aca="false">$C382*VLOOKUP($B382,FoodDB!$A$2:$I$1014,9,0)</f>
        <v>0</v>
      </c>
    </row>
    <row r="383" customFormat="false" ht="15" hidden="false" customHeight="false" outlineLevel="0" collapsed="false">
      <c r="B383" s="96" t="s">
        <v>108</v>
      </c>
      <c r="C383" s="97" t="n">
        <v>0</v>
      </c>
      <c r="D383" s="0" t="n">
        <f aca="false">$C383*VLOOKUP($B383,FoodDB!$A$2:$I$1014,3,0)</f>
        <v>0</v>
      </c>
      <c r="E383" s="0" t="n">
        <f aca="false">$C383*VLOOKUP($B383,FoodDB!$A$2:$I$1014,4,0)</f>
        <v>0</v>
      </c>
      <c r="F383" s="0" t="n">
        <f aca="false">$C383*VLOOKUP($B383,FoodDB!$A$2:$I$1014,5,0)</f>
        <v>0</v>
      </c>
      <c r="G383" s="0" t="n">
        <f aca="false">$C383*VLOOKUP($B383,FoodDB!$A$2:$I$1014,6,0)</f>
        <v>0</v>
      </c>
      <c r="H383" s="0" t="n">
        <f aca="false">$C383*VLOOKUP($B383,FoodDB!$A$2:$I$1014,7,0)</f>
        <v>0</v>
      </c>
      <c r="I383" s="0" t="n">
        <f aca="false">$C383*VLOOKUP($B383,FoodDB!$A$2:$I$1014,8,0)</f>
        <v>0</v>
      </c>
      <c r="J383" s="0" t="n">
        <f aca="false">$C383*VLOOKUP($B383,FoodDB!$A$2:$I$1014,9,0)</f>
        <v>0</v>
      </c>
    </row>
    <row r="384" customFormat="false" ht="15" hidden="false" customHeight="false" outlineLevel="0" collapsed="false">
      <c r="B384" s="96" t="s">
        <v>108</v>
      </c>
      <c r="C384" s="97" t="n">
        <v>0</v>
      </c>
      <c r="D384" s="0" t="n">
        <f aca="false">$C384*VLOOKUP($B384,FoodDB!$A$2:$I$1014,3,0)</f>
        <v>0</v>
      </c>
      <c r="E384" s="0" t="n">
        <f aca="false">$C384*VLOOKUP($B384,FoodDB!$A$2:$I$1014,4,0)</f>
        <v>0</v>
      </c>
      <c r="F384" s="0" t="n">
        <f aca="false">$C384*VLOOKUP($B384,FoodDB!$A$2:$I$1014,5,0)</f>
        <v>0</v>
      </c>
      <c r="G384" s="0" t="n">
        <f aca="false">$C384*VLOOKUP($B384,FoodDB!$A$2:$I$1014,6,0)</f>
        <v>0</v>
      </c>
      <c r="H384" s="0" t="n">
        <f aca="false">$C384*VLOOKUP($B384,FoodDB!$A$2:$I$1014,7,0)</f>
        <v>0</v>
      </c>
      <c r="I384" s="0" t="n">
        <f aca="false">$C384*VLOOKUP($B384,FoodDB!$A$2:$I$1014,8,0)</f>
        <v>0</v>
      </c>
      <c r="J384" s="0" t="n">
        <f aca="false">$C384*VLOOKUP($B384,FoodDB!$A$2:$I$1014,9,0)</f>
        <v>0</v>
      </c>
    </row>
    <row r="385" customFormat="false" ht="15" hidden="false" customHeight="false" outlineLevel="0" collapsed="false">
      <c r="A385" s="0" t="s">
        <v>98</v>
      </c>
      <c r="G385" s="0" t="n">
        <f aca="false">SUM(G378:G384)</f>
        <v>0</v>
      </c>
      <c r="H385" s="0" t="n">
        <f aca="false">SUM(H378:H384)</f>
        <v>0</v>
      </c>
      <c r="I385" s="0" t="n">
        <f aca="false">SUM(I378:I384)</f>
        <v>0</v>
      </c>
      <c r="J385" s="0" t="n">
        <f aca="false">SUM(G385:I385)</f>
        <v>0</v>
      </c>
    </row>
    <row r="386" customFormat="false" ht="15" hidden="false" customHeight="false" outlineLevel="0" collapsed="false">
      <c r="A386" s="0" t="s">
        <v>102</v>
      </c>
      <c r="B386" s="0" t="s">
        <v>103</v>
      </c>
      <c r="E386" s="100"/>
      <c r="F386" s="100"/>
      <c r="G386" s="100" t="n">
        <f aca="false">VLOOKUP($A378,LossChart!$A$3:$AB$105,14,0)</f>
        <v>542.08196826802</v>
      </c>
      <c r="H386" s="100" t="n">
        <f aca="false">VLOOKUP($A378,LossChart!$A$3:$AB$105,15,0)</f>
        <v>80</v>
      </c>
      <c r="I386" s="100" t="n">
        <f aca="false">VLOOKUP($A378,LossChart!$A$3:$AB$105,16,0)</f>
        <v>477.304074136158</v>
      </c>
      <c r="J386" s="100" t="n">
        <f aca="false">VLOOKUP($A378,LossChart!$A$3:$AB$105,17,0)</f>
        <v>1099.38604240418</v>
      </c>
      <c r="K386" s="100"/>
    </row>
    <row r="387" customFormat="false" ht="15" hidden="false" customHeight="false" outlineLevel="0" collapsed="false">
      <c r="A387" s="0" t="s">
        <v>104</v>
      </c>
      <c r="G387" s="0" t="n">
        <f aca="false">G386-G385</f>
        <v>542.08196826802</v>
      </c>
      <c r="H387" s="0" t="n">
        <f aca="false">H386-H385</f>
        <v>80</v>
      </c>
      <c r="I387" s="0" t="n">
        <f aca="false">I386-I385</f>
        <v>477.304074136158</v>
      </c>
      <c r="J387" s="0" t="n">
        <f aca="false">J386-J385</f>
        <v>1099.38604240418</v>
      </c>
    </row>
    <row r="389" customFormat="false" ht="60" hidden="false" customHeight="false" outlineLevel="0" collapsed="false">
      <c r="A389" s="21" t="s">
        <v>63</v>
      </c>
      <c r="B389" s="21" t="s">
        <v>93</v>
      </c>
      <c r="C389" s="21" t="s">
        <v>94</v>
      </c>
      <c r="D389" s="94" t="str">
        <f aca="false">FoodDB!$C$1</f>
        <v>Fat
(g)</v>
      </c>
      <c r="E389" s="94" t="str">
        <f aca="false">FoodDB!$D$1</f>
        <v>Carbs
(g)</v>
      </c>
      <c r="F389" s="94" t="str">
        <f aca="false">FoodDB!$E$1</f>
        <v>Protein
(g)</v>
      </c>
      <c r="G389" s="94" t="str">
        <f aca="false">FoodDB!$F$1</f>
        <v>Fat
(Cal)</v>
      </c>
      <c r="H389" s="94" t="str">
        <f aca="false">FoodDB!$G$1</f>
        <v>Carb
(Cal)</v>
      </c>
      <c r="I389" s="94" t="str">
        <f aca="false">FoodDB!$H$1</f>
        <v>Protein
(Cal)</v>
      </c>
      <c r="J389" s="94" t="str">
        <f aca="false">FoodDB!$I$1</f>
        <v>Total
Calories</v>
      </c>
      <c r="K389" s="94"/>
      <c r="L389" s="94" t="s">
        <v>110</v>
      </c>
      <c r="M389" s="94" t="s">
        <v>111</v>
      </c>
      <c r="N389" s="94" t="s">
        <v>112</v>
      </c>
      <c r="O389" s="94" t="s">
        <v>113</v>
      </c>
      <c r="P389" s="94" t="s">
        <v>118</v>
      </c>
      <c r="Q389" s="94" t="s">
        <v>119</v>
      </c>
      <c r="R389" s="94" t="s">
        <v>120</v>
      </c>
      <c r="S389" s="94" t="s">
        <v>121</v>
      </c>
    </row>
    <row r="390" customFormat="false" ht="15" hidden="false" customHeight="false" outlineLevel="0" collapsed="false">
      <c r="A390" s="95" t="n">
        <f aca="false">A378+1</f>
        <v>43026</v>
      </c>
      <c r="B390" s="96" t="s">
        <v>108</v>
      </c>
      <c r="C390" s="97" t="n">
        <v>0</v>
      </c>
      <c r="D390" s="0" t="n">
        <f aca="false">$C390*VLOOKUP($B390,FoodDB!$A$2:$I$1014,3,0)</f>
        <v>0</v>
      </c>
      <c r="E390" s="0" t="n">
        <f aca="false">$C390*VLOOKUP($B390,FoodDB!$A$2:$I$1014,4,0)</f>
        <v>0</v>
      </c>
      <c r="F390" s="0" t="n">
        <f aca="false">$C390*VLOOKUP($B390,FoodDB!$A$2:$I$1014,5,0)</f>
        <v>0</v>
      </c>
      <c r="G390" s="0" t="n">
        <f aca="false">$C390*VLOOKUP($B390,FoodDB!$A$2:$I$1014,6,0)</f>
        <v>0</v>
      </c>
      <c r="H390" s="0" t="n">
        <f aca="false">$C390*VLOOKUP($B390,FoodDB!$A$2:$I$1014,7,0)</f>
        <v>0</v>
      </c>
      <c r="I390" s="0" t="n">
        <f aca="false">$C390*VLOOKUP($B390,FoodDB!$A$2:$I$1014,8,0)</f>
        <v>0</v>
      </c>
      <c r="J390" s="0" t="n">
        <f aca="false">$C390*VLOOKUP($B390,FoodDB!$A$2:$I$1014,9,0)</f>
        <v>0</v>
      </c>
      <c r="L390" s="0" t="n">
        <f aca="false">SUM(G390:G396)</f>
        <v>0</v>
      </c>
      <c r="M390" s="0" t="n">
        <f aca="false">SUM(H390:H396)</f>
        <v>0</v>
      </c>
      <c r="N390" s="0" t="n">
        <f aca="false">SUM(I390:I396)</f>
        <v>0</v>
      </c>
      <c r="O390" s="0" t="n">
        <f aca="false">SUM(L390:N390)</f>
        <v>0</v>
      </c>
      <c r="P390" s="100" t="n">
        <f aca="false">VLOOKUP($A390,LossChart!$A$3:$AB$105,14,0)-L390</f>
        <v>548.783118329718</v>
      </c>
      <c r="Q390" s="100" t="n">
        <f aca="false">VLOOKUP($A390,LossChart!$A$3:$AB$105,15,0)-M390</f>
        <v>80</v>
      </c>
      <c r="R390" s="100" t="n">
        <f aca="false">VLOOKUP($A390,LossChart!$A$3:$AB$105,16,0)-N390</f>
        <v>477.304074136158</v>
      </c>
      <c r="S390" s="100" t="n">
        <f aca="false">VLOOKUP($A390,LossChart!$A$3:$AB$105,17,0)-O390</f>
        <v>1106.08719246588</v>
      </c>
    </row>
    <row r="391" customFormat="false" ht="15" hidden="false" customHeight="false" outlineLevel="0" collapsed="false">
      <c r="B391" s="96" t="s">
        <v>108</v>
      </c>
      <c r="C391" s="97" t="n">
        <v>0</v>
      </c>
      <c r="D391" s="0" t="n">
        <f aca="false">$C391*VLOOKUP($B391,FoodDB!$A$2:$I$1014,3,0)</f>
        <v>0</v>
      </c>
      <c r="E391" s="0" t="n">
        <f aca="false">$C391*VLOOKUP($B391,FoodDB!$A$2:$I$1014,4,0)</f>
        <v>0</v>
      </c>
      <c r="F391" s="0" t="n">
        <f aca="false">$C391*VLOOKUP($B391,FoodDB!$A$2:$I$1014,5,0)</f>
        <v>0</v>
      </c>
      <c r="G391" s="0" t="n">
        <f aca="false">$C391*VLOOKUP($B391,FoodDB!$A$2:$I$1014,6,0)</f>
        <v>0</v>
      </c>
      <c r="H391" s="0" t="n">
        <f aca="false">$C391*VLOOKUP($B391,FoodDB!$A$2:$I$1014,7,0)</f>
        <v>0</v>
      </c>
      <c r="I391" s="0" t="n">
        <f aca="false">$C391*VLOOKUP($B391,FoodDB!$A$2:$I$1014,8,0)</f>
        <v>0</v>
      </c>
      <c r="J391" s="0" t="n">
        <f aca="false">$C391*VLOOKUP($B391,FoodDB!$A$2:$I$1014,9,0)</f>
        <v>0</v>
      </c>
    </row>
    <row r="392" customFormat="false" ht="15" hidden="false" customHeight="false" outlineLevel="0" collapsed="false">
      <c r="B392" s="96" t="s">
        <v>108</v>
      </c>
      <c r="C392" s="97" t="n">
        <v>0</v>
      </c>
      <c r="D392" s="0" t="n">
        <f aca="false">$C392*VLOOKUP($B392,FoodDB!$A$2:$I$1014,3,0)</f>
        <v>0</v>
      </c>
      <c r="E392" s="0" t="n">
        <f aca="false">$C392*VLOOKUP($B392,FoodDB!$A$2:$I$1014,4,0)</f>
        <v>0</v>
      </c>
      <c r="F392" s="0" t="n">
        <f aca="false">$C392*VLOOKUP($B392,FoodDB!$A$2:$I$1014,5,0)</f>
        <v>0</v>
      </c>
      <c r="G392" s="0" t="n">
        <f aca="false">$C392*VLOOKUP($B392,FoodDB!$A$2:$I$1014,6,0)</f>
        <v>0</v>
      </c>
      <c r="H392" s="0" t="n">
        <f aca="false">$C392*VLOOKUP($B392,FoodDB!$A$2:$I$1014,7,0)</f>
        <v>0</v>
      </c>
      <c r="I392" s="0" t="n">
        <f aca="false">$C392*VLOOKUP($B392,FoodDB!$A$2:$I$1014,8,0)</f>
        <v>0</v>
      </c>
      <c r="J392" s="0" t="n">
        <f aca="false">$C392*VLOOKUP($B392,FoodDB!$A$2:$I$1014,9,0)</f>
        <v>0</v>
      </c>
    </row>
    <row r="393" customFormat="false" ht="15" hidden="false" customHeight="false" outlineLevel="0" collapsed="false">
      <c r="B393" s="96" t="s">
        <v>108</v>
      </c>
      <c r="C393" s="97" t="n">
        <v>0</v>
      </c>
      <c r="D393" s="0" t="n">
        <f aca="false">$C393*VLOOKUP($B393,FoodDB!$A$2:$I$1014,3,0)</f>
        <v>0</v>
      </c>
      <c r="E393" s="0" t="n">
        <f aca="false">$C393*VLOOKUP($B393,FoodDB!$A$2:$I$1014,4,0)</f>
        <v>0</v>
      </c>
      <c r="F393" s="0" t="n">
        <f aca="false">$C393*VLOOKUP($B393,FoodDB!$A$2:$I$1014,5,0)</f>
        <v>0</v>
      </c>
      <c r="G393" s="0" t="n">
        <f aca="false">$C393*VLOOKUP($B393,FoodDB!$A$2:$I$1014,6,0)</f>
        <v>0</v>
      </c>
      <c r="H393" s="0" t="n">
        <f aca="false">$C393*VLOOKUP($B393,FoodDB!$A$2:$I$1014,7,0)</f>
        <v>0</v>
      </c>
      <c r="I393" s="0" t="n">
        <f aca="false">$C393*VLOOKUP($B393,FoodDB!$A$2:$I$1014,8,0)</f>
        <v>0</v>
      </c>
      <c r="J393" s="0" t="n">
        <f aca="false">$C393*VLOOKUP($B393,FoodDB!$A$2:$I$1014,9,0)</f>
        <v>0</v>
      </c>
    </row>
    <row r="394" customFormat="false" ht="15" hidden="false" customHeight="false" outlineLevel="0" collapsed="false">
      <c r="B394" s="96" t="s">
        <v>108</v>
      </c>
      <c r="C394" s="97" t="n">
        <v>0</v>
      </c>
      <c r="D394" s="0" t="n">
        <f aca="false">$C394*VLOOKUP($B394,FoodDB!$A$2:$I$1014,3,0)</f>
        <v>0</v>
      </c>
      <c r="E394" s="0" t="n">
        <f aca="false">$C394*VLOOKUP($B394,FoodDB!$A$2:$I$1014,4,0)</f>
        <v>0</v>
      </c>
      <c r="F394" s="0" t="n">
        <f aca="false">$C394*VLOOKUP($B394,FoodDB!$A$2:$I$1014,5,0)</f>
        <v>0</v>
      </c>
      <c r="G394" s="0" t="n">
        <f aca="false">$C394*VLOOKUP($B394,FoodDB!$A$2:$I$1014,6,0)</f>
        <v>0</v>
      </c>
      <c r="H394" s="0" t="n">
        <f aca="false">$C394*VLOOKUP($B394,FoodDB!$A$2:$I$1014,7,0)</f>
        <v>0</v>
      </c>
      <c r="I394" s="0" t="n">
        <f aca="false">$C394*VLOOKUP($B394,FoodDB!$A$2:$I$1014,8,0)</f>
        <v>0</v>
      </c>
      <c r="J394" s="0" t="n">
        <f aca="false">$C394*VLOOKUP($B394,FoodDB!$A$2:$I$1014,9,0)</f>
        <v>0</v>
      </c>
    </row>
    <row r="395" customFormat="false" ht="15" hidden="false" customHeight="false" outlineLevel="0" collapsed="false">
      <c r="B395" s="96" t="s">
        <v>108</v>
      </c>
      <c r="C395" s="97" t="n">
        <v>0</v>
      </c>
      <c r="D395" s="0" t="n">
        <f aca="false">$C395*VLOOKUP($B395,FoodDB!$A$2:$I$1014,3,0)</f>
        <v>0</v>
      </c>
      <c r="E395" s="0" t="n">
        <f aca="false">$C395*VLOOKUP($B395,FoodDB!$A$2:$I$1014,4,0)</f>
        <v>0</v>
      </c>
      <c r="F395" s="0" t="n">
        <f aca="false">$C395*VLOOKUP($B395,FoodDB!$A$2:$I$1014,5,0)</f>
        <v>0</v>
      </c>
      <c r="G395" s="0" t="n">
        <f aca="false">$C395*VLOOKUP($B395,FoodDB!$A$2:$I$1014,6,0)</f>
        <v>0</v>
      </c>
      <c r="H395" s="0" t="n">
        <f aca="false">$C395*VLOOKUP($B395,FoodDB!$A$2:$I$1014,7,0)</f>
        <v>0</v>
      </c>
      <c r="I395" s="0" t="n">
        <f aca="false">$C395*VLOOKUP($B395,FoodDB!$A$2:$I$1014,8,0)</f>
        <v>0</v>
      </c>
      <c r="J395" s="0" t="n">
        <f aca="false">$C395*VLOOKUP($B395,FoodDB!$A$2:$I$1014,9,0)</f>
        <v>0</v>
      </c>
    </row>
    <row r="396" customFormat="false" ht="15" hidden="false" customHeight="false" outlineLevel="0" collapsed="false">
      <c r="B396" s="96" t="s">
        <v>108</v>
      </c>
      <c r="C396" s="97" t="n">
        <v>0</v>
      </c>
      <c r="D396" s="0" t="n">
        <f aca="false">$C396*VLOOKUP($B396,FoodDB!$A$2:$I$1014,3,0)</f>
        <v>0</v>
      </c>
      <c r="E396" s="0" t="n">
        <f aca="false">$C396*VLOOKUP($B396,FoodDB!$A$2:$I$1014,4,0)</f>
        <v>0</v>
      </c>
      <c r="F396" s="0" t="n">
        <f aca="false">$C396*VLOOKUP($B396,FoodDB!$A$2:$I$1014,5,0)</f>
        <v>0</v>
      </c>
      <c r="G396" s="0" t="n">
        <f aca="false">$C396*VLOOKUP($B396,FoodDB!$A$2:$I$1014,6,0)</f>
        <v>0</v>
      </c>
      <c r="H396" s="0" t="n">
        <f aca="false">$C396*VLOOKUP($B396,FoodDB!$A$2:$I$1014,7,0)</f>
        <v>0</v>
      </c>
      <c r="I396" s="0" t="n">
        <f aca="false">$C396*VLOOKUP($B396,FoodDB!$A$2:$I$1014,8,0)</f>
        <v>0</v>
      </c>
      <c r="J396" s="0" t="n">
        <f aca="false">$C396*VLOOKUP($B396,FoodDB!$A$2:$I$1014,9,0)</f>
        <v>0</v>
      </c>
    </row>
    <row r="397" customFormat="false" ht="15" hidden="false" customHeight="false" outlineLevel="0" collapsed="false">
      <c r="A397" s="0" t="s">
        <v>98</v>
      </c>
      <c r="G397" s="0" t="n">
        <f aca="false">SUM(G390:G396)</f>
        <v>0</v>
      </c>
      <c r="H397" s="0" t="n">
        <f aca="false">SUM(H390:H396)</f>
        <v>0</v>
      </c>
      <c r="I397" s="0" t="n">
        <f aca="false">SUM(I390:I396)</f>
        <v>0</v>
      </c>
      <c r="J397" s="0" t="n">
        <f aca="false">SUM(G397:I397)</f>
        <v>0</v>
      </c>
    </row>
    <row r="398" customFormat="false" ht="15" hidden="false" customHeight="false" outlineLevel="0" collapsed="false">
      <c r="A398" s="0" t="s">
        <v>102</v>
      </c>
      <c r="B398" s="0" t="s">
        <v>103</v>
      </c>
      <c r="E398" s="100"/>
      <c r="F398" s="100"/>
      <c r="G398" s="100" t="n">
        <f aca="false">VLOOKUP($A390,LossChart!$A$3:$AB$105,14,0)</f>
        <v>548.783118329718</v>
      </c>
      <c r="H398" s="100" t="n">
        <f aca="false">VLOOKUP($A390,LossChart!$A$3:$AB$105,15,0)</f>
        <v>80</v>
      </c>
      <c r="I398" s="100" t="n">
        <f aca="false">VLOOKUP($A390,LossChart!$A$3:$AB$105,16,0)</f>
        <v>477.304074136158</v>
      </c>
      <c r="J398" s="100" t="n">
        <f aca="false">VLOOKUP($A390,LossChart!$A$3:$AB$105,17,0)</f>
        <v>1106.08719246588</v>
      </c>
      <c r="K398" s="100"/>
    </row>
    <row r="399" customFormat="false" ht="15" hidden="false" customHeight="false" outlineLevel="0" collapsed="false">
      <c r="A399" s="0" t="s">
        <v>104</v>
      </c>
      <c r="G399" s="0" t="n">
        <f aca="false">G398-G397</f>
        <v>548.783118329718</v>
      </c>
      <c r="H399" s="0" t="n">
        <f aca="false">H398-H397</f>
        <v>80</v>
      </c>
      <c r="I399" s="0" t="n">
        <f aca="false">I398-I397</f>
        <v>477.304074136158</v>
      </c>
      <c r="J399" s="0" t="n">
        <f aca="false">J398-J397</f>
        <v>1106.08719246588</v>
      </c>
    </row>
    <row r="401" customFormat="false" ht="60" hidden="false" customHeight="false" outlineLevel="0" collapsed="false">
      <c r="A401" s="21" t="s">
        <v>63</v>
      </c>
      <c r="B401" s="21" t="s">
        <v>93</v>
      </c>
      <c r="C401" s="21" t="s">
        <v>94</v>
      </c>
      <c r="D401" s="94" t="str">
        <f aca="false">FoodDB!$C$1</f>
        <v>Fat
(g)</v>
      </c>
      <c r="E401" s="94" t="str">
        <f aca="false">FoodDB!$D$1</f>
        <v>Carbs
(g)</v>
      </c>
      <c r="F401" s="94" t="str">
        <f aca="false">FoodDB!$E$1</f>
        <v>Protein
(g)</v>
      </c>
      <c r="G401" s="94" t="str">
        <f aca="false">FoodDB!$F$1</f>
        <v>Fat
(Cal)</v>
      </c>
      <c r="H401" s="94" t="str">
        <f aca="false">FoodDB!$G$1</f>
        <v>Carb
(Cal)</v>
      </c>
      <c r="I401" s="94" t="str">
        <f aca="false">FoodDB!$H$1</f>
        <v>Protein
(Cal)</v>
      </c>
      <c r="J401" s="94" t="str">
        <f aca="false">FoodDB!$I$1</f>
        <v>Total
Calories</v>
      </c>
      <c r="K401" s="94"/>
      <c r="L401" s="94" t="s">
        <v>110</v>
      </c>
      <c r="M401" s="94" t="s">
        <v>111</v>
      </c>
      <c r="N401" s="94" t="s">
        <v>112</v>
      </c>
      <c r="O401" s="94" t="s">
        <v>113</v>
      </c>
      <c r="P401" s="94" t="s">
        <v>118</v>
      </c>
      <c r="Q401" s="94" t="s">
        <v>119</v>
      </c>
      <c r="R401" s="94" t="s">
        <v>120</v>
      </c>
      <c r="S401" s="94" t="s">
        <v>121</v>
      </c>
    </row>
    <row r="402" customFormat="false" ht="15" hidden="false" customHeight="false" outlineLevel="0" collapsed="false">
      <c r="A402" s="95" t="n">
        <f aca="false">A390+1</f>
        <v>43027</v>
      </c>
      <c r="B402" s="96" t="s">
        <v>108</v>
      </c>
      <c r="C402" s="97" t="n">
        <v>0</v>
      </c>
      <c r="D402" s="0" t="n">
        <f aca="false">$C402*VLOOKUP($B402,FoodDB!$A$2:$I$1014,3,0)</f>
        <v>0</v>
      </c>
      <c r="E402" s="0" t="n">
        <f aca="false">$C402*VLOOKUP($B402,FoodDB!$A$2:$I$1014,4,0)</f>
        <v>0</v>
      </c>
      <c r="F402" s="0" t="n">
        <f aca="false">$C402*VLOOKUP($B402,FoodDB!$A$2:$I$1014,5,0)</f>
        <v>0</v>
      </c>
      <c r="G402" s="0" t="n">
        <f aca="false">$C402*VLOOKUP($B402,FoodDB!$A$2:$I$1014,6,0)</f>
        <v>0</v>
      </c>
      <c r="H402" s="0" t="n">
        <f aca="false">$C402*VLOOKUP($B402,FoodDB!$A$2:$I$1014,7,0)</f>
        <v>0</v>
      </c>
      <c r="I402" s="0" t="n">
        <f aca="false">$C402*VLOOKUP($B402,FoodDB!$A$2:$I$1014,8,0)</f>
        <v>0</v>
      </c>
      <c r="J402" s="0" t="n">
        <f aca="false">$C402*VLOOKUP($B402,FoodDB!$A$2:$I$1014,9,0)</f>
        <v>0</v>
      </c>
      <c r="L402" s="0" t="n">
        <f aca="false">SUM(G402:G408)</f>
        <v>0</v>
      </c>
      <c r="M402" s="0" t="n">
        <f aca="false">SUM(H402:H408)</f>
        <v>0</v>
      </c>
      <c r="N402" s="0" t="n">
        <f aca="false">SUM(I402:I408)</f>
        <v>0</v>
      </c>
      <c r="O402" s="0" t="n">
        <f aca="false">SUM(L402:N402)</f>
        <v>0</v>
      </c>
      <c r="P402" s="100" t="n">
        <f aca="false">VLOOKUP($A402,LossChart!$A$3:$AB$105,14,0)-L402</f>
        <v>555.424915348012</v>
      </c>
      <c r="Q402" s="100" t="n">
        <f aca="false">VLOOKUP($A402,LossChart!$A$3:$AB$105,15,0)-M402</f>
        <v>80</v>
      </c>
      <c r="R402" s="100" t="n">
        <f aca="false">VLOOKUP($A402,LossChart!$A$3:$AB$105,16,0)-N402</f>
        <v>477.304074136158</v>
      </c>
      <c r="S402" s="100" t="n">
        <f aca="false">VLOOKUP($A402,LossChart!$A$3:$AB$105,17,0)-O402</f>
        <v>1112.72898948417</v>
      </c>
    </row>
    <row r="403" customFormat="false" ht="15" hidden="false" customHeight="false" outlineLevel="0" collapsed="false">
      <c r="B403" s="96" t="s">
        <v>108</v>
      </c>
      <c r="C403" s="97" t="n">
        <v>0</v>
      </c>
      <c r="D403" s="0" t="n">
        <f aca="false">$C403*VLOOKUP($B403,FoodDB!$A$2:$I$1014,3,0)</f>
        <v>0</v>
      </c>
      <c r="E403" s="0" t="n">
        <f aca="false">$C403*VLOOKUP($B403,FoodDB!$A$2:$I$1014,4,0)</f>
        <v>0</v>
      </c>
      <c r="F403" s="0" t="n">
        <f aca="false">$C403*VLOOKUP($B403,FoodDB!$A$2:$I$1014,5,0)</f>
        <v>0</v>
      </c>
      <c r="G403" s="0" t="n">
        <f aca="false">$C403*VLOOKUP($B403,FoodDB!$A$2:$I$1014,6,0)</f>
        <v>0</v>
      </c>
      <c r="H403" s="0" t="n">
        <f aca="false">$C403*VLOOKUP($B403,FoodDB!$A$2:$I$1014,7,0)</f>
        <v>0</v>
      </c>
      <c r="I403" s="0" t="n">
        <f aca="false">$C403*VLOOKUP($B403,FoodDB!$A$2:$I$1014,8,0)</f>
        <v>0</v>
      </c>
      <c r="J403" s="0" t="n">
        <f aca="false">$C403*VLOOKUP($B403,FoodDB!$A$2:$I$1014,9,0)</f>
        <v>0</v>
      </c>
    </row>
    <row r="404" customFormat="false" ht="15" hidden="false" customHeight="false" outlineLevel="0" collapsed="false">
      <c r="B404" s="96" t="s">
        <v>108</v>
      </c>
      <c r="C404" s="97" t="n">
        <v>0</v>
      </c>
      <c r="D404" s="0" t="n">
        <f aca="false">$C404*VLOOKUP($B404,FoodDB!$A$2:$I$1014,3,0)</f>
        <v>0</v>
      </c>
      <c r="E404" s="0" t="n">
        <f aca="false">$C404*VLOOKUP($B404,FoodDB!$A$2:$I$1014,4,0)</f>
        <v>0</v>
      </c>
      <c r="F404" s="0" t="n">
        <f aca="false">$C404*VLOOKUP($B404,FoodDB!$A$2:$I$1014,5,0)</f>
        <v>0</v>
      </c>
      <c r="G404" s="0" t="n">
        <f aca="false">$C404*VLOOKUP($B404,FoodDB!$A$2:$I$1014,6,0)</f>
        <v>0</v>
      </c>
      <c r="H404" s="0" t="n">
        <f aca="false">$C404*VLOOKUP($B404,FoodDB!$A$2:$I$1014,7,0)</f>
        <v>0</v>
      </c>
      <c r="I404" s="0" t="n">
        <f aca="false">$C404*VLOOKUP($B404,FoodDB!$A$2:$I$1014,8,0)</f>
        <v>0</v>
      </c>
      <c r="J404" s="0" t="n">
        <f aca="false">$C404*VLOOKUP($B404,FoodDB!$A$2:$I$1014,9,0)</f>
        <v>0</v>
      </c>
    </row>
    <row r="405" customFormat="false" ht="15" hidden="false" customHeight="false" outlineLevel="0" collapsed="false">
      <c r="B405" s="96" t="s">
        <v>108</v>
      </c>
      <c r="C405" s="97" t="n">
        <v>0</v>
      </c>
      <c r="D405" s="0" t="n">
        <f aca="false">$C405*VLOOKUP($B405,FoodDB!$A$2:$I$1014,3,0)</f>
        <v>0</v>
      </c>
      <c r="E405" s="0" t="n">
        <f aca="false">$C405*VLOOKUP($B405,FoodDB!$A$2:$I$1014,4,0)</f>
        <v>0</v>
      </c>
      <c r="F405" s="0" t="n">
        <f aca="false">$C405*VLOOKUP($B405,FoodDB!$A$2:$I$1014,5,0)</f>
        <v>0</v>
      </c>
      <c r="G405" s="0" t="n">
        <f aca="false">$C405*VLOOKUP($B405,FoodDB!$A$2:$I$1014,6,0)</f>
        <v>0</v>
      </c>
      <c r="H405" s="0" t="n">
        <f aca="false">$C405*VLOOKUP($B405,FoodDB!$A$2:$I$1014,7,0)</f>
        <v>0</v>
      </c>
      <c r="I405" s="0" t="n">
        <f aca="false">$C405*VLOOKUP($B405,FoodDB!$A$2:$I$1014,8,0)</f>
        <v>0</v>
      </c>
      <c r="J405" s="0" t="n">
        <f aca="false">$C405*VLOOKUP($B405,FoodDB!$A$2:$I$1014,9,0)</f>
        <v>0</v>
      </c>
    </row>
    <row r="406" customFormat="false" ht="15" hidden="false" customHeight="false" outlineLevel="0" collapsed="false">
      <c r="B406" s="96" t="s">
        <v>108</v>
      </c>
      <c r="C406" s="97" t="n">
        <v>0</v>
      </c>
      <c r="D406" s="0" t="n">
        <f aca="false">$C406*VLOOKUP($B406,FoodDB!$A$2:$I$1014,3,0)</f>
        <v>0</v>
      </c>
      <c r="E406" s="0" t="n">
        <f aca="false">$C406*VLOOKUP($B406,FoodDB!$A$2:$I$1014,4,0)</f>
        <v>0</v>
      </c>
      <c r="F406" s="0" t="n">
        <f aca="false">$C406*VLOOKUP($B406,FoodDB!$A$2:$I$1014,5,0)</f>
        <v>0</v>
      </c>
      <c r="G406" s="0" t="n">
        <f aca="false">$C406*VLOOKUP($B406,FoodDB!$A$2:$I$1014,6,0)</f>
        <v>0</v>
      </c>
      <c r="H406" s="0" t="n">
        <f aca="false">$C406*VLOOKUP($B406,FoodDB!$A$2:$I$1014,7,0)</f>
        <v>0</v>
      </c>
      <c r="I406" s="0" t="n">
        <f aca="false">$C406*VLOOKUP($B406,FoodDB!$A$2:$I$1014,8,0)</f>
        <v>0</v>
      </c>
      <c r="J406" s="0" t="n">
        <f aca="false">$C406*VLOOKUP($B406,FoodDB!$A$2:$I$1014,9,0)</f>
        <v>0</v>
      </c>
    </row>
    <row r="407" customFormat="false" ht="15" hidden="false" customHeight="false" outlineLevel="0" collapsed="false">
      <c r="B407" s="96" t="s">
        <v>108</v>
      </c>
      <c r="C407" s="97" t="n">
        <v>0</v>
      </c>
      <c r="D407" s="0" t="n">
        <f aca="false">$C407*VLOOKUP($B407,FoodDB!$A$2:$I$1014,3,0)</f>
        <v>0</v>
      </c>
      <c r="E407" s="0" t="n">
        <f aca="false">$C407*VLOOKUP($B407,FoodDB!$A$2:$I$1014,4,0)</f>
        <v>0</v>
      </c>
      <c r="F407" s="0" t="n">
        <f aca="false">$C407*VLOOKUP($B407,FoodDB!$A$2:$I$1014,5,0)</f>
        <v>0</v>
      </c>
      <c r="G407" s="0" t="n">
        <f aca="false">$C407*VLOOKUP($B407,FoodDB!$A$2:$I$1014,6,0)</f>
        <v>0</v>
      </c>
      <c r="H407" s="0" t="n">
        <f aca="false">$C407*VLOOKUP($B407,FoodDB!$A$2:$I$1014,7,0)</f>
        <v>0</v>
      </c>
      <c r="I407" s="0" t="n">
        <f aca="false">$C407*VLOOKUP($B407,FoodDB!$A$2:$I$1014,8,0)</f>
        <v>0</v>
      </c>
      <c r="J407" s="0" t="n">
        <f aca="false">$C407*VLOOKUP($B407,FoodDB!$A$2:$I$1014,9,0)</f>
        <v>0</v>
      </c>
    </row>
    <row r="408" customFormat="false" ht="15" hidden="false" customHeight="false" outlineLevel="0" collapsed="false">
      <c r="B408" s="96" t="s">
        <v>108</v>
      </c>
      <c r="C408" s="97" t="n">
        <v>0</v>
      </c>
      <c r="D408" s="0" t="n">
        <f aca="false">$C408*VLOOKUP($B408,FoodDB!$A$2:$I$1014,3,0)</f>
        <v>0</v>
      </c>
      <c r="E408" s="0" t="n">
        <f aca="false">$C408*VLOOKUP($B408,FoodDB!$A$2:$I$1014,4,0)</f>
        <v>0</v>
      </c>
      <c r="F408" s="0" t="n">
        <f aca="false">$C408*VLOOKUP($B408,FoodDB!$A$2:$I$1014,5,0)</f>
        <v>0</v>
      </c>
      <c r="G408" s="0" t="n">
        <f aca="false">$C408*VLOOKUP($B408,FoodDB!$A$2:$I$1014,6,0)</f>
        <v>0</v>
      </c>
      <c r="H408" s="0" t="n">
        <f aca="false">$C408*VLOOKUP($B408,FoodDB!$A$2:$I$1014,7,0)</f>
        <v>0</v>
      </c>
      <c r="I408" s="0" t="n">
        <f aca="false">$C408*VLOOKUP($B408,FoodDB!$A$2:$I$1014,8,0)</f>
        <v>0</v>
      </c>
      <c r="J408" s="0" t="n">
        <f aca="false">$C408*VLOOKUP($B408,FoodDB!$A$2:$I$1014,9,0)</f>
        <v>0</v>
      </c>
    </row>
    <row r="409" customFormat="false" ht="15" hidden="false" customHeight="false" outlineLevel="0" collapsed="false">
      <c r="A409" s="0" t="s">
        <v>98</v>
      </c>
      <c r="G409" s="0" t="n">
        <f aca="false">SUM(G402:G408)</f>
        <v>0</v>
      </c>
      <c r="H409" s="0" t="n">
        <f aca="false">SUM(H402:H408)</f>
        <v>0</v>
      </c>
      <c r="I409" s="0" t="n">
        <f aca="false">SUM(I402:I408)</f>
        <v>0</v>
      </c>
      <c r="J409" s="0" t="n">
        <f aca="false">SUM(G409:I409)</f>
        <v>0</v>
      </c>
    </row>
    <row r="410" customFormat="false" ht="15" hidden="false" customHeight="false" outlineLevel="0" collapsed="false">
      <c r="A410" s="0" t="s">
        <v>102</v>
      </c>
      <c r="B410" s="0" t="s">
        <v>103</v>
      </c>
      <c r="E410" s="100"/>
      <c r="F410" s="100"/>
      <c r="G410" s="100" t="n">
        <f aca="false">VLOOKUP($A402,LossChart!$A$3:$AB$105,14,0)</f>
        <v>555.424915348012</v>
      </c>
      <c r="H410" s="100" t="n">
        <f aca="false">VLOOKUP($A402,LossChart!$A$3:$AB$105,15,0)</f>
        <v>80</v>
      </c>
      <c r="I410" s="100" t="n">
        <f aca="false">VLOOKUP($A402,LossChart!$A$3:$AB$105,16,0)</f>
        <v>477.304074136158</v>
      </c>
      <c r="J410" s="100" t="n">
        <f aca="false">VLOOKUP($A402,LossChart!$A$3:$AB$105,17,0)</f>
        <v>1112.72898948417</v>
      </c>
      <c r="K410" s="100"/>
    </row>
    <row r="411" customFormat="false" ht="15" hidden="false" customHeight="false" outlineLevel="0" collapsed="false">
      <c r="A411" s="0" t="s">
        <v>104</v>
      </c>
      <c r="G411" s="0" t="n">
        <f aca="false">G410-G409</f>
        <v>555.424915348012</v>
      </c>
      <c r="H411" s="0" t="n">
        <f aca="false">H410-H409</f>
        <v>80</v>
      </c>
      <c r="I411" s="0" t="n">
        <f aca="false">I410-I409</f>
        <v>477.304074136158</v>
      </c>
      <c r="J411" s="0" t="n">
        <f aca="false">J410-J409</f>
        <v>1112.72898948417</v>
      </c>
    </row>
    <row r="413" customFormat="false" ht="60" hidden="false" customHeight="false" outlineLevel="0" collapsed="false">
      <c r="A413" s="21" t="s">
        <v>63</v>
      </c>
      <c r="B413" s="21" t="s">
        <v>93</v>
      </c>
      <c r="C413" s="21" t="s">
        <v>94</v>
      </c>
      <c r="D413" s="94" t="str">
        <f aca="false">FoodDB!$C$1</f>
        <v>Fat
(g)</v>
      </c>
      <c r="E413" s="94" t="str">
        <f aca="false">FoodDB!$D$1</f>
        <v>Carbs
(g)</v>
      </c>
      <c r="F413" s="94" t="str">
        <f aca="false">FoodDB!$E$1</f>
        <v>Protein
(g)</v>
      </c>
      <c r="G413" s="94" t="str">
        <f aca="false">FoodDB!$F$1</f>
        <v>Fat
(Cal)</v>
      </c>
      <c r="H413" s="94" t="str">
        <f aca="false">FoodDB!$G$1</f>
        <v>Carb
(Cal)</v>
      </c>
      <c r="I413" s="94" t="str">
        <f aca="false">FoodDB!$H$1</f>
        <v>Protein
(Cal)</v>
      </c>
      <c r="J413" s="94" t="str">
        <f aca="false">FoodDB!$I$1</f>
        <v>Total
Calories</v>
      </c>
      <c r="K413" s="94"/>
      <c r="L413" s="94" t="s">
        <v>110</v>
      </c>
      <c r="M413" s="94" t="s">
        <v>111</v>
      </c>
      <c r="N413" s="94" t="s">
        <v>112</v>
      </c>
      <c r="O413" s="94" t="s">
        <v>113</v>
      </c>
      <c r="P413" s="94" t="s">
        <v>118</v>
      </c>
      <c r="Q413" s="94" t="s">
        <v>119</v>
      </c>
      <c r="R413" s="94" t="s">
        <v>120</v>
      </c>
      <c r="S413" s="94" t="s">
        <v>121</v>
      </c>
    </row>
    <row r="414" customFormat="false" ht="15" hidden="false" customHeight="false" outlineLevel="0" collapsed="false">
      <c r="A414" s="95" t="n">
        <f aca="false">A402+1</f>
        <v>43028</v>
      </c>
      <c r="B414" s="96" t="s">
        <v>108</v>
      </c>
      <c r="C414" s="97" t="n">
        <v>0</v>
      </c>
      <c r="D414" s="0" t="n">
        <f aca="false">$C414*VLOOKUP($B414,FoodDB!$A$2:$I$1014,3,0)</f>
        <v>0</v>
      </c>
      <c r="E414" s="0" t="n">
        <f aca="false">$C414*VLOOKUP($B414,FoodDB!$A$2:$I$1014,4,0)</f>
        <v>0</v>
      </c>
      <c r="F414" s="0" t="n">
        <f aca="false">$C414*VLOOKUP($B414,FoodDB!$A$2:$I$1014,5,0)</f>
        <v>0</v>
      </c>
      <c r="G414" s="0" t="n">
        <f aca="false">$C414*VLOOKUP($B414,FoodDB!$A$2:$I$1014,6,0)</f>
        <v>0</v>
      </c>
      <c r="H414" s="0" t="n">
        <f aca="false">$C414*VLOOKUP($B414,FoodDB!$A$2:$I$1014,7,0)</f>
        <v>0</v>
      </c>
      <c r="I414" s="0" t="n">
        <f aca="false">$C414*VLOOKUP($B414,FoodDB!$A$2:$I$1014,8,0)</f>
        <v>0</v>
      </c>
      <c r="J414" s="0" t="n">
        <f aca="false">$C414*VLOOKUP($B414,FoodDB!$A$2:$I$1014,9,0)</f>
        <v>0</v>
      </c>
      <c r="L414" s="0" t="n">
        <f aca="false">SUM(G414:G420)</f>
        <v>0</v>
      </c>
      <c r="M414" s="0" t="n">
        <f aca="false">SUM(H414:H420)</f>
        <v>0</v>
      </c>
      <c r="N414" s="0" t="n">
        <f aca="false">SUM(I414:I420)</f>
        <v>0</v>
      </c>
      <c r="O414" s="0" t="n">
        <f aca="false">SUM(L414:N414)</f>
        <v>0</v>
      </c>
      <c r="P414" s="100" t="n">
        <f aca="false">VLOOKUP($A414,LossChart!$A$3:$AB$105,14,0)-L414</f>
        <v>562.007885021287</v>
      </c>
      <c r="Q414" s="100" t="n">
        <f aca="false">VLOOKUP($A414,LossChart!$A$3:$AB$105,15,0)-M414</f>
        <v>80</v>
      </c>
      <c r="R414" s="100" t="n">
        <f aca="false">VLOOKUP($A414,LossChart!$A$3:$AB$105,16,0)-N414</f>
        <v>477.304074136158</v>
      </c>
      <c r="S414" s="100" t="n">
        <f aca="false">VLOOKUP($A414,LossChart!$A$3:$AB$105,17,0)-O414</f>
        <v>1119.31195915745</v>
      </c>
    </row>
    <row r="415" customFormat="false" ht="15" hidden="false" customHeight="false" outlineLevel="0" collapsed="false">
      <c r="B415" s="96" t="s">
        <v>108</v>
      </c>
      <c r="C415" s="97" t="n">
        <v>0</v>
      </c>
      <c r="D415" s="0" t="n">
        <f aca="false">$C415*VLOOKUP($B415,FoodDB!$A$2:$I$1014,3,0)</f>
        <v>0</v>
      </c>
      <c r="E415" s="0" t="n">
        <f aca="false">$C415*VLOOKUP($B415,FoodDB!$A$2:$I$1014,4,0)</f>
        <v>0</v>
      </c>
      <c r="F415" s="0" t="n">
        <f aca="false">$C415*VLOOKUP($B415,FoodDB!$A$2:$I$1014,5,0)</f>
        <v>0</v>
      </c>
      <c r="G415" s="0" t="n">
        <f aca="false">$C415*VLOOKUP($B415,FoodDB!$A$2:$I$1014,6,0)</f>
        <v>0</v>
      </c>
      <c r="H415" s="0" t="n">
        <f aca="false">$C415*VLOOKUP($B415,FoodDB!$A$2:$I$1014,7,0)</f>
        <v>0</v>
      </c>
      <c r="I415" s="0" t="n">
        <f aca="false">$C415*VLOOKUP($B415,FoodDB!$A$2:$I$1014,8,0)</f>
        <v>0</v>
      </c>
      <c r="J415" s="0" t="n">
        <f aca="false">$C415*VLOOKUP($B415,FoodDB!$A$2:$I$1014,9,0)</f>
        <v>0</v>
      </c>
    </row>
    <row r="416" customFormat="false" ht="15" hidden="false" customHeight="false" outlineLevel="0" collapsed="false">
      <c r="B416" s="96" t="s">
        <v>108</v>
      </c>
      <c r="C416" s="97" t="n">
        <v>0</v>
      </c>
      <c r="D416" s="0" t="n">
        <f aca="false">$C416*VLOOKUP($B416,FoodDB!$A$2:$I$1014,3,0)</f>
        <v>0</v>
      </c>
      <c r="E416" s="0" t="n">
        <f aca="false">$C416*VLOOKUP($B416,FoodDB!$A$2:$I$1014,4,0)</f>
        <v>0</v>
      </c>
      <c r="F416" s="0" t="n">
        <f aca="false">$C416*VLOOKUP($B416,FoodDB!$A$2:$I$1014,5,0)</f>
        <v>0</v>
      </c>
      <c r="G416" s="0" t="n">
        <f aca="false">$C416*VLOOKUP($B416,FoodDB!$A$2:$I$1014,6,0)</f>
        <v>0</v>
      </c>
      <c r="H416" s="0" t="n">
        <f aca="false">$C416*VLOOKUP($B416,FoodDB!$A$2:$I$1014,7,0)</f>
        <v>0</v>
      </c>
      <c r="I416" s="0" t="n">
        <f aca="false">$C416*VLOOKUP($B416,FoodDB!$A$2:$I$1014,8,0)</f>
        <v>0</v>
      </c>
      <c r="J416" s="0" t="n">
        <f aca="false">$C416*VLOOKUP($B416,FoodDB!$A$2:$I$1014,9,0)</f>
        <v>0</v>
      </c>
    </row>
    <row r="417" customFormat="false" ht="15" hidden="false" customHeight="false" outlineLevel="0" collapsed="false">
      <c r="B417" s="96" t="s">
        <v>108</v>
      </c>
      <c r="C417" s="97" t="n">
        <v>0</v>
      </c>
      <c r="D417" s="0" t="n">
        <f aca="false">$C417*VLOOKUP($B417,FoodDB!$A$2:$I$1014,3,0)</f>
        <v>0</v>
      </c>
      <c r="E417" s="0" t="n">
        <f aca="false">$C417*VLOOKUP($B417,FoodDB!$A$2:$I$1014,4,0)</f>
        <v>0</v>
      </c>
      <c r="F417" s="0" t="n">
        <f aca="false">$C417*VLOOKUP($B417,FoodDB!$A$2:$I$1014,5,0)</f>
        <v>0</v>
      </c>
      <c r="G417" s="0" t="n">
        <f aca="false">$C417*VLOOKUP($B417,FoodDB!$A$2:$I$1014,6,0)</f>
        <v>0</v>
      </c>
      <c r="H417" s="0" t="n">
        <f aca="false">$C417*VLOOKUP($B417,FoodDB!$A$2:$I$1014,7,0)</f>
        <v>0</v>
      </c>
      <c r="I417" s="0" t="n">
        <f aca="false">$C417*VLOOKUP($B417,FoodDB!$A$2:$I$1014,8,0)</f>
        <v>0</v>
      </c>
      <c r="J417" s="0" t="n">
        <f aca="false">$C417*VLOOKUP($B417,FoodDB!$A$2:$I$1014,9,0)</f>
        <v>0</v>
      </c>
    </row>
    <row r="418" customFormat="false" ht="15" hidden="false" customHeight="false" outlineLevel="0" collapsed="false">
      <c r="B418" s="96" t="s">
        <v>108</v>
      </c>
      <c r="C418" s="97" t="n">
        <v>0</v>
      </c>
      <c r="D418" s="0" t="n">
        <f aca="false">$C418*VLOOKUP($B418,FoodDB!$A$2:$I$1014,3,0)</f>
        <v>0</v>
      </c>
      <c r="E418" s="0" t="n">
        <f aca="false">$C418*VLOOKUP($B418,FoodDB!$A$2:$I$1014,4,0)</f>
        <v>0</v>
      </c>
      <c r="F418" s="0" t="n">
        <f aca="false">$C418*VLOOKUP($B418,FoodDB!$A$2:$I$1014,5,0)</f>
        <v>0</v>
      </c>
      <c r="G418" s="0" t="n">
        <f aca="false">$C418*VLOOKUP($B418,FoodDB!$A$2:$I$1014,6,0)</f>
        <v>0</v>
      </c>
      <c r="H418" s="0" t="n">
        <f aca="false">$C418*VLOOKUP($B418,FoodDB!$A$2:$I$1014,7,0)</f>
        <v>0</v>
      </c>
      <c r="I418" s="0" t="n">
        <f aca="false">$C418*VLOOKUP($B418,FoodDB!$A$2:$I$1014,8,0)</f>
        <v>0</v>
      </c>
      <c r="J418" s="0" t="n">
        <f aca="false">$C418*VLOOKUP($B418,FoodDB!$A$2:$I$1014,9,0)</f>
        <v>0</v>
      </c>
    </row>
    <row r="419" customFormat="false" ht="15" hidden="false" customHeight="false" outlineLevel="0" collapsed="false">
      <c r="B419" s="96" t="s">
        <v>108</v>
      </c>
      <c r="C419" s="97" t="n">
        <v>0</v>
      </c>
      <c r="D419" s="0" t="n">
        <f aca="false">$C419*VLOOKUP($B419,FoodDB!$A$2:$I$1014,3,0)</f>
        <v>0</v>
      </c>
      <c r="E419" s="0" t="n">
        <f aca="false">$C419*VLOOKUP($B419,FoodDB!$A$2:$I$1014,4,0)</f>
        <v>0</v>
      </c>
      <c r="F419" s="0" t="n">
        <f aca="false">$C419*VLOOKUP($B419,FoodDB!$A$2:$I$1014,5,0)</f>
        <v>0</v>
      </c>
      <c r="G419" s="0" t="n">
        <f aca="false">$C419*VLOOKUP($B419,FoodDB!$A$2:$I$1014,6,0)</f>
        <v>0</v>
      </c>
      <c r="H419" s="0" t="n">
        <f aca="false">$C419*VLOOKUP($B419,FoodDB!$A$2:$I$1014,7,0)</f>
        <v>0</v>
      </c>
      <c r="I419" s="0" t="n">
        <f aca="false">$C419*VLOOKUP($B419,FoodDB!$A$2:$I$1014,8,0)</f>
        <v>0</v>
      </c>
      <c r="J419" s="0" t="n">
        <f aca="false">$C419*VLOOKUP($B419,FoodDB!$A$2:$I$1014,9,0)</f>
        <v>0</v>
      </c>
    </row>
    <row r="420" customFormat="false" ht="15" hidden="false" customHeight="false" outlineLevel="0" collapsed="false">
      <c r="B420" s="96" t="s">
        <v>108</v>
      </c>
      <c r="C420" s="97" t="n">
        <v>0</v>
      </c>
      <c r="D420" s="0" t="n">
        <f aca="false">$C420*VLOOKUP($B420,FoodDB!$A$2:$I$1014,3,0)</f>
        <v>0</v>
      </c>
      <c r="E420" s="0" t="n">
        <f aca="false">$C420*VLOOKUP($B420,FoodDB!$A$2:$I$1014,4,0)</f>
        <v>0</v>
      </c>
      <c r="F420" s="0" t="n">
        <f aca="false">$C420*VLOOKUP($B420,FoodDB!$A$2:$I$1014,5,0)</f>
        <v>0</v>
      </c>
      <c r="G420" s="0" t="n">
        <f aca="false">$C420*VLOOKUP($B420,FoodDB!$A$2:$I$1014,6,0)</f>
        <v>0</v>
      </c>
      <c r="H420" s="0" t="n">
        <f aca="false">$C420*VLOOKUP($B420,FoodDB!$A$2:$I$1014,7,0)</f>
        <v>0</v>
      </c>
      <c r="I420" s="0" t="n">
        <f aca="false">$C420*VLOOKUP($B420,FoodDB!$A$2:$I$1014,8,0)</f>
        <v>0</v>
      </c>
      <c r="J420" s="0" t="n">
        <f aca="false">$C420*VLOOKUP($B420,FoodDB!$A$2:$I$1014,9,0)</f>
        <v>0</v>
      </c>
    </row>
    <row r="421" customFormat="false" ht="15" hidden="false" customHeight="false" outlineLevel="0" collapsed="false">
      <c r="A421" s="0" t="s">
        <v>98</v>
      </c>
      <c r="G421" s="0" t="n">
        <f aca="false">SUM(G414:G420)</f>
        <v>0</v>
      </c>
      <c r="H421" s="0" t="n">
        <f aca="false">SUM(H414:H420)</f>
        <v>0</v>
      </c>
      <c r="I421" s="0" t="n">
        <f aca="false">SUM(I414:I420)</f>
        <v>0</v>
      </c>
      <c r="J421" s="0" t="n">
        <f aca="false">SUM(G421:I421)</f>
        <v>0</v>
      </c>
    </row>
    <row r="422" customFormat="false" ht="15" hidden="false" customHeight="false" outlineLevel="0" collapsed="false">
      <c r="A422" s="0" t="s">
        <v>102</v>
      </c>
      <c r="B422" s="0" t="s">
        <v>103</v>
      </c>
      <c r="E422" s="100"/>
      <c r="F422" s="100"/>
      <c r="G422" s="100" t="n">
        <f aca="false">VLOOKUP($A414,LossChart!$A$3:$AB$105,14,0)</f>
        <v>562.007885021287</v>
      </c>
      <c r="H422" s="100" t="n">
        <f aca="false">VLOOKUP($A414,LossChart!$A$3:$AB$105,15,0)</f>
        <v>80</v>
      </c>
      <c r="I422" s="100" t="n">
        <f aca="false">VLOOKUP($A414,LossChart!$A$3:$AB$105,16,0)</f>
        <v>477.304074136158</v>
      </c>
      <c r="J422" s="100" t="n">
        <f aca="false">VLOOKUP($A414,LossChart!$A$3:$AB$105,17,0)</f>
        <v>1119.31195915745</v>
      </c>
      <c r="K422" s="100"/>
    </row>
    <row r="423" customFormat="false" ht="15" hidden="false" customHeight="false" outlineLevel="0" collapsed="false">
      <c r="A423" s="0" t="s">
        <v>104</v>
      </c>
      <c r="G423" s="0" t="n">
        <f aca="false">G422-G421</f>
        <v>562.007885021287</v>
      </c>
      <c r="H423" s="0" t="n">
        <f aca="false">H422-H421</f>
        <v>80</v>
      </c>
      <c r="I423" s="0" t="n">
        <f aca="false">I422-I421</f>
        <v>477.304074136158</v>
      </c>
      <c r="J423" s="0" t="n">
        <f aca="false">J422-J421</f>
        <v>1119.31195915745</v>
      </c>
    </row>
    <row r="425" customFormat="false" ht="60" hidden="false" customHeight="false" outlineLevel="0" collapsed="false">
      <c r="A425" s="21" t="s">
        <v>63</v>
      </c>
      <c r="B425" s="21" t="s">
        <v>93</v>
      </c>
      <c r="C425" s="21" t="s">
        <v>94</v>
      </c>
      <c r="D425" s="94" t="str">
        <f aca="false">FoodDB!$C$1</f>
        <v>Fat
(g)</v>
      </c>
      <c r="E425" s="94" t="str">
        <f aca="false">FoodDB!$D$1</f>
        <v>Carbs
(g)</v>
      </c>
      <c r="F425" s="94" t="str">
        <f aca="false">FoodDB!$E$1</f>
        <v>Protein
(g)</v>
      </c>
      <c r="G425" s="94" t="str">
        <f aca="false">FoodDB!$F$1</f>
        <v>Fat
(Cal)</v>
      </c>
      <c r="H425" s="94" t="str">
        <f aca="false">FoodDB!$G$1</f>
        <v>Carb
(Cal)</v>
      </c>
      <c r="I425" s="94" t="str">
        <f aca="false">FoodDB!$H$1</f>
        <v>Protein
(Cal)</v>
      </c>
      <c r="J425" s="94" t="str">
        <f aca="false">FoodDB!$I$1</f>
        <v>Total
Calories</v>
      </c>
      <c r="K425" s="94"/>
      <c r="L425" s="94" t="s">
        <v>110</v>
      </c>
      <c r="M425" s="94" t="s">
        <v>111</v>
      </c>
      <c r="N425" s="94" t="s">
        <v>112</v>
      </c>
      <c r="O425" s="94" t="s">
        <v>113</v>
      </c>
      <c r="P425" s="94" t="s">
        <v>118</v>
      </c>
      <c r="Q425" s="94" t="s">
        <v>119</v>
      </c>
      <c r="R425" s="94" t="s">
        <v>120</v>
      </c>
      <c r="S425" s="94" t="s">
        <v>121</v>
      </c>
    </row>
    <row r="426" customFormat="false" ht="15" hidden="false" customHeight="false" outlineLevel="0" collapsed="false">
      <c r="A426" s="95" t="n">
        <f aca="false">A414+1</f>
        <v>43029</v>
      </c>
      <c r="B426" s="96" t="s">
        <v>108</v>
      </c>
      <c r="C426" s="97" t="n">
        <v>0</v>
      </c>
      <c r="D426" s="0" t="n">
        <f aca="false">$C426*VLOOKUP($B426,FoodDB!$A$2:$I$1014,3,0)</f>
        <v>0</v>
      </c>
      <c r="E426" s="0" t="n">
        <f aca="false">$C426*VLOOKUP($B426,FoodDB!$A$2:$I$1014,4,0)</f>
        <v>0</v>
      </c>
      <c r="F426" s="0" t="n">
        <f aca="false">$C426*VLOOKUP($B426,FoodDB!$A$2:$I$1014,5,0)</f>
        <v>0</v>
      </c>
      <c r="G426" s="0" t="n">
        <f aca="false">$C426*VLOOKUP($B426,FoodDB!$A$2:$I$1014,6,0)</f>
        <v>0</v>
      </c>
      <c r="H426" s="0" t="n">
        <f aca="false">$C426*VLOOKUP($B426,FoodDB!$A$2:$I$1014,7,0)</f>
        <v>0</v>
      </c>
      <c r="I426" s="0" t="n">
        <f aca="false">$C426*VLOOKUP($B426,FoodDB!$A$2:$I$1014,8,0)</f>
        <v>0</v>
      </c>
      <c r="J426" s="0" t="n">
        <f aca="false">$C426*VLOOKUP($B426,FoodDB!$A$2:$I$1014,9,0)</f>
        <v>0</v>
      </c>
      <c r="L426" s="0" t="n">
        <f aca="false">SUM(G426:G432)</f>
        <v>0</v>
      </c>
      <c r="M426" s="0" t="n">
        <f aca="false">SUM(H426:H432)</f>
        <v>0</v>
      </c>
      <c r="N426" s="0" t="n">
        <f aca="false">SUM(I426:I432)</f>
        <v>0</v>
      </c>
      <c r="O426" s="0" t="n">
        <f aca="false">SUM(L426:N426)</f>
        <v>0</v>
      </c>
      <c r="P426" s="100" t="n">
        <f aca="false">VLOOKUP($A426,LossChart!$A$3:$AB$105,14,0)-L426</f>
        <v>568.532548391741</v>
      </c>
      <c r="Q426" s="100" t="n">
        <f aca="false">VLOOKUP($A426,LossChart!$A$3:$AB$105,15,0)-M426</f>
        <v>80</v>
      </c>
      <c r="R426" s="100" t="n">
        <f aca="false">VLOOKUP($A426,LossChart!$A$3:$AB$105,16,0)-N426</f>
        <v>477.304074136158</v>
      </c>
      <c r="S426" s="100" t="n">
        <f aca="false">VLOOKUP($A426,LossChart!$A$3:$AB$105,17,0)-O426</f>
        <v>1125.8366225279</v>
      </c>
    </row>
    <row r="427" customFormat="false" ht="15" hidden="false" customHeight="false" outlineLevel="0" collapsed="false">
      <c r="B427" s="96" t="s">
        <v>108</v>
      </c>
      <c r="C427" s="97" t="n">
        <v>0</v>
      </c>
      <c r="D427" s="0" t="n">
        <f aca="false">$C427*VLOOKUP($B427,FoodDB!$A$2:$I$1014,3,0)</f>
        <v>0</v>
      </c>
      <c r="E427" s="0" t="n">
        <f aca="false">$C427*VLOOKUP($B427,FoodDB!$A$2:$I$1014,4,0)</f>
        <v>0</v>
      </c>
      <c r="F427" s="0" t="n">
        <f aca="false">$C427*VLOOKUP($B427,FoodDB!$A$2:$I$1014,5,0)</f>
        <v>0</v>
      </c>
      <c r="G427" s="0" t="n">
        <f aca="false">$C427*VLOOKUP($B427,FoodDB!$A$2:$I$1014,6,0)</f>
        <v>0</v>
      </c>
      <c r="H427" s="0" t="n">
        <f aca="false">$C427*VLOOKUP($B427,FoodDB!$A$2:$I$1014,7,0)</f>
        <v>0</v>
      </c>
      <c r="I427" s="0" t="n">
        <f aca="false">$C427*VLOOKUP($B427,FoodDB!$A$2:$I$1014,8,0)</f>
        <v>0</v>
      </c>
      <c r="J427" s="0" t="n">
        <f aca="false">$C427*VLOOKUP($B427,FoodDB!$A$2:$I$1014,9,0)</f>
        <v>0</v>
      </c>
    </row>
    <row r="428" customFormat="false" ht="15" hidden="false" customHeight="false" outlineLevel="0" collapsed="false">
      <c r="B428" s="96" t="s">
        <v>108</v>
      </c>
      <c r="C428" s="97" t="n">
        <v>0</v>
      </c>
      <c r="D428" s="0" t="n">
        <f aca="false">$C428*VLOOKUP($B428,FoodDB!$A$2:$I$1014,3,0)</f>
        <v>0</v>
      </c>
      <c r="E428" s="0" t="n">
        <f aca="false">$C428*VLOOKUP($B428,FoodDB!$A$2:$I$1014,4,0)</f>
        <v>0</v>
      </c>
      <c r="F428" s="0" t="n">
        <f aca="false">$C428*VLOOKUP($B428,FoodDB!$A$2:$I$1014,5,0)</f>
        <v>0</v>
      </c>
      <c r="G428" s="0" t="n">
        <f aca="false">$C428*VLOOKUP($B428,FoodDB!$A$2:$I$1014,6,0)</f>
        <v>0</v>
      </c>
      <c r="H428" s="0" t="n">
        <f aca="false">$C428*VLOOKUP($B428,FoodDB!$A$2:$I$1014,7,0)</f>
        <v>0</v>
      </c>
      <c r="I428" s="0" t="n">
        <f aca="false">$C428*VLOOKUP($B428,FoodDB!$A$2:$I$1014,8,0)</f>
        <v>0</v>
      </c>
      <c r="J428" s="0" t="n">
        <f aca="false">$C428*VLOOKUP($B428,FoodDB!$A$2:$I$1014,9,0)</f>
        <v>0</v>
      </c>
    </row>
    <row r="429" customFormat="false" ht="15" hidden="false" customHeight="false" outlineLevel="0" collapsed="false">
      <c r="B429" s="96" t="s">
        <v>108</v>
      </c>
      <c r="C429" s="97" t="n">
        <v>0</v>
      </c>
      <c r="D429" s="0" t="n">
        <f aca="false">$C429*VLOOKUP($B429,FoodDB!$A$2:$I$1014,3,0)</f>
        <v>0</v>
      </c>
      <c r="E429" s="0" t="n">
        <f aca="false">$C429*VLOOKUP($B429,FoodDB!$A$2:$I$1014,4,0)</f>
        <v>0</v>
      </c>
      <c r="F429" s="0" t="n">
        <f aca="false">$C429*VLOOKUP($B429,FoodDB!$A$2:$I$1014,5,0)</f>
        <v>0</v>
      </c>
      <c r="G429" s="0" t="n">
        <f aca="false">$C429*VLOOKUP($B429,FoodDB!$A$2:$I$1014,6,0)</f>
        <v>0</v>
      </c>
      <c r="H429" s="0" t="n">
        <f aca="false">$C429*VLOOKUP($B429,FoodDB!$A$2:$I$1014,7,0)</f>
        <v>0</v>
      </c>
      <c r="I429" s="0" t="n">
        <f aca="false">$C429*VLOOKUP($B429,FoodDB!$A$2:$I$1014,8,0)</f>
        <v>0</v>
      </c>
      <c r="J429" s="0" t="n">
        <f aca="false">$C429*VLOOKUP($B429,FoodDB!$A$2:$I$1014,9,0)</f>
        <v>0</v>
      </c>
    </row>
    <row r="430" customFormat="false" ht="15" hidden="false" customHeight="false" outlineLevel="0" collapsed="false">
      <c r="B430" s="96" t="s">
        <v>108</v>
      </c>
      <c r="C430" s="97" t="n">
        <v>0</v>
      </c>
      <c r="D430" s="0" t="n">
        <f aca="false">$C430*VLOOKUP($B430,FoodDB!$A$2:$I$1014,3,0)</f>
        <v>0</v>
      </c>
      <c r="E430" s="0" t="n">
        <f aca="false">$C430*VLOOKUP($B430,FoodDB!$A$2:$I$1014,4,0)</f>
        <v>0</v>
      </c>
      <c r="F430" s="0" t="n">
        <f aca="false">$C430*VLOOKUP($B430,FoodDB!$A$2:$I$1014,5,0)</f>
        <v>0</v>
      </c>
      <c r="G430" s="0" t="n">
        <f aca="false">$C430*VLOOKUP($B430,FoodDB!$A$2:$I$1014,6,0)</f>
        <v>0</v>
      </c>
      <c r="H430" s="0" t="n">
        <f aca="false">$C430*VLOOKUP($B430,FoodDB!$A$2:$I$1014,7,0)</f>
        <v>0</v>
      </c>
      <c r="I430" s="0" t="n">
        <f aca="false">$C430*VLOOKUP($B430,FoodDB!$A$2:$I$1014,8,0)</f>
        <v>0</v>
      </c>
      <c r="J430" s="0" t="n">
        <f aca="false">$C430*VLOOKUP($B430,FoodDB!$A$2:$I$1014,9,0)</f>
        <v>0</v>
      </c>
    </row>
    <row r="431" customFormat="false" ht="15" hidden="false" customHeight="false" outlineLevel="0" collapsed="false">
      <c r="B431" s="96" t="s">
        <v>108</v>
      </c>
      <c r="C431" s="97" t="n">
        <v>0</v>
      </c>
      <c r="D431" s="0" t="n">
        <f aca="false">$C431*VLOOKUP($B431,FoodDB!$A$2:$I$1014,3,0)</f>
        <v>0</v>
      </c>
      <c r="E431" s="0" t="n">
        <f aca="false">$C431*VLOOKUP($B431,FoodDB!$A$2:$I$1014,4,0)</f>
        <v>0</v>
      </c>
      <c r="F431" s="0" t="n">
        <f aca="false">$C431*VLOOKUP($B431,FoodDB!$A$2:$I$1014,5,0)</f>
        <v>0</v>
      </c>
      <c r="G431" s="0" t="n">
        <f aca="false">$C431*VLOOKUP($B431,FoodDB!$A$2:$I$1014,6,0)</f>
        <v>0</v>
      </c>
      <c r="H431" s="0" t="n">
        <f aca="false">$C431*VLOOKUP($B431,FoodDB!$A$2:$I$1014,7,0)</f>
        <v>0</v>
      </c>
      <c r="I431" s="0" t="n">
        <f aca="false">$C431*VLOOKUP($B431,FoodDB!$A$2:$I$1014,8,0)</f>
        <v>0</v>
      </c>
      <c r="J431" s="0" t="n">
        <f aca="false">$C431*VLOOKUP($B431,FoodDB!$A$2:$I$1014,9,0)</f>
        <v>0</v>
      </c>
    </row>
    <row r="432" customFormat="false" ht="15" hidden="false" customHeight="false" outlineLevel="0" collapsed="false">
      <c r="B432" s="96" t="s">
        <v>108</v>
      </c>
      <c r="C432" s="97" t="n">
        <v>0</v>
      </c>
      <c r="D432" s="0" t="n">
        <f aca="false">$C432*VLOOKUP($B432,FoodDB!$A$2:$I$1014,3,0)</f>
        <v>0</v>
      </c>
      <c r="E432" s="0" t="n">
        <f aca="false">$C432*VLOOKUP($B432,FoodDB!$A$2:$I$1014,4,0)</f>
        <v>0</v>
      </c>
      <c r="F432" s="0" t="n">
        <f aca="false">$C432*VLOOKUP($B432,FoodDB!$A$2:$I$1014,5,0)</f>
        <v>0</v>
      </c>
      <c r="G432" s="0" t="n">
        <f aca="false">$C432*VLOOKUP($B432,FoodDB!$A$2:$I$1014,6,0)</f>
        <v>0</v>
      </c>
      <c r="H432" s="0" t="n">
        <f aca="false">$C432*VLOOKUP($B432,FoodDB!$A$2:$I$1014,7,0)</f>
        <v>0</v>
      </c>
      <c r="I432" s="0" t="n">
        <f aca="false">$C432*VLOOKUP($B432,FoodDB!$A$2:$I$1014,8,0)</f>
        <v>0</v>
      </c>
      <c r="J432" s="0" t="n">
        <f aca="false">$C432*VLOOKUP($B432,FoodDB!$A$2:$I$1014,9,0)</f>
        <v>0</v>
      </c>
    </row>
    <row r="433" customFormat="false" ht="15" hidden="false" customHeight="false" outlineLevel="0" collapsed="false">
      <c r="A433" s="0" t="s">
        <v>98</v>
      </c>
      <c r="G433" s="0" t="n">
        <f aca="false">SUM(G426:G432)</f>
        <v>0</v>
      </c>
      <c r="H433" s="0" t="n">
        <f aca="false">SUM(H426:H432)</f>
        <v>0</v>
      </c>
      <c r="I433" s="0" t="n">
        <f aca="false">SUM(I426:I432)</f>
        <v>0</v>
      </c>
      <c r="J433" s="0" t="n">
        <f aca="false">SUM(G433:I433)</f>
        <v>0</v>
      </c>
    </row>
    <row r="434" customFormat="false" ht="15" hidden="false" customHeight="false" outlineLevel="0" collapsed="false">
      <c r="A434" s="0" t="s">
        <v>102</v>
      </c>
      <c r="B434" s="0" t="s">
        <v>103</v>
      </c>
      <c r="E434" s="100"/>
      <c r="F434" s="100"/>
      <c r="G434" s="100" t="n">
        <f aca="false">VLOOKUP($A426,LossChart!$A$3:$AB$105,14,0)</f>
        <v>568.532548391741</v>
      </c>
      <c r="H434" s="100" t="n">
        <f aca="false">VLOOKUP($A426,LossChart!$A$3:$AB$105,15,0)</f>
        <v>80</v>
      </c>
      <c r="I434" s="100" t="n">
        <f aca="false">VLOOKUP($A426,LossChart!$A$3:$AB$105,16,0)</f>
        <v>477.304074136158</v>
      </c>
      <c r="J434" s="100" t="n">
        <f aca="false">VLOOKUP($A426,LossChart!$A$3:$AB$105,17,0)</f>
        <v>1125.8366225279</v>
      </c>
      <c r="K434" s="100"/>
    </row>
    <row r="435" customFormat="false" ht="15" hidden="false" customHeight="false" outlineLevel="0" collapsed="false">
      <c r="A435" s="0" t="s">
        <v>104</v>
      </c>
      <c r="G435" s="0" t="n">
        <f aca="false">G434-G433</f>
        <v>568.532548391741</v>
      </c>
      <c r="H435" s="0" t="n">
        <f aca="false">H434-H433</f>
        <v>80</v>
      </c>
      <c r="I435" s="0" t="n">
        <f aca="false">I434-I433</f>
        <v>477.304074136158</v>
      </c>
      <c r="J435" s="0" t="n">
        <f aca="false">J434-J433</f>
        <v>1125.8366225279</v>
      </c>
    </row>
    <row r="437" customFormat="false" ht="60" hidden="false" customHeight="false" outlineLevel="0" collapsed="false">
      <c r="A437" s="21" t="s">
        <v>63</v>
      </c>
      <c r="B437" s="21" t="s">
        <v>93</v>
      </c>
      <c r="C437" s="21" t="s">
        <v>94</v>
      </c>
      <c r="D437" s="94" t="str">
        <f aca="false">FoodDB!$C$1</f>
        <v>Fat
(g)</v>
      </c>
      <c r="E437" s="94" t="str">
        <f aca="false">FoodDB!$D$1</f>
        <v>Carbs
(g)</v>
      </c>
      <c r="F437" s="94" t="str">
        <f aca="false">FoodDB!$E$1</f>
        <v>Protein
(g)</v>
      </c>
      <c r="G437" s="94" t="str">
        <f aca="false">FoodDB!$F$1</f>
        <v>Fat
(Cal)</v>
      </c>
      <c r="H437" s="94" t="str">
        <f aca="false">FoodDB!$G$1</f>
        <v>Carb
(Cal)</v>
      </c>
      <c r="I437" s="94" t="str">
        <f aca="false">FoodDB!$H$1</f>
        <v>Protein
(Cal)</v>
      </c>
      <c r="J437" s="94" t="str">
        <f aca="false">FoodDB!$I$1</f>
        <v>Total
Calories</v>
      </c>
      <c r="K437" s="94"/>
      <c r="L437" s="94" t="s">
        <v>110</v>
      </c>
      <c r="M437" s="94" t="s">
        <v>111</v>
      </c>
      <c r="N437" s="94" t="s">
        <v>112</v>
      </c>
      <c r="O437" s="94" t="s">
        <v>113</v>
      </c>
      <c r="P437" s="94" t="s">
        <v>118</v>
      </c>
      <c r="Q437" s="94" t="s">
        <v>119</v>
      </c>
      <c r="R437" s="94" t="s">
        <v>120</v>
      </c>
      <c r="S437" s="94" t="s">
        <v>121</v>
      </c>
    </row>
    <row r="438" customFormat="false" ht="15" hidden="false" customHeight="false" outlineLevel="0" collapsed="false">
      <c r="A438" s="95" t="n">
        <f aca="false">A426+1</f>
        <v>43030</v>
      </c>
      <c r="B438" s="96" t="s">
        <v>108</v>
      </c>
      <c r="C438" s="97" t="n">
        <v>0</v>
      </c>
      <c r="D438" s="0" t="n">
        <f aca="false">$C438*VLOOKUP($B438,FoodDB!$A$2:$I$1014,3,0)</f>
        <v>0</v>
      </c>
      <c r="E438" s="0" t="n">
        <f aca="false">$C438*VLOOKUP($B438,FoodDB!$A$2:$I$1014,4,0)</f>
        <v>0</v>
      </c>
      <c r="F438" s="0" t="n">
        <f aca="false">$C438*VLOOKUP($B438,FoodDB!$A$2:$I$1014,5,0)</f>
        <v>0</v>
      </c>
      <c r="G438" s="0" t="n">
        <f aca="false">$C438*VLOOKUP($B438,FoodDB!$A$2:$I$1014,6,0)</f>
        <v>0</v>
      </c>
      <c r="H438" s="0" t="n">
        <f aca="false">$C438*VLOOKUP($B438,FoodDB!$A$2:$I$1014,7,0)</f>
        <v>0</v>
      </c>
      <c r="I438" s="0" t="n">
        <f aca="false">$C438*VLOOKUP($B438,FoodDB!$A$2:$I$1014,8,0)</f>
        <v>0</v>
      </c>
      <c r="J438" s="0" t="n">
        <f aca="false">$C438*VLOOKUP($B438,FoodDB!$A$2:$I$1014,9,0)</f>
        <v>0</v>
      </c>
      <c r="L438" s="0" t="n">
        <f aca="false">SUM(G438:G444)</f>
        <v>0</v>
      </c>
      <c r="M438" s="0" t="n">
        <f aca="false">SUM(H438:H444)</f>
        <v>0</v>
      </c>
      <c r="N438" s="0" t="n">
        <f aca="false">SUM(I438:I444)</f>
        <v>0</v>
      </c>
      <c r="O438" s="0" t="n">
        <f aca="false">SUM(L438:N438)</f>
        <v>0</v>
      </c>
      <c r="P438" s="100" t="n">
        <f aca="false">VLOOKUP($A438,LossChart!$A$3:$AB$105,14,0)-L438</f>
        <v>574.999421886629</v>
      </c>
      <c r="Q438" s="100" t="n">
        <f aca="false">VLOOKUP($A438,LossChart!$A$3:$AB$105,15,0)-M438</f>
        <v>80</v>
      </c>
      <c r="R438" s="100" t="n">
        <f aca="false">VLOOKUP($A438,LossChart!$A$3:$AB$105,16,0)-N438</f>
        <v>477.304074136158</v>
      </c>
      <c r="S438" s="100" t="n">
        <f aca="false">VLOOKUP($A438,LossChart!$A$3:$AB$105,17,0)-O438</f>
        <v>1132.30349602279</v>
      </c>
    </row>
    <row r="439" customFormat="false" ht="15" hidden="false" customHeight="false" outlineLevel="0" collapsed="false">
      <c r="B439" s="96" t="s">
        <v>108</v>
      </c>
      <c r="C439" s="97" t="n">
        <v>0</v>
      </c>
      <c r="D439" s="0" t="n">
        <f aca="false">$C439*VLOOKUP($B439,FoodDB!$A$2:$I$1014,3,0)</f>
        <v>0</v>
      </c>
      <c r="E439" s="0" t="n">
        <f aca="false">$C439*VLOOKUP($B439,FoodDB!$A$2:$I$1014,4,0)</f>
        <v>0</v>
      </c>
      <c r="F439" s="0" t="n">
        <f aca="false">$C439*VLOOKUP($B439,FoodDB!$A$2:$I$1014,5,0)</f>
        <v>0</v>
      </c>
      <c r="G439" s="0" t="n">
        <f aca="false">$C439*VLOOKUP($B439,FoodDB!$A$2:$I$1014,6,0)</f>
        <v>0</v>
      </c>
      <c r="H439" s="0" t="n">
        <f aca="false">$C439*VLOOKUP($B439,FoodDB!$A$2:$I$1014,7,0)</f>
        <v>0</v>
      </c>
      <c r="I439" s="0" t="n">
        <f aca="false">$C439*VLOOKUP($B439,FoodDB!$A$2:$I$1014,8,0)</f>
        <v>0</v>
      </c>
      <c r="J439" s="0" t="n">
        <f aca="false">$C439*VLOOKUP($B439,FoodDB!$A$2:$I$1014,9,0)</f>
        <v>0</v>
      </c>
    </row>
    <row r="440" customFormat="false" ht="15" hidden="false" customHeight="false" outlineLevel="0" collapsed="false">
      <c r="B440" s="96" t="s">
        <v>108</v>
      </c>
      <c r="C440" s="97" t="n">
        <v>0</v>
      </c>
      <c r="D440" s="0" t="n">
        <f aca="false">$C440*VLOOKUP($B440,FoodDB!$A$2:$I$1014,3,0)</f>
        <v>0</v>
      </c>
      <c r="E440" s="0" t="n">
        <f aca="false">$C440*VLOOKUP($B440,FoodDB!$A$2:$I$1014,4,0)</f>
        <v>0</v>
      </c>
      <c r="F440" s="0" t="n">
        <f aca="false">$C440*VLOOKUP($B440,FoodDB!$A$2:$I$1014,5,0)</f>
        <v>0</v>
      </c>
      <c r="G440" s="0" t="n">
        <f aca="false">$C440*VLOOKUP($B440,FoodDB!$A$2:$I$1014,6,0)</f>
        <v>0</v>
      </c>
      <c r="H440" s="0" t="n">
        <f aca="false">$C440*VLOOKUP($B440,FoodDB!$A$2:$I$1014,7,0)</f>
        <v>0</v>
      </c>
      <c r="I440" s="0" t="n">
        <f aca="false">$C440*VLOOKUP($B440,FoodDB!$A$2:$I$1014,8,0)</f>
        <v>0</v>
      </c>
      <c r="J440" s="0" t="n">
        <f aca="false">$C440*VLOOKUP($B440,FoodDB!$A$2:$I$1014,9,0)</f>
        <v>0</v>
      </c>
    </row>
    <row r="441" customFormat="false" ht="15" hidden="false" customHeight="false" outlineLevel="0" collapsed="false">
      <c r="B441" s="96" t="s">
        <v>108</v>
      </c>
      <c r="C441" s="97" t="n">
        <v>0</v>
      </c>
      <c r="D441" s="0" t="n">
        <f aca="false">$C441*VLOOKUP($B441,FoodDB!$A$2:$I$1014,3,0)</f>
        <v>0</v>
      </c>
      <c r="E441" s="0" t="n">
        <f aca="false">$C441*VLOOKUP($B441,FoodDB!$A$2:$I$1014,4,0)</f>
        <v>0</v>
      </c>
      <c r="F441" s="0" t="n">
        <f aca="false">$C441*VLOOKUP($B441,FoodDB!$A$2:$I$1014,5,0)</f>
        <v>0</v>
      </c>
      <c r="G441" s="0" t="n">
        <f aca="false">$C441*VLOOKUP($B441,FoodDB!$A$2:$I$1014,6,0)</f>
        <v>0</v>
      </c>
      <c r="H441" s="0" t="n">
        <f aca="false">$C441*VLOOKUP($B441,FoodDB!$A$2:$I$1014,7,0)</f>
        <v>0</v>
      </c>
      <c r="I441" s="0" t="n">
        <f aca="false">$C441*VLOOKUP($B441,FoodDB!$A$2:$I$1014,8,0)</f>
        <v>0</v>
      </c>
      <c r="J441" s="0" t="n">
        <f aca="false">$C441*VLOOKUP($B441,FoodDB!$A$2:$I$1014,9,0)</f>
        <v>0</v>
      </c>
    </row>
    <row r="442" customFormat="false" ht="15" hidden="false" customHeight="false" outlineLevel="0" collapsed="false">
      <c r="B442" s="96" t="s">
        <v>108</v>
      </c>
      <c r="C442" s="97" t="n">
        <v>0</v>
      </c>
      <c r="D442" s="0" t="n">
        <f aca="false">$C442*VLOOKUP($B442,FoodDB!$A$2:$I$1014,3,0)</f>
        <v>0</v>
      </c>
      <c r="E442" s="0" t="n">
        <f aca="false">$C442*VLOOKUP($B442,FoodDB!$A$2:$I$1014,4,0)</f>
        <v>0</v>
      </c>
      <c r="F442" s="0" t="n">
        <f aca="false">$C442*VLOOKUP($B442,FoodDB!$A$2:$I$1014,5,0)</f>
        <v>0</v>
      </c>
      <c r="G442" s="0" t="n">
        <f aca="false">$C442*VLOOKUP($B442,FoodDB!$A$2:$I$1014,6,0)</f>
        <v>0</v>
      </c>
      <c r="H442" s="0" t="n">
        <f aca="false">$C442*VLOOKUP($B442,FoodDB!$A$2:$I$1014,7,0)</f>
        <v>0</v>
      </c>
      <c r="I442" s="0" t="n">
        <f aca="false">$C442*VLOOKUP($B442,FoodDB!$A$2:$I$1014,8,0)</f>
        <v>0</v>
      </c>
      <c r="J442" s="0" t="n">
        <f aca="false">$C442*VLOOKUP($B442,FoodDB!$A$2:$I$1014,9,0)</f>
        <v>0</v>
      </c>
    </row>
    <row r="443" customFormat="false" ht="15" hidden="false" customHeight="false" outlineLevel="0" collapsed="false">
      <c r="B443" s="96" t="s">
        <v>108</v>
      </c>
      <c r="C443" s="97" t="n">
        <v>0</v>
      </c>
      <c r="D443" s="0" t="n">
        <f aca="false">$C443*VLOOKUP($B443,FoodDB!$A$2:$I$1014,3,0)</f>
        <v>0</v>
      </c>
      <c r="E443" s="0" t="n">
        <f aca="false">$C443*VLOOKUP($B443,FoodDB!$A$2:$I$1014,4,0)</f>
        <v>0</v>
      </c>
      <c r="F443" s="0" t="n">
        <f aca="false">$C443*VLOOKUP($B443,FoodDB!$A$2:$I$1014,5,0)</f>
        <v>0</v>
      </c>
      <c r="G443" s="0" t="n">
        <f aca="false">$C443*VLOOKUP($B443,FoodDB!$A$2:$I$1014,6,0)</f>
        <v>0</v>
      </c>
      <c r="H443" s="0" t="n">
        <f aca="false">$C443*VLOOKUP($B443,FoodDB!$A$2:$I$1014,7,0)</f>
        <v>0</v>
      </c>
      <c r="I443" s="0" t="n">
        <f aca="false">$C443*VLOOKUP($B443,FoodDB!$A$2:$I$1014,8,0)</f>
        <v>0</v>
      </c>
      <c r="J443" s="0" t="n">
        <f aca="false">$C443*VLOOKUP($B443,FoodDB!$A$2:$I$1014,9,0)</f>
        <v>0</v>
      </c>
    </row>
    <row r="444" customFormat="false" ht="15" hidden="false" customHeight="false" outlineLevel="0" collapsed="false">
      <c r="B444" s="96" t="s">
        <v>108</v>
      </c>
      <c r="C444" s="97" t="n">
        <v>0</v>
      </c>
      <c r="D444" s="0" t="n">
        <f aca="false">$C444*VLOOKUP($B444,FoodDB!$A$2:$I$1014,3,0)</f>
        <v>0</v>
      </c>
      <c r="E444" s="0" t="n">
        <f aca="false">$C444*VLOOKUP($B444,FoodDB!$A$2:$I$1014,4,0)</f>
        <v>0</v>
      </c>
      <c r="F444" s="0" t="n">
        <f aca="false">$C444*VLOOKUP($B444,FoodDB!$A$2:$I$1014,5,0)</f>
        <v>0</v>
      </c>
      <c r="G444" s="0" t="n">
        <f aca="false">$C444*VLOOKUP($B444,FoodDB!$A$2:$I$1014,6,0)</f>
        <v>0</v>
      </c>
      <c r="H444" s="0" t="n">
        <f aca="false">$C444*VLOOKUP($B444,FoodDB!$A$2:$I$1014,7,0)</f>
        <v>0</v>
      </c>
      <c r="I444" s="0" t="n">
        <f aca="false">$C444*VLOOKUP($B444,FoodDB!$A$2:$I$1014,8,0)</f>
        <v>0</v>
      </c>
      <c r="J444" s="0" t="n">
        <f aca="false">$C444*VLOOKUP($B444,FoodDB!$A$2:$I$1014,9,0)</f>
        <v>0</v>
      </c>
    </row>
    <row r="445" customFormat="false" ht="15" hidden="false" customHeight="false" outlineLevel="0" collapsed="false">
      <c r="A445" s="0" t="s">
        <v>98</v>
      </c>
      <c r="G445" s="0" t="n">
        <f aca="false">SUM(G438:G444)</f>
        <v>0</v>
      </c>
      <c r="H445" s="0" t="n">
        <f aca="false">SUM(H438:H444)</f>
        <v>0</v>
      </c>
      <c r="I445" s="0" t="n">
        <f aca="false">SUM(I438:I444)</f>
        <v>0</v>
      </c>
      <c r="J445" s="0" t="n">
        <f aca="false">SUM(G445:I445)</f>
        <v>0</v>
      </c>
    </row>
    <row r="446" customFormat="false" ht="15" hidden="false" customHeight="false" outlineLevel="0" collapsed="false">
      <c r="A446" s="0" t="s">
        <v>102</v>
      </c>
      <c r="B446" s="0" t="s">
        <v>103</v>
      </c>
      <c r="E446" s="100"/>
      <c r="F446" s="100"/>
      <c r="G446" s="100" t="n">
        <f aca="false">VLOOKUP($A438,LossChart!$A$3:$AB$105,14,0)</f>
        <v>574.999421886629</v>
      </c>
      <c r="H446" s="100" t="n">
        <f aca="false">VLOOKUP($A438,LossChart!$A$3:$AB$105,15,0)</f>
        <v>80</v>
      </c>
      <c r="I446" s="100" t="n">
        <f aca="false">VLOOKUP($A438,LossChart!$A$3:$AB$105,16,0)</f>
        <v>477.304074136158</v>
      </c>
      <c r="J446" s="100" t="n">
        <f aca="false">VLOOKUP($A438,LossChart!$A$3:$AB$105,17,0)</f>
        <v>1132.30349602279</v>
      </c>
      <c r="K446" s="100"/>
    </row>
    <row r="447" customFormat="false" ht="15" hidden="false" customHeight="false" outlineLevel="0" collapsed="false">
      <c r="A447" s="0" t="s">
        <v>104</v>
      </c>
      <c r="G447" s="0" t="n">
        <f aca="false">G446-G445</f>
        <v>574.999421886629</v>
      </c>
      <c r="H447" s="0" t="n">
        <f aca="false">H446-H445</f>
        <v>80</v>
      </c>
      <c r="I447" s="0" t="n">
        <f aca="false">I446-I445</f>
        <v>477.304074136158</v>
      </c>
      <c r="J447" s="0" t="n">
        <f aca="false">J446-J445</f>
        <v>1132.30349602279</v>
      </c>
    </row>
    <row r="449" customFormat="false" ht="60" hidden="false" customHeight="false" outlineLevel="0" collapsed="false">
      <c r="A449" s="21" t="s">
        <v>63</v>
      </c>
      <c r="B449" s="21" t="s">
        <v>93</v>
      </c>
      <c r="C449" s="21" t="s">
        <v>94</v>
      </c>
      <c r="D449" s="94" t="str">
        <f aca="false">FoodDB!$C$1</f>
        <v>Fat
(g)</v>
      </c>
      <c r="E449" s="94" t="str">
        <f aca="false">FoodDB!$D$1</f>
        <v>Carbs
(g)</v>
      </c>
      <c r="F449" s="94" t="str">
        <f aca="false">FoodDB!$E$1</f>
        <v>Protein
(g)</v>
      </c>
      <c r="G449" s="94" t="str">
        <f aca="false">FoodDB!$F$1</f>
        <v>Fat
(Cal)</v>
      </c>
      <c r="H449" s="94" t="str">
        <f aca="false">FoodDB!$G$1</f>
        <v>Carb
(Cal)</v>
      </c>
      <c r="I449" s="94" t="str">
        <f aca="false">FoodDB!$H$1</f>
        <v>Protein
(Cal)</v>
      </c>
      <c r="J449" s="94" t="str">
        <f aca="false">FoodDB!$I$1</f>
        <v>Total
Calories</v>
      </c>
      <c r="K449" s="94"/>
      <c r="L449" s="94" t="s">
        <v>110</v>
      </c>
      <c r="M449" s="94" t="s">
        <v>111</v>
      </c>
      <c r="N449" s="94" t="s">
        <v>112</v>
      </c>
      <c r="O449" s="94" t="s">
        <v>113</v>
      </c>
      <c r="P449" s="94" t="s">
        <v>118</v>
      </c>
      <c r="Q449" s="94" t="s">
        <v>119</v>
      </c>
      <c r="R449" s="94" t="s">
        <v>120</v>
      </c>
      <c r="S449" s="94" t="s">
        <v>121</v>
      </c>
    </row>
    <row r="450" customFormat="false" ht="15" hidden="false" customHeight="false" outlineLevel="0" collapsed="false">
      <c r="A450" s="95" t="n">
        <f aca="false">A438+1</f>
        <v>43031</v>
      </c>
      <c r="B450" s="96" t="s">
        <v>108</v>
      </c>
      <c r="C450" s="97" t="n">
        <v>0</v>
      </c>
      <c r="D450" s="0" t="n">
        <f aca="false">$C450*VLOOKUP($B450,FoodDB!$A$2:$I$1014,3,0)</f>
        <v>0</v>
      </c>
      <c r="E450" s="0" t="n">
        <f aca="false">$C450*VLOOKUP($B450,FoodDB!$A$2:$I$1014,4,0)</f>
        <v>0</v>
      </c>
      <c r="F450" s="0" t="n">
        <f aca="false">$C450*VLOOKUP($B450,FoodDB!$A$2:$I$1014,5,0)</f>
        <v>0</v>
      </c>
      <c r="G450" s="0" t="n">
        <f aca="false">$C450*VLOOKUP($B450,FoodDB!$A$2:$I$1014,6,0)</f>
        <v>0</v>
      </c>
      <c r="H450" s="0" t="n">
        <f aca="false">$C450*VLOOKUP($B450,FoodDB!$A$2:$I$1014,7,0)</f>
        <v>0</v>
      </c>
      <c r="I450" s="0" t="n">
        <f aca="false">$C450*VLOOKUP($B450,FoodDB!$A$2:$I$1014,8,0)</f>
        <v>0</v>
      </c>
      <c r="J450" s="0" t="n">
        <f aca="false">$C450*VLOOKUP($B450,FoodDB!$A$2:$I$1014,9,0)</f>
        <v>0</v>
      </c>
      <c r="L450" s="0" t="n">
        <f aca="false">SUM(G450:G456)</f>
        <v>0</v>
      </c>
      <c r="M450" s="0" t="n">
        <f aca="false">SUM(H450:H456)</f>
        <v>0</v>
      </c>
      <c r="N450" s="0" t="n">
        <f aca="false">SUM(I450:I456)</f>
        <v>0</v>
      </c>
      <c r="O450" s="0" t="n">
        <f aca="false">SUM(L450:N450)</f>
        <v>0</v>
      </c>
      <c r="P450" s="100" t="n">
        <f aca="false">VLOOKUP($A450,LossChart!$A$3:$AB$105,14,0)-L450</f>
        <v>581.409017359133</v>
      </c>
      <c r="Q450" s="100" t="n">
        <f aca="false">VLOOKUP($A450,LossChart!$A$3:$AB$105,15,0)-M450</f>
        <v>80</v>
      </c>
      <c r="R450" s="100" t="n">
        <f aca="false">VLOOKUP($A450,LossChart!$A$3:$AB$105,16,0)-N450</f>
        <v>477.304074136158</v>
      </c>
      <c r="S450" s="100" t="n">
        <f aca="false">VLOOKUP($A450,LossChart!$A$3:$AB$105,17,0)-O450</f>
        <v>1138.71309149529</v>
      </c>
    </row>
    <row r="451" customFormat="false" ht="15" hidden="false" customHeight="false" outlineLevel="0" collapsed="false">
      <c r="B451" s="96" t="s">
        <v>108</v>
      </c>
      <c r="C451" s="97" t="n">
        <v>0</v>
      </c>
      <c r="D451" s="0" t="n">
        <f aca="false">$C451*VLOOKUP($B451,FoodDB!$A$2:$I$1014,3,0)</f>
        <v>0</v>
      </c>
      <c r="E451" s="0" t="n">
        <f aca="false">$C451*VLOOKUP($B451,FoodDB!$A$2:$I$1014,4,0)</f>
        <v>0</v>
      </c>
      <c r="F451" s="0" t="n">
        <f aca="false">$C451*VLOOKUP($B451,FoodDB!$A$2:$I$1014,5,0)</f>
        <v>0</v>
      </c>
      <c r="G451" s="0" t="n">
        <f aca="false">$C451*VLOOKUP($B451,FoodDB!$A$2:$I$1014,6,0)</f>
        <v>0</v>
      </c>
      <c r="H451" s="0" t="n">
        <f aca="false">$C451*VLOOKUP($B451,FoodDB!$A$2:$I$1014,7,0)</f>
        <v>0</v>
      </c>
      <c r="I451" s="0" t="n">
        <f aca="false">$C451*VLOOKUP($B451,FoodDB!$A$2:$I$1014,8,0)</f>
        <v>0</v>
      </c>
      <c r="J451" s="0" t="n">
        <f aca="false">$C451*VLOOKUP($B451,FoodDB!$A$2:$I$1014,9,0)</f>
        <v>0</v>
      </c>
    </row>
    <row r="452" customFormat="false" ht="15" hidden="false" customHeight="false" outlineLevel="0" collapsed="false">
      <c r="B452" s="96" t="s">
        <v>108</v>
      </c>
      <c r="C452" s="97" t="n">
        <v>0</v>
      </c>
      <c r="D452" s="0" t="n">
        <f aca="false">$C452*VLOOKUP($B452,FoodDB!$A$2:$I$1014,3,0)</f>
        <v>0</v>
      </c>
      <c r="E452" s="0" t="n">
        <f aca="false">$C452*VLOOKUP($B452,FoodDB!$A$2:$I$1014,4,0)</f>
        <v>0</v>
      </c>
      <c r="F452" s="0" t="n">
        <f aca="false">$C452*VLOOKUP($B452,FoodDB!$A$2:$I$1014,5,0)</f>
        <v>0</v>
      </c>
      <c r="G452" s="0" t="n">
        <f aca="false">$C452*VLOOKUP($B452,FoodDB!$A$2:$I$1014,6,0)</f>
        <v>0</v>
      </c>
      <c r="H452" s="0" t="n">
        <f aca="false">$C452*VLOOKUP($B452,FoodDB!$A$2:$I$1014,7,0)</f>
        <v>0</v>
      </c>
      <c r="I452" s="0" t="n">
        <f aca="false">$C452*VLOOKUP($B452,FoodDB!$A$2:$I$1014,8,0)</f>
        <v>0</v>
      </c>
      <c r="J452" s="0" t="n">
        <f aca="false">$C452*VLOOKUP($B452,FoodDB!$A$2:$I$1014,9,0)</f>
        <v>0</v>
      </c>
    </row>
    <row r="453" customFormat="false" ht="15" hidden="false" customHeight="false" outlineLevel="0" collapsed="false">
      <c r="B453" s="96" t="s">
        <v>108</v>
      </c>
      <c r="C453" s="97" t="n">
        <v>0</v>
      </c>
      <c r="D453" s="0" t="n">
        <f aca="false">$C453*VLOOKUP($B453,FoodDB!$A$2:$I$1014,3,0)</f>
        <v>0</v>
      </c>
      <c r="E453" s="0" t="n">
        <f aca="false">$C453*VLOOKUP($B453,FoodDB!$A$2:$I$1014,4,0)</f>
        <v>0</v>
      </c>
      <c r="F453" s="0" t="n">
        <f aca="false">$C453*VLOOKUP($B453,FoodDB!$A$2:$I$1014,5,0)</f>
        <v>0</v>
      </c>
      <c r="G453" s="0" t="n">
        <f aca="false">$C453*VLOOKUP($B453,FoodDB!$A$2:$I$1014,6,0)</f>
        <v>0</v>
      </c>
      <c r="H453" s="0" t="n">
        <f aca="false">$C453*VLOOKUP($B453,FoodDB!$A$2:$I$1014,7,0)</f>
        <v>0</v>
      </c>
      <c r="I453" s="0" t="n">
        <f aca="false">$C453*VLOOKUP($B453,FoodDB!$A$2:$I$1014,8,0)</f>
        <v>0</v>
      </c>
      <c r="J453" s="0" t="n">
        <f aca="false">$C453*VLOOKUP($B453,FoodDB!$A$2:$I$1014,9,0)</f>
        <v>0</v>
      </c>
    </row>
    <row r="454" customFormat="false" ht="15" hidden="false" customHeight="false" outlineLevel="0" collapsed="false">
      <c r="B454" s="96" t="s">
        <v>108</v>
      </c>
      <c r="C454" s="97" t="n">
        <v>0</v>
      </c>
      <c r="D454" s="0" t="n">
        <f aca="false">$C454*VLOOKUP($B454,FoodDB!$A$2:$I$1014,3,0)</f>
        <v>0</v>
      </c>
      <c r="E454" s="0" t="n">
        <f aca="false">$C454*VLOOKUP($B454,FoodDB!$A$2:$I$1014,4,0)</f>
        <v>0</v>
      </c>
      <c r="F454" s="0" t="n">
        <f aca="false">$C454*VLOOKUP($B454,FoodDB!$A$2:$I$1014,5,0)</f>
        <v>0</v>
      </c>
      <c r="G454" s="0" t="n">
        <f aca="false">$C454*VLOOKUP($B454,FoodDB!$A$2:$I$1014,6,0)</f>
        <v>0</v>
      </c>
      <c r="H454" s="0" t="n">
        <f aca="false">$C454*VLOOKUP($B454,FoodDB!$A$2:$I$1014,7,0)</f>
        <v>0</v>
      </c>
      <c r="I454" s="0" t="n">
        <f aca="false">$C454*VLOOKUP($B454,FoodDB!$A$2:$I$1014,8,0)</f>
        <v>0</v>
      </c>
      <c r="J454" s="0" t="n">
        <f aca="false">$C454*VLOOKUP($B454,FoodDB!$A$2:$I$1014,9,0)</f>
        <v>0</v>
      </c>
    </row>
    <row r="455" customFormat="false" ht="15" hidden="false" customHeight="false" outlineLevel="0" collapsed="false">
      <c r="B455" s="96" t="s">
        <v>108</v>
      </c>
      <c r="C455" s="97" t="n">
        <v>0</v>
      </c>
      <c r="D455" s="0" t="n">
        <f aca="false">$C455*VLOOKUP($B455,FoodDB!$A$2:$I$1014,3,0)</f>
        <v>0</v>
      </c>
      <c r="E455" s="0" t="n">
        <f aca="false">$C455*VLOOKUP($B455,FoodDB!$A$2:$I$1014,4,0)</f>
        <v>0</v>
      </c>
      <c r="F455" s="0" t="n">
        <f aca="false">$C455*VLOOKUP($B455,FoodDB!$A$2:$I$1014,5,0)</f>
        <v>0</v>
      </c>
      <c r="G455" s="0" t="n">
        <f aca="false">$C455*VLOOKUP($B455,FoodDB!$A$2:$I$1014,6,0)</f>
        <v>0</v>
      </c>
      <c r="H455" s="0" t="n">
        <f aca="false">$C455*VLOOKUP($B455,FoodDB!$A$2:$I$1014,7,0)</f>
        <v>0</v>
      </c>
      <c r="I455" s="0" t="n">
        <f aca="false">$C455*VLOOKUP($B455,FoodDB!$A$2:$I$1014,8,0)</f>
        <v>0</v>
      </c>
      <c r="J455" s="0" t="n">
        <f aca="false">$C455*VLOOKUP($B455,FoodDB!$A$2:$I$1014,9,0)</f>
        <v>0</v>
      </c>
    </row>
    <row r="456" customFormat="false" ht="15" hidden="false" customHeight="false" outlineLevel="0" collapsed="false">
      <c r="B456" s="96" t="s">
        <v>108</v>
      </c>
      <c r="C456" s="97" t="n">
        <v>0</v>
      </c>
      <c r="D456" s="0" t="n">
        <f aca="false">$C456*VLOOKUP($B456,FoodDB!$A$2:$I$1014,3,0)</f>
        <v>0</v>
      </c>
      <c r="E456" s="0" t="n">
        <f aca="false">$C456*VLOOKUP($B456,FoodDB!$A$2:$I$1014,4,0)</f>
        <v>0</v>
      </c>
      <c r="F456" s="0" t="n">
        <f aca="false">$C456*VLOOKUP($B456,FoodDB!$A$2:$I$1014,5,0)</f>
        <v>0</v>
      </c>
      <c r="G456" s="0" t="n">
        <f aca="false">$C456*VLOOKUP($B456,FoodDB!$A$2:$I$1014,6,0)</f>
        <v>0</v>
      </c>
      <c r="H456" s="0" t="n">
        <f aca="false">$C456*VLOOKUP($B456,FoodDB!$A$2:$I$1014,7,0)</f>
        <v>0</v>
      </c>
      <c r="I456" s="0" t="n">
        <f aca="false">$C456*VLOOKUP($B456,FoodDB!$A$2:$I$1014,8,0)</f>
        <v>0</v>
      </c>
      <c r="J456" s="0" t="n">
        <f aca="false">$C456*VLOOKUP($B456,FoodDB!$A$2:$I$1014,9,0)</f>
        <v>0</v>
      </c>
    </row>
    <row r="457" customFormat="false" ht="15" hidden="false" customHeight="false" outlineLevel="0" collapsed="false">
      <c r="A457" s="0" t="s">
        <v>98</v>
      </c>
      <c r="G457" s="0" t="n">
        <f aca="false">SUM(G450:G456)</f>
        <v>0</v>
      </c>
      <c r="H457" s="0" t="n">
        <f aca="false">SUM(H450:H456)</f>
        <v>0</v>
      </c>
      <c r="I457" s="0" t="n">
        <f aca="false">SUM(I450:I456)</f>
        <v>0</v>
      </c>
      <c r="J457" s="0" t="n">
        <f aca="false">SUM(G457:I457)</f>
        <v>0</v>
      </c>
    </row>
    <row r="458" customFormat="false" ht="15" hidden="false" customHeight="false" outlineLevel="0" collapsed="false">
      <c r="A458" s="0" t="s">
        <v>102</v>
      </c>
      <c r="B458" s="0" t="s">
        <v>103</v>
      </c>
      <c r="E458" s="100"/>
      <c r="F458" s="100"/>
      <c r="G458" s="100" t="n">
        <f aca="false">VLOOKUP($A450,LossChart!$A$3:$AB$105,14,0)</f>
        <v>581.409017359133</v>
      </c>
      <c r="H458" s="100" t="n">
        <f aca="false">VLOOKUP($A450,LossChart!$A$3:$AB$105,15,0)</f>
        <v>80</v>
      </c>
      <c r="I458" s="100" t="n">
        <f aca="false">VLOOKUP($A450,LossChart!$A$3:$AB$105,16,0)</f>
        <v>477.304074136158</v>
      </c>
      <c r="J458" s="100" t="n">
        <f aca="false">VLOOKUP($A450,LossChart!$A$3:$AB$105,17,0)</f>
        <v>1138.71309149529</v>
      </c>
      <c r="K458" s="100"/>
    </row>
    <row r="459" customFormat="false" ht="15" hidden="false" customHeight="false" outlineLevel="0" collapsed="false">
      <c r="A459" s="0" t="s">
        <v>104</v>
      </c>
      <c r="G459" s="0" t="n">
        <f aca="false">G458-G457</f>
        <v>581.409017359133</v>
      </c>
      <c r="H459" s="0" t="n">
        <f aca="false">H458-H457</f>
        <v>80</v>
      </c>
      <c r="I459" s="0" t="n">
        <f aca="false">I458-I457</f>
        <v>477.304074136158</v>
      </c>
      <c r="J459" s="0" t="n">
        <f aca="false">J458-J457</f>
        <v>1138.71309149529</v>
      </c>
    </row>
    <row r="461" customFormat="false" ht="60" hidden="false" customHeight="false" outlineLevel="0" collapsed="false">
      <c r="A461" s="21" t="s">
        <v>63</v>
      </c>
      <c r="B461" s="21" t="s">
        <v>93</v>
      </c>
      <c r="C461" s="21" t="s">
        <v>94</v>
      </c>
      <c r="D461" s="94" t="str">
        <f aca="false">FoodDB!$C$1</f>
        <v>Fat
(g)</v>
      </c>
      <c r="E461" s="94" t="str">
        <f aca="false">FoodDB!$D$1</f>
        <v>Carbs
(g)</v>
      </c>
      <c r="F461" s="94" t="str">
        <f aca="false">FoodDB!$E$1</f>
        <v>Protein
(g)</v>
      </c>
      <c r="G461" s="94" t="str">
        <f aca="false">FoodDB!$F$1</f>
        <v>Fat
(Cal)</v>
      </c>
      <c r="H461" s="94" t="str">
        <f aca="false">FoodDB!$G$1</f>
        <v>Carb
(Cal)</v>
      </c>
      <c r="I461" s="94" t="str">
        <f aca="false">FoodDB!$H$1</f>
        <v>Protein
(Cal)</v>
      </c>
      <c r="J461" s="94" t="str">
        <f aca="false">FoodDB!$I$1</f>
        <v>Total
Calories</v>
      </c>
      <c r="K461" s="94"/>
      <c r="L461" s="94" t="s">
        <v>110</v>
      </c>
      <c r="M461" s="94" t="s">
        <v>111</v>
      </c>
      <c r="N461" s="94" t="s">
        <v>112</v>
      </c>
      <c r="O461" s="94" t="s">
        <v>113</v>
      </c>
      <c r="P461" s="94" t="s">
        <v>118</v>
      </c>
      <c r="Q461" s="94" t="s">
        <v>119</v>
      </c>
      <c r="R461" s="94" t="s">
        <v>120</v>
      </c>
      <c r="S461" s="94" t="s">
        <v>121</v>
      </c>
    </row>
    <row r="462" customFormat="false" ht="15" hidden="false" customHeight="false" outlineLevel="0" collapsed="false">
      <c r="A462" s="95" t="n">
        <f aca="false">A450+1</f>
        <v>43032</v>
      </c>
      <c r="B462" s="96" t="s">
        <v>108</v>
      </c>
      <c r="C462" s="97" t="n">
        <v>0</v>
      </c>
      <c r="D462" s="0" t="n">
        <f aca="false">$C462*VLOOKUP($B462,FoodDB!$A$2:$I$1014,3,0)</f>
        <v>0</v>
      </c>
      <c r="E462" s="0" t="n">
        <f aca="false">$C462*VLOOKUP($B462,FoodDB!$A$2:$I$1014,4,0)</f>
        <v>0</v>
      </c>
      <c r="F462" s="0" t="n">
        <f aca="false">$C462*VLOOKUP($B462,FoodDB!$A$2:$I$1014,5,0)</f>
        <v>0</v>
      </c>
      <c r="G462" s="0" t="n">
        <f aca="false">$C462*VLOOKUP($B462,FoodDB!$A$2:$I$1014,6,0)</f>
        <v>0</v>
      </c>
      <c r="H462" s="0" t="n">
        <f aca="false">$C462*VLOOKUP($B462,FoodDB!$A$2:$I$1014,7,0)</f>
        <v>0</v>
      </c>
      <c r="I462" s="0" t="n">
        <f aca="false">$C462*VLOOKUP($B462,FoodDB!$A$2:$I$1014,8,0)</f>
        <v>0</v>
      </c>
      <c r="J462" s="0" t="n">
        <f aca="false">$C462*VLOOKUP($B462,FoodDB!$A$2:$I$1014,9,0)</f>
        <v>0</v>
      </c>
      <c r="L462" s="0" t="n">
        <f aca="false">SUM(G462:G468)</f>
        <v>0</v>
      </c>
      <c r="M462" s="0" t="n">
        <f aca="false">SUM(H462:H468)</f>
        <v>0</v>
      </c>
      <c r="N462" s="0" t="n">
        <f aca="false">SUM(I462:I468)</f>
        <v>0</v>
      </c>
      <c r="O462" s="0" t="n">
        <f aca="false">SUM(L462:N462)</f>
        <v>0</v>
      </c>
      <c r="P462" s="100" t="n">
        <f aca="false">VLOOKUP($A462,LossChart!$A$3:$AB$105,14,0)-L462</f>
        <v>587.76184212888</v>
      </c>
      <c r="Q462" s="100" t="n">
        <f aca="false">VLOOKUP($A462,LossChart!$A$3:$AB$105,15,0)-M462</f>
        <v>80</v>
      </c>
      <c r="R462" s="100" t="n">
        <f aca="false">VLOOKUP($A462,LossChart!$A$3:$AB$105,16,0)-N462</f>
        <v>477.304074136158</v>
      </c>
      <c r="S462" s="100" t="n">
        <f aca="false">VLOOKUP($A462,LossChart!$A$3:$AB$105,17,0)-O462</f>
        <v>1145.06591626504</v>
      </c>
    </row>
    <row r="463" customFormat="false" ht="15" hidden="false" customHeight="false" outlineLevel="0" collapsed="false">
      <c r="B463" s="96" t="s">
        <v>108</v>
      </c>
      <c r="C463" s="97" t="n">
        <v>0</v>
      </c>
      <c r="D463" s="0" t="n">
        <f aca="false">$C463*VLOOKUP($B463,FoodDB!$A$2:$I$1014,3,0)</f>
        <v>0</v>
      </c>
      <c r="E463" s="0" t="n">
        <f aca="false">$C463*VLOOKUP($B463,FoodDB!$A$2:$I$1014,4,0)</f>
        <v>0</v>
      </c>
      <c r="F463" s="0" t="n">
        <f aca="false">$C463*VLOOKUP($B463,FoodDB!$A$2:$I$1014,5,0)</f>
        <v>0</v>
      </c>
      <c r="G463" s="0" t="n">
        <f aca="false">$C463*VLOOKUP($B463,FoodDB!$A$2:$I$1014,6,0)</f>
        <v>0</v>
      </c>
      <c r="H463" s="0" t="n">
        <f aca="false">$C463*VLOOKUP($B463,FoodDB!$A$2:$I$1014,7,0)</f>
        <v>0</v>
      </c>
      <c r="I463" s="0" t="n">
        <f aca="false">$C463*VLOOKUP($B463,FoodDB!$A$2:$I$1014,8,0)</f>
        <v>0</v>
      </c>
      <c r="J463" s="0" t="n">
        <f aca="false">$C463*VLOOKUP($B463,FoodDB!$A$2:$I$1014,9,0)</f>
        <v>0</v>
      </c>
    </row>
    <row r="464" customFormat="false" ht="15" hidden="false" customHeight="false" outlineLevel="0" collapsed="false">
      <c r="B464" s="96" t="s">
        <v>108</v>
      </c>
      <c r="C464" s="97" t="n">
        <v>0</v>
      </c>
      <c r="D464" s="0" t="n">
        <f aca="false">$C464*VLOOKUP($B464,FoodDB!$A$2:$I$1014,3,0)</f>
        <v>0</v>
      </c>
      <c r="E464" s="0" t="n">
        <f aca="false">$C464*VLOOKUP($B464,FoodDB!$A$2:$I$1014,4,0)</f>
        <v>0</v>
      </c>
      <c r="F464" s="0" t="n">
        <f aca="false">$C464*VLOOKUP($B464,FoodDB!$A$2:$I$1014,5,0)</f>
        <v>0</v>
      </c>
      <c r="G464" s="0" t="n">
        <f aca="false">$C464*VLOOKUP($B464,FoodDB!$A$2:$I$1014,6,0)</f>
        <v>0</v>
      </c>
      <c r="H464" s="0" t="n">
        <f aca="false">$C464*VLOOKUP($B464,FoodDB!$A$2:$I$1014,7,0)</f>
        <v>0</v>
      </c>
      <c r="I464" s="0" t="n">
        <f aca="false">$C464*VLOOKUP($B464,FoodDB!$A$2:$I$1014,8,0)</f>
        <v>0</v>
      </c>
      <c r="J464" s="0" t="n">
        <f aca="false">$C464*VLOOKUP($B464,FoodDB!$A$2:$I$1014,9,0)</f>
        <v>0</v>
      </c>
    </row>
    <row r="465" customFormat="false" ht="15" hidden="false" customHeight="false" outlineLevel="0" collapsed="false">
      <c r="B465" s="96" t="s">
        <v>108</v>
      </c>
      <c r="C465" s="97" t="n">
        <v>0</v>
      </c>
      <c r="D465" s="0" t="n">
        <f aca="false">$C465*VLOOKUP($B465,FoodDB!$A$2:$I$1014,3,0)</f>
        <v>0</v>
      </c>
      <c r="E465" s="0" t="n">
        <f aca="false">$C465*VLOOKUP($B465,FoodDB!$A$2:$I$1014,4,0)</f>
        <v>0</v>
      </c>
      <c r="F465" s="0" t="n">
        <f aca="false">$C465*VLOOKUP($B465,FoodDB!$A$2:$I$1014,5,0)</f>
        <v>0</v>
      </c>
      <c r="G465" s="0" t="n">
        <f aca="false">$C465*VLOOKUP($B465,FoodDB!$A$2:$I$1014,6,0)</f>
        <v>0</v>
      </c>
      <c r="H465" s="0" t="n">
        <f aca="false">$C465*VLOOKUP($B465,FoodDB!$A$2:$I$1014,7,0)</f>
        <v>0</v>
      </c>
      <c r="I465" s="0" t="n">
        <f aca="false">$C465*VLOOKUP($B465,FoodDB!$A$2:$I$1014,8,0)</f>
        <v>0</v>
      </c>
      <c r="J465" s="0" t="n">
        <f aca="false">$C465*VLOOKUP($B465,FoodDB!$A$2:$I$1014,9,0)</f>
        <v>0</v>
      </c>
    </row>
    <row r="466" customFormat="false" ht="15" hidden="false" customHeight="false" outlineLevel="0" collapsed="false">
      <c r="B466" s="96" t="s">
        <v>108</v>
      </c>
      <c r="C466" s="97" t="n">
        <v>0</v>
      </c>
      <c r="D466" s="0" t="n">
        <f aca="false">$C466*VLOOKUP($B466,FoodDB!$A$2:$I$1014,3,0)</f>
        <v>0</v>
      </c>
      <c r="E466" s="0" t="n">
        <f aca="false">$C466*VLOOKUP($B466,FoodDB!$A$2:$I$1014,4,0)</f>
        <v>0</v>
      </c>
      <c r="F466" s="0" t="n">
        <f aca="false">$C466*VLOOKUP($B466,FoodDB!$A$2:$I$1014,5,0)</f>
        <v>0</v>
      </c>
      <c r="G466" s="0" t="n">
        <f aca="false">$C466*VLOOKUP($B466,FoodDB!$A$2:$I$1014,6,0)</f>
        <v>0</v>
      </c>
      <c r="H466" s="0" t="n">
        <f aca="false">$C466*VLOOKUP($B466,FoodDB!$A$2:$I$1014,7,0)</f>
        <v>0</v>
      </c>
      <c r="I466" s="0" t="n">
        <f aca="false">$C466*VLOOKUP($B466,FoodDB!$A$2:$I$1014,8,0)</f>
        <v>0</v>
      </c>
      <c r="J466" s="0" t="n">
        <f aca="false">$C466*VLOOKUP($B466,FoodDB!$A$2:$I$1014,9,0)</f>
        <v>0</v>
      </c>
    </row>
    <row r="467" customFormat="false" ht="15" hidden="false" customHeight="false" outlineLevel="0" collapsed="false">
      <c r="B467" s="96" t="s">
        <v>108</v>
      </c>
      <c r="C467" s="97" t="n">
        <v>0</v>
      </c>
      <c r="D467" s="0" t="n">
        <f aca="false">$C467*VLOOKUP($B467,FoodDB!$A$2:$I$1014,3,0)</f>
        <v>0</v>
      </c>
      <c r="E467" s="0" t="n">
        <f aca="false">$C467*VLOOKUP($B467,FoodDB!$A$2:$I$1014,4,0)</f>
        <v>0</v>
      </c>
      <c r="F467" s="0" t="n">
        <f aca="false">$C467*VLOOKUP($B467,FoodDB!$A$2:$I$1014,5,0)</f>
        <v>0</v>
      </c>
      <c r="G467" s="0" t="n">
        <f aca="false">$C467*VLOOKUP($B467,FoodDB!$A$2:$I$1014,6,0)</f>
        <v>0</v>
      </c>
      <c r="H467" s="0" t="n">
        <f aca="false">$C467*VLOOKUP($B467,FoodDB!$A$2:$I$1014,7,0)</f>
        <v>0</v>
      </c>
      <c r="I467" s="0" t="n">
        <f aca="false">$C467*VLOOKUP($B467,FoodDB!$A$2:$I$1014,8,0)</f>
        <v>0</v>
      </c>
      <c r="J467" s="0" t="n">
        <f aca="false">$C467*VLOOKUP($B467,FoodDB!$A$2:$I$1014,9,0)</f>
        <v>0</v>
      </c>
    </row>
    <row r="468" customFormat="false" ht="15" hidden="false" customHeight="false" outlineLevel="0" collapsed="false">
      <c r="B468" s="96" t="s">
        <v>108</v>
      </c>
      <c r="C468" s="97" t="n">
        <v>0</v>
      </c>
      <c r="D468" s="0" t="n">
        <f aca="false">$C468*VLOOKUP($B468,FoodDB!$A$2:$I$1014,3,0)</f>
        <v>0</v>
      </c>
      <c r="E468" s="0" t="n">
        <f aca="false">$C468*VLOOKUP($B468,FoodDB!$A$2:$I$1014,4,0)</f>
        <v>0</v>
      </c>
      <c r="F468" s="0" t="n">
        <f aca="false">$C468*VLOOKUP($B468,FoodDB!$A$2:$I$1014,5,0)</f>
        <v>0</v>
      </c>
      <c r="G468" s="0" t="n">
        <f aca="false">$C468*VLOOKUP($B468,FoodDB!$A$2:$I$1014,6,0)</f>
        <v>0</v>
      </c>
      <c r="H468" s="0" t="n">
        <f aca="false">$C468*VLOOKUP($B468,FoodDB!$A$2:$I$1014,7,0)</f>
        <v>0</v>
      </c>
      <c r="I468" s="0" t="n">
        <f aca="false">$C468*VLOOKUP($B468,FoodDB!$A$2:$I$1014,8,0)</f>
        <v>0</v>
      </c>
      <c r="J468" s="0" t="n">
        <f aca="false">$C468*VLOOKUP($B468,FoodDB!$A$2:$I$1014,9,0)</f>
        <v>0</v>
      </c>
    </row>
    <row r="469" customFormat="false" ht="15" hidden="false" customHeight="false" outlineLevel="0" collapsed="false">
      <c r="A469" s="0" t="s">
        <v>98</v>
      </c>
      <c r="G469" s="0" t="n">
        <f aca="false">SUM(G462:G468)</f>
        <v>0</v>
      </c>
      <c r="H469" s="0" t="n">
        <f aca="false">SUM(H462:H468)</f>
        <v>0</v>
      </c>
      <c r="I469" s="0" t="n">
        <f aca="false">SUM(I462:I468)</f>
        <v>0</v>
      </c>
      <c r="J469" s="0" t="n">
        <f aca="false">SUM(G469:I469)</f>
        <v>0</v>
      </c>
    </row>
    <row r="470" customFormat="false" ht="15" hidden="false" customHeight="false" outlineLevel="0" collapsed="false">
      <c r="A470" s="0" t="s">
        <v>102</v>
      </c>
      <c r="B470" s="0" t="s">
        <v>103</v>
      </c>
      <c r="E470" s="100"/>
      <c r="F470" s="100"/>
      <c r="G470" s="100" t="n">
        <f aca="false">VLOOKUP($A462,LossChart!$A$3:$AB$105,14,0)</f>
        <v>587.76184212888</v>
      </c>
      <c r="H470" s="100" t="n">
        <f aca="false">VLOOKUP($A462,LossChart!$A$3:$AB$105,15,0)</f>
        <v>80</v>
      </c>
      <c r="I470" s="100" t="n">
        <f aca="false">VLOOKUP($A462,LossChart!$A$3:$AB$105,16,0)</f>
        <v>477.304074136158</v>
      </c>
      <c r="J470" s="100" t="n">
        <f aca="false">VLOOKUP($A462,LossChart!$A$3:$AB$105,17,0)</f>
        <v>1145.06591626504</v>
      </c>
      <c r="K470" s="100"/>
    </row>
    <row r="471" customFormat="false" ht="15" hidden="false" customHeight="false" outlineLevel="0" collapsed="false">
      <c r="A471" s="0" t="s">
        <v>104</v>
      </c>
      <c r="G471" s="0" t="n">
        <f aca="false">G470-G469</f>
        <v>587.76184212888</v>
      </c>
      <c r="H471" s="0" t="n">
        <f aca="false">H470-H469</f>
        <v>80</v>
      </c>
      <c r="I471" s="0" t="n">
        <f aca="false">I470-I469</f>
        <v>477.304074136158</v>
      </c>
      <c r="J471" s="0" t="n">
        <f aca="false">J470-J469</f>
        <v>1145.06591626504</v>
      </c>
    </row>
    <row r="473" customFormat="false" ht="60" hidden="false" customHeight="false" outlineLevel="0" collapsed="false">
      <c r="A473" s="21" t="s">
        <v>63</v>
      </c>
      <c r="B473" s="21" t="s">
        <v>93</v>
      </c>
      <c r="C473" s="21" t="s">
        <v>94</v>
      </c>
      <c r="D473" s="94" t="str">
        <f aca="false">FoodDB!$C$1</f>
        <v>Fat
(g)</v>
      </c>
      <c r="E473" s="94" t="str">
        <f aca="false">FoodDB!$D$1</f>
        <v>Carbs
(g)</v>
      </c>
      <c r="F473" s="94" t="str">
        <f aca="false">FoodDB!$E$1</f>
        <v>Protein
(g)</v>
      </c>
      <c r="G473" s="94" t="str">
        <f aca="false">FoodDB!$F$1</f>
        <v>Fat
(Cal)</v>
      </c>
      <c r="H473" s="94" t="str">
        <f aca="false">FoodDB!$G$1</f>
        <v>Carb
(Cal)</v>
      </c>
      <c r="I473" s="94" t="str">
        <f aca="false">FoodDB!$H$1</f>
        <v>Protein
(Cal)</v>
      </c>
      <c r="J473" s="94" t="str">
        <f aca="false">FoodDB!$I$1</f>
        <v>Total
Calories</v>
      </c>
      <c r="K473" s="94"/>
      <c r="L473" s="94" t="s">
        <v>110</v>
      </c>
      <c r="M473" s="94" t="s">
        <v>111</v>
      </c>
      <c r="N473" s="94" t="s">
        <v>112</v>
      </c>
      <c r="O473" s="94" t="s">
        <v>113</v>
      </c>
      <c r="P473" s="94" t="s">
        <v>118</v>
      </c>
      <c r="Q473" s="94" t="s">
        <v>119</v>
      </c>
      <c r="R473" s="94" t="s">
        <v>120</v>
      </c>
      <c r="S473" s="94" t="s">
        <v>121</v>
      </c>
    </row>
    <row r="474" customFormat="false" ht="15" hidden="false" customHeight="false" outlineLevel="0" collapsed="false">
      <c r="A474" s="95" t="n">
        <f aca="false">A462+1</f>
        <v>43033</v>
      </c>
      <c r="B474" s="96" t="s">
        <v>108</v>
      </c>
      <c r="C474" s="97" t="n">
        <v>0</v>
      </c>
      <c r="D474" s="0" t="n">
        <f aca="false">$C474*VLOOKUP($B474,FoodDB!$A$2:$I$1014,3,0)</f>
        <v>0</v>
      </c>
      <c r="E474" s="0" t="n">
        <f aca="false">$C474*VLOOKUP($B474,FoodDB!$A$2:$I$1014,4,0)</f>
        <v>0</v>
      </c>
      <c r="F474" s="0" t="n">
        <f aca="false">$C474*VLOOKUP($B474,FoodDB!$A$2:$I$1014,5,0)</f>
        <v>0</v>
      </c>
      <c r="G474" s="0" t="n">
        <f aca="false">$C474*VLOOKUP($B474,FoodDB!$A$2:$I$1014,6,0)</f>
        <v>0</v>
      </c>
      <c r="H474" s="0" t="n">
        <f aca="false">$C474*VLOOKUP($B474,FoodDB!$A$2:$I$1014,7,0)</f>
        <v>0</v>
      </c>
      <c r="I474" s="0" t="n">
        <f aca="false">$C474*VLOOKUP($B474,FoodDB!$A$2:$I$1014,8,0)</f>
        <v>0</v>
      </c>
      <c r="J474" s="0" t="n">
        <f aca="false">$C474*VLOOKUP($B474,FoodDB!$A$2:$I$1014,9,0)</f>
        <v>0</v>
      </c>
      <c r="L474" s="0" t="n">
        <f aca="false">SUM(G474:G480)</f>
        <v>0</v>
      </c>
      <c r="M474" s="0" t="n">
        <f aca="false">SUM(H474:H480)</f>
        <v>0</v>
      </c>
      <c r="N474" s="0" t="n">
        <f aca="false">SUM(I474:I480)</f>
        <v>0</v>
      </c>
      <c r="O474" s="0" t="n">
        <f aca="false">SUM(L474:N474)</f>
        <v>0</v>
      </c>
      <c r="P474" s="100" t="n">
        <f aca="false">VLOOKUP($A474,LossChart!$A$3:$AB$105,14,0)-L474</f>
        <v>594.058399022096</v>
      </c>
      <c r="Q474" s="100" t="n">
        <f aca="false">VLOOKUP($A474,LossChart!$A$3:$AB$105,15,0)-M474</f>
        <v>80</v>
      </c>
      <c r="R474" s="100" t="n">
        <f aca="false">VLOOKUP($A474,LossChart!$A$3:$AB$105,16,0)-N474</f>
        <v>477.304074136158</v>
      </c>
      <c r="S474" s="100" t="n">
        <f aca="false">VLOOKUP($A474,LossChart!$A$3:$AB$105,17,0)-O474</f>
        <v>1151.36247315825</v>
      </c>
    </row>
    <row r="475" customFormat="false" ht="15" hidden="false" customHeight="false" outlineLevel="0" collapsed="false">
      <c r="B475" s="96" t="s">
        <v>108</v>
      </c>
      <c r="C475" s="97" t="n">
        <v>0</v>
      </c>
      <c r="D475" s="0" t="n">
        <f aca="false">$C475*VLOOKUP($B475,FoodDB!$A$2:$I$1014,3,0)</f>
        <v>0</v>
      </c>
      <c r="E475" s="0" t="n">
        <f aca="false">$C475*VLOOKUP($B475,FoodDB!$A$2:$I$1014,4,0)</f>
        <v>0</v>
      </c>
      <c r="F475" s="0" t="n">
        <f aca="false">$C475*VLOOKUP($B475,FoodDB!$A$2:$I$1014,5,0)</f>
        <v>0</v>
      </c>
      <c r="G475" s="0" t="n">
        <f aca="false">$C475*VLOOKUP($B475,FoodDB!$A$2:$I$1014,6,0)</f>
        <v>0</v>
      </c>
      <c r="H475" s="0" t="n">
        <f aca="false">$C475*VLOOKUP($B475,FoodDB!$A$2:$I$1014,7,0)</f>
        <v>0</v>
      </c>
      <c r="I475" s="0" t="n">
        <f aca="false">$C475*VLOOKUP($B475,FoodDB!$A$2:$I$1014,8,0)</f>
        <v>0</v>
      </c>
      <c r="J475" s="0" t="n">
        <f aca="false">$C475*VLOOKUP($B475,FoodDB!$A$2:$I$1014,9,0)</f>
        <v>0</v>
      </c>
    </row>
    <row r="476" customFormat="false" ht="15" hidden="false" customHeight="false" outlineLevel="0" collapsed="false">
      <c r="B476" s="96" t="s">
        <v>108</v>
      </c>
      <c r="C476" s="97" t="n">
        <v>0</v>
      </c>
      <c r="D476" s="0" t="n">
        <f aca="false">$C476*VLOOKUP($B476,FoodDB!$A$2:$I$1014,3,0)</f>
        <v>0</v>
      </c>
      <c r="E476" s="0" t="n">
        <f aca="false">$C476*VLOOKUP($B476,FoodDB!$A$2:$I$1014,4,0)</f>
        <v>0</v>
      </c>
      <c r="F476" s="0" t="n">
        <f aca="false">$C476*VLOOKUP($B476,FoodDB!$A$2:$I$1014,5,0)</f>
        <v>0</v>
      </c>
      <c r="G476" s="0" t="n">
        <f aca="false">$C476*VLOOKUP($B476,FoodDB!$A$2:$I$1014,6,0)</f>
        <v>0</v>
      </c>
      <c r="H476" s="0" t="n">
        <f aca="false">$C476*VLOOKUP($B476,FoodDB!$A$2:$I$1014,7,0)</f>
        <v>0</v>
      </c>
      <c r="I476" s="0" t="n">
        <f aca="false">$C476*VLOOKUP($B476,FoodDB!$A$2:$I$1014,8,0)</f>
        <v>0</v>
      </c>
      <c r="J476" s="0" t="n">
        <f aca="false">$C476*VLOOKUP($B476,FoodDB!$A$2:$I$1014,9,0)</f>
        <v>0</v>
      </c>
    </row>
    <row r="477" customFormat="false" ht="15" hidden="false" customHeight="false" outlineLevel="0" collapsed="false">
      <c r="B477" s="96" t="s">
        <v>108</v>
      </c>
      <c r="C477" s="97" t="n">
        <v>0</v>
      </c>
      <c r="D477" s="0" t="n">
        <f aca="false">$C477*VLOOKUP($B477,FoodDB!$A$2:$I$1014,3,0)</f>
        <v>0</v>
      </c>
      <c r="E477" s="0" t="n">
        <f aca="false">$C477*VLOOKUP($B477,FoodDB!$A$2:$I$1014,4,0)</f>
        <v>0</v>
      </c>
      <c r="F477" s="0" t="n">
        <f aca="false">$C477*VLOOKUP($B477,FoodDB!$A$2:$I$1014,5,0)</f>
        <v>0</v>
      </c>
      <c r="G477" s="0" t="n">
        <f aca="false">$C477*VLOOKUP($B477,FoodDB!$A$2:$I$1014,6,0)</f>
        <v>0</v>
      </c>
      <c r="H477" s="0" t="n">
        <f aca="false">$C477*VLOOKUP($B477,FoodDB!$A$2:$I$1014,7,0)</f>
        <v>0</v>
      </c>
      <c r="I477" s="0" t="n">
        <f aca="false">$C477*VLOOKUP($B477,FoodDB!$A$2:$I$1014,8,0)</f>
        <v>0</v>
      </c>
      <c r="J477" s="0" t="n">
        <f aca="false">$C477*VLOOKUP($B477,FoodDB!$A$2:$I$1014,9,0)</f>
        <v>0</v>
      </c>
    </row>
    <row r="478" customFormat="false" ht="15" hidden="false" customHeight="false" outlineLevel="0" collapsed="false">
      <c r="B478" s="96" t="s">
        <v>108</v>
      </c>
      <c r="C478" s="97" t="n">
        <v>0</v>
      </c>
      <c r="D478" s="0" t="n">
        <f aca="false">$C478*VLOOKUP($B478,FoodDB!$A$2:$I$1014,3,0)</f>
        <v>0</v>
      </c>
      <c r="E478" s="0" t="n">
        <f aca="false">$C478*VLOOKUP($B478,FoodDB!$A$2:$I$1014,4,0)</f>
        <v>0</v>
      </c>
      <c r="F478" s="0" t="n">
        <f aca="false">$C478*VLOOKUP($B478,FoodDB!$A$2:$I$1014,5,0)</f>
        <v>0</v>
      </c>
      <c r="G478" s="0" t="n">
        <f aca="false">$C478*VLOOKUP($B478,FoodDB!$A$2:$I$1014,6,0)</f>
        <v>0</v>
      </c>
      <c r="H478" s="0" t="n">
        <f aca="false">$C478*VLOOKUP($B478,FoodDB!$A$2:$I$1014,7,0)</f>
        <v>0</v>
      </c>
      <c r="I478" s="0" t="n">
        <f aca="false">$C478*VLOOKUP($B478,FoodDB!$A$2:$I$1014,8,0)</f>
        <v>0</v>
      </c>
      <c r="J478" s="0" t="n">
        <f aca="false">$C478*VLOOKUP($B478,FoodDB!$A$2:$I$1014,9,0)</f>
        <v>0</v>
      </c>
    </row>
    <row r="479" customFormat="false" ht="15" hidden="false" customHeight="false" outlineLevel="0" collapsed="false">
      <c r="B479" s="96" t="s">
        <v>108</v>
      </c>
      <c r="C479" s="97" t="n">
        <v>0</v>
      </c>
      <c r="D479" s="0" t="n">
        <f aca="false">$C479*VLOOKUP($B479,FoodDB!$A$2:$I$1014,3,0)</f>
        <v>0</v>
      </c>
      <c r="E479" s="0" t="n">
        <f aca="false">$C479*VLOOKUP($B479,FoodDB!$A$2:$I$1014,4,0)</f>
        <v>0</v>
      </c>
      <c r="F479" s="0" t="n">
        <f aca="false">$C479*VLOOKUP($B479,FoodDB!$A$2:$I$1014,5,0)</f>
        <v>0</v>
      </c>
      <c r="G479" s="0" t="n">
        <f aca="false">$C479*VLOOKUP($B479,FoodDB!$A$2:$I$1014,6,0)</f>
        <v>0</v>
      </c>
      <c r="H479" s="0" t="n">
        <f aca="false">$C479*VLOOKUP($B479,FoodDB!$A$2:$I$1014,7,0)</f>
        <v>0</v>
      </c>
      <c r="I479" s="0" t="n">
        <f aca="false">$C479*VLOOKUP($B479,FoodDB!$A$2:$I$1014,8,0)</f>
        <v>0</v>
      </c>
      <c r="J479" s="0" t="n">
        <f aca="false">$C479*VLOOKUP($B479,FoodDB!$A$2:$I$1014,9,0)</f>
        <v>0</v>
      </c>
    </row>
    <row r="480" customFormat="false" ht="15" hidden="false" customHeight="false" outlineLevel="0" collapsed="false">
      <c r="B480" s="96" t="s">
        <v>108</v>
      </c>
      <c r="C480" s="97" t="n">
        <v>0</v>
      </c>
      <c r="D480" s="0" t="n">
        <f aca="false">$C480*VLOOKUP($B480,FoodDB!$A$2:$I$1014,3,0)</f>
        <v>0</v>
      </c>
      <c r="E480" s="0" t="n">
        <f aca="false">$C480*VLOOKUP($B480,FoodDB!$A$2:$I$1014,4,0)</f>
        <v>0</v>
      </c>
      <c r="F480" s="0" t="n">
        <f aca="false">$C480*VLOOKUP($B480,FoodDB!$A$2:$I$1014,5,0)</f>
        <v>0</v>
      </c>
      <c r="G480" s="0" t="n">
        <f aca="false">$C480*VLOOKUP($B480,FoodDB!$A$2:$I$1014,6,0)</f>
        <v>0</v>
      </c>
      <c r="H480" s="0" t="n">
        <f aca="false">$C480*VLOOKUP($B480,FoodDB!$A$2:$I$1014,7,0)</f>
        <v>0</v>
      </c>
      <c r="I480" s="0" t="n">
        <f aca="false">$C480*VLOOKUP($B480,FoodDB!$A$2:$I$1014,8,0)</f>
        <v>0</v>
      </c>
      <c r="J480" s="0" t="n">
        <f aca="false">$C480*VLOOKUP($B480,FoodDB!$A$2:$I$1014,9,0)</f>
        <v>0</v>
      </c>
    </row>
    <row r="481" customFormat="false" ht="15" hidden="false" customHeight="false" outlineLevel="0" collapsed="false">
      <c r="A481" s="0" t="s">
        <v>98</v>
      </c>
      <c r="G481" s="0" t="n">
        <f aca="false">SUM(G474:G480)</f>
        <v>0</v>
      </c>
      <c r="H481" s="0" t="n">
        <f aca="false">SUM(H474:H480)</f>
        <v>0</v>
      </c>
      <c r="I481" s="0" t="n">
        <f aca="false">SUM(I474:I480)</f>
        <v>0</v>
      </c>
      <c r="J481" s="0" t="n">
        <f aca="false">SUM(G481:I481)</f>
        <v>0</v>
      </c>
    </row>
    <row r="482" customFormat="false" ht="15" hidden="false" customHeight="false" outlineLevel="0" collapsed="false">
      <c r="A482" s="0" t="s">
        <v>102</v>
      </c>
      <c r="B482" s="0" t="s">
        <v>103</v>
      </c>
      <c r="E482" s="100"/>
      <c r="F482" s="100"/>
      <c r="G482" s="100" t="n">
        <f aca="false">VLOOKUP($A474,LossChart!$A$3:$AB$105,14,0)</f>
        <v>594.058399022096</v>
      </c>
      <c r="H482" s="100" t="n">
        <f aca="false">VLOOKUP($A474,LossChart!$A$3:$AB$105,15,0)</f>
        <v>80</v>
      </c>
      <c r="I482" s="100" t="n">
        <f aca="false">VLOOKUP($A474,LossChart!$A$3:$AB$105,16,0)</f>
        <v>477.304074136158</v>
      </c>
      <c r="J482" s="100" t="n">
        <f aca="false">VLOOKUP($A474,LossChart!$A$3:$AB$105,17,0)</f>
        <v>1151.36247315825</v>
      </c>
      <c r="K482" s="100"/>
    </row>
    <row r="483" customFormat="false" ht="15" hidden="false" customHeight="false" outlineLevel="0" collapsed="false">
      <c r="A483" s="0" t="s">
        <v>104</v>
      </c>
      <c r="G483" s="0" t="n">
        <f aca="false">G482-G481</f>
        <v>594.058399022096</v>
      </c>
      <c r="H483" s="0" t="n">
        <f aca="false">H482-H481</f>
        <v>80</v>
      </c>
      <c r="I483" s="0" t="n">
        <f aca="false">I482-I481</f>
        <v>477.304074136158</v>
      </c>
      <c r="J483" s="0" t="n">
        <f aca="false">J482-J481</f>
        <v>1151.36247315825</v>
      </c>
    </row>
    <row r="485" customFormat="false" ht="60" hidden="false" customHeight="false" outlineLevel="0" collapsed="false">
      <c r="A485" s="21" t="s">
        <v>63</v>
      </c>
      <c r="B485" s="21" t="s">
        <v>93</v>
      </c>
      <c r="C485" s="21" t="s">
        <v>94</v>
      </c>
      <c r="D485" s="94" t="str">
        <f aca="false">FoodDB!$C$1</f>
        <v>Fat
(g)</v>
      </c>
      <c r="E485" s="94" t="str">
        <f aca="false">FoodDB!$D$1</f>
        <v>Carbs
(g)</v>
      </c>
      <c r="F485" s="94" t="str">
        <f aca="false">FoodDB!$E$1</f>
        <v>Protein
(g)</v>
      </c>
      <c r="G485" s="94" t="str">
        <f aca="false">FoodDB!$F$1</f>
        <v>Fat
(Cal)</v>
      </c>
      <c r="H485" s="94" t="str">
        <f aca="false">FoodDB!$G$1</f>
        <v>Carb
(Cal)</v>
      </c>
      <c r="I485" s="94" t="str">
        <f aca="false">FoodDB!$H$1</f>
        <v>Protein
(Cal)</v>
      </c>
      <c r="J485" s="94" t="str">
        <f aca="false">FoodDB!$I$1</f>
        <v>Total
Calories</v>
      </c>
      <c r="K485" s="94"/>
      <c r="L485" s="94" t="s">
        <v>110</v>
      </c>
      <c r="M485" s="94" t="s">
        <v>111</v>
      </c>
      <c r="N485" s="94" t="s">
        <v>112</v>
      </c>
      <c r="O485" s="94" t="s">
        <v>113</v>
      </c>
      <c r="P485" s="94" t="s">
        <v>118</v>
      </c>
      <c r="Q485" s="94" t="s">
        <v>119</v>
      </c>
      <c r="R485" s="94" t="s">
        <v>120</v>
      </c>
      <c r="S485" s="94" t="s">
        <v>121</v>
      </c>
    </row>
    <row r="486" customFormat="false" ht="15" hidden="false" customHeight="false" outlineLevel="0" collapsed="false">
      <c r="A486" s="95" t="n">
        <f aca="false">A474+1</f>
        <v>43034</v>
      </c>
      <c r="B486" s="96" t="s">
        <v>108</v>
      </c>
      <c r="C486" s="97" t="n">
        <v>0</v>
      </c>
      <c r="D486" s="0" t="n">
        <f aca="false">$C486*VLOOKUP($B486,FoodDB!$A$2:$I$1014,3,0)</f>
        <v>0</v>
      </c>
      <c r="E486" s="0" t="n">
        <f aca="false">$C486*VLOOKUP($B486,FoodDB!$A$2:$I$1014,4,0)</f>
        <v>0</v>
      </c>
      <c r="F486" s="0" t="n">
        <f aca="false">$C486*VLOOKUP($B486,FoodDB!$A$2:$I$1014,5,0)</f>
        <v>0</v>
      </c>
      <c r="G486" s="0" t="n">
        <f aca="false">$C486*VLOOKUP($B486,FoodDB!$A$2:$I$1014,6,0)</f>
        <v>0</v>
      </c>
      <c r="H486" s="0" t="n">
        <f aca="false">$C486*VLOOKUP($B486,FoodDB!$A$2:$I$1014,7,0)</f>
        <v>0</v>
      </c>
      <c r="I486" s="0" t="n">
        <f aca="false">$C486*VLOOKUP($B486,FoodDB!$A$2:$I$1014,8,0)</f>
        <v>0</v>
      </c>
      <c r="J486" s="0" t="n">
        <f aca="false">$C486*VLOOKUP($B486,FoodDB!$A$2:$I$1014,9,0)</f>
        <v>0</v>
      </c>
      <c r="L486" s="0" t="n">
        <f aca="false">SUM(G486:G492)</f>
        <v>0</v>
      </c>
      <c r="M486" s="0" t="n">
        <f aca="false">SUM(H486:H492)</f>
        <v>0</v>
      </c>
      <c r="N486" s="0" t="n">
        <f aca="false">SUM(I486:I492)</f>
        <v>0</v>
      </c>
      <c r="O486" s="0" t="n">
        <f aca="false">SUM(L486:N486)</f>
        <v>0</v>
      </c>
      <c r="P486" s="100" t="n">
        <f aca="false">VLOOKUP($A486,LossChart!$A$3:$AB$105,14,0)-L486</f>
        <v>600.299186411401</v>
      </c>
      <c r="Q486" s="100" t="n">
        <f aca="false">VLOOKUP($A486,LossChart!$A$3:$AB$105,15,0)-M486</f>
        <v>80</v>
      </c>
      <c r="R486" s="100" t="n">
        <f aca="false">VLOOKUP($A486,LossChart!$A$3:$AB$105,16,0)-N486</f>
        <v>477.304074136158</v>
      </c>
      <c r="S486" s="100" t="n">
        <f aca="false">VLOOKUP($A486,LossChart!$A$3:$AB$105,17,0)-O486</f>
        <v>1157.60326054756</v>
      </c>
    </row>
    <row r="487" customFormat="false" ht="15" hidden="false" customHeight="false" outlineLevel="0" collapsed="false">
      <c r="B487" s="96" t="s">
        <v>108</v>
      </c>
      <c r="C487" s="97" t="n">
        <v>0</v>
      </c>
      <c r="D487" s="0" t="n">
        <f aca="false">$C487*VLOOKUP($B487,FoodDB!$A$2:$I$1014,3,0)</f>
        <v>0</v>
      </c>
      <c r="E487" s="0" t="n">
        <f aca="false">$C487*VLOOKUP($B487,FoodDB!$A$2:$I$1014,4,0)</f>
        <v>0</v>
      </c>
      <c r="F487" s="0" t="n">
        <f aca="false">$C487*VLOOKUP($B487,FoodDB!$A$2:$I$1014,5,0)</f>
        <v>0</v>
      </c>
      <c r="G487" s="0" t="n">
        <f aca="false">$C487*VLOOKUP($B487,FoodDB!$A$2:$I$1014,6,0)</f>
        <v>0</v>
      </c>
      <c r="H487" s="0" t="n">
        <f aca="false">$C487*VLOOKUP($B487,FoodDB!$A$2:$I$1014,7,0)</f>
        <v>0</v>
      </c>
      <c r="I487" s="0" t="n">
        <f aca="false">$C487*VLOOKUP($B487,FoodDB!$A$2:$I$1014,8,0)</f>
        <v>0</v>
      </c>
      <c r="J487" s="0" t="n">
        <f aca="false">$C487*VLOOKUP($B487,FoodDB!$A$2:$I$1014,9,0)</f>
        <v>0</v>
      </c>
    </row>
    <row r="488" customFormat="false" ht="15" hidden="false" customHeight="false" outlineLevel="0" collapsed="false">
      <c r="B488" s="96" t="s">
        <v>108</v>
      </c>
      <c r="C488" s="97" t="n">
        <v>0</v>
      </c>
      <c r="D488" s="0" t="n">
        <f aca="false">$C488*VLOOKUP($B488,FoodDB!$A$2:$I$1014,3,0)</f>
        <v>0</v>
      </c>
      <c r="E488" s="0" t="n">
        <f aca="false">$C488*VLOOKUP($B488,FoodDB!$A$2:$I$1014,4,0)</f>
        <v>0</v>
      </c>
      <c r="F488" s="0" t="n">
        <f aca="false">$C488*VLOOKUP($B488,FoodDB!$A$2:$I$1014,5,0)</f>
        <v>0</v>
      </c>
      <c r="G488" s="0" t="n">
        <f aca="false">$C488*VLOOKUP($B488,FoodDB!$A$2:$I$1014,6,0)</f>
        <v>0</v>
      </c>
      <c r="H488" s="0" t="n">
        <f aca="false">$C488*VLOOKUP($B488,FoodDB!$A$2:$I$1014,7,0)</f>
        <v>0</v>
      </c>
      <c r="I488" s="0" t="n">
        <f aca="false">$C488*VLOOKUP($B488,FoodDB!$A$2:$I$1014,8,0)</f>
        <v>0</v>
      </c>
      <c r="J488" s="0" t="n">
        <f aca="false">$C488*VLOOKUP($B488,FoodDB!$A$2:$I$1014,9,0)</f>
        <v>0</v>
      </c>
    </row>
    <row r="489" customFormat="false" ht="15" hidden="false" customHeight="false" outlineLevel="0" collapsed="false">
      <c r="B489" s="96" t="s">
        <v>108</v>
      </c>
      <c r="C489" s="97" t="n">
        <v>0</v>
      </c>
      <c r="D489" s="0" t="n">
        <f aca="false">$C489*VLOOKUP($B489,FoodDB!$A$2:$I$1014,3,0)</f>
        <v>0</v>
      </c>
      <c r="E489" s="0" t="n">
        <f aca="false">$C489*VLOOKUP($B489,FoodDB!$A$2:$I$1014,4,0)</f>
        <v>0</v>
      </c>
      <c r="F489" s="0" t="n">
        <f aca="false">$C489*VLOOKUP($B489,FoodDB!$A$2:$I$1014,5,0)</f>
        <v>0</v>
      </c>
      <c r="G489" s="0" t="n">
        <f aca="false">$C489*VLOOKUP($B489,FoodDB!$A$2:$I$1014,6,0)</f>
        <v>0</v>
      </c>
      <c r="H489" s="0" t="n">
        <f aca="false">$C489*VLOOKUP($B489,FoodDB!$A$2:$I$1014,7,0)</f>
        <v>0</v>
      </c>
      <c r="I489" s="0" t="n">
        <f aca="false">$C489*VLOOKUP($B489,FoodDB!$A$2:$I$1014,8,0)</f>
        <v>0</v>
      </c>
      <c r="J489" s="0" t="n">
        <f aca="false">$C489*VLOOKUP($B489,FoodDB!$A$2:$I$1014,9,0)</f>
        <v>0</v>
      </c>
    </row>
    <row r="490" customFormat="false" ht="15" hidden="false" customHeight="false" outlineLevel="0" collapsed="false">
      <c r="B490" s="96" t="s">
        <v>108</v>
      </c>
      <c r="C490" s="97" t="n">
        <v>0</v>
      </c>
      <c r="D490" s="0" t="n">
        <f aca="false">$C490*VLOOKUP($B490,FoodDB!$A$2:$I$1014,3,0)</f>
        <v>0</v>
      </c>
      <c r="E490" s="0" t="n">
        <f aca="false">$C490*VLOOKUP($B490,FoodDB!$A$2:$I$1014,4,0)</f>
        <v>0</v>
      </c>
      <c r="F490" s="0" t="n">
        <f aca="false">$C490*VLOOKUP($B490,FoodDB!$A$2:$I$1014,5,0)</f>
        <v>0</v>
      </c>
      <c r="G490" s="0" t="n">
        <f aca="false">$C490*VLOOKUP($B490,FoodDB!$A$2:$I$1014,6,0)</f>
        <v>0</v>
      </c>
      <c r="H490" s="0" t="n">
        <f aca="false">$C490*VLOOKUP($B490,FoodDB!$A$2:$I$1014,7,0)</f>
        <v>0</v>
      </c>
      <c r="I490" s="0" t="n">
        <f aca="false">$C490*VLOOKUP($B490,FoodDB!$A$2:$I$1014,8,0)</f>
        <v>0</v>
      </c>
      <c r="J490" s="0" t="n">
        <f aca="false">$C490*VLOOKUP($B490,FoodDB!$A$2:$I$1014,9,0)</f>
        <v>0</v>
      </c>
    </row>
    <row r="491" customFormat="false" ht="15" hidden="false" customHeight="false" outlineLevel="0" collapsed="false">
      <c r="B491" s="96" t="s">
        <v>108</v>
      </c>
      <c r="C491" s="97" t="n">
        <v>0</v>
      </c>
      <c r="D491" s="0" t="n">
        <f aca="false">$C491*VLOOKUP($B491,FoodDB!$A$2:$I$1014,3,0)</f>
        <v>0</v>
      </c>
      <c r="E491" s="0" t="n">
        <f aca="false">$C491*VLOOKUP($B491,FoodDB!$A$2:$I$1014,4,0)</f>
        <v>0</v>
      </c>
      <c r="F491" s="0" t="n">
        <f aca="false">$C491*VLOOKUP($B491,FoodDB!$A$2:$I$1014,5,0)</f>
        <v>0</v>
      </c>
      <c r="G491" s="0" t="n">
        <f aca="false">$C491*VLOOKUP($B491,FoodDB!$A$2:$I$1014,6,0)</f>
        <v>0</v>
      </c>
      <c r="H491" s="0" t="n">
        <f aca="false">$C491*VLOOKUP($B491,FoodDB!$A$2:$I$1014,7,0)</f>
        <v>0</v>
      </c>
      <c r="I491" s="0" t="n">
        <f aca="false">$C491*VLOOKUP($B491,FoodDB!$A$2:$I$1014,8,0)</f>
        <v>0</v>
      </c>
      <c r="J491" s="0" t="n">
        <f aca="false">$C491*VLOOKUP($B491,FoodDB!$A$2:$I$1014,9,0)</f>
        <v>0</v>
      </c>
    </row>
    <row r="492" customFormat="false" ht="15" hidden="false" customHeight="false" outlineLevel="0" collapsed="false">
      <c r="B492" s="96" t="s">
        <v>108</v>
      </c>
      <c r="C492" s="97" t="n">
        <v>0</v>
      </c>
      <c r="D492" s="0" t="n">
        <f aca="false">$C492*VLOOKUP($B492,FoodDB!$A$2:$I$1014,3,0)</f>
        <v>0</v>
      </c>
      <c r="E492" s="0" t="n">
        <f aca="false">$C492*VLOOKUP($B492,FoodDB!$A$2:$I$1014,4,0)</f>
        <v>0</v>
      </c>
      <c r="F492" s="0" t="n">
        <f aca="false">$C492*VLOOKUP($B492,FoodDB!$A$2:$I$1014,5,0)</f>
        <v>0</v>
      </c>
      <c r="G492" s="0" t="n">
        <f aca="false">$C492*VLOOKUP($B492,FoodDB!$A$2:$I$1014,6,0)</f>
        <v>0</v>
      </c>
      <c r="H492" s="0" t="n">
        <f aca="false">$C492*VLOOKUP($B492,FoodDB!$A$2:$I$1014,7,0)</f>
        <v>0</v>
      </c>
      <c r="I492" s="0" t="n">
        <f aca="false">$C492*VLOOKUP($B492,FoodDB!$A$2:$I$1014,8,0)</f>
        <v>0</v>
      </c>
      <c r="J492" s="0" t="n">
        <f aca="false">$C492*VLOOKUP($B492,FoodDB!$A$2:$I$1014,9,0)</f>
        <v>0</v>
      </c>
    </row>
    <row r="493" customFormat="false" ht="15" hidden="false" customHeight="false" outlineLevel="0" collapsed="false">
      <c r="A493" s="0" t="s">
        <v>98</v>
      </c>
      <c r="G493" s="0" t="n">
        <f aca="false">SUM(G486:G492)</f>
        <v>0</v>
      </c>
      <c r="H493" s="0" t="n">
        <f aca="false">SUM(H486:H492)</f>
        <v>0</v>
      </c>
      <c r="I493" s="0" t="n">
        <f aca="false">SUM(I486:I492)</f>
        <v>0</v>
      </c>
      <c r="J493" s="0" t="n">
        <f aca="false">SUM(G493:I493)</f>
        <v>0</v>
      </c>
    </row>
    <row r="494" customFormat="false" ht="15" hidden="false" customHeight="false" outlineLevel="0" collapsed="false">
      <c r="A494" s="0" t="s">
        <v>102</v>
      </c>
      <c r="B494" s="0" t="s">
        <v>103</v>
      </c>
      <c r="E494" s="100"/>
      <c r="F494" s="100"/>
      <c r="G494" s="100" t="n">
        <f aca="false">VLOOKUP($A486,LossChart!$A$3:$AB$105,14,0)</f>
        <v>600.299186411401</v>
      </c>
      <c r="H494" s="100" t="n">
        <f aca="false">VLOOKUP($A486,LossChart!$A$3:$AB$105,15,0)</f>
        <v>80</v>
      </c>
      <c r="I494" s="100" t="n">
        <f aca="false">VLOOKUP($A486,LossChart!$A$3:$AB$105,16,0)</f>
        <v>477.304074136158</v>
      </c>
      <c r="J494" s="100" t="n">
        <f aca="false">VLOOKUP($A486,LossChart!$A$3:$AB$105,17,0)</f>
        <v>1157.60326054756</v>
      </c>
      <c r="K494" s="100"/>
    </row>
    <row r="495" customFormat="false" ht="15" hidden="false" customHeight="false" outlineLevel="0" collapsed="false">
      <c r="A495" s="0" t="s">
        <v>104</v>
      </c>
      <c r="G495" s="0" t="n">
        <f aca="false">G494-G493</f>
        <v>600.299186411401</v>
      </c>
      <c r="H495" s="0" t="n">
        <f aca="false">H494-H493</f>
        <v>80</v>
      </c>
      <c r="I495" s="0" t="n">
        <f aca="false">I494-I493</f>
        <v>477.304074136158</v>
      </c>
      <c r="J495" s="0" t="n">
        <f aca="false">J494-J493</f>
        <v>1157.60326054756</v>
      </c>
    </row>
    <row r="497" customFormat="false" ht="60" hidden="false" customHeight="false" outlineLevel="0" collapsed="false">
      <c r="A497" s="21" t="s">
        <v>63</v>
      </c>
      <c r="B497" s="21" t="s">
        <v>93</v>
      </c>
      <c r="C497" s="21" t="s">
        <v>94</v>
      </c>
      <c r="D497" s="94" t="str">
        <f aca="false">FoodDB!$C$1</f>
        <v>Fat
(g)</v>
      </c>
      <c r="E497" s="94" t="str">
        <f aca="false">FoodDB!$D$1</f>
        <v>Carbs
(g)</v>
      </c>
      <c r="F497" s="94" t="str">
        <f aca="false">FoodDB!$E$1</f>
        <v>Protein
(g)</v>
      </c>
      <c r="G497" s="94" t="str">
        <f aca="false">FoodDB!$F$1</f>
        <v>Fat
(Cal)</v>
      </c>
      <c r="H497" s="94" t="str">
        <f aca="false">FoodDB!$G$1</f>
        <v>Carb
(Cal)</v>
      </c>
      <c r="I497" s="94" t="str">
        <f aca="false">FoodDB!$H$1</f>
        <v>Protein
(Cal)</v>
      </c>
      <c r="J497" s="94" t="str">
        <f aca="false">FoodDB!$I$1</f>
        <v>Total
Calories</v>
      </c>
      <c r="K497" s="94"/>
      <c r="L497" s="94" t="s">
        <v>110</v>
      </c>
      <c r="M497" s="94" t="s">
        <v>111</v>
      </c>
      <c r="N497" s="94" t="s">
        <v>112</v>
      </c>
      <c r="O497" s="94" t="s">
        <v>113</v>
      </c>
      <c r="P497" s="94" t="s">
        <v>118</v>
      </c>
      <c r="Q497" s="94" t="s">
        <v>119</v>
      </c>
      <c r="R497" s="94" t="s">
        <v>120</v>
      </c>
      <c r="S497" s="94" t="s">
        <v>121</v>
      </c>
    </row>
    <row r="498" customFormat="false" ht="15" hidden="false" customHeight="false" outlineLevel="0" collapsed="false">
      <c r="A498" s="95" t="n">
        <f aca="false">A486+1</f>
        <v>43035</v>
      </c>
      <c r="B498" s="96" t="s">
        <v>108</v>
      </c>
      <c r="C498" s="97" t="n">
        <v>0</v>
      </c>
      <c r="D498" s="0" t="n">
        <f aca="false">$C498*VLOOKUP($B498,FoodDB!$A$2:$I$1014,3,0)</f>
        <v>0</v>
      </c>
      <c r="E498" s="0" t="n">
        <f aca="false">$C498*VLOOKUP($B498,FoodDB!$A$2:$I$1014,4,0)</f>
        <v>0</v>
      </c>
      <c r="F498" s="0" t="n">
        <f aca="false">$C498*VLOOKUP($B498,FoodDB!$A$2:$I$1014,5,0)</f>
        <v>0</v>
      </c>
      <c r="G498" s="0" t="n">
        <f aca="false">$C498*VLOOKUP($B498,FoodDB!$A$2:$I$1014,6,0)</f>
        <v>0</v>
      </c>
      <c r="H498" s="0" t="n">
        <f aca="false">$C498*VLOOKUP($B498,FoodDB!$A$2:$I$1014,7,0)</f>
        <v>0</v>
      </c>
      <c r="I498" s="0" t="n">
        <f aca="false">$C498*VLOOKUP($B498,FoodDB!$A$2:$I$1014,8,0)</f>
        <v>0</v>
      </c>
      <c r="J498" s="0" t="n">
        <f aca="false">$C498*VLOOKUP($B498,FoodDB!$A$2:$I$1014,9,0)</f>
        <v>0</v>
      </c>
      <c r="L498" s="0" t="n">
        <f aca="false">SUM(G498:G504)</f>
        <v>0</v>
      </c>
      <c r="M498" s="0" t="n">
        <f aca="false">SUM(H498:H504)</f>
        <v>0</v>
      </c>
      <c r="N498" s="0" t="n">
        <f aca="false">SUM(I498:I504)</f>
        <v>0</v>
      </c>
      <c r="O498" s="0" t="n">
        <f aca="false">SUM(L498:N498)</f>
        <v>0</v>
      </c>
      <c r="P498" s="100" t="n">
        <f aca="false">VLOOKUP($A498,LossChart!$A$3:$AB$105,14,0)-L498</f>
        <v>606.484698255257</v>
      </c>
      <c r="Q498" s="100" t="n">
        <f aca="false">VLOOKUP($A498,LossChart!$A$3:$AB$105,15,0)-M498</f>
        <v>80</v>
      </c>
      <c r="R498" s="100" t="n">
        <f aca="false">VLOOKUP($A498,LossChart!$A$3:$AB$105,16,0)-N498</f>
        <v>477.304074136158</v>
      </c>
      <c r="S498" s="100" t="n">
        <f aca="false">VLOOKUP($A498,LossChart!$A$3:$AB$105,17,0)-O498</f>
        <v>1163.78877239142</v>
      </c>
    </row>
    <row r="499" customFormat="false" ht="15" hidden="false" customHeight="false" outlineLevel="0" collapsed="false">
      <c r="B499" s="96" t="s">
        <v>108</v>
      </c>
      <c r="C499" s="97" t="n">
        <v>0</v>
      </c>
      <c r="D499" s="0" t="n">
        <f aca="false">$C499*VLOOKUP($B499,FoodDB!$A$2:$I$1014,3,0)</f>
        <v>0</v>
      </c>
      <c r="E499" s="0" t="n">
        <f aca="false">$C499*VLOOKUP($B499,FoodDB!$A$2:$I$1014,4,0)</f>
        <v>0</v>
      </c>
      <c r="F499" s="0" t="n">
        <f aca="false">$C499*VLOOKUP($B499,FoodDB!$A$2:$I$1014,5,0)</f>
        <v>0</v>
      </c>
      <c r="G499" s="0" t="n">
        <f aca="false">$C499*VLOOKUP($B499,FoodDB!$A$2:$I$1014,6,0)</f>
        <v>0</v>
      </c>
      <c r="H499" s="0" t="n">
        <f aca="false">$C499*VLOOKUP($B499,FoodDB!$A$2:$I$1014,7,0)</f>
        <v>0</v>
      </c>
      <c r="I499" s="0" t="n">
        <f aca="false">$C499*VLOOKUP($B499,FoodDB!$A$2:$I$1014,8,0)</f>
        <v>0</v>
      </c>
      <c r="J499" s="0" t="n">
        <f aca="false">$C499*VLOOKUP($B499,FoodDB!$A$2:$I$1014,9,0)</f>
        <v>0</v>
      </c>
    </row>
    <row r="500" customFormat="false" ht="15" hidden="false" customHeight="false" outlineLevel="0" collapsed="false">
      <c r="B500" s="96" t="s">
        <v>108</v>
      </c>
      <c r="C500" s="97" t="n">
        <v>0</v>
      </c>
      <c r="D500" s="0" t="n">
        <f aca="false">$C500*VLOOKUP($B500,FoodDB!$A$2:$I$1014,3,0)</f>
        <v>0</v>
      </c>
      <c r="E500" s="0" t="n">
        <f aca="false">$C500*VLOOKUP($B500,FoodDB!$A$2:$I$1014,4,0)</f>
        <v>0</v>
      </c>
      <c r="F500" s="0" t="n">
        <f aca="false">$C500*VLOOKUP($B500,FoodDB!$A$2:$I$1014,5,0)</f>
        <v>0</v>
      </c>
      <c r="G500" s="0" t="n">
        <f aca="false">$C500*VLOOKUP($B500,FoodDB!$A$2:$I$1014,6,0)</f>
        <v>0</v>
      </c>
      <c r="H500" s="0" t="n">
        <f aca="false">$C500*VLOOKUP($B500,FoodDB!$A$2:$I$1014,7,0)</f>
        <v>0</v>
      </c>
      <c r="I500" s="0" t="n">
        <f aca="false">$C500*VLOOKUP($B500,FoodDB!$A$2:$I$1014,8,0)</f>
        <v>0</v>
      </c>
      <c r="J500" s="0" t="n">
        <f aca="false">$C500*VLOOKUP($B500,FoodDB!$A$2:$I$1014,9,0)</f>
        <v>0</v>
      </c>
    </row>
    <row r="501" customFormat="false" ht="15" hidden="false" customHeight="false" outlineLevel="0" collapsed="false">
      <c r="B501" s="96" t="s">
        <v>108</v>
      </c>
      <c r="C501" s="97" t="n">
        <v>0</v>
      </c>
      <c r="D501" s="0" t="n">
        <f aca="false">$C501*VLOOKUP($B501,FoodDB!$A$2:$I$1014,3,0)</f>
        <v>0</v>
      </c>
      <c r="E501" s="0" t="n">
        <f aca="false">$C501*VLOOKUP($B501,FoodDB!$A$2:$I$1014,4,0)</f>
        <v>0</v>
      </c>
      <c r="F501" s="0" t="n">
        <f aca="false">$C501*VLOOKUP($B501,FoodDB!$A$2:$I$1014,5,0)</f>
        <v>0</v>
      </c>
      <c r="G501" s="0" t="n">
        <f aca="false">$C501*VLOOKUP($B501,FoodDB!$A$2:$I$1014,6,0)</f>
        <v>0</v>
      </c>
      <c r="H501" s="0" t="n">
        <f aca="false">$C501*VLOOKUP($B501,FoodDB!$A$2:$I$1014,7,0)</f>
        <v>0</v>
      </c>
      <c r="I501" s="0" t="n">
        <f aca="false">$C501*VLOOKUP($B501,FoodDB!$A$2:$I$1014,8,0)</f>
        <v>0</v>
      </c>
      <c r="J501" s="0" t="n">
        <f aca="false">$C501*VLOOKUP($B501,FoodDB!$A$2:$I$1014,9,0)</f>
        <v>0</v>
      </c>
    </row>
    <row r="502" customFormat="false" ht="15" hidden="false" customHeight="false" outlineLevel="0" collapsed="false">
      <c r="B502" s="96" t="s">
        <v>108</v>
      </c>
      <c r="C502" s="97" t="n">
        <v>0</v>
      </c>
      <c r="D502" s="0" t="n">
        <f aca="false">$C502*VLOOKUP($B502,FoodDB!$A$2:$I$1014,3,0)</f>
        <v>0</v>
      </c>
      <c r="E502" s="0" t="n">
        <f aca="false">$C502*VLOOKUP($B502,FoodDB!$A$2:$I$1014,4,0)</f>
        <v>0</v>
      </c>
      <c r="F502" s="0" t="n">
        <f aca="false">$C502*VLOOKUP($B502,FoodDB!$A$2:$I$1014,5,0)</f>
        <v>0</v>
      </c>
      <c r="G502" s="0" t="n">
        <f aca="false">$C502*VLOOKUP($B502,FoodDB!$A$2:$I$1014,6,0)</f>
        <v>0</v>
      </c>
      <c r="H502" s="0" t="n">
        <f aca="false">$C502*VLOOKUP($B502,FoodDB!$A$2:$I$1014,7,0)</f>
        <v>0</v>
      </c>
      <c r="I502" s="0" t="n">
        <f aca="false">$C502*VLOOKUP($B502,FoodDB!$A$2:$I$1014,8,0)</f>
        <v>0</v>
      </c>
      <c r="J502" s="0" t="n">
        <f aca="false">$C502*VLOOKUP($B502,FoodDB!$A$2:$I$1014,9,0)</f>
        <v>0</v>
      </c>
    </row>
    <row r="503" customFormat="false" ht="15" hidden="false" customHeight="false" outlineLevel="0" collapsed="false">
      <c r="B503" s="96" t="s">
        <v>108</v>
      </c>
      <c r="C503" s="97" t="n">
        <v>0</v>
      </c>
      <c r="D503" s="0" t="n">
        <f aca="false">$C503*VLOOKUP($B503,FoodDB!$A$2:$I$1014,3,0)</f>
        <v>0</v>
      </c>
      <c r="E503" s="0" t="n">
        <f aca="false">$C503*VLOOKUP($B503,FoodDB!$A$2:$I$1014,4,0)</f>
        <v>0</v>
      </c>
      <c r="F503" s="0" t="n">
        <f aca="false">$C503*VLOOKUP($B503,FoodDB!$A$2:$I$1014,5,0)</f>
        <v>0</v>
      </c>
      <c r="G503" s="0" t="n">
        <f aca="false">$C503*VLOOKUP($B503,FoodDB!$A$2:$I$1014,6,0)</f>
        <v>0</v>
      </c>
      <c r="H503" s="0" t="n">
        <f aca="false">$C503*VLOOKUP($B503,FoodDB!$A$2:$I$1014,7,0)</f>
        <v>0</v>
      </c>
      <c r="I503" s="0" t="n">
        <f aca="false">$C503*VLOOKUP($B503,FoodDB!$A$2:$I$1014,8,0)</f>
        <v>0</v>
      </c>
      <c r="J503" s="0" t="n">
        <f aca="false">$C503*VLOOKUP($B503,FoodDB!$A$2:$I$1014,9,0)</f>
        <v>0</v>
      </c>
    </row>
    <row r="504" customFormat="false" ht="15" hidden="false" customHeight="false" outlineLevel="0" collapsed="false">
      <c r="B504" s="96" t="s">
        <v>108</v>
      </c>
      <c r="C504" s="97" t="n">
        <v>0</v>
      </c>
      <c r="D504" s="0" t="n">
        <f aca="false">$C504*VLOOKUP($B504,FoodDB!$A$2:$I$1014,3,0)</f>
        <v>0</v>
      </c>
      <c r="E504" s="0" t="n">
        <f aca="false">$C504*VLOOKUP($B504,FoodDB!$A$2:$I$1014,4,0)</f>
        <v>0</v>
      </c>
      <c r="F504" s="0" t="n">
        <f aca="false">$C504*VLOOKUP($B504,FoodDB!$A$2:$I$1014,5,0)</f>
        <v>0</v>
      </c>
      <c r="G504" s="0" t="n">
        <f aca="false">$C504*VLOOKUP($B504,FoodDB!$A$2:$I$1014,6,0)</f>
        <v>0</v>
      </c>
      <c r="H504" s="0" t="n">
        <f aca="false">$C504*VLOOKUP($B504,FoodDB!$A$2:$I$1014,7,0)</f>
        <v>0</v>
      </c>
      <c r="I504" s="0" t="n">
        <f aca="false">$C504*VLOOKUP($B504,FoodDB!$A$2:$I$1014,8,0)</f>
        <v>0</v>
      </c>
      <c r="J504" s="0" t="n">
        <f aca="false">$C504*VLOOKUP($B504,FoodDB!$A$2:$I$1014,9,0)</f>
        <v>0</v>
      </c>
    </row>
    <row r="505" customFormat="false" ht="15" hidden="false" customHeight="false" outlineLevel="0" collapsed="false">
      <c r="A505" s="0" t="s">
        <v>98</v>
      </c>
      <c r="G505" s="0" t="n">
        <f aca="false">SUM(G498:G504)</f>
        <v>0</v>
      </c>
      <c r="H505" s="0" t="n">
        <f aca="false">SUM(H498:H504)</f>
        <v>0</v>
      </c>
      <c r="I505" s="0" t="n">
        <f aca="false">SUM(I498:I504)</f>
        <v>0</v>
      </c>
      <c r="J505" s="0" t="n">
        <f aca="false">SUM(G505:I505)</f>
        <v>0</v>
      </c>
    </row>
    <row r="506" customFormat="false" ht="15" hidden="false" customHeight="false" outlineLevel="0" collapsed="false">
      <c r="A506" s="0" t="s">
        <v>102</v>
      </c>
      <c r="B506" s="0" t="s">
        <v>103</v>
      </c>
      <c r="E506" s="100"/>
      <c r="F506" s="100"/>
      <c r="G506" s="100" t="n">
        <f aca="false">VLOOKUP($A498,LossChart!$A$3:$AB$105,14,0)</f>
        <v>606.484698255257</v>
      </c>
      <c r="H506" s="100" t="n">
        <f aca="false">VLOOKUP($A498,LossChart!$A$3:$AB$105,15,0)</f>
        <v>80</v>
      </c>
      <c r="I506" s="100" t="n">
        <f aca="false">VLOOKUP($A498,LossChart!$A$3:$AB$105,16,0)</f>
        <v>477.304074136158</v>
      </c>
      <c r="J506" s="100" t="n">
        <f aca="false">VLOOKUP($A498,LossChart!$A$3:$AB$105,17,0)</f>
        <v>1163.78877239142</v>
      </c>
      <c r="K506" s="100"/>
    </row>
    <row r="507" customFormat="false" ht="15" hidden="false" customHeight="false" outlineLevel="0" collapsed="false">
      <c r="A507" s="0" t="s">
        <v>104</v>
      </c>
      <c r="G507" s="0" t="n">
        <f aca="false">G506-G505</f>
        <v>606.484698255257</v>
      </c>
      <c r="H507" s="0" t="n">
        <f aca="false">H506-H505</f>
        <v>80</v>
      </c>
      <c r="I507" s="0" t="n">
        <f aca="false">I506-I505</f>
        <v>477.304074136158</v>
      </c>
      <c r="J507" s="0" t="n">
        <f aca="false">J506-J505</f>
        <v>1163.78877239142</v>
      </c>
    </row>
    <row r="509" customFormat="false" ht="60" hidden="false" customHeight="false" outlineLevel="0" collapsed="false">
      <c r="A509" s="21" t="s">
        <v>63</v>
      </c>
      <c r="B509" s="21" t="s">
        <v>93</v>
      </c>
      <c r="C509" s="21" t="s">
        <v>94</v>
      </c>
      <c r="D509" s="94" t="str">
        <f aca="false">FoodDB!$C$1</f>
        <v>Fat
(g)</v>
      </c>
      <c r="E509" s="94" t="str">
        <f aca="false">FoodDB!$D$1</f>
        <v>Carbs
(g)</v>
      </c>
      <c r="F509" s="94" t="str">
        <f aca="false">FoodDB!$E$1</f>
        <v>Protein
(g)</v>
      </c>
      <c r="G509" s="94" t="str">
        <f aca="false">FoodDB!$F$1</f>
        <v>Fat
(Cal)</v>
      </c>
      <c r="H509" s="94" t="str">
        <f aca="false">FoodDB!$G$1</f>
        <v>Carb
(Cal)</v>
      </c>
      <c r="I509" s="94" t="str">
        <f aca="false">FoodDB!$H$1</f>
        <v>Protein
(Cal)</v>
      </c>
      <c r="J509" s="94" t="str">
        <f aca="false">FoodDB!$I$1</f>
        <v>Total
Calories</v>
      </c>
      <c r="K509" s="94"/>
      <c r="L509" s="94" t="s">
        <v>110</v>
      </c>
      <c r="M509" s="94" t="s">
        <v>111</v>
      </c>
      <c r="N509" s="94" t="s">
        <v>112</v>
      </c>
      <c r="O509" s="94" t="s">
        <v>113</v>
      </c>
      <c r="P509" s="94" t="s">
        <v>118</v>
      </c>
      <c r="Q509" s="94" t="s">
        <v>119</v>
      </c>
      <c r="R509" s="94" t="s">
        <v>120</v>
      </c>
      <c r="S509" s="94" t="s">
        <v>121</v>
      </c>
    </row>
    <row r="510" customFormat="false" ht="15" hidden="false" customHeight="false" outlineLevel="0" collapsed="false">
      <c r="A510" s="95" t="n">
        <f aca="false">A498+1</f>
        <v>43036</v>
      </c>
      <c r="B510" s="96" t="s">
        <v>108</v>
      </c>
      <c r="C510" s="97" t="n">
        <v>0</v>
      </c>
      <c r="D510" s="0" t="n">
        <f aca="false">$C510*VLOOKUP($B510,FoodDB!$A$2:$I$1014,3,0)</f>
        <v>0</v>
      </c>
      <c r="E510" s="0" t="n">
        <f aca="false">$C510*VLOOKUP($B510,FoodDB!$A$2:$I$1014,4,0)</f>
        <v>0</v>
      </c>
      <c r="F510" s="0" t="n">
        <f aca="false">$C510*VLOOKUP($B510,FoodDB!$A$2:$I$1014,5,0)</f>
        <v>0</v>
      </c>
      <c r="G510" s="0" t="n">
        <f aca="false">$C510*VLOOKUP($B510,FoodDB!$A$2:$I$1014,6,0)</f>
        <v>0</v>
      </c>
      <c r="H510" s="0" t="n">
        <f aca="false">$C510*VLOOKUP($B510,FoodDB!$A$2:$I$1014,7,0)</f>
        <v>0</v>
      </c>
      <c r="I510" s="0" t="n">
        <f aca="false">$C510*VLOOKUP($B510,FoodDB!$A$2:$I$1014,8,0)</f>
        <v>0</v>
      </c>
      <c r="J510" s="0" t="n">
        <f aca="false">$C510*VLOOKUP($B510,FoodDB!$A$2:$I$1014,9,0)</f>
        <v>0</v>
      </c>
      <c r="L510" s="0" t="n">
        <f aca="false">SUM(G510:G516)</f>
        <v>0</v>
      </c>
      <c r="M510" s="0" t="n">
        <f aca="false">SUM(H510:H516)</f>
        <v>0</v>
      </c>
      <c r="N510" s="0" t="n">
        <f aca="false">SUM(I510:I516)</f>
        <v>0</v>
      </c>
      <c r="O510" s="0" t="n">
        <f aca="false">SUM(L510:N510)</f>
        <v>0</v>
      </c>
      <c r="P510" s="100" t="n">
        <f aca="false">VLOOKUP($A510,LossChart!$A$3:$AB$105,14,0)-L510</f>
        <v>612.615424137068</v>
      </c>
      <c r="Q510" s="100" t="n">
        <f aca="false">VLOOKUP($A510,LossChart!$A$3:$AB$105,15,0)-M510</f>
        <v>80</v>
      </c>
      <c r="R510" s="100" t="n">
        <f aca="false">VLOOKUP($A510,LossChart!$A$3:$AB$105,16,0)-N510</f>
        <v>477.304074136158</v>
      </c>
      <c r="S510" s="100" t="n">
        <f aca="false">VLOOKUP($A510,LossChart!$A$3:$AB$105,17,0)-O510</f>
        <v>1169.91949827323</v>
      </c>
    </row>
    <row r="511" customFormat="false" ht="15" hidden="false" customHeight="false" outlineLevel="0" collapsed="false">
      <c r="B511" s="96" t="s">
        <v>108</v>
      </c>
      <c r="C511" s="97" t="n">
        <v>0</v>
      </c>
      <c r="D511" s="0" t="n">
        <f aca="false">$C511*VLOOKUP($B511,FoodDB!$A$2:$I$1014,3,0)</f>
        <v>0</v>
      </c>
      <c r="E511" s="0" t="n">
        <f aca="false">$C511*VLOOKUP($B511,FoodDB!$A$2:$I$1014,4,0)</f>
        <v>0</v>
      </c>
      <c r="F511" s="0" t="n">
        <f aca="false">$C511*VLOOKUP($B511,FoodDB!$A$2:$I$1014,5,0)</f>
        <v>0</v>
      </c>
      <c r="G511" s="0" t="n">
        <f aca="false">$C511*VLOOKUP($B511,FoodDB!$A$2:$I$1014,6,0)</f>
        <v>0</v>
      </c>
      <c r="H511" s="0" t="n">
        <f aca="false">$C511*VLOOKUP($B511,FoodDB!$A$2:$I$1014,7,0)</f>
        <v>0</v>
      </c>
      <c r="I511" s="0" t="n">
        <f aca="false">$C511*VLOOKUP($B511,FoodDB!$A$2:$I$1014,8,0)</f>
        <v>0</v>
      </c>
      <c r="J511" s="0" t="n">
        <f aca="false">$C511*VLOOKUP($B511,FoodDB!$A$2:$I$1014,9,0)</f>
        <v>0</v>
      </c>
    </row>
    <row r="512" customFormat="false" ht="15" hidden="false" customHeight="false" outlineLevel="0" collapsed="false">
      <c r="B512" s="96" t="s">
        <v>108</v>
      </c>
      <c r="C512" s="97" t="n">
        <v>0</v>
      </c>
      <c r="D512" s="0" t="n">
        <f aca="false">$C512*VLOOKUP($B512,FoodDB!$A$2:$I$1014,3,0)</f>
        <v>0</v>
      </c>
      <c r="E512" s="0" t="n">
        <f aca="false">$C512*VLOOKUP($B512,FoodDB!$A$2:$I$1014,4,0)</f>
        <v>0</v>
      </c>
      <c r="F512" s="0" t="n">
        <f aca="false">$C512*VLOOKUP($B512,FoodDB!$A$2:$I$1014,5,0)</f>
        <v>0</v>
      </c>
      <c r="G512" s="0" t="n">
        <f aca="false">$C512*VLOOKUP($B512,FoodDB!$A$2:$I$1014,6,0)</f>
        <v>0</v>
      </c>
      <c r="H512" s="0" t="n">
        <f aca="false">$C512*VLOOKUP($B512,FoodDB!$A$2:$I$1014,7,0)</f>
        <v>0</v>
      </c>
      <c r="I512" s="0" t="n">
        <f aca="false">$C512*VLOOKUP($B512,FoodDB!$A$2:$I$1014,8,0)</f>
        <v>0</v>
      </c>
      <c r="J512" s="0" t="n">
        <f aca="false">$C512*VLOOKUP($B512,FoodDB!$A$2:$I$1014,9,0)</f>
        <v>0</v>
      </c>
    </row>
    <row r="513" customFormat="false" ht="15" hidden="false" customHeight="false" outlineLevel="0" collapsed="false">
      <c r="B513" s="96" t="s">
        <v>108</v>
      </c>
      <c r="C513" s="97" t="n">
        <v>0</v>
      </c>
      <c r="D513" s="0" t="n">
        <f aca="false">$C513*VLOOKUP($B513,FoodDB!$A$2:$I$1014,3,0)</f>
        <v>0</v>
      </c>
      <c r="E513" s="0" t="n">
        <f aca="false">$C513*VLOOKUP($B513,FoodDB!$A$2:$I$1014,4,0)</f>
        <v>0</v>
      </c>
      <c r="F513" s="0" t="n">
        <f aca="false">$C513*VLOOKUP($B513,FoodDB!$A$2:$I$1014,5,0)</f>
        <v>0</v>
      </c>
      <c r="G513" s="0" t="n">
        <f aca="false">$C513*VLOOKUP($B513,FoodDB!$A$2:$I$1014,6,0)</f>
        <v>0</v>
      </c>
      <c r="H513" s="0" t="n">
        <f aca="false">$C513*VLOOKUP($B513,FoodDB!$A$2:$I$1014,7,0)</f>
        <v>0</v>
      </c>
      <c r="I513" s="0" t="n">
        <f aca="false">$C513*VLOOKUP($B513,FoodDB!$A$2:$I$1014,8,0)</f>
        <v>0</v>
      </c>
      <c r="J513" s="0" t="n">
        <f aca="false">$C513*VLOOKUP($B513,FoodDB!$A$2:$I$1014,9,0)</f>
        <v>0</v>
      </c>
    </row>
    <row r="514" customFormat="false" ht="15" hidden="false" customHeight="false" outlineLevel="0" collapsed="false">
      <c r="B514" s="96" t="s">
        <v>108</v>
      </c>
      <c r="C514" s="97" t="n">
        <v>0</v>
      </c>
      <c r="D514" s="0" t="n">
        <f aca="false">$C514*VLOOKUP($B514,FoodDB!$A$2:$I$1014,3,0)</f>
        <v>0</v>
      </c>
      <c r="E514" s="0" t="n">
        <f aca="false">$C514*VLOOKUP($B514,FoodDB!$A$2:$I$1014,4,0)</f>
        <v>0</v>
      </c>
      <c r="F514" s="0" t="n">
        <f aca="false">$C514*VLOOKUP($B514,FoodDB!$A$2:$I$1014,5,0)</f>
        <v>0</v>
      </c>
      <c r="G514" s="0" t="n">
        <f aca="false">$C514*VLOOKUP($B514,FoodDB!$A$2:$I$1014,6,0)</f>
        <v>0</v>
      </c>
      <c r="H514" s="0" t="n">
        <f aca="false">$C514*VLOOKUP($B514,FoodDB!$A$2:$I$1014,7,0)</f>
        <v>0</v>
      </c>
      <c r="I514" s="0" t="n">
        <f aca="false">$C514*VLOOKUP($B514,FoodDB!$A$2:$I$1014,8,0)</f>
        <v>0</v>
      </c>
      <c r="J514" s="0" t="n">
        <f aca="false">$C514*VLOOKUP($B514,FoodDB!$A$2:$I$1014,9,0)</f>
        <v>0</v>
      </c>
    </row>
    <row r="515" customFormat="false" ht="15" hidden="false" customHeight="false" outlineLevel="0" collapsed="false">
      <c r="B515" s="96" t="s">
        <v>108</v>
      </c>
      <c r="C515" s="97" t="n">
        <v>0</v>
      </c>
      <c r="D515" s="0" t="n">
        <f aca="false">$C515*VLOOKUP($B515,FoodDB!$A$2:$I$1014,3,0)</f>
        <v>0</v>
      </c>
      <c r="E515" s="0" t="n">
        <f aca="false">$C515*VLOOKUP($B515,FoodDB!$A$2:$I$1014,4,0)</f>
        <v>0</v>
      </c>
      <c r="F515" s="0" t="n">
        <f aca="false">$C515*VLOOKUP($B515,FoodDB!$A$2:$I$1014,5,0)</f>
        <v>0</v>
      </c>
      <c r="G515" s="0" t="n">
        <f aca="false">$C515*VLOOKUP($B515,FoodDB!$A$2:$I$1014,6,0)</f>
        <v>0</v>
      </c>
      <c r="H515" s="0" t="n">
        <f aca="false">$C515*VLOOKUP($B515,FoodDB!$A$2:$I$1014,7,0)</f>
        <v>0</v>
      </c>
      <c r="I515" s="0" t="n">
        <f aca="false">$C515*VLOOKUP($B515,FoodDB!$A$2:$I$1014,8,0)</f>
        <v>0</v>
      </c>
      <c r="J515" s="0" t="n">
        <f aca="false">$C515*VLOOKUP($B515,FoodDB!$A$2:$I$1014,9,0)</f>
        <v>0</v>
      </c>
    </row>
    <row r="516" customFormat="false" ht="15" hidden="false" customHeight="false" outlineLevel="0" collapsed="false">
      <c r="B516" s="96" t="s">
        <v>108</v>
      </c>
      <c r="C516" s="97" t="n">
        <v>0</v>
      </c>
      <c r="D516" s="0" t="n">
        <f aca="false">$C516*VLOOKUP($B516,FoodDB!$A$2:$I$1014,3,0)</f>
        <v>0</v>
      </c>
      <c r="E516" s="0" t="n">
        <f aca="false">$C516*VLOOKUP($B516,FoodDB!$A$2:$I$1014,4,0)</f>
        <v>0</v>
      </c>
      <c r="F516" s="0" t="n">
        <f aca="false">$C516*VLOOKUP($B516,FoodDB!$A$2:$I$1014,5,0)</f>
        <v>0</v>
      </c>
      <c r="G516" s="0" t="n">
        <f aca="false">$C516*VLOOKUP($B516,FoodDB!$A$2:$I$1014,6,0)</f>
        <v>0</v>
      </c>
      <c r="H516" s="0" t="n">
        <f aca="false">$C516*VLOOKUP($B516,FoodDB!$A$2:$I$1014,7,0)</f>
        <v>0</v>
      </c>
      <c r="I516" s="0" t="n">
        <f aca="false">$C516*VLOOKUP($B516,FoodDB!$A$2:$I$1014,8,0)</f>
        <v>0</v>
      </c>
      <c r="J516" s="0" t="n">
        <f aca="false">$C516*VLOOKUP($B516,FoodDB!$A$2:$I$1014,9,0)</f>
        <v>0</v>
      </c>
    </row>
    <row r="517" customFormat="false" ht="15" hidden="false" customHeight="false" outlineLevel="0" collapsed="false">
      <c r="A517" s="0" t="s">
        <v>98</v>
      </c>
      <c r="G517" s="0" t="n">
        <f aca="false">SUM(G510:G516)</f>
        <v>0</v>
      </c>
      <c r="H517" s="0" t="n">
        <f aca="false">SUM(H510:H516)</f>
        <v>0</v>
      </c>
      <c r="I517" s="0" t="n">
        <f aca="false">SUM(I510:I516)</f>
        <v>0</v>
      </c>
      <c r="J517" s="0" t="n">
        <f aca="false">SUM(G517:I517)</f>
        <v>0</v>
      </c>
    </row>
    <row r="518" customFormat="false" ht="15" hidden="false" customHeight="false" outlineLevel="0" collapsed="false">
      <c r="A518" s="0" t="s">
        <v>102</v>
      </c>
      <c r="B518" s="0" t="s">
        <v>103</v>
      </c>
      <c r="E518" s="100"/>
      <c r="F518" s="100"/>
      <c r="G518" s="100" t="n">
        <f aca="false">VLOOKUP($A510,LossChart!$A$3:$AB$105,14,0)</f>
        <v>612.615424137068</v>
      </c>
      <c r="H518" s="100" t="n">
        <f aca="false">VLOOKUP($A510,LossChart!$A$3:$AB$105,15,0)</f>
        <v>80</v>
      </c>
      <c r="I518" s="100" t="n">
        <f aca="false">VLOOKUP($A510,LossChart!$A$3:$AB$105,16,0)</f>
        <v>477.304074136158</v>
      </c>
      <c r="J518" s="100" t="n">
        <f aca="false">VLOOKUP($A510,LossChart!$A$3:$AB$105,17,0)</f>
        <v>1169.91949827323</v>
      </c>
      <c r="K518" s="100"/>
    </row>
    <row r="519" customFormat="false" ht="15" hidden="false" customHeight="false" outlineLevel="0" collapsed="false">
      <c r="A519" s="0" t="s">
        <v>104</v>
      </c>
      <c r="G519" s="0" t="n">
        <f aca="false">G518-G517</f>
        <v>612.615424137068</v>
      </c>
      <c r="H519" s="0" t="n">
        <f aca="false">H518-H517</f>
        <v>80</v>
      </c>
      <c r="I519" s="0" t="n">
        <f aca="false">I518-I517</f>
        <v>477.304074136158</v>
      </c>
      <c r="J519" s="0" t="n">
        <f aca="false">J518-J517</f>
        <v>1169.91949827323</v>
      </c>
    </row>
    <row r="521" customFormat="false" ht="60" hidden="false" customHeight="false" outlineLevel="0" collapsed="false">
      <c r="A521" s="21" t="s">
        <v>63</v>
      </c>
      <c r="B521" s="21" t="s">
        <v>93</v>
      </c>
      <c r="C521" s="21" t="s">
        <v>94</v>
      </c>
      <c r="D521" s="94" t="str">
        <f aca="false">FoodDB!$C$1</f>
        <v>Fat
(g)</v>
      </c>
      <c r="E521" s="94" t="str">
        <f aca="false">FoodDB!$D$1</f>
        <v>Carbs
(g)</v>
      </c>
      <c r="F521" s="94" t="str">
        <f aca="false">FoodDB!$E$1</f>
        <v>Protein
(g)</v>
      </c>
      <c r="G521" s="94" t="str">
        <f aca="false">FoodDB!$F$1</f>
        <v>Fat
(Cal)</v>
      </c>
      <c r="H521" s="94" t="str">
        <f aca="false">FoodDB!$G$1</f>
        <v>Carb
(Cal)</v>
      </c>
      <c r="I521" s="94" t="str">
        <f aca="false">FoodDB!$H$1</f>
        <v>Protein
(Cal)</v>
      </c>
      <c r="J521" s="94" t="str">
        <f aca="false">FoodDB!$I$1</f>
        <v>Total
Calories</v>
      </c>
      <c r="K521" s="94"/>
      <c r="L521" s="94" t="s">
        <v>110</v>
      </c>
      <c r="M521" s="94" t="s">
        <v>111</v>
      </c>
      <c r="N521" s="94" t="s">
        <v>112</v>
      </c>
      <c r="O521" s="94" t="s">
        <v>113</v>
      </c>
      <c r="P521" s="94" t="s">
        <v>118</v>
      </c>
      <c r="Q521" s="94" t="s">
        <v>119</v>
      </c>
      <c r="R521" s="94" t="s">
        <v>120</v>
      </c>
      <c r="S521" s="94" t="s">
        <v>121</v>
      </c>
    </row>
    <row r="522" customFormat="false" ht="15" hidden="false" customHeight="false" outlineLevel="0" collapsed="false">
      <c r="A522" s="95" t="n">
        <f aca="false">A510+1</f>
        <v>43037</v>
      </c>
      <c r="B522" s="96" t="s">
        <v>108</v>
      </c>
      <c r="C522" s="97" t="n">
        <v>0</v>
      </c>
      <c r="D522" s="0" t="n">
        <f aca="false">$C522*VLOOKUP($B522,FoodDB!$A$2:$I$1014,3,0)</f>
        <v>0</v>
      </c>
      <c r="E522" s="0" t="n">
        <f aca="false">$C522*VLOOKUP($B522,FoodDB!$A$2:$I$1014,4,0)</f>
        <v>0</v>
      </c>
      <c r="F522" s="0" t="n">
        <f aca="false">$C522*VLOOKUP($B522,FoodDB!$A$2:$I$1014,5,0)</f>
        <v>0</v>
      </c>
      <c r="G522" s="0" t="n">
        <f aca="false">$C522*VLOOKUP($B522,FoodDB!$A$2:$I$1014,6,0)</f>
        <v>0</v>
      </c>
      <c r="H522" s="0" t="n">
        <f aca="false">$C522*VLOOKUP($B522,FoodDB!$A$2:$I$1014,7,0)</f>
        <v>0</v>
      </c>
      <c r="I522" s="0" t="n">
        <f aca="false">$C522*VLOOKUP($B522,FoodDB!$A$2:$I$1014,8,0)</f>
        <v>0</v>
      </c>
      <c r="J522" s="0" t="n">
        <f aca="false">$C522*VLOOKUP($B522,FoodDB!$A$2:$I$1014,9,0)</f>
        <v>0</v>
      </c>
      <c r="L522" s="0" t="n">
        <f aca="false">SUM(G522:G528)</f>
        <v>0</v>
      </c>
      <c r="M522" s="0" t="n">
        <f aca="false">SUM(H522:H528)</f>
        <v>0</v>
      </c>
      <c r="N522" s="0" t="n">
        <f aca="false">SUM(I522:I528)</f>
        <v>0</v>
      </c>
      <c r="O522" s="0" t="n">
        <f aca="false">SUM(L522:N522)</f>
        <v>0</v>
      </c>
      <c r="P522" s="100" t="n">
        <f aca="false">VLOOKUP($A522,LossChart!$A$3:$AB$105,14,0)-L522</f>
        <v>618.691849303925</v>
      </c>
      <c r="Q522" s="100" t="n">
        <f aca="false">VLOOKUP($A522,LossChart!$A$3:$AB$105,15,0)-M522</f>
        <v>80</v>
      </c>
      <c r="R522" s="100" t="n">
        <f aca="false">VLOOKUP($A522,LossChart!$A$3:$AB$105,16,0)-N522</f>
        <v>477.304074136158</v>
      </c>
      <c r="S522" s="100" t="n">
        <f aca="false">VLOOKUP($A522,LossChart!$A$3:$AB$105,17,0)-O522</f>
        <v>1175.99592344008</v>
      </c>
    </row>
    <row r="523" customFormat="false" ht="15" hidden="false" customHeight="false" outlineLevel="0" collapsed="false">
      <c r="B523" s="96" t="s">
        <v>108</v>
      </c>
      <c r="C523" s="97" t="n">
        <v>0</v>
      </c>
      <c r="D523" s="0" t="n">
        <f aca="false">$C523*VLOOKUP($B523,FoodDB!$A$2:$I$1014,3,0)</f>
        <v>0</v>
      </c>
      <c r="E523" s="0" t="n">
        <f aca="false">$C523*VLOOKUP($B523,FoodDB!$A$2:$I$1014,4,0)</f>
        <v>0</v>
      </c>
      <c r="F523" s="0" t="n">
        <f aca="false">$C523*VLOOKUP($B523,FoodDB!$A$2:$I$1014,5,0)</f>
        <v>0</v>
      </c>
      <c r="G523" s="0" t="n">
        <f aca="false">$C523*VLOOKUP($B523,FoodDB!$A$2:$I$1014,6,0)</f>
        <v>0</v>
      </c>
      <c r="H523" s="0" t="n">
        <f aca="false">$C523*VLOOKUP($B523,FoodDB!$A$2:$I$1014,7,0)</f>
        <v>0</v>
      </c>
      <c r="I523" s="0" t="n">
        <f aca="false">$C523*VLOOKUP($B523,FoodDB!$A$2:$I$1014,8,0)</f>
        <v>0</v>
      </c>
      <c r="J523" s="0" t="n">
        <f aca="false">$C523*VLOOKUP($B523,FoodDB!$A$2:$I$1014,9,0)</f>
        <v>0</v>
      </c>
    </row>
    <row r="524" customFormat="false" ht="15" hidden="false" customHeight="false" outlineLevel="0" collapsed="false">
      <c r="B524" s="96" t="s">
        <v>108</v>
      </c>
      <c r="C524" s="97" t="n">
        <v>0</v>
      </c>
      <c r="D524" s="0" t="n">
        <f aca="false">$C524*VLOOKUP($B524,FoodDB!$A$2:$I$1014,3,0)</f>
        <v>0</v>
      </c>
      <c r="E524" s="0" t="n">
        <f aca="false">$C524*VLOOKUP($B524,FoodDB!$A$2:$I$1014,4,0)</f>
        <v>0</v>
      </c>
      <c r="F524" s="0" t="n">
        <f aca="false">$C524*VLOOKUP($B524,FoodDB!$A$2:$I$1014,5,0)</f>
        <v>0</v>
      </c>
      <c r="G524" s="0" t="n">
        <f aca="false">$C524*VLOOKUP($B524,FoodDB!$A$2:$I$1014,6,0)</f>
        <v>0</v>
      </c>
      <c r="H524" s="0" t="n">
        <f aca="false">$C524*VLOOKUP($B524,FoodDB!$A$2:$I$1014,7,0)</f>
        <v>0</v>
      </c>
      <c r="I524" s="0" t="n">
        <f aca="false">$C524*VLOOKUP($B524,FoodDB!$A$2:$I$1014,8,0)</f>
        <v>0</v>
      </c>
      <c r="J524" s="0" t="n">
        <f aca="false">$C524*VLOOKUP($B524,FoodDB!$A$2:$I$1014,9,0)</f>
        <v>0</v>
      </c>
    </row>
    <row r="525" customFormat="false" ht="15" hidden="false" customHeight="false" outlineLevel="0" collapsed="false">
      <c r="B525" s="96" t="s">
        <v>108</v>
      </c>
      <c r="C525" s="97" t="n">
        <v>0</v>
      </c>
      <c r="D525" s="0" t="n">
        <f aca="false">$C525*VLOOKUP($B525,FoodDB!$A$2:$I$1014,3,0)</f>
        <v>0</v>
      </c>
      <c r="E525" s="0" t="n">
        <f aca="false">$C525*VLOOKUP($B525,FoodDB!$A$2:$I$1014,4,0)</f>
        <v>0</v>
      </c>
      <c r="F525" s="0" t="n">
        <f aca="false">$C525*VLOOKUP($B525,FoodDB!$A$2:$I$1014,5,0)</f>
        <v>0</v>
      </c>
      <c r="G525" s="0" t="n">
        <f aca="false">$C525*VLOOKUP($B525,FoodDB!$A$2:$I$1014,6,0)</f>
        <v>0</v>
      </c>
      <c r="H525" s="0" t="n">
        <f aca="false">$C525*VLOOKUP($B525,FoodDB!$A$2:$I$1014,7,0)</f>
        <v>0</v>
      </c>
      <c r="I525" s="0" t="n">
        <f aca="false">$C525*VLOOKUP($B525,FoodDB!$A$2:$I$1014,8,0)</f>
        <v>0</v>
      </c>
      <c r="J525" s="0" t="n">
        <f aca="false">$C525*VLOOKUP($B525,FoodDB!$A$2:$I$1014,9,0)</f>
        <v>0</v>
      </c>
    </row>
    <row r="526" customFormat="false" ht="15" hidden="false" customHeight="false" outlineLevel="0" collapsed="false">
      <c r="B526" s="96" t="s">
        <v>108</v>
      </c>
      <c r="C526" s="97" t="n">
        <v>0</v>
      </c>
      <c r="D526" s="0" t="n">
        <f aca="false">$C526*VLOOKUP($B526,FoodDB!$A$2:$I$1014,3,0)</f>
        <v>0</v>
      </c>
      <c r="E526" s="0" t="n">
        <f aca="false">$C526*VLOOKUP($B526,FoodDB!$A$2:$I$1014,4,0)</f>
        <v>0</v>
      </c>
      <c r="F526" s="0" t="n">
        <f aca="false">$C526*VLOOKUP($B526,FoodDB!$A$2:$I$1014,5,0)</f>
        <v>0</v>
      </c>
      <c r="G526" s="0" t="n">
        <f aca="false">$C526*VLOOKUP($B526,FoodDB!$A$2:$I$1014,6,0)</f>
        <v>0</v>
      </c>
      <c r="H526" s="0" t="n">
        <f aca="false">$C526*VLOOKUP($B526,FoodDB!$A$2:$I$1014,7,0)</f>
        <v>0</v>
      </c>
      <c r="I526" s="0" t="n">
        <f aca="false">$C526*VLOOKUP($B526,FoodDB!$A$2:$I$1014,8,0)</f>
        <v>0</v>
      </c>
      <c r="J526" s="0" t="n">
        <f aca="false">$C526*VLOOKUP($B526,FoodDB!$A$2:$I$1014,9,0)</f>
        <v>0</v>
      </c>
    </row>
    <row r="527" customFormat="false" ht="15" hidden="false" customHeight="false" outlineLevel="0" collapsed="false">
      <c r="B527" s="96" t="s">
        <v>108</v>
      </c>
      <c r="C527" s="97" t="n">
        <v>0</v>
      </c>
      <c r="D527" s="0" t="n">
        <f aca="false">$C527*VLOOKUP($B527,FoodDB!$A$2:$I$1014,3,0)</f>
        <v>0</v>
      </c>
      <c r="E527" s="0" t="n">
        <f aca="false">$C527*VLOOKUP($B527,FoodDB!$A$2:$I$1014,4,0)</f>
        <v>0</v>
      </c>
      <c r="F527" s="0" t="n">
        <f aca="false">$C527*VLOOKUP($B527,FoodDB!$A$2:$I$1014,5,0)</f>
        <v>0</v>
      </c>
      <c r="G527" s="0" t="n">
        <f aca="false">$C527*VLOOKUP($B527,FoodDB!$A$2:$I$1014,6,0)</f>
        <v>0</v>
      </c>
      <c r="H527" s="0" t="n">
        <f aca="false">$C527*VLOOKUP($B527,FoodDB!$A$2:$I$1014,7,0)</f>
        <v>0</v>
      </c>
      <c r="I527" s="0" t="n">
        <f aca="false">$C527*VLOOKUP($B527,FoodDB!$A$2:$I$1014,8,0)</f>
        <v>0</v>
      </c>
      <c r="J527" s="0" t="n">
        <f aca="false">$C527*VLOOKUP($B527,FoodDB!$A$2:$I$1014,9,0)</f>
        <v>0</v>
      </c>
    </row>
    <row r="528" customFormat="false" ht="15" hidden="false" customHeight="false" outlineLevel="0" collapsed="false">
      <c r="B528" s="96" t="s">
        <v>108</v>
      </c>
      <c r="C528" s="97" t="n">
        <v>0</v>
      </c>
      <c r="D528" s="0" t="n">
        <f aca="false">$C528*VLOOKUP($B528,FoodDB!$A$2:$I$1014,3,0)</f>
        <v>0</v>
      </c>
      <c r="E528" s="0" t="n">
        <f aca="false">$C528*VLOOKUP($B528,FoodDB!$A$2:$I$1014,4,0)</f>
        <v>0</v>
      </c>
      <c r="F528" s="0" t="n">
        <f aca="false">$C528*VLOOKUP($B528,FoodDB!$A$2:$I$1014,5,0)</f>
        <v>0</v>
      </c>
      <c r="G528" s="0" t="n">
        <f aca="false">$C528*VLOOKUP($B528,FoodDB!$A$2:$I$1014,6,0)</f>
        <v>0</v>
      </c>
      <c r="H528" s="0" t="n">
        <f aca="false">$C528*VLOOKUP($B528,FoodDB!$A$2:$I$1014,7,0)</f>
        <v>0</v>
      </c>
      <c r="I528" s="0" t="n">
        <f aca="false">$C528*VLOOKUP($B528,FoodDB!$A$2:$I$1014,8,0)</f>
        <v>0</v>
      </c>
      <c r="J528" s="0" t="n">
        <f aca="false">$C528*VLOOKUP($B528,FoodDB!$A$2:$I$1014,9,0)</f>
        <v>0</v>
      </c>
    </row>
    <row r="529" customFormat="false" ht="15" hidden="false" customHeight="false" outlineLevel="0" collapsed="false">
      <c r="A529" s="0" t="s">
        <v>98</v>
      </c>
      <c r="G529" s="0" t="n">
        <f aca="false">SUM(G522:G528)</f>
        <v>0</v>
      </c>
      <c r="H529" s="0" t="n">
        <f aca="false">SUM(H522:H528)</f>
        <v>0</v>
      </c>
      <c r="I529" s="0" t="n">
        <f aca="false">SUM(I522:I528)</f>
        <v>0</v>
      </c>
      <c r="J529" s="0" t="n">
        <f aca="false">SUM(G529:I529)</f>
        <v>0</v>
      </c>
    </row>
    <row r="530" customFormat="false" ht="15" hidden="false" customHeight="false" outlineLevel="0" collapsed="false">
      <c r="A530" s="0" t="s">
        <v>102</v>
      </c>
      <c r="B530" s="0" t="s">
        <v>103</v>
      </c>
      <c r="E530" s="100"/>
      <c r="F530" s="100"/>
      <c r="G530" s="100" t="n">
        <f aca="false">VLOOKUP($A522,LossChart!$A$3:$AB$105,14,0)</f>
        <v>618.691849303925</v>
      </c>
      <c r="H530" s="100" t="n">
        <f aca="false">VLOOKUP($A522,LossChart!$A$3:$AB$105,15,0)</f>
        <v>80</v>
      </c>
      <c r="I530" s="100" t="n">
        <f aca="false">VLOOKUP($A522,LossChart!$A$3:$AB$105,16,0)</f>
        <v>477.304074136158</v>
      </c>
      <c r="J530" s="100" t="n">
        <f aca="false">VLOOKUP($A522,LossChart!$A$3:$AB$105,17,0)</f>
        <v>1175.99592344008</v>
      </c>
      <c r="K530" s="100"/>
    </row>
    <row r="531" customFormat="false" ht="15" hidden="false" customHeight="false" outlineLevel="0" collapsed="false">
      <c r="A531" s="0" t="s">
        <v>104</v>
      </c>
      <c r="G531" s="0" t="n">
        <f aca="false">G530-G529</f>
        <v>618.691849303925</v>
      </c>
      <c r="H531" s="0" t="n">
        <f aca="false">H530-H529</f>
        <v>80</v>
      </c>
      <c r="I531" s="0" t="n">
        <f aca="false">I530-I529</f>
        <v>477.304074136158</v>
      </c>
      <c r="J531" s="0" t="n">
        <f aca="false">J530-J529</f>
        <v>1175.99592344008</v>
      </c>
    </row>
    <row r="533" customFormat="false" ht="60" hidden="false" customHeight="false" outlineLevel="0" collapsed="false">
      <c r="A533" s="21" t="s">
        <v>63</v>
      </c>
      <c r="B533" s="21" t="s">
        <v>93</v>
      </c>
      <c r="C533" s="21" t="s">
        <v>94</v>
      </c>
      <c r="D533" s="94" t="str">
        <f aca="false">FoodDB!$C$1</f>
        <v>Fat
(g)</v>
      </c>
      <c r="E533" s="94" t="str">
        <f aca="false">FoodDB!$D$1</f>
        <v>Carbs
(g)</v>
      </c>
      <c r="F533" s="94" t="str">
        <f aca="false">FoodDB!$E$1</f>
        <v>Protein
(g)</v>
      </c>
      <c r="G533" s="94" t="str">
        <f aca="false">FoodDB!$F$1</f>
        <v>Fat
(Cal)</v>
      </c>
      <c r="H533" s="94" t="str">
        <f aca="false">FoodDB!$G$1</f>
        <v>Carb
(Cal)</v>
      </c>
      <c r="I533" s="94" t="str">
        <f aca="false">FoodDB!$H$1</f>
        <v>Protein
(Cal)</v>
      </c>
      <c r="J533" s="94" t="str">
        <f aca="false">FoodDB!$I$1</f>
        <v>Total
Calories</v>
      </c>
      <c r="K533" s="94"/>
      <c r="L533" s="94" t="s">
        <v>110</v>
      </c>
      <c r="M533" s="94" t="s">
        <v>111</v>
      </c>
      <c r="N533" s="94" t="s">
        <v>112</v>
      </c>
      <c r="O533" s="94" t="s">
        <v>113</v>
      </c>
      <c r="P533" s="94" t="s">
        <v>118</v>
      </c>
      <c r="Q533" s="94" t="s">
        <v>119</v>
      </c>
      <c r="R533" s="94" t="s">
        <v>120</v>
      </c>
      <c r="S533" s="94" t="s">
        <v>121</v>
      </c>
    </row>
    <row r="534" customFormat="false" ht="15" hidden="false" customHeight="false" outlineLevel="0" collapsed="false">
      <c r="A534" s="95" t="n">
        <f aca="false">A522+1</f>
        <v>43038</v>
      </c>
      <c r="B534" s="96" t="s">
        <v>108</v>
      </c>
      <c r="C534" s="97" t="n">
        <v>0</v>
      </c>
      <c r="D534" s="0" t="n">
        <f aca="false">$C534*VLOOKUP($B534,FoodDB!$A$2:$I$1014,3,0)</f>
        <v>0</v>
      </c>
      <c r="E534" s="0" t="n">
        <f aca="false">$C534*VLOOKUP($B534,FoodDB!$A$2:$I$1014,4,0)</f>
        <v>0</v>
      </c>
      <c r="F534" s="0" t="n">
        <f aca="false">$C534*VLOOKUP($B534,FoodDB!$A$2:$I$1014,5,0)</f>
        <v>0</v>
      </c>
      <c r="G534" s="0" t="n">
        <f aca="false">$C534*VLOOKUP($B534,FoodDB!$A$2:$I$1014,6,0)</f>
        <v>0</v>
      </c>
      <c r="H534" s="0" t="n">
        <f aca="false">$C534*VLOOKUP($B534,FoodDB!$A$2:$I$1014,7,0)</f>
        <v>0</v>
      </c>
      <c r="I534" s="0" t="n">
        <f aca="false">$C534*VLOOKUP($B534,FoodDB!$A$2:$I$1014,8,0)</f>
        <v>0</v>
      </c>
      <c r="J534" s="0" t="n">
        <f aca="false">$C534*VLOOKUP($B534,FoodDB!$A$2:$I$1014,9,0)</f>
        <v>0</v>
      </c>
      <c r="L534" s="0" t="n">
        <f aca="false">SUM(G534:G540)</f>
        <v>0</v>
      </c>
      <c r="M534" s="0" t="n">
        <f aca="false">SUM(H534:H540)</f>
        <v>0</v>
      </c>
      <c r="N534" s="0" t="n">
        <f aca="false">SUM(I534:I540)</f>
        <v>0</v>
      </c>
      <c r="O534" s="0" t="n">
        <f aca="false">SUM(L534:N534)</f>
        <v>0</v>
      </c>
      <c r="P534" s="100" t="n">
        <f aca="false">VLOOKUP($A534,LossChart!$A$3:$AB$105,14,0)-L534</f>
        <v>624.714454705019</v>
      </c>
      <c r="Q534" s="100" t="n">
        <f aca="false">VLOOKUP($A534,LossChart!$A$3:$AB$105,15,0)-M534</f>
        <v>80</v>
      </c>
      <c r="R534" s="100" t="n">
        <f aca="false">VLOOKUP($A534,LossChart!$A$3:$AB$105,16,0)-N534</f>
        <v>477.304074136158</v>
      </c>
      <c r="S534" s="100" t="n">
        <f aca="false">VLOOKUP($A534,LossChart!$A$3:$AB$105,17,0)-O534</f>
        <v>1182.01852884118</v>
      </c>
    </row>
    <row r="535" customFormat="false" ht="15" hidden="false" customHeight="false" outlineLevel="0" collapsed="false">
      <c r="B535" s="96" t="s">
        <v>108</v>
      </c>
      <c r="C535" s="97" t="n">
        <v>0</v>
      </c>
      <c r="D535" s="0" t="n">
        <f aca="false">$C535*VLOOKUP($B535,FoodDB!$A$2:$I$1014,3,0)</f>
        <v>0</v>
      </c>
      <c r="E535" s="0" t="n">
        <f aca="false">$C535*VLOOKUP($B535,FoodDB!$A$2:$I$1014,4,0)</f>
        <v>0</v>
      </c>
      <c r="F535" s="0" t="n">
        <f aca="false">$C535*VLOOKUP($B535,FoodDB!$A$2:$I$1014,5,0)</f>
        <v>0</v>
      </c>
      <c r="G535" s="0" t="n">
        <f aca="false">$C535*VLOOKUP($B535,FoodDB!$A$2:$I$1014,6,0)</f>
        <v>0</v>
      </c>
      <c r="H535" s="0" t="n">
        <f aca="false">$C535*VLOOKUP($B535,FoodDB!$A$2:$I$1014,7,0)</f>
        <v>0</v>
      </c>
      <c r="I535" s="0" t="n">
        <f aca="false">$C535*VLOOKUP($B535,FoodDB!$A$2:$I$1014,8,0)</f>
        <v>0</v>
      </c>
      <c r="J535" s="0" t="n">
        <f aca="false">$C535*VLOOKUP($B535,FoodDB!$A$2:$I$1014,9,0)</f>
        <v>0</v>
      </c>
    </row>
    <row r="536" customFormat="false" ht="15" hidden="false" customHeight="false" outlineLevel="0" collapsed="false">
      <c r="B536" s="96" t="s">
        <v>108</v>
      </c>
      <c r="C536" s="97" t="n">
        <v>0</v>
      </c>
      <c r="D536" s="0" t="n">
        <f aca="false">$C536*VLOOKUP($B536,FoodDB!$A$2:$I$1014,3,0)</f>
        <v>0</v>
      </c>
      <c r="E536" s="0" t="n">
        <f aca="false">$C536*VLOOKUP($B536,FoodDB!$A$2:$I$1014,4,0)</f>
        <v>0</v>
      </c>
      <c r="F536" s="0" t="n">
        <f aca="false">$C536*VLOOKUP($B536,FoodDB!$A$2:$I$1014,5,0)</f>
        <v>0</v>
      </c>
      <c r="G536" s="0" t="n">
        <f aca="false">$C536*VLOOKUP($B536,FoodDB!$A$2:$I$1014,6,0)</f>
        <v>0</v>
      </c>
      <c r="H536" s="0" t="n">
        <f aca="false">$C536*VLOOKUP($B536,FoodDB!$A$2:$I$1014,7,0)</f>
        <v>0</v>
      </c>
      <c r="I536" s="0" t="n">
        <f aca="false">$C536*VLOOKUP($B536,FoodDB!$A$2:$I$1014,8,0)</f>
        <v>0</v>
      </c>
      <c r="J536" s="0" t="n">
        <f aca="false">$C536*VLOOKUP($B536,FoodDB!$A$2:$I$1014,9,0)</f>
        <v>0</v>
      </c>
    </row>
    <row r="537" customFormat="false" ht="15" hidden="false" customHeight="false" outlineLevel="0" collapsed="false">
      <c r="B537" s="96" t="s">
        <v>108</v>
      </c>
      <c r="C537" s="97" t="n">
        <v>0</v>
      </c>
      <c r="D537" s="0" t="n">
        <f aca="false">$C537*VLOOKUP($B537,FoodDB!$A$2:$I$1014,3,0)</f>
        <v>0</v>
      </c>
      <c r="E537" s="0" t="n">
        <f aca="false">$C537*VLOOKUP($B537,FoodDB!$A$2:$I$1014,4,0)</f>
        <v>0</v>
      </c>
      <c r="F537" s="0" t="n">
        <f aca="false">$C537*VLOOKUP($B537,FoodDB!$A$2:$I$1014,5,0)</f>
        <v>0</v>
      </c>
      <c r="G537" s="0" t="n">
        <f aca="false">$C537*VLOOKUP($B537,FoodDB!$A$2:$I$1014,6,0)</f>
        <v>0</v>
      </c>
      <c r="H537" s="0" t="n">
        <f aca="false">$C537*VLOOKUP($B537,FoodDB!$A$2:$I$1014,7,0)</f>
        <v>0</v>
      </c>
      <c r="I537" s="0" t="n">
        <f aca="false">$C537*VLOOKUP($B537,FoodDB!$A$2:$I$1014,8,0)</f>
        <v>0</v>
      </c>
      <c r="J537" s="0" t="n">
        <f aca="false">$C537*VLOOKUP($B537,FoodDB!$A$2:$I$1014,9,0)</f>
        <v>0</v>
      </c>
    </row>
    <row r="538" customFormat="false" ht="15" hidden="false" customHeight="false" outlineLevel="0" collapsed="false">
      <c r="B538" s="96" t="s">
        <v>108</v>
      </c>
      <c r="C538" s="97" t="n">
        <v>0</v>
      </c>
      <c r="D538" s="0" t="n">
        <f aca="false">$C538*VLOOKUP($B538,FoodDB!$A$2:$I$1014,3,0)</f>
        <v>0</v>
      </c>
      <c r="E538" s="0" t="n">
        <f aca="false">$C538*VLOOKUP($B538,FoodDB!$A$2:$I$1014,4,0)</f>
        <v>0</v>
      </c>
      <c r="F538" s="0" t="n">
        <f aca="false">$C538*VLOOKUP($B538,FoodDB!$A$2:$I$1014,5,0)</f>
        <v>0</v>
      </c>
      <c r="G538" s="0" t="n">
        <f aca="false">$C538*VLOOKUP($B538,FoodDB!$A$2:$I$1014,6,0)</f>
        <v>0</v>
      </c>
      <c r="H538" s="0" t="n">
        <f aca="false">$C538*VLOOKUP($B538,FoodDB!$A$2:$I$1014,7,0)</f>
        <v>0</v>
      </c>
      <c r="I538" s="0" t="n">
        <f aca="false">$C538*VLOOKUP($B538,FoodDB!$A$2:$I$1014,8,0)</f>
        <v>0</v>
      </c>
      <c r="J538" s="0" t="n">
        <f aca="false">$C538*VLOOKUP($B538,FoodDB!$A$2:$I$1014,9,0)</f>
        <v>0</v>
      </c>
    </row>
    <row r="539" customFormat="false" ht="15" hidden="false" customHeight="false" outlineLevel="0" collapsed="false">
      <c r="B539" s="96" t="s">
        <v>108</v>
      </c>
      <c r="C539" s="97" t="n">
        <v>0</v>
      </c>
      <c r="D539" s="0" t="n">
        <f aca="false">$C539*VLOOKUP($B539,FoodDB!$A$2:$I$1014,3,0)</f>
        <v>0</v>
      </c>
      <c r="E539" s="0" t="n">
        <f aca="false">$C539*VLOOKUP($B539,FoodDB!$A$2:$I$1014,4,0)</f>
        <v>0</v>
      </c>
      <c r="F539" s="0" t="n">
        <f aca="false">$C539*VLOOKUP($B539,FoodDB!$A$2:$I$1014,5,0)</f>
        <v>0</v>
      </c>
      <c r="G539" s="0" t="n">
        <f aca="false">$C539*VLOOKUP($B539,FoodDB!$A$2:$I$1014,6,0)</f>
        <v>0</v>
      </c>
      <c r="H539" s="0" t="n">
        <f aca="false">$C539*VLOOKUP($B539,FoodDB!$A$2:$I$1014,7,0)</f>
        <v>0</v>
      </c>
      <c r="I539" s="0" t="n">
        <f aca="false">$C539*VLOOKUP($B539,FoodDB!$A$2:$I$1014,8,0)</f>
        <v>0</v>
      </c>
      <c r="J539" s="0" t="n">
        <f aca="false">$C539*VLOOKUP($B539,FoodDB!$A$2:$I$1014,9,0)</f>
        <v>0</v>
      </c>
    </row>
    <row r="540" customFormat="false" ht="15" hidden="false" customHeight="false" outlineLevel="0" collapsed="false">
      <c r="B540" s="96" t="s">
        <v>108</v>
      </c>
      <c r="C540" s="97" t="n">
        <v>0</v>
      </c>
      <c r="D540" s="0" t="n">
        <f aca="false">$C540*VLOOKUP($B540,FoodDB!$A$2:$I$1014,3,0)</f>
        <v>0</v>
      </c>
      <c r="E540" s="0" t="n">
        <f aca="false">$C540*VLOOKUP($B540,FoodDB!$A$2:$I$1014,4,0)</f>
        <v>0</v>
      </c>
      <c r="F540" s="0" t="n">
        <f aca="false">$C540*VLOOKUP($B540,FoodDB!$A$2:$I$1014,5,0)</f>
        <v>0</v>
      </c>
      <c r="G540" s="0" t="n">
        <f aca="false">$C540*VLOOKUP($B540,FoodDB!$A$2:$I$1014,6,0)</f>
        <v>0</v>
      </c>
      <c r="H540" s="0" t="n">
        <f aca="false">$C540*VLOOKUP($B540,FoodDB!$A$2:$I$1014,7,0)</f>
        <v>0</v>
      </c>
      <c r="I540" s="0" t="n">
        <f aca="false">$C540*VLOOKUP($B540,FoodDB!$A$2:$I$1014,8,0)</f>
        <v>0</v>
      </c>
      <c r="J540" s="0" t="n">
        <f aca="false">$C540*VLOOKUP($B540,FoodDB!$A$2:$I$1014,9,0)</f>
        <v>0</v>
      </c>
    </row>
    <row r="541" customFormat="false" ht="15" hidden="false" customHeight="false" outlineLevel="0" collapsed="false">
      <c r="A541" s="0" t="s">
        <v>98</v>
      </c>
      <c r="G541" s="0" t="n">
        <f aca="false">SUM(G534:G540)</f>
        <v>0</v>
      </c>
      <c r="H541" s="0" t="n">
        <f aca="false">SUM(H534:H540)</f>
        <v>0</v>
      </c>
      <c r="I541" s="0" t="n">
        <f aca="false">SUM(I534:I540)</f>
        <v>0</v>
      </c>
      <c r="J541" s="0" t="n">
        <f aca="false">SUM(G541:I541)</f>
        <v>0</v>
      </c>
    </row>
    <row r="542" customFormat="false" ht="15" hidden="false" customHeight="false" outlineLevel="0" collapsed="false">
      <c r="A542" s="0" t="s">
        <v>102</v>
      </c>
      <c r="B542" s="0" t="s">
        <v>103</v>
      </c>
      <c r="E542" s="100"/>
      <c r="F542" s="100"/>
      <c r="G542" s="100" t="n">
        <f aca="false">VLOOKUP($A534,LossChart!$A$3:$AB$105,14,0)</f>
        <v>624.714454705019</v>
      </c>
      <c r="H542" s="100" t="n">
        <f aca="false">VLOOKUP($A534,LossChart!$A$3:$AB$105,15,0)</f>
        <v>80</v>
      </c>
      <c r="I542" s="100" t="n">
        <f aca="false">VLOOKUP($A534,LossChart!$A$3:$AB$105,16,0)</f>
        <v>477.304074136158</v>
      </c>
      <c r="J542" s="100" t="n">
        <f aca="false">VLOOKUP($A534,LossChart!$A$3:$AB$105,17,0)</f>
        <v>1182.01852884118</v>
      </c>
      <c r="K542" s="100"/>
    </row>
    <row r="543" customFormat="false" ht="15" hidden="false" customHeight="false" outlineLevel="0" collapsed="false">
      <c r="A543" s="0" t="s">
        <v>104</v>
      </c>
      <c r="G543" s="0" t="n">
        <f aca="false">G542-G541</f>
        <v>624.714454705019</v>
      </c>
      <c r="H543" s="0" t="n">
        <f aca="false">H542-H541</f>
        <v>80</v>
      </c>
      <c r="I543" s="0" t="n">
        <f aca="false">I542-I541</f>
        <v>477.304074136158</v>
      </c>
      <c r="J543" s="0" t="n">
        <f aca="false">J542-J541</f>
        <v>1182.01852884118</v>
      </c>
    </row>
    <row r="545" customFormat="false" ht="60" hidden="false" customHeight="false" outlineLevel="0" collapsed="false">
      <c r="A545" s="21" t="s">
        <v>63</v>
      </c>
      <c r="B545" s="21" t="s">
        <v>93</v>
      </c>
      <c r="C545" s="21" t="s">
        <v>94</v>
      </c>
      <c r="D545" s="94" t="str">
        <f aca="false">FoodDB!$C$1</f>
        <v>Fat
(g)</v>
      </c>
      <c r="E545" s="94" t="str">
        <f aca="false">FoodDB!$D$1</f>
        <v>Carbs
(g)</v>
      </c>
      <c r="F545" s="94" t="str">
        <f aca="false">FoodDB!$E$1</f>
        <v>Protein
(g)</v>
      </c>
      <c r="G545" s="94" t="str">
        <f aca="false">FoodDB!$F$1</f>
        <v>Fat
(Cal)</v>
      </c>
      <c r="H545" s="94" t="str">
        <f aca="false">FoodDB!$G$1</f>
        <v>Carb
(Cal)</v>
      </c>
      <c r="I545" s="94" t="str">
        <f aca="false">FoodDB!$H$1</f>
        <v>Protein
(Cal)</v>
      </c>
      <c r="J545" s="94" t="str">
        <f aca="false">FoodDB!$I$1</f>
        <v>Total
Calories</v>
      </c>
      <c r="K545" s="94"/>
      <c r="L545" s="94" t="s">
        <v>110</v>
      </c>
      <c r="M545" s="94" t="s">
        <v>111</v>
      </c>
      <c r="N545" s="94" t="s">
        <v>112</v>
      </c>
      <c r="O545" s="94" t="s">
        <v>113</v>
      </c>
      <c r="P545" s="94" t="s">
        <v>118</v>
      </c>
      <c r="Q545" s="94" t="s">
        <v>119</v>
      </c>
      <c r="R545" s="94" t="s">
        <v>120</v>
      </c>
      <c r="S545" s="94" t="s">
        <v>121</v>
      </c>
    </row>
    <row r="546" customFormat="false" ht="15" hidden="false" customHeight="false" outlineLevel="0" collapsed="false">
      <c r="A546" s="95" t="n">
        <f aca="false">A534+1</f>
        <v>43039</v>
      </c>
      <c r="B546" s="96" t="s">
        <v>108</v>
      </c>
      <c r="C546" s="97" t="n">
        <v>0</v>
      </c>
      <c r="D546" s="0" t="n">
        <f aca="false">$C546*VLOOKUP($B546,FoodDB!$A$2:$I$1014,3,0)</f>
        <v>0</v>
      </c>
      <c r="E546" s="0" t="n">
        <f aca="false">$C546*VLOOKUP($B546,FoodDB!$A$2:$I$1014,4,0)</f>
        <v>0</v>
      </c>
      <c r="F546" s="0" t="n">
        <f aca="false">$C546*VLOOKUP($B546,FoodDB!$A$2:$I$1014,5,0)</f>
        <v>0</v>
      </c>
      <c r="G546" s="0" t="n">
        <f aca="false">$C546*VLOOKUP($B546,FoodDB!$A$2:$I$1014,6,0)</f>
        <v>0</v>
      </c>
      <c r="H546" s="0" t="n">
        <f aca="false">$C546*VLOOKUP($B546,FoodDB!$A$2:$I$1014,7,0)</f>
        <v>0</v>
      </c>
      <c r="I546" s="0" t="n">
        <f aca="false">$C546*VLOOKUP($B546,FoodDB!$A$2:$I$1014,8,0)</f>
        <v>0</v>
      </c>
      <c r="J546" s="0" t="n">
        <f aca="false">$C546*VLOOKUP($B546,FoodDB!$A$2:$I$1014,9,0)</f>
        <v>0</v>
      </c>
      <c r="L546" s="0" t="n">
        <f aca="false">SUM(G546:G552)</f>
        <v>0</v>
      </c>
      <c r="M546" s="0" t="n">
        <f aca="false">SUM(H546:H552)</f>
        <v>0</v>
      </c>
      <c r="N546" s="0" t="n">
        <f aca="false">SUM(I546:I552)</f>
        <v>0</v>
      </c>
      <c r="O546" s="0" t="n">
        <f aca="false">SUM(L546:N546)</f>
        <v>0</v>
      </c>
      <c r="P546" s="100" t="n">
        <f aca="false">VLOOKUP($A546,LossChart!$A$3:$AB$105,14,0)-L546</f>
        <v>630.683717029703</v>
      </c>
      <c r="Q546" s="100" t="n">
        <f aca="false">VLOOKUP($A546,LossChart!$A$3:$AB$105,15,0)-M546</f>
        <v>80</v>
      </c>
      <c r="R546" s="100" t="n">
        <f aca="false">VLOOKUP($A546,LossChart!$A$3:$AB$105,16,0)-N546</f>
        <v>477.304074136158</v>
      </c>
      <c r="S546" s="100" t="n">
        <f aca="false">VLOOKUP($A546,LossChart!$A$3:$AB$105,17,0)-O546</f>
        <v>1187.98779116586</v>
      </c>
    </row>
    <row r="547" customFormat="false" ht="15" hidden="false" customHeight="false" outlineLevel="0" collapsed="false">
      <c r="B547" s="96" t="s">
        <v>108</v>
      </c>
      <c r="C547" s="97" t="n">
        <v>0</v>
      </c>
      <c r="D547" s="0" t="n">
        <f aca="false">$C547*VLOOKUP($B547,FoodDB!$A$2:$I$1014,3,0)</f>
        <v>0</v>
      </c>
      <c r="E547" s="0" t="n">
        <f aca="false">$C547*VLOOKUP($B547,FoodDB!$A$2:$I$1014,4,0)</f>
        <v>0</v>
      </c>
      <c r="F547" s="0" t="n">
        <f aca="false">$C547*VLOOKUP($B547,FoodDB!$A$2:$I$1014,5,0)</f>
        <v>0</v>
      </c>
      <c r="G547" s="0" t="n">
        <f aca="false">$C547*VLOOKUP($B547,FoodDB!$A$2:$I$1014,6,0)</f>
        <v>0</v>
      </c>
      <c r="H547" s="0" t="n">
        <f aca="false">$C547*VLOOKUP($B547,FoodDB!$A$2:$I$1014,7,0)</f>
        <v>0</v>
      </c>
      <c r="I547" s="0" t="n">
        <f aca="false">$C547*VLOOKUP($B547,FoodDB!$A$2:$I$1014,8,0)</f>
        <v>0</v>
      </c>
      <c r="J547" s="0" t="n">
        <f aca="false">$C547*VLOOKUP($B547,FoodDB!$A$2:$I$1014,9,0)</f>
        <v>0</v>
      </c>
    </row>
    <row r="548" customFormat="false" ht="15" hidden="false" customHeight="false" outlineLevel="0" collapsed="false">
      <c r="B548" s="96" t="s">
        <v>108</v>
      </c>
      <c r="C548" s="97" t="n">
        <v>0</v>
      </c>
      <c r="D548" s="0" t="n">
        <f aca="false">$C548*VLOOKUP($B548,FoodDB!$A$2:$I$1014,3,0)</f>
        <v>0</v>
      </c>
      <c r="E548" s="0" t="n">
        <f aca="false">$C548*VLOOKUP($B548,FoodDB!$A$2:$I$1014,4,0)</f>
        <v>0</v>
      </c>
      <c r="F548" s="0" t="n">
        <f aca="false">$C548*VLOOKUP($B548,FoodDB!$A$2:$I$1014,5,0)</f>
        <v>0</v>
      </c>
      <c r="G548" s="0" t="n">
        <f aca="false">$C548*VLOOKUP($B548,FoodDB!$A$2:$I$1014,6,0)</f>
        <v>0</v>
      </c>
      <c r="H548" s="0" t="n">
        <f aca="false">$C548*VLOOKUP($B548,FoodDB!$A$2:$I$1014,7,0)</f>
        <v>0</v>
      </c>
      <c r="I548" s="0" t="n">
        <f aca="false">$C548*VLOOKUP($B548,FoodDB!$A$2:$I$1014,8,0)</f>
        <v>0</v>
      </c>
      <c r="J548" s="0" t="n">
        <f aca="false">$C548*VLOOKUP($B548,FoodDB!$A$2:$I$1014,9,0)</f>
        <v>0</v>
      </c>
    </row>
    <row r="549" customFormat="false" ht="15" hidden="false" customHeight="false" outlineLevel="0" collapsed="false">
      <c r="B549" s="96" t="s">
        <v>108</v>
      </c>
      <c r="C549" s="97" t="n">
        <v>0</v>
      </c>
      <c r="D549" s="0" t="n">
        <f aca="false">$C549*VLOOKUP($B549,FoodDB!$A$2:$I$1014,3,0)</f>
        <v>0</v>
      </c>
      <c r="E549" s="0" t="n">
        <f aca="false">$C549*VLOOKUP($B549,FoodDB!$A$2:$I$1014,4,0)</f>
        <v>0</v>
      </c>
      <c r="F549" s="0" t="n">
        <f aca="false">$C549*VLOOKUP($B549,FoodDB!$A$2:$I$1014,5,0)</f>
        <v>0</v>
      </c>
      <c r="G549" s="0" t="n">
        <f aca="false">$C549*VLOOKUP($B549,FoodDB!$A$2:$I$1014,6,0)</f>
        <v>0</v>
      </c>
      <c r="H549" s="0" t="n">
        <f aca="false">$C549*VLOOKUP($B549,FoodDB!$A$2:$I$1014,7,0)</f>
        <v>0</v>
      </c>
      <c r="I549" s="0" t="n">
        <f aca="false">$C549*VLOOKUP($B549,FoodDB!$A$2:$I$1014,8,0)</f>
        <v>0</v>
      </c>
      <c r="J549" s="0" t="n">
        <f aca="false">$C549*VLOOKUP($B549,FoodDB!$A$2:$I$1014,9,0)</f>
        <v>0</v>
      </c>
    </row>
    <row r="550" customFormat="false" ht="15" hidden="false" customHeight="false" outlineLevel="0" collapsed="false">
      <c r="B550" s="96" t="s">
        <v>108</v>
      </c>
      <c r="C550" s="97" t="n">
        <v>0</v>
      </c>
      <c r="D550" s="0" t="n">
        <f aca="false">$C550*VLOOKUP($B550,FoodDB!$A$2:$I$1014,3,0)</f>
        <v>0</v>
      </c>
      <c r="E550" s="0" t="n">
        <f aca="false">$C550*VLOOKUP($B550,FoodDB!$A$2:$I$1014,4,0)</f>
        <v>0</v>
      </c>
      <c r="F550" s="0" t="n">
        <f aca="false">$C550*VLOOKUP($B550,FoodDB!$A$2:$I$1014,5,0)</f>
        <v>0</v>
      </c>
      <c r="G550" s="0" t="n">
        <f aca="false">$C550*VLOOKUP($B550,FoodDB!$A$2:$I$1014,6,0)</f>
        <v>0</v>
      </c>
      <c r="H550" s="0" t="n">
        <f aca="false">$C550*VLOOKUP($B550,FoodDB!$A$2:$I$1014,7,0)</f>
        <v>0</v>
      </c>
      <c r="I550" s="0" t="n">
        <f aca="false">$C550*VLOOKUP($B550,FoodDB!$A$2:$I$1014,8,0)</f>
        <v>0</v>
      </c>
      <c r="J550" s="0" t="n">
        <f aca="false">$C550*VLOOKUP($B550,FoodDB!$A$2:$I$1014,9,0)</f>
        <v>0</v>
      </c>
    </row>
    <row r="551" customFormat="false" ht="15" hidden="false" customHeight="false" outlineLevel="0" collapsed="false">
      <c r="B551" s="96" t="s">
        <v>108</v>
      </c>
      <c r="C551" s="97" t="n">
        <v>0</v>
      </c>
      <c r="D551" s="0" t="n">
        <f aca="false">$C551*VLOOKUP($B551,FoodDB!$A$2:$I$1014,3,0)</f>
        <v>0</v>
      </c>
      <c r="E551" s="0" t="n">
        <f aca="false">$C551*VLOOKUP($B551,FoodDB!$A$2:$I$1014,4,0)</f>
        <v>0</v>
      </c>
      <c r="F551" s="0" t="n">
        <f aca="false">$C551*VLOOKUP($B551,FoodDB!$A$2:$I$1014,5,0)</f>
        <v>0</v>
      </c>
      <c r="G551" s="0" t="n">
        <f aca="false">$C551*VLOOKUP($B551,FoodDB!$A$2:$I$1014,6,0)</f>
        <v>0</v>
      </c>
      <c r="H551" s="0" t="n">
        <f aca="false">$C551*VLOOKUP($B551,FoodDB!$A$2:$I$1014,7,0)</f>
        <v>0</v>
      </c>
      <c r="I551" s="0" t="n">
        <f aca="false">$C551*VLOOKUP($B551,FoodDB!$A$2:$I$1014,8,0)</f>
        <v>0</v>
      </c>
      <c r="J551" s="0" t="n">
        <f aca="false">$C551*VLOOKUP($B551,FoodDB!$A$2:$I$1014,9,0)</f>
        <v>0</v>
      </c>
    </row>
    <row r="552" customFormat="false" ht="15" hidden="false" customHeight="false" outlineLevel="0" collapsed="false">
      <c r="B552" s="96" t="s">
        <v>108</v>
      </c>
      <c r="C552" s="97" t="n">
        <v>0</v>
      </c>
      <c r="D552" s="0" t="n">
        <f aca="false">$C552*VLOOKUP($B552,FoodDB!$A$2:$I$1014,3,0)</f>
        <v>0</v>
      </c>
      <c r="E552" s="0" t="n">
        <f aca="false">$C552*VLOOKUP($B552,FoodDB!$A$2:$I$1014,4,0)</f>
        <v>0</v>
      </c>
      <c r="F552" s="0" t="n">
        <f aca="false">$C552*VLOOKUP($B552,FoodDB!$A$2:$I$1014,5,0)</f>
        <v>0</v>
      </c>
      <c r="G552" s="0" t="n">
        <f aca="false">$C552*VLOOKUP($B552,FoodDB!$A$2:$I$1014,6,0)</f>
        <v>0</v>
      </c>
      <c r="H552" s="0" t="n">
        <f aca="false">$C552*VLOOKUP($B552,FoodDB!$A$2:$I$1014,7,0)</f>
        <v>0</v>
      </c>
      <c r="I552" s="0" t="n">
        <f aca="false">$C552*VLOOKUP($B552,FoodDB!$A$2:$I$1014,8,0)</f>
        <v>0</v>
      </c>
      <c r="J552" s="0" t="n">
        <f aca="false">$C552*VLOOKUP($B552,FoodDB!$A$2:$I$1014,9,0)</f>
        <v>0</v>
      </c>
    </row>
    <row r="553" customFormat="false" ht="15" hidden="false" customHeight="false" outlineLevel="0" collapsed="false">
      <c r="A553" s="0" t="s">
        <v>98</v>
      </c>
      <c r="G553" s="0" t="n">
        <f aca="false">SUM(G546:G552)</f>
        <v>0</v>
      </c>
      <c r="H553" s="0" t="n">
        <f aca="false">SUM(H546:H552)</f>
        <v>0</v>
      </c>
      <c r="I553" s="0" t="n">
        <f aca="false">SUM(I546:I552)</f>
        <v>0</v>
      </c>
      <c r="J553" s="0" t="n">
        <f aca="false">SUM(G553:I553)</f>
        <v>0</v>
      </c>
    </row>
    <row r="554" customFormat="false" ht="15" hidden="false" customHeight="false" outlineLevel="0" collapsed="false">
      <c r="A554" s="0" t="s">
        <v>102</v>
      </c>
      <c r="B554" s="0" t="s">
        <v>103</v>
      </c>
      <c r="E554" s="100"/>
      <c r="F554" s="100"/>
      <c r="G554" s="100" t="n">
        <f aca="false">VLOOKUP($A546,LossChart!$A$3:$AB$105,14,0)</f>
        <v>630.683717029703</v>
      </c>
      <c r="H554" s="100" t="n">
        <f aca="false">VLOOKUP($A546,LossChart!$A$3:$AB$105,15,0)</f>
        <v>80</v>
      </c>
      <c r="I554" s="100" t="n">
        <f aca="false">VLOOKUP($A546,LossChart!$A$3:$AB$105,16,0)</f>
        <v>477.304074136158</v>
      </c>
      <c r="J554" s="100" t="n">
        <f aca="false">VLOOKUP($A546,LossChart!$A$3:$AB$105,17,0)</f>
        <v>1187.98779116586</v>
      </c>
      <c r="K554" s="100"/>
    </row>
    <row r="555" customFormat="false" ht="15" hidden="false" customHeight="false" outlineLevel="0" collapsed="false">
      <c r="A555" s="0" t="s">
        <v>104</v>
      </c>
      <c r="G555" s="0" t="n">
        <f aca="false">G554-G553</f>
        <v>630.683717029703</v>
      </c>
      <c r="H555" s="0" t="n">
        <f aca="false">H554-H553</f>
        <v>80</v>
      </c>
      <c r="I555" s="0" t="n">
        <f aca="false">I554-I553</f>
        <v>477.304074136158</v>
      </c>
      <c r="J555" s="0" t="n">
        <f aca="false">J554-J553</f>
        <v>1187.98779116586</v>
      </c>
    </row>
    <row r="557" customFormat="false" ht="60" hidden="false" customHeight="false" outlineLevel="0" collapsed="false">
      <c r="A557" s="21" t="s">
        <v>63</v>
      </c>
      <c r="B557" s="21" t="s">
        <v>93</v>
      </c>
      <c r="C557" s="21" t="s">
        <v>94</v>
      </c>
      <c r="D557" s="94" t="str">
        <f aca="false">FoodDB!$C$1</f>
        <v>Fat
(g)</v>
      </c>
      <c r="E557" s="94" t="str">
        <f aca="false">FoodDB!$D$1</f>
        <v>Carbs
(g)</v>
      </c>
      <c r="F557" s="94" t="str">
        <f aca="false">FoodDB!$E$1</f>
        <v>Protein
(g)</v>
      </c>
      <c r="G557" s="94" t="str">
        <f aca="false">FoodDB!$F$1</f>
        <v>Fat
(Cal)</v>
      </c>
      <c r="H557" s="94" t="str">
        <f aca="false">FoodDB!$G$1</f>
        <v>Carb
(Cal)</v>
      </c>
      <c r="I557" s="94" t="str">
        <f aca="false">FoodDB!$H$1</f>
        <v>Protein
(Cal)</v>
      </c>
      <c r="J557" s="94" t="str">
        <f aca="false">FoodDB!$I$1</f>
        <v>Total
Calories</v>
      </c>
      <c r="K557" s="94"/>
      <c r="L557" s="94" t="s">
        <v>110</v>
      </c>
      <c r="M557" s="94" t="s">
        <v>111</v>
      </c>
      <c r="N557" s="94" t="s">
        <v>112</v>
      </c>
      <c r="O557" s="94" t="s">
        <v>113</v>
      </c>
      <c r="P557" s="94" t="s">
        <v>118</v>
      </c>
      <c r="Q557" s="94" t="s">
        <v>119</v>
      </c>
      <c r="R557" s="94" t="s">
        <v>120</v>
      </c>
      <c r="S557" s="94" t="s">
        <v>121</v>
      </c>
    </row>
    <row r="558" customFormat="false" ht="15" hidden="false" customHeight="false" outlineLevel="0" collapsed="false">
      <c r="A558" s="95" t="n">
        <f aca="false">A546+1</f>
        <v>43040</v>
      </c>
      <c r="B558" s="96" t="s">
        <v>108</v>
      </c>
      <c r="C558" s="97" t="n">
        <v>0</v>
      </c>
      <c r="D558" s="0" t="n">
        <f aca="false">$C558*VLOOKUP($B558,FoodDB!$A$2:$I$1014,3,0)</f>
        <v>0</v>
      </c>
      <c r="E558" s="0" t="n">
        <f aca="false">$C558*VLOOKUP($B558,FoodDB!$A$2:$I$1014,4,0)</f>
        <v>0</v>
      </c>
      <c r="F558" s="0" t="n">
        <f aca="false">$C558*VLOOKUP($B558,FoodDB!$A$2:$I$1014,5,0)</f>
        <v>0</v>
      </c>
      <c r="G558" s="0" t="n">
        <f aca="false">$C558*VLOOKUP($B558,FoodDB!$A$2:$I$1014,6,0)</f>
        <v>0</v>
      </c>
      <c r="H558" s="0" t="n">
        <f aca="false">$C558*VLOOKUP($B558,FoodDB!$A$2:$I$1014,7,0)</f>
        <v>0</v>
      </c>
      <c r="I558" s="0" t="n">
        <f aca="false">$C558*VLOOKUP($B558,FoodDB!$A$2:$I$1014,8,0)</f>
        <v>0</v>
      </c>
      <c r="J558" s="0" t="n">
        <f aca="false">$C558*VLOOKUP($B558,FoodDB!$A$2:$I$1014,9,0)</f>
        <v>0</v>
      </c>
      <c r="L558" s="0" t="n">
        <f aca="false">SUM(G558:G564)</f>
        <v>0</v>
      </c>
      <c r="M558" s="0" t="n">
        <f aca="false">SUM(H558:H564)</f>
        <v>0</v>
      </c>
      <c r="N558" s="0" t="n">
        <f aca="false">SUM(I558:I564)</f>
        <v>0</v>
      </c>
      <c r="O558" s="0" t="n">
        <f aca="false">SUM(L558:N558)</f>
        <v>0</v>
      </c>
      <c r="P558" s="100" t="n">
        <f aca="false">VLOOKUP($A558,LossChart!$A$3:$AB$105,14,0)-L558</f>
        <v>636.600108745226</v>
      </c>
      <c r="Q558" s="100" t="n">
        <f aca="false">VLOOKUP($A558,LossChart!$A$3:$AB$105,15,0)-M558</f>
        <v>80</v>
      </c>
      <c r="R558" s="100" t="n">
        <f aca="false">VLOOKUP($A558,LossChart!$A$3:$AB$105,16,0)-N558</f>
        <v>477.304074136158</v>
      </c>
      <c r="S558" s="100" t="n">
        <f aca="false">VLOOKUP($A558,LossChart!$A$3:$AB$105,17,0)-O558</f>
        <v>1193.90418288138</v>
      </c>
    </row>
    <row r="559" customFormat="false" ht="15" hidden="false" customHeight="false" outlineLevel="0" collapsed="false">
      <c r="B559" s="96" t="s">
        <v>108</v>
      </c>
      <c r="C559" s="97" t="n">
        <v>0</v>
      </c>
      <c r="D559" s="0" t="n">
        <f aca="false">$C559*VLOOKUP($B559,FoodDB!$A$2:$I$1014,3,0)</f>
        <v>0</v>
      </c>
      <c r="E559" s="0" t="n">
        <f aca="false">$C559*VLOOKUP($B559,FoodDB!$A$2:$I$1014,4,0)</f>
        <v>0</v>
      </c>
      <c r="F559" s="0" t="n">
        <f aca="false">$C559*VLOOKUP($B559,FoodDB!$A$2:$I$1014,5,0)</f>
        <v>0</v>
      </c>
      <c r="G559" s="0" t="n">
        <f aca="false">$C559*VLOOKUP($B559,FoodDB!$A$2:$I$1014,6,0)</f>
        <v>0</v>
      </c>
      <c r="H559" s="0" t="n">
        <f aca="false">$C559*VLOOKUP($B559,FoodDB!$A$2:$I$1014,7,0)</f>
        <v>0</v>
      </c>
      <c r="I559" s="0" t="n">
        <f aca="false">$C559*VLOOKUP($B559,FoodDB!$A$2:$I$1014,8,0)</f>
        <v>0</v>
      </c>
      <c r="J559" s="0" t="n">
        <f aca="false">$C559*VLOOKUP($B559,FoodDB!$A$2:$I$1014,9,0)</f>
        <v>0</v>
      </c>
    </row>
    <row r="560" customFormat="false" ht="15" hidden="false" customHeight="false" outlineLevel="0" collapsed="false">
      <c r="B560" s="96" t="s">
        <v>108</v>
      </c>
      <c r="C560" s="97" t="n">
        <v>0</v>
      </c>
      <c r="D560" s="0" t="n">
        <f aca="false">$C560*VLOOKUP($B560,FoodDB!$A$2:$I$1014,3,0)</f>
        <v>0</v>
      </c>
      <c r="E560" s="0" t="n">
        <f aca="false">$C560*VLOOKUP($B560,FoodDB!$A$2:$I$1014,4,0)</f>
        <v>0</v>
      </c>
      <c r="F560" s="0" t="n">
        <f aca="false">$C560*VLOOKUP($B560,FoodDB!$A$2:$I$1014,5,0)</f>
        <v>0</v>
      </c>
      <c r="G560" s="0" t="n">
        <f aca="false">$C560*VLOOKUP($B560,FoodDB!$A$2:$I$1014,6,0)</f>
        <v>0</v>
      </c>
      <c r="H560" s="0" t="n">
        <f aca="false">$C560*VLOOKUP($B560,FoodDB!$A$2:$I$1014,7,0)</f>
        <v>0</v>
      </c>
      <c r="I560" s="0" t="n">
        <f aca="false">$C560*VLOOKUP($B560,FoodDB!$A$2:$I$1014,8,0)</f>
        <v>0</v>
      </c>
      <c r="J560" s="0" t="n">
        <f aca="false">$C560*VLOOKUP($B560,FoodDB!$A$2:$I$1014,9,0)</f>
        <v>0</v>
      </c>
    </row>
    <row r="561" customFormat="false" ht="15" hidden="false" customHeight="false" outlineLevel="0" collapsed="false">
      <c r="B561" s="96" t="s">
        <v>108</v>
      </c>
      <c r="C561" s="97" t="n">
        <v>0</v>
      </c>
      <c r="D561" s="0" t="n">
        <f aca="false">$C561*VLOOKUP($B561,FoodDB!$A$2:$I$1014,3,0)</f>
        <v>0</v>
      </c>
      <c r="E561" s="0" t="n">
        <f aca="false">$C561*VLOOKUP($B561,FoodDB!$A$2:$I$1014,4,0)</f>
        <v>0</v>
      </c>
      <c r="F561" s="0" t="n">
        <f aca="false">$C561*VLOOKUP($B561,FoodDB!$A$2:$I$1014,5,0)</f>
        <v>0</v>
      </c>
      <c r="G561" s="0" t="n">
        <f aca="false">$C561*VLOOKUP($B561,FoodDB!$A$2:$I$1014,6,0)</f>
        <v>0</v>
      </c>
      <c r="H561" s="0" t="n">
        <f aca="false">$C561*VLOOKUP($B561,FoodDB!$A$2:$I$1014,7,0)</f>
        <v>0</v>
      </c>
      <c r="I561" s="0" t="n">
        <f aca="false">$C561*VLOOKUP($B561,FoodDB!$A$2:$I$1014,8,0)</f>
        <v>0</v>
      </c>
      <c r="J561" s="0" t="n">
        <f aca="false">$C561*VLOOKUP($B561,FoodDB!$A$2:$I$1014,9,0)</f>
        <v>0</v>
      </c>
    </row>
    <row r="562" customFormat="false" ht="15" hidden="false" customHeight="false" outlineLevel="0" collapsed="false">
      <c r="B562" s="96" t="s">
        <v>108</v>
      </c>
      <c r="C562" s="97" t="n">
        <v>0</v>
      </c>
      <c r="D562" s="0" t="n">
        <f aca="false">$C562*VLOOKUP($B562,FoodDB!$A$2:$I$1014,3,0)</f>
        <v>0</v>
      </c>
      <c r="E562" s="0" t="n">
        <f aca="false">$C562*VLOOKUP($B562,FoodDB!$A$2:$I$1014,4,0)</f>
        <v>0</v>
      </c>
      <c r="F562" s="0" t="n">
        <f aca="false">$C562*VLOOKUP($B562,FoodDB!$A$2:$I$1014,5,0)</f>
        <v>0</v>
      </c>
      <c r="G562" s="0" t="n">
        <f aca="false">$C562*VLOOKUP($B562,FoodDB!$A$2:$I$1014,6,0)</f>
        <v>0</v>
      </c>
      <c r="H562" s="0" t="n">
        <f aca="false">$C562*VLOOKUP($B562,FoodDB!$A$2:$I$1014,7,0)</f>
        <v>0</v>
      </c>
      <c r="I562" s="0" t="n">
        <f aca="false">$C562*VLOOKUP($B562,FoodDB!$A$2:$I$1014,8,0)</f>
        <v>0</v>
      </c>
      <c r="J562" s="0" t="n">
        <f aca="false">$C562*VLOOKUP($B562,FoodDB!$A$2:$I$1014,9,0)</f>
        <v>0</v>
      </c>
    </row>
    <row r="563" customFormat="false" ht="15" hidden="false" customHeight="false" outlineLevel="0" collapsed="false">
      <c r="B563" s="96" t="s">
        <v>108</v>
      </c>
      <c r="C563" s="97" t="n">
        <v>0</v>
      </c>
      <c r="D563" s="0" t="n">
        <f aca="false">$C563*VLOOKUP($B563,FoodDB!$A$2:$I$1014,3,0)</f>
        <v>0</v>
      </c>
      <c r="E563" s="0" t="n">
        <f aca="false">$C563*VLOOKUP($B563,FoodDB!$A$2:$I$1014,4,0)</f>
        <v>0</v>
      </c>
      <c r="F563" s="0" t="n">
        <f aca="false">$C563*VLOOKUP($B563,FoodDB!$A$2:$I$1014,5,0)</f>
        <v>0</v>
      </c>
      <c r="G563" s="0" t="n">
        <f aca="false">$C563*VLOOKUP($B563,FoodDB!$A$2:$I$1014,6,0)</f>
        <v>0</v>
      </c>
      <c r="H563" s="0" t="n">
        <f aca="false">$C563*VLOOKUP($B563,FoodDB!$A$2:$I$1014,7,0)</f>
        <v>0</v>
      </c>
      <c r="I563" s="0" t="n">
        <f aca="false">$C563*VLOOKUP($B563,FoodDB!$A$2:$I$1014,8,0)</f>
        <v>0</v>
      </c>
      <c r="J563" s="0" t="n">
        <f aca="false">$C563*VLOOKUP($B563,FoodDB!$A$2:$I$1014,9,0)</f>
        <v>0</v>
      </c>
    </row>
    <row r="564" customFormat="false" ht="15" hidden="false" customHeight="false" outlineLevel="0" collapsed="false">
      <c r="B564" s="96" t="s">
        <v>108</v>
      </c>
      <c r="C564" s="97" t="n">
        <v>0</v>
      </c>
      <c r="D564" s="0" t="n">
        <f aca="false">$C564*VLOOKUP($B564,FoodDB!$A$2:$I$1014,3,0)</f>
        <v>0</v>
      </c>
      <c r="E564" s="0" t="n">
        <f aca="false">$C564*VLOOKUP($B564,FoodDB!$A$2:$I$1014,4,0)</f>
        <v>0</v>
      </c>
      <c r="F564" s="0" t="n">
        <f aca="false">$C564*VLOOKUP($B564,FoodDB!$A$2:$I$1014,5,0)</f>
        <v>0</v>
      </c>
      <c r="G564" s="0" t="n">
        <f aca="false">$C564*VLOOKUP($B564,FoodDB!$A$2:$I$1014,6,0)</f>
        <v>0</v>
      </c>
      <c r="H564" s="0" t="n">
        <f aca="false">$C564*VLOOKUP($B564,FoodDB!$A$2:$I$1014,7,0)</f>
        <v>0</v>
      </c>
      <c r="I564" s="0" t="n">
        <f aca="false">$C564*VLOOKUP($B564,FoodDB!$A$2:$I$1014,8,0)</f>
        <v>0</v>
      </c>
      <c r="J564" s="0" t="n">
        <f aca="false">$C564*VLOOKUP($B564,FoodDB!$A$2:$I$1014,9,0)</f>
        <v>0</v>
      </c>
    </row>
    <row r="565" customFormat="false" ht="15" hidden="false" customHeight="false" outlineLevel="0" collapsed="false">
      <c r="A565" s="0" t="s">
        <v>98</v>
      </c>
      <c r="G565" s="0" t="n">
        <f aca="false">SUM(G558:G564)</f>
        <v>0</v>
      </c>
      <c r="H565" s="0" t="n">
        <f aca="false">SUM(H558:H564)</f>
        <v>0</v>
      </c>
      <c r="I565" s="0" t="n">
        <f aca="false">SUM(I558:I564)</f>
        <v>0</v>
      </c>
      <c r="J565" s="0" t="n">
        <f aca="false">SUM(G565:I565)</f>
        <v>0</v>
      </c>
    </row>
    <row r="566" customFormat="false" ht="15" hidden="false" customHeight="false" outlineLevel="0" collapsed="false">
      <c r="A566" s="0" t="s">
        <v>102</v>
      </c>
      <c r="B566" s="0" t="s">
        <v>103</v>
      </c>
      <c r="E566" s="100"/>
      <c r="F566" s="100"/>
      <c r="G566" s="100" t="n">
        <f aca="false">VLOOKUP($A558,LossChart!$A$3:$AB$105,14,0)</f>
        <v>636.600108745226</v>
      </c>
      <c r="H566" s="100" t="n">
        <f aca="false">VLOOKUP($A558,LossChart!$A$3:$AB$105,15,0)</f>
        <v>80</v>
      </c>
      <c r="I566" s="100" t="n">
        <f aca="false">VLOOKUP($A558,LossChart!$A$3:$AB$105,16,0)</f>
        <v>477.304074136158</v>
      </c>
      <c r="J566" s="100" t="n">
        <f aca="false">VLOOKUP($A558,LossChart!$A$3:$AB$105,17,0)</f>
        <v>1193.90418288138</v>
      </c>
      <c r="K566" s="100"/>
    </row>
    <row r="567" customFormat="false" ht="15" hidden="false" customHeight="false" outlineLevel="0" collapsed="false">
      <c r="A567" s="0" t="s">
        <v>104</v>
      </c>
      <c r="G567" s="0" t="n">
        <f aca="false">G566-G565</f>
        <v>636.600108745226</v>
      </c>
      <c r="H567" s="0" t="n">
        <f aca="false">H566-H565</f>
        <v>80</v>
      </c>
      <c r="I567" s="0" t="n">
        <f aca="false">I566-I565</f>
        <v>477.304074136158</v>
      </c>
      <c r="J567" s="0" t="n">
        <f aca="false">J566-J565</f>
        <v>1193.90418288138</v>
      </c>
    </row>
    <row r="569" customFormat="false" ht="60" hidden="false" customHeight="false" outlineLevel="0" collapsed="false">
      <c r="A569" s="21" t="s">
        <v>63</v>
      </c>
      <c r="B569" s="21" t="s">
        <v>93</v>
      </c>
      <c r="C569" s="21" t="s">
        <v>94</v>
      </c>
      <c r="D569" s="94" t="str">
        <f aca="false">FoodDB!$C$1</f>
        <v>Fat
(g)</v>
      </c>
      <c r="E569" s="94" t="str">
        <f aca="false">FoodDB!$D$1</f>
        <v>Carbs
(g)</v>
      </c>
      <c r="F569" s="94" t="str">
        <f aca="false">FoodDB!$E$1</f>
        <v>Protein
(g)</v>
      </c>
      <c r="G569" s="94" t="str">
        <f aca="false">FoodDB!$F$1</f>
        <v>Fat
(Cal)</v>
      </c>
      <c r="H569" s="94" t="str">
        <f aca="false">FoodDB!$G$1</f>
        <v>Carb
(Cal)</v>
      </c>
      <c r="I569" s="94" t="str">
        <f aca="false">FoodDB!$H$1</f>
        <v>Protein
(Cal)</v>
      </c>
      <c r="J569" s="94" t="str">
        <f aca="false">FoodDB!$I$1</f>
        <v>Total
Calories</v>
      </c>
      <c r="K569" s="94"/>
      <c r="L569" s="94" t="s">
        <v>110</v>
      </c>
      <c r="M569" s="94" t="s">
        <v>111</v>
      </c>
      <c r="N569" s="94" t="s">
        <v>112</v>
      </c>
      <c r="O569" s="94" t="s">
        <v>113</v>
      </c>
      <c r="P569" s="94" t="s">
        <v>118</v>
      </c>
      <c r="Q569" s="94" t="s">
        <v>119</v>
      </c>
      <c r="R569" s="94" t="s">
        <v>120</v>
      </c>
      <c r="S569" s="94" t="s">
        <v>121</v>
      </c>
    </row>
    <row r="570" customFormat="false" ht="15" hidden="false" customHeight="false" outlineLevel="0" collapsed="false">
      <c r="A570" s="95" t="n">
        <f aca="false">A558+1</f>
        <v>43041</v>
      </c>
      <c r="B570" s="96" t="s">
        <v>108</v>
      </c>
      <c r="C570" s="97" t="n">
        <v>0</v>
      </c>
      <c r="D570" s="0" t="n">
        <f aca="false">$C570*VLOOKUP($B570,FoodDB!$A$2:$I$1014,3,0)</f>
        <v>0</v>
      </c>
      <c r="E570" s="0" t="n">
        <f aca="false">$C570*VLOOKUP($B570,FoodDB!$A$2:$I$1014,4,0)</f>
        <v>0</v>
      </c>
      <c r="F570" s="0" t="n">
        <f aca="false">$C570*VLOOKUP($B570,FoodDB!$A$2:$I$1014,5,0)</f>
        <v>0</v>
      </c>
      <c r="G570" s="0" t="n">
        <f aca="false">$C570*VLOOKUP($B570,FoodDB!$A$2:$I$1014,6,0)</f>
        <v>0</v>
      </c>
      <c r="H570" s="0" t="n">
        <f aca="false">$C570*VLOOKUP($B570,FoodDB!$A$2:$I$1014,7,0)</f>
        <v>0</v>
      </c>
      <c r="I570" s="0" t="n">
        <f aca="false">$C570*VLOOKUP($B570,FoodDB!$A$2:$I$1014,8,0)</f>
        <v>0</v>
      </c>
      <c r="J570" s="0" t="n">
        <f aca="false">$C570*VLOOKUP($B570,FoodDB!$A$2:$I$1014,9,0)</f>
        <v>0</v>
      </c>
      <c r="L570" s="0" t="n">
        <f aca="false">SUM(G570:G576)</f>
        <v>0</v>
      </c>
      <c r="M570" s="0" t="n">
        <f aca="false">SUM(H570:H576)</f>
        <v>0</v>
      </c>
      <c r="N570" s="0" t="n">
        <f aca="false">SUM(I570:I576)</f>
        <v>0</v>
      </c>
      <c r="O570" s="0" t="n">
        <f aca="false">SUM(L570:N570)</f>
        <v>0</v>
      </c>
      <c r="P570" s="100" t="n">
        <f aca="false">VLOOKUP($A570,LossChart!$A$3:$AB$105,14,0)-L570</f>
        <v>642.464098134125</v>
      </c>
      <c r="Q570" s="100" t="n">
        <f aca="false">VLOOKUP($A570,LossChart!$A$3:$AB$105,15,0)-M570</f>
        <v>80</v>
      </c>
      <c r="R570" s="100" t="n">
        <f aca="false">VLOOKUP($A570,LossChart!$A$3:$AB$105,16,0)-N570</f>
        <v>477.304074136158</v>
      </c>
      <c r="S570" s="100" t="n">
        <f aca="false">VLOOKUP($A570,LossChart!$A$3:$AB$105,17,0)-O570</f>
        <v>1199.76817227028</v>
      </c>
    </row>
    <row r="571" customFormat="false" ht="15" hidden="false" customHeight="false" outlineLevel="0" collapsed="false">
      <c r="B571" s="96" t="s">
        <v>108</v>
      </c>
      <c r="C571" s="97" t="n">
        <v>0</v>
      </c>
      <c r="D571" s="0" t="n">
        <f aca="false">$C571*VLOOKUP($B571,FoodDB!$A$2:$I$1014,3,0)</f>
        <v>0</v>
      </c>
      <c r="E571" s="0" t="n">
        <f aca="false">$C571*VLOOKUP($B571,FoodDB!$A$2:$I$1014,4,0)</f>
        <v>0</v>
      </c>
      <c r="F571" s="0" t="n">
        <f aca="false">$C571*VLOOKUP($B571,FoodDB!$A$2:$I$1014,5,0)</f>
        <v>0</v>
      </c>
      <c r="G571" s="0" t="n">
        <f aca="false">$C571*VLOOKUP($B571,FoodDB!$A$2:$I$1014,6,0)</f>
        <v>0</v>
      </c>
      <c r="H571" s="0" t="n">
        <f aca="false">$C571*VLOOKUP($B571,FoodDB!$A$2:$I$1014,7,0)</f>
        <v>0</v>
      </c>
      <c r="I571" s="0" t="n">
        <f aca="false">$C571*VLOOKUP($B571,FoodDB!$A$2:$I$1014,8,0)</f>
        <v>0</v>
      </c>
      <c r="J571" s="0" t="n">
        <f aca="false">$C571*VLOOKUP($B571,FoodDB!$A$2:$I$1014,9,0)</f>
        <v>0</v>
      </c>
    </row>
    <row r="572" customFormat="false" ht="15" hidden="false" customHeight="false" outlineLevel="0" collapsed="false">
      <c r="B572" s="96" t="s">
        <v>108</v>
      </c>
      <c r="C572" s="97" t="n">
        <v>0</v>
      </c>
      <c r="D572" s="0" t="n">
        <f aca="false">$C572*VLOOKUP($B572,FoodDB!$A$2:$I$1014,3,0)</f>
        <v>0</v>
      </c>
      <c r="E572" s="0" t="n">
        <f aca="false">$C572*VLOOKUP($B572,FoodDB!$A$2:$I$1014,4,0)</f>
        <v>0</v>
      </c>
      <c r="F572" s="0" t="n">
        <f aca="false">$C572*VLOOKUP($B572,FoodDB!$A$2:$I$1014,5,0)</f>
        <v>0</v>
      </c>
      <c r="G572" s="0" t="n">
        <f aca="false">$C572*VLOOKUP($B572,FoodDB!$A$2:$I$1014,6,0)</f>
        <v>0</v>
      </c>
      <c r="H572" s="0" t="n">
        <f aca="false">$C572*VLOOKUP($B572,FoodDB!$A$2:$I$1014,7,0)</f>
        <v>0</v>
      </c>
      <c r="I572" s="0" t="n">
        <f aca="false">$C572*VLOOKUP($B572,FoodDB!$A$2:$I$1014,8,0)</f>
        <v>0</v>
      </c>
      <c r="J572" s="0" t="n">
        <f aca="false">$C572*VLOOKUP($B572,FoodDB!$A$2:$I$1014,9,0)</f>
        <v>0</v>
      </c>
    </row>
    <row r="573" customFormat="false" ht="15" hidden="false" customHeight="false" outlineLevel="0" collapsed="false">
      <c r="B573" s="96" t="s">
        <v>108</v>
      </c>
      <c r="C573" s="97" t="n">
        <v>0</v>
      </c>
      <c r="D573" s="0" t="n">
        <f aca="false">$C573*VLOOKUP($B573,FoodDB!$A$2:$I$1014,3,0)</f>
        <v>0</v>
      </c>
      <c r="E573" s="0" t="n">
        <f aca="false">$C573*VLOOKUP($B573,FoodDB!$A$2:$I$1014,4,0)</f>
        <v>0</v>
      </c>
      <c r="F573" s="0" t="n">
        <f aca="false">$C573*VLOOKUP($B573,FoodDB!$A$2:$I$1014,5,0)</f>
        <v>0</v>
      </c>
      <c r="G573" s="0" t="n">
        <f aca="false">$C573*VLOOKUP($B573,FoodDB!$A$2:$I$1014,6,0)</f>
        <v>0</v>
      </c>
      <c r="H573" s="0" t="n">
        <f aca="false">$C573*VLOOKUP($B573,FoodDB!$A$2:$I$1014,7,0)</f>
        <v>0</v>
      </c>
      <c r="I573" s="0" t="n">
        <f aca="false">$C573*VLOOKUP($B573,FoodDB!$A$2:$I$1014,8,0)</f>
        <v>0</v>
      </c>
      <c r="J573" s="0" t="n">
        <f aca="false">$C573*VLOOKUP($B573,FoodDB!$A$2:$I$1014,9,0)</f>
        <v>0</v>
      </c>
    </row>
    <row r="574" customFormat="false" ht="15" hidden="false" customHeight="false" outlineLevel="0" collapsed="false">
      <c r="B574" s="96" t="s">
        <v>108</v>
      </c>
      <c r="C574" s="97" t="n">
        <v>0</v>
      </c>
      <c r="D574" s="0" t="n">
        <f aca="false">$C574*VLOOKUP($B574,FoodDB!$A$2:$I$1014,3,0)</f>
        <v>0</v>
      </c>
      <c r="E574" s="0" t="n">
        <f aca="false">$C574*VLOOKUP($B574,FoodDB!$A$2:$I$1014,4,0)</f>
        <v>0</v>
      </c>
      <c r="F574" s="0" t="n">
        <f aca="false">$C574*VLOOKUP($B574,FoodDB!$A$2:$I$1014,5,0)</f>
        <v>0</v>
      </c>
      <c r="G574" s="0" t="n">
        <f aca="false">$C574*VLOOKUP($B574,FoodDB!$A$2:$I$1014,6,0)</f>
        <v>0</v>
      </c>
      <c r="H574" s="0" t="n">
        <f aca="false">$C574*VLOOKUP($B574,FoodDB!$A$2:$I$1014,7,0)</f>
        <v>0</v>
      </c>
      <c r="I574" s="0" t="n">
        <f aca="false">$C574*VLOOKUP($B574,FoodDB!$A$2:$I$1014,8,0)</f>
        <v>0</v>
      </c>
      <c r="J574" s="0" t="n">
        <f aca="false">$C574*VLOOKUP($B574,FoodDB!$A$2:$I$1014,9,0)</f>
        <v>0</v>
      </c>
    </row>
    <row r="575" customFormat="false" ht="15" hidden="false" customHeight="false" outlineLevel="0" collapsed="false">
      <c r="B575" s="96" t="s">
        <v>108</v>
      </c>
      <c r="C575" s="97" t="n">
        <v>0</v>
      </c>
      <c r="D575" s="0" t="n">
        <f aca="false">$C575*VLOOKUP($B575,FoodDB!$A$2:$I$1014,3,0)</f>
        <v>0</v>
      </c>
      <c r="E575" s="0" t="n">
        <f aca="false">$C575*VLOOKUP($B575,FoodDB!$A$2:$I$1014,4,0)</f>
        <v>0</v>
      </c>
      <c r="F575" s="0" t="n">
        <f aca="false">$C575*VLOOKUP($B575,FoodDB!$A$2:$I$1014,5,0)</f>
        <v>0</v>
      </c>
      <c r="G575" s="0" t="n">
        <f aca="false">$C575*VLOOKUP($B575,FoodDB!$A$2:$I$1014,6,0)</f>
        <v>0</v>
      </c>
      <c r="H575" s="0" t="n">
        <f aca="false">$C575*VLOOKUP($B575,FoodDB!$A$2:$I$1014,7,0)</f>
        <v>0</v>
      </c>
      <c r="I575" s="0" t="n">
        <f aca="false">$C575*VLOOKUP($B575,FoodDB!$A$2:$I$1014,8,0)</f>
        <v>0</v>
      </c>
      <c r="J575" s="0" t="n">
        <f aca="false">$C575*VLOOKUP($B575,FoodDB!$A$2:$I$1014,9,0)</f>
        <v>0</v>
      </c>
    </row>
    <row r="576" customFormat="false" ht="15" hidden="false" customHeight="false" outlineLevel="0" collapsed="false">
      <c r="B576" s="96" t="s">
        <v>108</v>
      </c>
      <c r="C576" s="97" t="n">
        <v>0</v>
      </c>
      <c r="D576" s="0" t="n">
        <f aca="false">$C576*VLOOKUP($B576,FoodDB!$A$2:$I$1014,3,0)</f>
        <v>0</v>
      </c>
      <c r="E576" s="0" t="n">
        <f aca="false">$C576*VLOOKUP($B576,FoodDB!$A$2:$I$1014,4,0)</f>
        <v>0</v>
      </c>
      <c r="F576" s="0" t="n">
        <f aca="false">$C576*VLOOKUP($B576,FoodDB!$A$2:$I$1014,5,0)</f>
        <v>0</v>
      </c>
      <c r="G576" s="0" t="n">
        <f aca="false">$C576*VLOOKUP($B576,FoodDB!$A$2:$I$1014,6,0)</f>
        <v>0</v>
      </c>
      <c r="H576" s="0" t="n">
        <f aca="false">$C576*VLOOKUP($B576,FoodDB!$A$2:$I$1014,7,0)</f>
        <v>0</v>
      </c>
      <c r="I576" s="0" t="n">
        <f aca="false">$C576*VLOOKUP($B576,FoodDB!$A$2:$I$1014,8,0)</f>
        <v>0</v>
      </c>
      <c r="J576" s="0" t="n">
        <f aca="false">$C576*VLOOKUP($B576,FoodDB!$A$2:$I$1014,9,0)</f>
        <v>0</v>
      </c>
    </row>
    <row r="577" customFormat="false" ht="15" hidden="false" customHeight="false" outlineLevel="0" collapsed="false">
      <c r="A577" s="0" t="s">
        <v>98</v>
      </c>
      <c r="G577" s="0" t="n">
        <f aca="false">SUM(G570:G576)</f>
        <v>0</v>
      </c>
      <c r="H577" s="0" t="n">
        <f aca="false">SUM(H570:H576)</f>
        <v>0</v>
      </c>
      <c r="I577" s="0" t="n">
        <f aca="false">SUM(I570:I576)</f>
        <v>0</v>
      </c>
      <c r="J577" s="0" t="n">
        <f aca="false">SUM(G577:I577)</f>
        <v>0</v>
      </c>
    </row>
    <row r="578" customFormat="false" ht="15" hidden="false" customHeight="false" outlineLevel="0" collapsed="false">
      <c r="A578" s="0" t="s">
        <v>102</v>
      </c>
      <c r="B578" s="0" t="s">
        <v>103</v>
      </c>
      <c r="E578" s="100"/>
      <c r="F578" s="100"/>
      <c r="G578" s="100" t="n">
        <f aca="false">VLOOKUP($A570,LossChart!$A$3:$AB$105,14,0)</f>
        <v>642.464098134125</v>
      </c>
      <c r="H578" s="100" t="n">
        <f aca="false">VLOOKUP($A570,LossChart!$A$3:$AB$105,15,0)</f>
        <v>80</v>
      </c>
      <c r="I578" s="100" t="n">
        <f aca="false">VLOOKUP($A570,LossChart!$A$3:$AB$105,16,0)</f>
        <v>477.304074136158</v>
      </c>
      <c r="J578" s="100" t="n">
        <f aca="false">VLOOKUP($A570,LossChart!$A$3:$AB$105,17,0)</f>
        <v>1199.76817227028</v>
      </c>
      <c r="K578" s="100"/>
    </row>
    <row r="579" customFormat="false" ht="15" hidden="false" customHeight="false" outlineLevel="0" collapsed="false">
      <c r="A579" s="0" t="s">
        <v>104</v>
      </c>
      <c r="G579" s="0" t="n">
        <f aca="false">G578-G577</f>
        <v>642.464098134125</v>
      </c>
      <c r="H579" s="0" t="n">
        <f aca="false">H578-H577</f>
        <v>80</v>
      </c>
      <c r="I579" s="0" t="n">
        <f aca="false">I578-I577</f>
        <v>477.304074136158</v>
      </c>
      <c r="J579" s="0" t="n">
        <f aca="false">J578-J577</f>
        <v>1199.76817227028</v>
      </c>
    </row>
    <row r="581" customFormat="false" ht="60" hidden="false" customHeight="false" outlineLevel="0" collapsed="false">
      <c r="A581" s="21" t="s">
        <v>63</v>
      </c>
      <c r="B581" s="21" t="s">
        <v>93</v>
      </c>
      <c r="C581" s="21" t="s">
        <v>94</v>
      </c>
      <c r="D581" s="94" t="str">
        <f aca="false">FoodDB!$C$1</f>
        <v>Fat
(g)</v>
      </c>
      <c r="E581" s="94" t="str">
        <f aca="false">FoodDB!$D$1</f>
        <v>Carbs
(g)</v>
      </c>
      <c r="F581" s="94" t="str">
        <f aca="false">FoodDB!$E$1</f>
        <v>Protein
(g)</v>
      </c>
      <c r="G581" s="94" t="str">
        <f aca="false">FoodDB!$F$1</f>
        <v>Fat
(Cal)</v>
      </c>
      <c r="H581" s="94" t="str">
        <f aca="false">FoodDB!$G$1</f>
        <v>Carb
(Cal)</v>
      </c>
      <c r="I581" s="94" t="str">
        <f aca="false">FoodDB!$H$1</f>
        <v>Protein
(Cal)</v>
      </c>
      <c r="J581" s="94" t="str">
        <f aca="false">FoodDB!$I$1</f>
        <v>Total
Calories</v>
      </c>
      <c r="K581" s="94"/>
      <c r="L581" s="94" t="s">
        <v>110</v>
      </c>
      <c r="M581" s="94" t="s">
        <v>111</v>
      </c>
      <c r="N581" s="94" t="s">
        <v>112</v>
      </c>
      <c r="O581" s="94" t="s">
        <v>113</v>
      </c>
      <c r="P581" s="94" t="s">
        <v>118</v>
      </c>
      <c r="Q581" s="94" t="s">
        <v>119</v>
      </c>
      <c r="R581" s="94" t="s">
        <v>120</v>
      </c>
      <c r="S581" s="94" t="s">
        <v>121</v>
      </c>
    </row>
    <row r="582" customFormat="false" ht="15" hidden="false" customHeight="false" outlineLevel="0" collapsed="false">
      <c r="A582" s="95" t="n">
        <f aca="false">A570+1</f>
        <v>43042</v>
      </c>
      <c r="B582" s="96" t="s">
        <v>108</v>
      </c>
      <c r="C582" s="97" t="n">
        <v>0</v>
      </c>
      <c r="D582" s="0" t="n">
        <f aca="false">$C582*VLOOKUP($B582,FoodDB!$A$2:$I$1014,3,0)</f>
        <v>0</v>
      </c>
      <c r="E582" s="0" t="n">
        <f aca="false">$C582*VLOOKUP($B582,FoodDB!$A$2:$I$1014,4,0)</f>
        <v>0</v>
      </c>
      <c r="F582" s="0" t="n">
        <f aca="false">$C582*VLOOKUP($B582,FoodDB!$A$2:$I$1014,5,0)</f>
        <v>0</v>
      </c>
      <c r="G582" s="0" t="n">
        <f aca="false">$C582*VLOOKUP($B582,FoodDB!$A$2:$I$1014,6,0)</f>
        <v>0</v>
      </c>
      <c r="H582" s="0" t="n">
        <f aca="false">$C582*VLOOKUP($B582,FoodDB!$A$2:$I$1014,7,0)</f>
        <v>0</v>
      </c>
      <c r="I582" s="0" t="n">
        <f aca="false">$C582*VLOOKUP($B582,FoodDB!$A$2:$I$1014,8,0)</f>
        <v>0</v>
      </c>
      <c r="J582" s="0" t="n">
        <f aca="false">$C582*VLOOKUP($B582,FoodDB!$A$2:$I$1014,9,0)</f>
        <v>0</v>
      </c>
      <c r="L582" s="0" t="n">
        <f aca="false">SUM(G582:G588)</f>
        <v>0</v>
      </c>
      <c r="M582" s="0" t="n">
        <f aca="false">SUM(H582:H588)</f>
        <v>0</v>
      </c>
      <c r="N582" s="0" t="n">
        <f aca="false">SUM(I582:I588)</f>
        <v>0</v>
      </c>
      <c r="O582" s="0" t="n">
        <f aca="false">SUM(L582:N582)</f>
        <v>0</v>
      </c>
      <c r="P582" s="100" t="n">
        <f aca="false">VLOOKUP($A582,LossChart!$A$3:$AB$105,14,0)-L582</f>
        <v>648.276149331294</v>
      </c>
      <c r="Q582" s="100" t="n">
        <f aca="false">VLOOKUP($A582,LossChart!$A$3:$AB$105,15,0)-M582</f>
        <v>80</v>
      </c>
      <c r="R582" s="100" t="n">
        <f aca="false">VLOOKUP($A582,LossChart!$A$3:$AB$105,16,0)-N582</f>
        <v>477.304074136158</v>
      </c>
      <c r="S582" s="100" t="n">
        <f aca="false">VLOOKUP($A582,LossChart!$A$3:$AB$105,17,0)-O582</f>
        <v>1205.58022346745</v>
      </c>
    </row>
    <row r="583" customFormat="false" ht="15" hidden="false" customHeight="false" outlineLevel="0" collapsed="false">
      <c r="B583" s="96" t="s">
        <v>108</v>
      </c>
      <c r="C583" s="97" t="n">
        <v>0</v>
      </c>
      <c r="D583" s="0" t="n">
        <f aca="false">$C583*VLOOKUP($B583,FoodDB!$A$2:$I$1014,3,0)</f>
        <v>0</v>
      </c>
      <c r="E583" s="0" t="n">
        <f aca="false">$C583*VLOOKUP($B583,FoodDB!$A$2:$I$1014,4,0)</f>
        <v>0</v>
      </c>
      <c r="F583" s="0" t="n">
        <f aca="false">$C583*VLOOKUP($B583,FoodDB!$A$2:$I$1014,5,0)</f>
        <v>0</v>
      </c>
      <c r="G583" s="0" t="n">
        <f aca="false">$C583*VLOOKUP($B583,FoodDB!$A$2:$I$1014,6,0)</f>
        <v>0</v>
      </c>
      <c r="H583" s="0" t="n">
        <f aca="false">$C583*VLOOKUP($B583,FoodDB!$A$2:$I$1014,7,0)</f>
        <v>0</v>
      </c>
      <c r="I583" s="0" t="n">
        <f aca="false">$C583*VLOOKUP($B583,FoodDB!$A$2:$I$1014,8,0)</f>
        <v>0</v>
      </c>
      <c r="J583" s="0" t="n">
        <f aca="false">$C583*VLOOKUP($B583,FoodDB!$A$2:$I$1014,9,0)</f>
        <v>0</v>
      </c>
    </row>
    <row r="584" customFormat="false" ht="15" hidden="false" customHeight="false" outlineLevel="0" collapsed="false">
      <c r="B584" s="96" t="s">
        <v>108</v>
      </c>
      <c r="C584" s="97" t="n">
        <v>0</v>
      </c>
      <c r="D584" s="0" t="n">
        <f aca="false">$C584*VLOOKUP($B584,FoodDB!$A$2:$I$1014,3,0)</f>
        <v>0</v>
      </c>
      <c r="E584" s="0" t="n">
        <f aca="false">$C584*VLOOKUP($B584,FoodDB!$A$2:$I$1014,4,0)</f>
        <v>0</v>
      </c>
      <c r="F584" s="0" t="n">
        <f aca="false">$C584*VLOOKUP($B584,FoodDB!$A$2:$I$1014,5,0)</f>
        <v>0</v>
      </c>
      <c r="G584" s="0" t="n">
        <f aca="false">$C584*VLOOKUP($B584,FoodDB!$A$2:$I$1014,6,0)</f>
        <v>0</v>
      </c>
      <c r="H584" s="0" t="n">
        <f aca="false">$C584*VLOOKUP($B584,FoodDB!$A$2:$I$1014,7,0)</f>
        <v>0</v>
      </c>
      <c r="I584" s="0" t="n">
        <f aca="false">$C584*VLOOKUP($B584,FoodDB!$A$2:$I$1014,8,0)</f>
        <v>0</v>
      </c>
      <c r="J584" s="0" t="n">
        <f aca="false">$C584*VLOOKUP($B584,FoodDB!$A$2:$I$1014,9,0)</f>
        <v>0</v>
      </c>
    </row>
    <row r="585" customFormat="false" ht="15" hidden="false" customHeight="false" outlineLevel="0" collapsed="false">
      <c r="B585" s="96" t="s">
        <v>108</v>
      </c>
      <c r="C585" s="97" t="n">
        <v>0</v>
      </c>
      <c r="D585" s="0" t="n">
        <f aca="false">$C585*VLOOKUP($B585,FoodDB!$A$2:$I$1014,3,0)</f>
        <v>0</v>
      </c>
      <c r="E585" s="0" t="n">
        <f aca="false">$C585*VLOOKUP($B585,FoodDB!$A$2:$I$1014,4,0)</f>
        <v>0</v>
      </c>
      <c r="F585" s="0" t="n">
        <f aca="false">$C585*VLOOKUP($B585,FoodDB!$A$2:$I$1014,5,0)</f>
        <v>0</v>
      </c>
      <c r="G585" s="0" t="n">
        <f aca="false">$C585*VLOOKUP($B585,FoodDB!$A$2:$I$1014,6,0)</f>
        <v>0</v>
      </c>
      <c r="H585" s="0" t="n">
        <f aca="false">$C585*VLOOKUP($B585,FoodDB!$A$2:$I$1014,7,0)</f>
        <v>0</v>
      </c>
      <c r="I585" s="0" t="n">
        <f aca="false">$C585*VLOOKUP($B585,FoodDB!$A$2:$I$1014,8,0)</f>
        <v>0</v>
      </c>
      <c r="J585" s="0" t="n">
        <f aca="false">$C585*VLOOKUP($B585,FoodDB!$A$2:$I$1014,9,0)</f>
        <v>0</v>
      </c>
    </row>
    <row r="586" customFormat="false" ht="15" hidden="false" customHeight="false" outlineLevel="0" collapsed="false">
      <c r="B586" s="96" t="s">
        <v>108</v>
      </c>
      <c r="C586" s="97" t="n">
        <v>0</v>
      </c>
      <c r="D586" s="0" t="n">
        <f aca="false">$C586*VLOOKUP($B586,FoodDB!$A$2:$I$1014,3,0)</f>
        <v>0</v>
      </c>
      <c r="E586" s="0" t="n">
        <f aca="false">$C586*VLOOKUP($B586,FoodDB!$A$2:$I$1014,4,0)</f>
        <v>0</v>
      </c>
      <c r="F586" s="0" t="n">
        <f aca="false">$C586*VLOOKUP($B586,FoodDB!$A$2:$I$1014,5,0)</f>
        <v>0</v>
      </c>
      <c r="G586" s="0" t="n">
        <f aca="false">$C586*VLOOKUP($B586,FoodDB!$A$2:$I$1014,6,0)</f>
        <v>0</v>
      </c>
      <c r="H586" s="0" t="n">
        <f aca="false">$C586*VLOOKUP($B586,FoodDB!$A$2:$I$1014,7,0)</f>
        <v>0</v>
      </c>
      <c r="I586" s="0" t="n">
        <f aca="false">$C586*VLOOKUP($B586,FoodDB!$A$2:$I$1014,8,0)</f>
        <v>0</v>
      </c>
      <c r="J586" s="0" t="n">
        <f aca="false">$C586*VLOOKUP($B586,FoodDB!$A$2:$I$1014,9,0)</f>
        <v>0</v>
      </c>
    </row>
    <row r="587" customFormat="false" ht="15" hidden="false" customHeight="false" outlineLevel="0" collapsed="false">
      <c r="B587" s="96" t="s">
        <v>108</v>
      </c>
      <c r="C587" s="97" t="n">
        <v>0</v>
      </c>
      <c r="D587" s="0" t="n">
        <f aca="false">$C587*VLOOKUP($B587,FoodDB!$A$2:$I$1014,3,0)</f>
        <v>0</v>
      </c>
      <c r="E587" s="0" t="n">
        <f aca="false">$C587*VLOOKUP($B587,FoodDB!$A$2:$I$1014,4,0)</f>
        <v>0</v>
      </c>
      <c r="F587" s="0" t="n">
        <f aca="false">$C587*VLOOKUP($B587,FoodDB!$A$2:$I$1014,5,0)</f>
        <v>0</v>
      </c>
      <c r="G587" s="0" t="n">
        <f aca="false">$C587*VLOOKUP($B587,FoodDB!$A$2:$I$1014,6,0)</f>
        <v>0</v>
      </c>
      <c r="H587" s="0" t="n">
        <f aca="false">$C587*VLOOKUP($B587,FoodDB!$A$2:$I$1014,7,0)</f>
        <v>0</v>
      </c>
      <c r="I587" s="0" t="n">
        <f aca="false">$C587*VLOOKUP($B587,FoodDB!$A$2:$I$1014,8,0)</f>
        <v>0</v>
      </c>
      <c r="J587" s="0" t="n">
        <f aca="false">$C587*VLOOKUP($B587,FoodDB!$A$2:$I$1014,9,0)</f>
        <v>0</v>
      </c>
    </row>
    <row r="588" customFormat="false" ht="15" hidden="false" customHeight="false" outlineLevel="0" collapsed="false">
      <c r="B588" s="96" t="s">
        <v>108</v>
      </c>
      <c r="C588" s="97" t="n">
        <v>0</v>
      </c>
      <c r="D588" s="0" t="n">
        <f aca="false">$C588*VLOOKUP($B588,FoodDB!$A$2:$I$1014,3,0)</f>
        <v>0</v>
      </c>
      <c r="E588" s="0" t="n">
        <f aca="false">$C588*VLOOKUP($B588,FoodDB!$A$2:$I$1014,4,0)</f>
        <v>0</v>
      </c>
      <c r="F588" s="0" t="n">
        <f aca="false">$C588*VLOOKUP($B588,FoodDB!$A$2:$I$1014,5,0)</f>
        <v>0</v>
      </c>
      <c r="G588" s="0" t="n">
        <f aca="false">$C588*VLOOKUP($B588,FoodDB!$A$2:$I$1014,6,0)</f>
        <v>0</v>
      </c>
      <c r="H588" s="0" t="n">
        <f aca="false">$C588*VLOOKUP($B588,FoodDB!$A$2:$I$1014,7,0)</f>
        <v>0</v>
      </c>
      <c r="I588" s="0" t="n">
        <f aca="false">$C588*VLOOKUP($B588,FoodDB!$A$2:$I$1014,8,0)</f>
        <v>0</v>
      </c>
      <c r="J588" s="0" t="n">
        <f aca="false">$C588*VLOOKUP($B588,FoodDB!$A$2:$I$1014,9,0)</f>
        <v>0</v>
      </c>
    </row>
    <row r="589" customFormat="false" ht="15" hidden="false" customHeight="false" outlineLevel="0" collapsed="false">
      <c r="A589" s="0" t="s">
        <v>98</v>
      </c>
      <c r="G589" s="0" t="n">
        <f aca="false">SUM(G582:G588)</f>
        <v>0</v>
      </c>
      <c r="H589" s="0" t="n">
        <f aca="false">SUM(H582:H588)</f>
        <v>0</v>
      </c>
      <c r="I589" s="0" t="n">
        <f aca="false">SUM(I582:I588)</f>
        <v>0</v>
      </c>
      <c r="J589" s="0" t="n">
        <f aca="false">SUM(G589:I589)</f>
        <v>0</v>
      </c>
    </row>
    <row r="590" customFormat="false" ht="15" hidden="false" customHeight="false" outlineLevel="0" collapsed="false">
      <c r="A590" s="0" t="s">
        <v>102</v>
      </c>
      <c r="B590" s="0" t="s">
        <v>103</v>
      </c>
      <c r="E590" s="100"/>
      <c r="F590" s="100"/>
      <c r="G590" s="100" t="n">
        <f aca="false">VLOOKUP($A582,LossChart!$A$3:$AB$105,14,0)</f>
        <v>648.276149331294</v>
      </c>
      <c r="H590" s="100" t="n">
        <f aca="false">VLOOKUP($A582,LossChart!$A$3:$AB$105,15,0)</f>
        <v>80</v>
      </c>
      <c r="I590" s="100" t="n">
        <f aca="false">VLOOKUP($A582,LossChart!$A$3:$AB$105,16,0)</f>
        <v>477.304074136158</v>
      </c>
      <c r="J590" s="100" t="n">
        <f aca="false">VLOOKUP($A582,LossChart!$A$3:$AB$105,17,0)</f>
        <v>1205.58022346745</v>
      </c>
      <c r="K590" s="100"/>
    </row>
    <row r="591" customFormat="false" ht="15" hidden="false" customHeight="false" outlineLevel="0" collapsed="false">
      <c r="A591" s="0" t="s">
        <v>104</v>
      </c>
      <c r="G591" s="0" t="n">
        <f aca="false">G590-G589</f>
        <v>648.276149331294</v>
      </c>
      <c r="H591" s="0" t="n">
        <f aca="false">H590-H589</f>
        <v>80</v>
      </c>
      <c r="I591" s="0" t="n">
        <f aca="false">I590-I589</f>
        <v>477.304074136158</v>
      </c>
      <c r="J591" s="0" t="n">
        <f aca="false">J590-J589</f>
        <v>1205.58022346745</v>
      </c>
    </row>
    <row r="593" customFormat="false" ht="60" hidden="false" customHeight="false" outlineLevel="0" collapsed="false">
      <c r="A593" s="21" t="s">
        <v>63</v>
      </c>
      <c r="B593" s="21" t="s">
        <v>93</v>
      </c>
      <c r="C593" s="21" t="s">
        <v>94</v>
      </c>
      <c r="D593" s="94" t="str">
        <f aca="false">FoodDB!$C$1</f>
        <v>Fat
(g)</v>
      </c>
      <c r="E593" s="94" t="str">
        <f aca="false">FoodDB!$D$1</f>
        <v>Carbs
(g)</v>
      </c>
      <c r="F593" s="94" t="str">
        <f aca="false">FoodDB!$E$1</f>
        <v>Protein
(g)</v>
      </c>
      <c r="G593" s="94" t="str">
        <f aca="false">FoodDB!$F$1</f>
        <v>Fat
(Cal)</v>
      </c>
      <c r="H593" s="94" t="str">
        <f aca="false">FoodDB!$G$1</f>
        <v>Carb
(Cal)</v>
      </c>
      <c r="I593" s="94" t="str">
        <f aca="false">FoodDB!$H$1</f>
        <v>Protein
(Cal)</v>
      </c>
      <c r="J593" s="94" t="str">
        <f aca="false">FoodDB!$I$1</f>
        <v>Total
Calories</v>
      </c>
      <c r="K593" s="94"/>
      <c r="L593" s="94" t="s">
        <v>110</v>
      </c>
      <c r="M593" s="94" t="s">
        <v>111</v>
      </c>
      <c r="N593" s="94" t="s">
        <v>112</v>
      </c>
      <c r="O593" s="94" t="s">
        <v>113</v>
      </c>
      <c r="P593" s="94" t="s">
        <v>118</v>
      </c>
      <c r="Q593" s="94" t="s">
        <v>119</v>
      </c>
      <c r="R593" s="94" t="s">
        <v>120</v>
      </c>
      <c r="S593" s="94" t="s">
        <v>121</v>
      </c>
    </row>
    <row r="594" customFormat="false" ht="15" hidden="false" customHeight="false" outlineLevel="0" collapsed="false">
      <c r="A594" s="95" t="n">
        <f aca="false">A582+1</f>
        <v>43043</v>
      </c>
      <c r="B594" s="96" t="s">
        <v>108</v>
      </c>
      <c r="C594" s="97" t="n">
        <v>0</v>
      </c>
      <c r="D594" s="0" t="n">
        <f aca="false">$C594*VLOOKUP($B594,FoodDB!$A$2:$I$1014,3,0)</f>
        <v>0</v>
      </c>
      <c r="E594" s="0" t="n">
        <f aca="false">$C594*VLOOKUP($B594,FoodDB!$A$2:$I$1014,4,0)</f>
        <v>0</v>
      </c>
      <c r="F594" s="0" t="n">
        <f aca="false">$C594*VLOOKUP($B594,FoodDB!$A$2:$I$1014,5,0)</f>
        <v>0</v>
      </c>
      <c r="G594" s="0" t="n">
        <f aca="false">$C594*VLOOKUP($B594,FoodDB!$A$2:$I$1014,6,0)</f>
        <v>0</v>
      </c>
      <c r="H594" s="0" t="n">
        <f aca="false">$C594*VLOOKUP($B594,FoodDB!$A$2:$I$1014,7,0)</f>
        <v>0</v>
      </c>
      <c r="I594" s="0" t="n">
        <f aca="false">$C594*VLOOKUP($B594,FoodDB!$A$2:$I$1014,8,0)</f>
        <v>0</v>
      </c>
      <c r="J594" s="0" t="n">
        <f aca="false">$C594*VLOOKUP($B594,FoodDB!$A$2:$I$1014,9,0)</f>
        <v>0</v>
      </c>
      <c r="L594" s="0" t="n">
        <f aca="false">SUM(G594:G600)</f>
        <v>0</v>
      </c>
      <c r="M594" s="0" t="n">
        <f aca="false">SUM(H594:H600)</f>
        <v>0</v>
      </c>
      <c r="N594" s="0" t="n">
        <f aca="false">SUM(I594:I600)</f>
        <v>0</v>
      </c>
      <c r="O594" s="0" t="n">
        <f aca="false">SUM(L594:N594)</f>
        <v>0</v>
      </c>
      <c r="P594" s="100" t="n">
        <f aca="false">VLOOKUP($A594,LossChart!$A$3:$AB$105,14,0)-L594</f>
        <v>654.036722360717</v>
      </c>
      <c r="Q594" s="100" t="n">
        <f aca="false">VLOOKUP($A594,LossChart!$A$3:$AB$105,15,0)-M594</f>
        <v>80</v>
      </c>
      <c r="R594" s="100" t="n">
        <f aca="false">VLOOKUP($A594,LossChart!$A$3:$AB$105,16,0)-N594</f>
        <v>477.304074136158</v>
      </c>
      <c r="S594" s="100" t="n">
        <f aca="false">VLOOKUP($A594,LossChart!$A$3:$AB$105,17,0)-O594</f>
        <v>1211.34079649688</v>
      </c>
    </row>
    <row r="595" customFormat="false" ht="15" hidden="false" customHeight="false" outlineLevel="0" collapsed="false">
      <c r="B595" s="96" t="s">
        <v>108</v>
      </c>
      <c r="C595" s="97" t="n">
        <v>0</v>
      </c>
      <c r="D595" s="0" t="n">
        <f aca="false">$C595*VLOOKUP($B595,FoodDB!$A$2:$I$1014,3,0)</f>
        <v>0</v>
      </c>
      <c r="E595" s="0" t="n">
        <f aca="false">$C595*VLOOKUP($B595,FoodDB!$A$2:$I$1014,4,0)</f>
        <v>0</v>
      </c>
      <c r="F595" s="0" t="n">
        <f aca="false">$C595*VLOOKUP($B595,FoodDB!$A$2:$I$1014,5,0)</f>
        <v>0</v>
      </c>
      <c r="G595" s="0" t="n">
        <f aca="false">$C595*VLOOKUP($B595,FoodDB!$A$2:$I$1014,6,0)</f>
        <v>0</v>
      </c>
      <c r="H595" s="0" t="n">
        <f aca="false">$C595*VLOOKUP($B595,FoodDB!$A$2:$I$1014,7,0)</f>
        <v>0</v>
      </c>
      <c r="I595" s="0" t="n">
        <f aca="false">$C595*VLOOKUP($B595,FoodDB!$A$2:$I$1014,8,0)</f>
        <v>0</v>
      </c>
      <c r="J595" s="0" t="n">
        <f aca="false">$C595*VLOOKUP($B595,FoodDB!$A$2:$I$1014,9,0)</f>
        <v>0</v>
      </c>
    </row>
    <row r="596" customFormat="false" ht="15" hidden="false" customHeight="false" outlineLevel="0" collapsed="false">
      <c r="B596" s="96" t="s">
        <v>108</v>
      </c>
      <c r="C596" s="97" t="n">
        <v>0</v>
      </c>
      <c r="D596" s="0" t="n">
        <f aca="false">$C596*VLOOKUP($B596,FoodDB!$A$2:$I$1014,3,0)</f>
        <v>0</v>
      </c>
      <c r="E596" s="0" t="n">
        <f aca="false">$C596*VLOOKUP($B596,FoodDB!$A$2:$I$1014,4,0)</f>
        <v>0</v>
      </c>
      <c r="F596" s="0" t="n">
        <f aca="false">$C596*VLOOKUP($B596,FoodDB!$A$2:$I$1014,5,0)</f>
        <v>0</v>
      </c>
      <c r="G596" s="0" t="n">
        <f aca="false">$C596*VLOOKUP($B596,FoodDB!$A$2:$I$1014,6,0)</f>
        <v>0</v>
      </c>
      <c r="H596" s="0" t="n">
        <f aca="false">$C596*VLOOKUP($B596,FoodDB!$A$2:$I$1014,7,0)</f>
        <v>0</v>
      </c>
      <c r="I596" s="0" t="n">
        <f aca="false">$C596*VLOOKUP($B596,FoodDB!$A$2:$I$1014,8,0)</f>
        <v>0</v>
      </c>
      <c r="J596" s="0" t="n">
        <f aca="false">$C596*VLOOKUP($B596,FoodDB!$A$2:$I$1014,9,0)</f>
        <v>0</v>
      </c>
    </row>
    <row r="597" customFormat="false" ht="15" hidden="false" customHeight="false" outlineLevel="0" collapsed="false">
      <c r="B597" s="96" t="s">
        <v>108</v>
      </c>
      <c r="C597" s="97" t="n">
        <v>0</v>
      </c>
      <c r="D597" s="0" t="n">
        <f aca="false">$C597*VLOOKUP($B597,FoodDB!$A$2:$I$1014,3,0)</f>
        <v>0</v>
      </c>
      <c r="E597" s="0" t="n">
        <f aca="false">$C597*VLOOKUP($B597,FoodDB!$A$2:$I$1014,4,0)</f>
        <v>0</v>
      </c>
      <c r="F597" s="0" t="n">
        <f aca="false">$C597*VLOOKUP($B597,FoodDB!$A$2:$I$1014,5,0)</f>
        <v>0</v>
      </c>
      <c r="G597" s="0" t="n">
        <f aca="false">$C597*VLOOKUP($B597,FoodDB!$A$2:$I$1014,6,0)</f>
        <v>0</v>
      </c>
      <c r="H597" s="0" t="n">
        <f aca="false">$C597*VLOOKUP($B597,FoodDB!$A$2:$I$1014,7,0)</f>
        <v>0</v>
      </c>
      <c r="I597" s="0" t="n">
        <f aca="false">$C597*VLOOKUP($B597,FoodDB!$A$2:$I$1014,8,0)</f>
        <v>0</v>
      </c>
      <c r="J597" s="0" t="n">
        <f aca="false">$C597*VLOOKUP($B597,FoodDB!$A$2:$I$1014,9,0)</f>
        <v>0</v>
      </c>
    </row>
    <row r="598" customFormat="false" ht="15" hidden="false" customHeight="false" outlineLevel="0" collapsed="false">
      <c r="B598" s="96" t="s">
        <v>108</v>
      </c>
      <c r="C598" s="97" t="n">
        <v>0</v>
      </c>
      <c r="D598" s="0" t="n">
        <f aca="false">$C598*VLOOKUP($B598,FoodDB!$A$2:$I$1014,3,0)</f>
        <v>0</v>
      </c>
      <c r="E598" s="0" t="n">
        <f aca="false">$C598*VLOOKUP($B598,FoodDB!$A$2:$I$1014,4,0)</f>
        <v>0</v>
      </c>
      <c r="F598" s="0" t="n">
        <f aca="false">$C598*VLOOKUP($B598,FoodDB!$A$2:$I$1014,5,0)</f>
        <v>0</v>
      </c>
      <c r="G598" s="0" t="n">
        <f aca="false">$C598*VLOOKUP($B598,FoodDB!$A$2:$I$1014,6,0)</f>
        <v>0</v>
      </c>
      <c r="H598" s="0" t="n">
        <f aca="false">$C598*VLOOKUP($B598,FoodDB!$A$2:$I$1014,7,0)</f>
        <v>0</v>
      </c>
      <c r="I598" s="0" t="n">
        <f aca="false">$C598*VLOOKUP($B598,FoodDB!$A$2:$I$1014,8,0)</f>
        <v>0</v>
      </c>
      <c r="J598" s="0" t="n">
        <f aca="false">$C598*VLOOKUP($B598,FoodDB!$A$2:$I$1014,9,0)</f>
        <v>0</v>
      </c>
    </row>
    <row r="599" customFormat="false" ht="15" hidden="false" customHeight="false" outlineLevel="0" collapsed="false">
      <c r="B599" s="96" t="s">
        <v>108</v>
      </c>
      <c r="C599" s="97" t="n">
        <v>0</v>
      </c>
      <c r="D599" s="0" t="n">
        <f aca="false">$C599*VLOOKUP($B599,FoodDB!$A$2:$I$1014,3,0)</f>
        <v>0</v>
      </c>
      <c r="E599" s="0" t="n">
        <f aca="false">$C599*VLOOKUP($B599,FoodDB!$A$2:$I$1014,4,0)</f>
        <v>0</v>
      </c>
      <c r="F599" s="0" t="n">
        <f aca="false">$C599*VLOOKUP($B599,FoodDB!$A$2:$I$1014,5,0)</f>
        <v>0</v>
      </c>
      <c r="G599" s="0" t="n">
        <f aca="false">$C599*VLOOKUP($B599,FoodDB!$A$2:$I$1014,6,0)</f>
        <v>0</v>
      </c>
      <c r="H599" s="0" t="n">
        <f aca="false">$C599*VLOOKUP($B599,FoodDB!$A$2:$I$1014,7,0)</f>
        <v>0</v>
      </c>
      <c r="I599" s="0" t="n">
        <f aca="false">$C599*VLOOKUP($B599,FoodDB!$A$2:$I$1014,8,0)</f>
        <v>0</v>
      </c>
      <c r="J599" s="0" t="n">
        <f aca="false">$C599*VLOOKUP($B599,FoodDB!$A$2:$I$1014,9,0)</f>
        <v>0</v>
      </c>
    </row>
    <row r="600" customFormat="false" ht="15" hidden="false" customHeight="false" outlineLevel="0" collapsed="false">
      <c r="B600" s="96" t="s">
        <v>108</v>
      </c>
      <c r="C600" s="97" t="n">
        <v>0</v>
      </c>
      <c r="D600" s="0" t="n">
        <f aca="false">$C600*VLOOKUP($B600,FoodDB!$A$2:$I$1014,3,0)</f>
        <v>0</v>
      </c>
      <c r="E600" s="0" t="n">
        <f aca="false">$C600*VLOOKUP($B600,FoodDB!$A$2:$I$1014,4,0)</f>
        <v>0</v>
      </c>
      <c r="F600" s="0" t="n">
        <f aca="false">$C600*VLOOKUP($B600,FoodDB!$A$2:$I$1014,5,0)</f>
        <v>0</v>
      </c>
      <c r="G600" s="0" t="n">
        <f aca="false">$C600*VLOOKUP($B600,FoodDB!$A$2:$I$1014,6,0)</f>
        <v>0</v>
      </c>
      <c r="H600" s="0" t="n">
        <f aca="false">$C600*VLOOKUP($B600,FoodDB!$A$2:$I$1014,7,0)</f>
        <v>0</v>
      </c>
      <c r="I600" s="0" t="n">
        <f aca="false">$C600*VLOOKUP($B600,FoodDB!$A$2:$I$1014,8,0)</f>
        <v>0</v>
      </c>
      <c r="J600" s="0" t="n">
        <f aca="false">$C600*VLOOKUP($B600,FoodDB!$A$2:$I$1014,9,0)</f>
        <v>0</v>
      </c>
    </row>
    <row r="601" customFormat="false" ht="15" hidden="false" customHeight="false" outlineLevel="0" collapsed="false">
      <c r="A601" s="0" t="s">
        <v>98</v>
      </c>
      <c r="G601" s="0" t="n">
        <f aca="false">SUM(G594:G600)</f>
        <v>0</v>
      </c>
      <c r="H601" s="0" t="n">
        <f aca="false">SUM(H594:H600)</f>
        <v>0</v>
      </c>
      <c r="I601" s="0" t="n">
        <f aca="false">SUM(I594:I600)</f>
        <v>0</v>
      </c>
      <c r="J601" s="0" t="n">
        <f aca="false">SUM(G601:I601)</f>
        <v>0</v>
      </c>
    </row>
    <row r="602" customFormat="false" ht="15" hidden="false" customHeight="false" outlineLevel="0" collapsed="false">
      <c r="A602" s="0" t="s">
        <v>102</v>
      </c>
      <c r="B602" s="0" t="s">
        <v>103</v>
      </c>
      <c r="E602" s="100"/>
      <c r="F602" s="100"/>
      <c r="G602" s="100" t="n">
        <f aca="false">VLOOKUP($A594,LossChart!$A$3:$AB$105,14,0)</f>
        <v>654.036722360717</v>
      </c>
      <c r="H602" s="100" t="n">
        <f aca="false">VLOOKUP($A594,LossChart!$A$3:$AB$105,15,0)</f>
        <v>80</v>
      </c>
      <c r="I602" s="100" t="n">
        <f aca="false">VLOOKUP($A594,LossChart!$A$3:$AB$105,16,0)</f>
        <v>477.304074136158</v>
      </c>
      <c r="J602" s="100" t="n">
        <f aca="false">VLOOKUP($A594,LossChart!$A$3:$AB$105,17,0)</f>
        <v>1211.34079649688</v>
      </c>
      <c r="K602" s="100"/>
    </row>
    <row r="603" customFormat="false" ht="15" hidden="false" customHeight="false" outlineLevel="0" collapsed="false">
      <c r="A603" s="0" t="s">
        <v>104</v>
      </c>
      <c r="G603" s="0" t="n">
        <f aca="false">G602-G601</f>
        <v>654.036722360717</v>
      </c>
      <c r="H603" s="0" t="n">
        <f aca="false">H602-H601</f>
        <v>80</v>
      </c>
      <c r="I603" s="0" t="n">
        <f aca="false">I602-I601</f>
        <v>477.304074136158</v>
      </c>
      <c r="J603" s="0" t="n">
        <f aca="false">J602-J601</f>
        <v>1211.34079649688</v>
      </c>
    </row>
    <row r="605" customFormat="false" ht="60" hidden="false" customHeight="false" outlineLevel="0" collapsed="false">
      <c r="A605" s="21" t="s">
        <v>63</v>
      </c>
      <c r="B605" s="21" t="s">
        <v>93</v>
      </c>
      <c r="C605" s="21" t="s">
        <v>94</v>
      </c>
      <c r="D605" s="94" t="str">
        <f aca="false">FoodDB!$C$1</f>
        <v>Fat
(g)</v>
      </c>
      <c r="E605" s="94" t="str">
        <f aca="false">FoodDB!$D$1</f>
        <v>Carbs
(g)</v>
      </c>
      <c r="F605" s="94" t="str">
        <f aca="false">FoodDB!$E$1</f>
        <v>Protein
(g)</v>
      </c>
      <c r="G605" s="94" t="str">
        <f aca="false">FoodDB!$F$1</f>
        <v>Fat
(Cal)</v>
      </c>
      <c r="H605" s="94" t="str">
        <f aca="false">FoodDB!$G$1</f>
        <v>Carb
(Cal)</v>
      </c>
      <c r="I605" s="94" t="str">
        <f aca="false">FoodDB!$H$1</f>
        <v>Protein
(Cal)</v>
      </c>
      <c r="J605" s="94" t="str">
        <f aca="false">FoodDB!$I$1</f>
        <v>Total
Calories</v>
      </c>
      <c r="K605" s="94"/>
      <c r="L605" s="94" t="s">
        <v>110</v>
      </c>
      <c r="M605" s="94" t="s">
        <v>111</v>
      </c>
      <c r="N605" s="94" t="s">
        <v>112</v>
      </c>
      <c r="O605" s="94" t="s">
        <v>113</v>
      </c>
      <c r="P605" s="94" t="s">
        <v>118</v>
      </c>
      <c r="Q605" s="94" t="s">
        <v>119</v>
      </c>
      <c r="R605" s="94" t="s">
        <v>120</v>
      </c>
      <c r="S605" s="94" t="s">
        <v>121</v>
      </c>
    </row>
    <row r="606" customFormat="false" ht="15" hidden="false" customHeight="false" outlineLevel="0" collapsed="false">
      <c r="A606" s="95" t="n">
        <f aca="false">A594+1</f>
        <v>43044</v>
      </c>
      <c r="B606" s="96" t="s">
        <v>108</v>
      </c>
      <c r="C606" s="97" t="n">
        <v>0</v>
      </c>
      <c r="D606" s="0" t="n">
        <f aca="false">$C606*VLOOKUP($B606,FoodDB!$A$2:$I$1014,3,0)</f>
        <v>0</v>
      </c>
      <c r="E606" s="0" t="n">
        <f aca="false">$C606*VLOOKUP($B606,FoodDB!$A$2:$I$1014,4,0)</f>
        <v>0</v>
      </c>
      <c r="F606" s="0" t="n">
        <f aca="false">$C606*VLOOKUP($B606,FoodDB!$A$2:$I$1014,5,0)</f>
        <v>0</v>
      </c>
      <c r="G606" s="0" t="n">
        <f aca="false">$C606*VLOOKUP($B606,FoodDB!$A$2:$I$1014,6,0)</f>
        <v>0</v>
      </c>
      <c r="H606" s="0" t="n">
        <f aca="false">$C606*VLOOKUP($B606,FoodDB!$A$2:$I$1014,7,0)</f>
        <v>0</v>
      </c>
      <c r="I606" s="0" t="n">
        <f aca="false">$C606*VLOOKUP($B606,FoodDB!$A$2:$I$1014,8,0)</f>
        <v>0</v>
      </c>
      <c r="J606" s="0" t="n">
        <f aca="false">$C606*VLOOKUP($B606,FoodDB!$A$2:$I$1014,9,0)</f>
        <v>0</v>
      </c>
      <c r="L606" s="0" t="n">
        <f aca="false">SUM(G606:G612)</f>
        <v>0</v>
      </c>
      <c r="M606" s="0" t="n">
        <f aca="false">SUM(H606:H612)</f>
        <v>0</v>
      </c>
      <c r="N606" s="0" t="n">
        <f aca="false">SUM(I606:I612)</f>
        <v>0</v>
      </c>
      <c r="O606" s="0" t="n">
        <f aca="false">SUM(L606:N606)</f>
        <v>0</v>
      </c>
      <c r="P606" s="100" t="n">
        <f aca="false">VLOOKUP($A606,LossChart!$A$3:$AB$105,14,0)-L606</f>
        <v>659.746273171879</v>
      </c>
      <c r="Q606" s="100" t="n">
        <f aca="false">VLOOKUP($A606,LossChart!$A$3:$AB$105,15,0)-M606</f>
        <v>80</v>
      </c>
      <c r="R606" s="100" t="n">
        <f aca="false">VLOOKUP($A606,LossChart!$A$3:$AB$105,16,0)-N606</f>
        <v>477.304074136158</v>
      </c>
      <c r="S606" s="100" t="n">
        <f aca="false">VLOOKUP($A606,LossChart!$A$3:$AB$105,17,0)-O606</f>
        <v>1217.05034730804</v>
      </c>
    </row>
    <row r="607" customFormat="false" ht="15" hidden="false" customHeight="false" outlineLevel="0" collapsed="false">
      <c r="B607" s="96" t="s">
        <v>108</v>
      </c>
      <c r="C607" s="97" t="n">
        <v>0</v>
      </c>
      <c r="D607" s="0" t="n">
        <f aca="false">$C607*VLOOKUP($B607,FoodDB!$A$2:$I$1014,3,0)</f>
        <v>0</v>
      </c>
      <c r="E607" s="0" t="n">
        <f aca="false">$C607*VLOOKUP($B607,FoodDB!$A$2:$I$1014,4,0)</f>
        <v>0</v>
      </c>
      <c r="F607" s="0" t="n">
        <f aca="false">$C607*VLOOKUP($B607,FoodDB!$A$2:$I$1014,5,0)</f>
        <v>0</v>
      </c>
      <c r="G607" s="0" t="n">
        <f aca="false">$C607*VLOOKUP($B607,FoodDB!$A$2:$I$1014,6,0)</f>
        <v>0</v>
      </c>
      <c r="H607" s="0" t="n">
        <f aca="false">$C607*VLOOKUP($B607,FoodDB!$A$2:$I$1014,7,0)</f>
        <v>0</v>
      </c>
      <c r="I607" s="0" t="n">
        <f aca="false">$C607*VLOOKUP($B607,FoodDB!$A$2:$I$1014,8,0)</f>
        <v>0</v>
      </c>
      <c r="J607" s="0" t="n">
        <f aca="false">$C607*VLOOKUP($B607,FoodDB!$A$2:$I$1014,9,0)</f>
        <v>0</v>
      </c>
    </row>
    <row r="608" customFormat="false" ht="15" hidden="false" customHeight="false" outlineLevel="0" collapsed="false">
      <c r="B608" s="96" t="s">
        <v>108</v>
      </c>
      <c r="C608" s="97" t="n">
        <v>0</v>
      </c>
      <c r="D608" s="0" t="n">
        <f aca="false">$C608*VLOOKUP($B608,FoodDB!$A$2:$I$1014,3,0)</f>
        <v>0</v>
      </c>
      <c r="E608" s="0" t="n">
        <f aca="false">$C608*VLOOKUP($B608,FoodDB!$A$2:$I$1014,4,0)</f>
        <v>0</v>
      </c>
      <c r="F608" s="0" t="n">
        <f aca="false">$C608*VLOOKUP($B608,FoodDB!$A$2:$I$1014,5,0)</f>
        <v>0</v>
      </c>
      <c r="G608" s="0" t="n">
        <f aca="false">$C608*VLOOKUP($B608,FoodDB!$A$2:$I$1014,6,0)</f>
        <v>0</v>
      </c>
      <c r="H608" s="0" t="n">
        <f aca="false">$C608*VLOOKUP($B608,FoodDB!$A$2:$I$1014,7,0)</f>
        <v>0</v>
      </c>
      <c r="I608" s="0" t="n">
        <f aca="false">$C608*VLOOKUP($B608,FoodDB!$A$2:$I$1014,8,0)</f>
        <v>0</v>
      </c>
      <c r="J608" s="0" t="n">
        <f aca="false">$C608*VLOOKUP($B608,FoodDB!$A$2:$I$1014,9,0)</f>
        <v>0</v>
      </c>
    </row>
    <row r="609" customFormat="false" ht="15" hidden="false" customHeight="false" outlineLevel="0" collapsed="false">
      <c r="B609" s="96" t="s">
        <v>108</v>
      </c>
      <c r="C609" s="97" t="n">
        <v>0</v>
      </c>
      <c r="D609" s="0" t="n">
        <f aca="false">$C609*VLOOKUP($B609,FoodDB!$A$2:$I$1014,3,0)</f>
        <v>0</v>
      </c>
      <c r="E609" s="0" t="n">
        <f aca="false">$C609*VLOOKUP($B609,FoodDB!$A$2:$I$1014,4,0)</f>
        <v>0</v>
      </c>
      <c r="F609" s="0" t="n">
        <f aca="false">$C609*VLOOKUP($B609,FoodDB!$A$2:$I$1014,5,0)</f>
        <v>0</v>
      </c>
      <c r="G609" s="0" t="n">
        <f aca="false">$C609*VLOOKUP($B609,FoodDB!$A$2:$I$1014,6,0)</f>
        <v>0</v>
      </c>
      <c r="H609" s="0" t="n">
        <f aca="false">$C609*VLOOKUP($B609,FoodDB!$A$2:$I$1014,7,0)</f>
        <v>0</v>
      </c>
      <c r="I609" s="0" t="n">
        <f aca="false">$C609*VLOOKUP($B609,FoodDB!$A$2:$I$1014,8,0)</f>
        <v>0</v>
      </c>
      <c r="J609" s="0" t="n">
        <f aca="false">$C609*VLOOKUP($B609,FoodDB!$A$2:$I$1014,9,0)</f>
        <v>0</v>
      </c>
    </row>
    <row r="610" customFormat="false" ht="15" hidden="false" customHeight="false" outlineLevel="0" collapsed="false">
      <c r="B610" s="96" t="s">
        <v>108</v>
      </c>
      <c r="C610" s="97" t="n">
        <v>0</v>
      </c>
      <c r="D610" s="0" t="n">
        <f aca="false">$C610*VLOOKUP($B610,FoodDB!$A$2:$I$1014,3,0)</f>
        <v>0</v>
      </c>
      <c r="E610" s="0" t="n">
        <f aca="false">$C610*VLOOKUP($B610,FoodDB!$A$2:$I$1014,4,0)</f>
        <v>0</v>
      </c>
      <c r="F610" s="0" t="n">
        <f aca="false">$C610*VLOOKUP($B610,FoodDB!$A$2:$I$1014,5,0)</f>
        <v>0</v>
      </c>
      <c r="G610" s="0" t="n">
        <f aca="false">$C610*VLOOKUP($B610,FoodDB!$A$2:$I$1014,6,0)</f>
        <v>0</v>
      </c>
      <c r="H610" s="0" t="n">
        <f aca="false">$C610*VLOOKUP($B610,FoodDB!$A$2:$I$1014,7,0)</f>
        <v>0</v>
      </c>
      <c r="I610" s="0" t="n">
        <f aca="false">$C610*VLOOKUP($B610,FoodDB!$A$2:$I$1014,8,0)</f>
        <v>0</v>
      </c>
      <c r="J610" s="0" t="n">
        <f aca="false">$C610*VLOOKUP($B610,FoodDB!$A$2:$I$1014,9,0)</f>
        <v>0</v>
      </c>
    </row>
    <row r="611" customFormat="false" ht="15" hidden="false" customHeight="false" outlineLevel="0" collapsed="false">
      <c r="B611" s="96" t="s">
        <v>108</v>
      </c>
      <c r="C611" s="97" t="n">
        <v>0</v>
      </c>
      <c r="D611" s="0" t="n">
        <f aca="false">$C611*VLOOKUP($B611,FoodDB!$A$2:$I$1014,3,0)</f>
        <v>0</v>
      </c>
      <c r="E611" s="0" t="n">
        <f aca="false">$C611*VLOOKUP($B611,FoodDB!$A$2:$I$1014,4,0)</f>
        <v>0</v>
      </c>
      <c r="F611" s="0" t="n">
        <f aca="false">$C611*VLOOKUP($B611,FoodDB!$A$2:$I$1014,5,0)</f>
        <v>0</v>
      </c>
      <c r="G611" s="0" t="n">
        <f aca="false">$C611*VLOOKUP($B611,FoodDB!$A$2:$I$1014,6,0)</f>
        <v>0</v>
      </c>
      <c r="H611" s="0" t="n">
        <f aca="false">$C611*VLOOKUP($B611,FoodDB!$A$2:$I$1014,7,0)</f>
        <v>0</v>
      </c>
      <c r="I611" s="0" t="n">
        <f aca="false">$C611*VLOOKUP($B611,FoodDB!$A$2:$I$1014,8,0)</f>
        <v>0</v>
      </c>
      <c r="J611" s="0" t="n">
        <f aca="false">$C611*VLOOKUP($B611,FoodDB!$A$2:$I$1014,9,0)</f>
        <v>0</v>
      </c>
    </row>
    <row r="612" customFormat="false" ht="15" hidden="false" customHeight="false" outlineLevel="0" collapsed="false">
      <c r="B612" s="96" t="s">
        <v>108</v>
      </c>
      <c r="C612" s="97" t="n">
        <v>0</v>
      </c>
      <c r="D612" s="0" t="n">
        <f aca="false">$C612*VLOOKUP($B612,FoodDB!$A$2:$I$1014,3,0)</f>
        <v>0</v>
      </c>
      <c r="E612" s="0" t="n">
        <f aca="false">$C612*VLOOKUP($B612,FoodDB!$A$2:$I$1014,4,0)</f>
        <v>0</v>
      </c>
      <c r="F612" s="0" t="n">
        <f aca="false">$C612*VLOOKUP($B612,FoodDB!$A$2:$I$1014,5,0)</f>
        <v>0</v>
      </c>
      <c r="G612" s="0" t="n">
        <f aca="false">$C612*VLOOKUP($B612,FoodDB!$A$2:$I$1014,6,0)</f>
        <v>0</v>
      </c>
      <c r="H612" s="0" t="n">
        <f aca="false">$C612*VLOOKUP($B612,FoodDB!$A$2:$I$1014,7,0)</f>
        <v>0</v>
      </c>
      <c r="I612" s="0" t="n">
        <f aca="false">$C612*VLOOKUP($B612,FoodDB!$A$2:$I$1014,8,0)</f>
        <v>0</v>
      </c>
      <c r="J612" s="0" t="n">
        <f aca="false">$C612*VLOOKUP($B612,FoodDB!$A$2:$I$1014,9,0)</f>
        <v>0</v>
      </c>
    </row>
    <row r="613" customFormat="false" ht="15" hidden="false" customHeight="false" outlineLevel="0" collapsed="false">
      <c r="A613" s="0" t="s">
        <v>98</v>
      </c>
      <c r="G613" s="0" t="n">
        <f aca="false">SUM(G606:G612)</f>
        <v>0</v>
      </c>
      <c r="H613" s="0" t="n">
        <f aca="false">SUM(H606:H612)</f>
        <v>0</v>
      </c>
      <c r="I613" s="0" t="n">
        <f aca="false">SUM(I606:I612)</f>
        <v>0</v>
      </c>
      <c r="J613" s="0" t="n">
        <f aca="false">SUM(G613:I613)</f>
        <v>0</v>
      </c>
    </row>
    <row r="614" customFormat="false" ht="15" hidden="false" customHeight="false" outlineLevel="0" collapsed="false">
      <c r="A614" s="0" t="s">
        <v>102</v>
      </c>
      <c r="B614" s="0" t="s">
        <v>103</v>
      </c>
      <c r="E614" s="100"/>
      <c r="F614" s="100"/>
      <c r="G614" s="100" t="n">
        <f aca="false">VLOOKUP($A606,LossChart!$A$3:$AB$105,14,0)</f>
        <v>659.746273171879</v>
      </c>
      <c r="H614" s="100" t="n">
        <f aca="false">VLOOKUP($A606,LossChart!$A$3:$AB$105,15,0)</f>
        <v>80</v>
      </c>
      <c r="I614" s="100" t="n">
        <f aca="false">VLOOKUP($A606,LossChart!$A$3:$AB$105,16,0)</f>
        <v>477.304074136158</v>
      </c>
      <c r="J614" s="100" t="n">
        <f aca="false">VLOOKUP($A606,LossChart!$A$3:$AB$105,17,0)</f>
        <v>1217.05034730804</v>
      </c>
      <c r="K614" s="100"/>
    </row>
    <row r="615" customFormat="false" ht="15" hidden="false" customHeight="false" outlineLevel="0" collapsed="false">
      <c r="A615" s="0" t="s">
        <v>104</v>
      </c>
      <c r="G615" s="0" t="n">
        <f aca="false">G614-G613</f>
        <v>659.746273171879</v>
      </c>
      <c r="H615" s="0" t="n">
        <f aca="false">H614-H613</f>
        <v>80</v>
      </c>
      <c r="I615" s="0" t="n">
        <f aca="false">I614-I613</f>
        <v>477.304074136158</v>
      </c>
      <c r="J615" s="0" t="n">
        <f aca="false">J614-J613</f>
        <v>1217.05034730804</v>
      </c>
    </row>
    <row r="617" customFormat="false" ht="60" hidden="false" customHeight="false" outlineLevel="0" collapsed="false">
      <c r="A617" s="21" t="s">
        <v>63</v>
      </c>
      <c r="B617" s="21" t="s">
        <v>93</v>
      </c>
      <c r="C617" s="21" t="s">
        <v>94</v>
      </c>
      <c r="D617" s="94" t="str">
        <f aca="false">FoodDB!$C$1</f>
        <v>Fat
(g)</v>
      </c>
      <c r="E617" s="94" t="str">
        <f aca="false">FoodDB!$D$1</f>
        <v>Carbs
(g)</v>
      </c>
      <c r="F617" s="94" t="str">
        <f aca="false">FoodDB!$E$1</f>
        <v>Protein
(g)</v>
      </c>
      <c r="G617" s="94" t="str">
        <f aca="false">FoodDB!$F$1</f>
        <v>Fat
(Cal)</v>
      </c>
      <c r="H617" s="94" t="str">
        <f aca="false">FoodDB!$G$1</f>
        <v>Carb
(Cal)</v>
      </c>
      <c r="I617" s="94" t="str">
        <f aca="false">FoodDB!$H$1</f>
        <v>Protein
(Cal)</v>
      </c>
      <c r="J617" s="94" t="str">
        <f aca="false">FoodDB!$I$1</f>
        <v>Total
Calories</v>
      </c>
      <c r="K617" s="94"/>
      <c r="L617" s="94" t="s">
        <v>110</v>
      </c>
      <c r="M617" s="94" t="s">
        <v>111</v>
      </c>
      <c r="N617" s="94" t="s">
        <v>112</v>
      </c>
      <c r="O617" s="94" t="s">
        <v>113</v>
      </c>
      <c r="P617" s="94" t="s">
        <v>118</v>
      </c>
      <c r="Q617" s="94" t="s">
        <v>119</v>
      </c>
      <c r="R617" s="94" t="s">
        <v>120</v>
      </c>
      <c r="S617" s="94" t="s">
        <v>121</v>
      </c>
    </row>
    <row r="618" customFormat="false" ht="15" hidden="false" customHeight="false" outlineLevel="0" collapsed="false">
      <c r="A618" s="95" t="n">
        <f aca="false">A606+1</f>
        <v>43045</v>
      </c>
      <c r="B618" s="96" t="s">
        <v>108</v>
      </c>
      <c r="C618" s="97" t="n">
        <v>0</v>
      </c>
      <c r="D618" s="0" t="n">
        <f aca="false">$C618*VLOOKUP($B618,FoodDB!$A$2:$I$1014,3,0)</f>
        <v>0</v>
      </c>
      <c r="E618" s="0" t="n">
        <f aca="false">$C618*VLOOKUP($B618,FoodDB!$A$2:$I$1014,4,0)</f>
        <v>0</v>
      </c>
      <c r="F618" s="0" t="n">
        <f aca="false">$C618*VLOOKUP($B618,FoodDB!$A$2:$I$1014,5,0)</f>
        <v>0</v>
      </c>
      <c r="G618" s="0" t="n">
        <f aca="false">$C618*VLOOKUP($B618,FoodDB!$A$2:$I$1014,6,0)</f>
        <v>0</v>
      </c>
      <c r="H618" s="0" t="n">
        <f aca="false">$C618*VLOOKUP($B618,FoodDB!$A$2:$I$1014,7,0)</f>
        <v>0</v>
      </c>
      <c r="I618" s="0" t="n">
        <f aca="false">$C618*VLOOKUP($B618,FoodDB!$A$2:$I$1014,8,0)</f>
        <v>0</v>
      </c>
      <c r="J618" s="0" t="n">
        <f aca="false">$C618*VLOOKUP($B618,FoodDB!$A$2:$I$1014,9,0)</f>
        <v>0</v>
      </c>
      <c r="L618" s="0" t="n">
        <f aca="false">SUM(G618:G624)</f>
        <v>0</v>
      </c>
      <c r="M618" s="0" t="n">
        <f aca="false">SUM(H618:H624)</f>
        <v>0</v>
      </c>
      <c r="N618" s="0" t="n">
        <f aca="false">SUM(I618:I624)</f>
        <v>0</v>
      </c>
      <c r="O618" s="0" t="n">
        <f aca="false">SUM(L618:N618)</f>
        <v>0</v>
      </c>
      <c r="P618" s="100" t="n">
        <f aca="false">VLOOKUP($A618,LossChart!$A$3:$AB$105,14,0)-L618</f>
        <v>665.405253675857</v>
      </c>
      <c r="Q618" s="100" t="n">
        <f aca="false">VLOOKUP($A618,LossChart!$A$3:$AB$105,15,0)-M618</f>
        <v>80</v>
      </c>
      <c r="R618" s="100" t="n">
        <f aca="false">VLOOKUP($A618,LossChart!$A$3:$AB$105,16,0)-N618</f>
        <v>477.304074136158</v>
      </c>
      <c r="S618" s="100" t="n">
        <f aca="false">VLOOKUP($A618,LossChart!$A$3:$AB$105,17,0)-O618</f>
        <v>1222.70932781202</v>
      </c>
    </row>
    <row r="619" customFormat="false" ht="15" hidden="false" customHeight="false" outlineLevel="0" collapsed="false">
      <c r="B619" s="96" t="s">
        <v>108</v>
      </c>
      <c r="C619" s="97" t="n">
        <v>0</v>
      </c>
      <c r="D619" s="0" t="n">
        <f aca="false">$C619*VLOOKUP($B619,FoodDB!$A$2:$I$1014,3,0)</f>
        <v>0</v>
      </c>
      <c r="E619" s="0" t="n">
        <f aca="false">$C619*VLOOKUP($B619,FoodDB!$A$2:$I$1014,4,0)</f>
        <v>0</v>
      </c>
      <c r="F619" s="0" t="n">
        <f aca="false">$C619*VLOOKUP($B619,FoodDB!$A$2:$I$1014,5,0)</f>
        <v>0</v>
      </c>
      <c r="G619" s="0" t="n">
        <f aca="false">$C619*VLOOKUP($B619,FoodDB!$A$2:$I$1014,6,0)</f>
        <v>0</v>
      </c>
      <c r="H619" s="0" t="n">
        <f aca="false">$C619*VLOOKUP($B619,FoodDB!$A$2:$I$1014,7,0)</f>
        <v>0</v>
      </c>
      <c r="I619" s="0" t="n">
        <f aca="false">$C619*VLOOKUP($B619,FoodDB!$A$2:$I$1014,8,0)</f>
        <v>0</v>
      </c>
      <c r="J619" s="0" t="n">
        <f aca="false">$C619*VLOOKUP($B619,FoodDB!$A$2:$I$1014,9,0)</f>
        <v>0</v>
      </c>
    </row>
    <row r="620" customFormat="false" ht="15" hidden="false" customHeight="false" outlineLevel="0" collapsed="false">
      <c r="B620" s="96" t="s">
        <v>108</v>
      </c>
      <c r="C620" s="97" t="n">
        <v>0</v>
      </c>
      <c r="D620" s="0" t="n">
        <f aca="false">$C620*VLOOKUP($B620,FoodDB!$A$2:$I$1014,3,0)</f>
        <v>0</v>
      </c>
      <c r="E620" s="0" t="n">
        <f aca="false">$C620*VLOOKUP($B620,FoodDB!$A$2:$I$1014,4,0)</f>
        <v>0</v>
      </c>
      <c r="F620" s="0" t="n">
        <f aca="false">$C620*VLOOKUP($B620,FoodDB!$A$2:$I$1014,5,0)</f>
        <v>0</v>
      </c>
      <c r="G620" s="0" t="n">
        <f aca="false">$C620*VLOOKUP($B620,FoodDB!$A$2:$I$1014,6,0)</f>
        <v>0</v>
      </c>
      <c r="H620" s="0" t="n">
        <f aca="false">$C620*VLOOKUP($B620,FoodDB!$A$2:$I$1014,7,0)</f>
        <v>0</v>
      </c>
      <c r="I620" s="0" t="n">
        <f aca="false">$C620*VLOOKUP($B620,FoodDB!$A$2:$I$1014,8,0)</f>
        <v>0</v>
      </c>
      <c r="J620" s="0" t="n">
        <f aca="false">$C620*VLOOKUP($B620,FoodDB!$A$2:$I$1014,9,0)</f>
        <v>0</v>
      </c>
    </row>
    <row r="621" customFormat="false" ht="15" hidden="false" customHeight="false" outlineLevel="0" collapsed="false">
      <c r="B621" s="96" t="s">
        <v>108</v>
      </c>
      <c r="C621" s="97" t="n">
        <v>0</v>
      </c>
      <c r="D621" s="0" t="n">
        <f aca="false">$C621*VLOOKUP($B621,FoodDB!$A$2:$I$1014,3,0)</f>
        <v>0</v>
      </c>
      <c r="E621" s="0" t="n">
        <f aca="false">$C621*VLOOKUP($B621,FoodDB!$A$2:$I$1014,4,0)</f>
        <v>0</v>
      </c>
      <c r="F621" s="0" t="n">
        <f aca="false">$C621*VLOOKUP($B621,FoodDB!$A$2:$I$1014,5,0)</f>
        <v>0</v>
      </c>
      <c r="G621" s="0" t="n">
        <f aca="false">$C621*VLOOKUP($B621,FoodDB!$A$2:$I$1014,6,0)</f>
        <v>0</v>
      </c>
      <c r="H621" s="0" t="n">
        <f aca="false">$C621*VLOOKUP($B621,FoodDB!$A$2:$I$1014,7,0)</f>
        <v>0</v>
      </c>
      <c r="I621" s="0" t="n">
        <f aca="false">$C621*VLOOKUP($B621,FoodDB!$A$2:$I$1014,8,0)</f>
        <v>0</v>
      </c>
      <c r="J621" s="0" t="n">
        <f aca="false">$C621*VLOOKUP($B621,FoodDB!$A$2:$I$1014,9,0)</f>
        <v>0</v>
      </c>
    </row>
    <row r="622" customFormat="false" ht="15" hidden="false" customHeight="false" outlineLevel="0" collapsed="false">
      <c r="B622" s="96" t="s">
        <v>108</v>
      </c>
      <c r="C622" s="97" t="n">
        <v>0</v>
      </c>
      <c r="D622" s="0" t="n">
        <f aca="false">$C622*VLOOKUP($B622,FoodDB!$A$2:$I$1014,3,0)</f>
        <v>0</v>
      </c>
      <c r="E622" s="0" t="n">
        <f aca="false">$C622*VLOOKUP($B622,FoodDB!$A$2:$I$1014,4,0)</f>
        <v>0</v>
      </c>
      <c r="F622" s="0" t="n">
        <f aca="false">$C622*VLOOKUP($B622,FoodDB!$A$2:$I$1014,5,0)</f>
        <v>0</v>
      </c>
      <c r="G622" s="0" t="n">
        <f aca="false">$C622*VLOOKUP($B622,FoodDB!$A$2:$I$1014,6,0)</f>
        <v>0</v>
      </c>
      <c r="H622" s="0" t="n">
        <f aca="false">$C622*VLOOKUP($B622,FoodDB!$A$2:$I$1014,7,0)</f>
        <v>0</v>
      </c>
      <c r="I622" s="0" t="n">
        <f aca="false">$C622*VLOOKUP($B622,FoodDB!$A$2:$I$1014,8,0)</f>
        <v>0</v>
      </c>
      <c r="J622" s="0" t="n">
        <f aca="false">$C622*VLOOKUP($B622,FoodDB!$A$2:$I$1014,9,0)</f>
        <v>0</v>
      </c>
    </row>
    <row r="623" customFormat="false" ht="15" hidden="false" customHeight="false" outlineLevel="0" collapsed="false">
      <c r="B623" s="96" t="s">
        <v>108</v>
      </c>
      <c r="C623" s="97" t="n">
        <v>0</v>
      </c>
      <c r="D623" s="0" t="n">
        <f aca="false">$C623*VLOOKUP($B623,FoodDB!$A$2:$I$1014,3,0)</f>
        <v>0</v>
      </c>
      <c r="E623" s="0" t="n">
        <f aca="false">$C623*VLOOKUP($B623,FoodDB!$A$2:$I$1014,4,0)</f>
        <v>0</v>
      </c>
      <c r="F623" s="0" t="n">
        <f aca="false">$C623*VLOOKUP($B623,FoodDB!$A$2:$I$1014,5,0)</f>
        <v>0</v>
      </c>
      <c r="G623" s="0" t="n">
        <f aca="false">$C623*VLOOKUP($B623,FoodDB!$A$2:$I$1014,6,0)</f>
        <v>0</v>
      </c>
      <c r="H623" s="0" t="n">
        <f aca="false">$C623*VLOOKUP($B623,FoodDB!$A$2:$I$1014,7,0)</f>
        <v>0</v>
      </c>
      <c r="I623" s="0" t="n">
        <f aca="false">$C623*VLOOKUP($B623,FoodDB!$A$2:$I$1014,8,0)</f>
        <v>0</v>
      </c>
      <c r="J623" s="0" t="n">
        <f aca="false">$C623*VLOOKUP($B623,FoodDB!$A$2:$I$1014,9,0)</f>
        <v>0</v>
      </c>
    </row>
    <row r="624" customFormat="false" ht="15" hidden="false" customHeight="false" outlineLevel="0" collapsed="false">
      <c r="B624" s="96" t="s">
        <v>108</v>
      </c>
      <c r="C624" s="97" t="n">
        <v>0</v>
      </c>
      <c r="D624" s="0" t="n">
        <f aca="false">$C624*VLOOKUP($B624,FoodDB!$A$2:$I$1014,3,0)</f>
        <v>0</v>
      </c>
      <c r="E624" s="0" t="n">
        <f aca="false">$C624*VLOOKUP($B624,FoodDB!$A$2:$I$1014,4,0)</f>
        <v>0</v>
      </c>
      <c r="F624" s="0" t="n">
        <f aca="false">$C624*VLOOKUP($B624,FoodDB!$A$2:$I$1014,5,0)</f>
        <v>0</v>
      </c>
      <c r="G624" s="0" t="n">
        <f aca="false">$C624*VLOOKUP($B624,FoodDB!$A$2:$I$1014,6,0)</f>
        <v>0</v>
      </c>
      <c r="H624" s="0" t="n">
        <f aca="false">$C624*VLOOKUP($B624,FoodDB!$A$2:$I$1014,7,0)</f>
        <v>0</v>
      </c>
      <c r="I624" s="0" t="n">
        <f aca="false">$C624*VLOOKUP($B624,FoodDB!$A$2:$I$1014,8,0)</f>
        <v>0</v>
      </c>
      <c r="J624" s="0" t="n">
        <f aca="false">$C624*VLOOKUP($B624,FoodDB!$A$2:$I$1014,9,0)</f>
        <v>0</v>
      </c>
    </row>
    <row r="625" customFormat="false" ht="15" hidden="false" customHeight="false" outlineLevel="0" collapsed="false">
      <c r="A625" s="0" t="s">
        <v>98</v>
      </c>
      <c r="G625" s="0" t="n">
        <f aca="false">SUM(G618:G624)</f>
        <v>0</v>
      </c>
      <c r="H625" s="0" t="n">
        <f aca="false">SUM(H618:H624)</f>
        <v>0</v>
      </c>
      <c r="I625" s="0" t="n">
        <f aca="false">SUM(I618:I624)</f>
        <v>0</v>
      </c>
      <c r="J625" s="0" t="n">
        <f aca="false">SUM(G625:I625)</f>
        <v>0</v>
      </c>
    </row>
    <row r="626" customFormat="false" ht="15" hidden="false" customHeight="false" outlineLevel="0" collapsed="false">
      <c r="A626" s="0" t="s">
        <v>102</v>
      </c>
      <c r="B626" s="0" t="s">
        <v>103</v>
      </c>
      <c r="E626" s="100"/>
      <c r="F626" s="100"/>
      <c r="G626" s="100" t="n">
        <f aca="false">VLOOKUP($A618,LossChart!$A$3:$AB$105,14,0)</f>
        <v>665.405253675857</v>
      </c>
      <c r="H626" s="100" t="n">
        <f aca="false">VLOOKUP($A618,LossChart!$A$3:$AB$105,15,0)</f>
        <v>80</v>
      </c>
      <c r="I626" s="100" t="n">
        <f aca="false">VLOOKUP($A618,LossChart!$A$3:$AB$105,16,0)</f>
        <v>477.304074136158</v>
      </c>
      <c r="J626" s="100" t="n">
        <f aca="false">VLOOKUP($A618,LossChart!$A$3:$AB$105,17,0)</f>
        <v>1222.70932781202</v>
      </c>
      <c r="K626" s="100"/>
    </row>
    <row r="627" customFormat="false" ht="15" hidden="false" customHeight="false" outlineLevel="0" collapsed="false">
      <c r="A627" s="0" t="s">
        <v>104</v>
      </c>
      <c r="G627" s="0" t="n">
        <f aca="false">G626-G625</f>
        <v>665.405253675857</v>
      </c>
      <c r="H627" s="0" t="n">
        <f aca="false">H626-H625</f>
        <v>80</v>
      </c>
      <c r="I627" s="0" t="n">
        <f aca="false">I626-I625</f>
        <v>477.304074136158</v>
      </c>
      <c r="J627" s="0" t="n">
        <f aca="false">J626-J625</f>
        <v>1222.70932781202</v>
      </c>
    </row>
    <row r="629" customFormat="false" ht="60" hidden="false" customHeight="false" outlineLevel="0" collapsed="false">
      <c r="A629" s="21" t="s">
        <v>63</v>
      </c>
      <c r="B629" s="21" t="s">
        <v>93</v>
      </c>
      <c r="C629" s="21" t="s">
        <v>94</v>
      </c>
      <c r="D629" s="94" t="str">
        <f aca="false">FoodDB!$C$1</f>
        <v>Fat
(g)</v>
      </c>
      <c r="E629" s="94" t="str">
        <f aca="false">FoodDB!$D$1</f>
        <v>Carbs
(g)</v>
      </c>
      <c r="F629" s="94" t="str">
        <f aca="false">FoodDB!$E$1</f>
        <v>Protein
(g)</v>
      </c>
      <c r="G629" s="94" t="str">
        <f aca="false">FoodDB!$F$1</f>
        <v>Fat
(Cal)</v>
      </c>
      <c r="H629" s="94" t="str">
        <f aca="false">FoodDB!$G$1</f>
        <v>Carb
(Cal)</v>
      </c>
      <c r="I629" s="94" t="str">
        <f aca="false">FoodDB!$H$1</f>
        <v>Protein
(Cal)</v>
      </c>
      <c r="J629" s="94" t="str">
        <f aca="false">FoodDB!$I$1</f>
        <v>Total
Calories</v>
      </c>
      <c r="K629" s="94"/>
      <c r="L629" s="94" t="s">
        <v>110</v>
      </c>
      <c r="M629" s="94" t="s">
        <v>111</v>
      </c>
      <c r="N629" s="94" t="s">
        <v>112</v>
      </c>
      <c r="O629" s="94" t="s">
        <v>113</v>
      </c>
      <c r="P629" s="94" t="s">
        <v>118</v>
      </c>
      <c r="Q629" s="94" t="s">
        <v>119</v>
      </c>
      <c r="R629" s="94" t="s">
        <v>120</v>
      </c>
      <c r="S629" s="94" t="s">
        <v>121</v>
      </c>
    </row>
    <row r="630" customFormat="false" ht="15" hidden="false" customHeight="false" outlineLevel="0" collapsed="false">
      <c r="A630" s="95" t="n">
        <f aca="false">A618+1</f>
        <v>43046</v>
      </c>
      <c r="B630" s="96" t="s">
        <v>108</v>
      </c>
      <c r="C630" s="97" t="n">
        <v>0</v>
      </c>
      <c r="D630" s="0" t="n">
        <f aca="false">$C630*VLOOKUP($B630,FoodDB!$A$2:$I$1014,3,0)</f>
        <v>0</v>
      </c>
      <c r="E630" s="0" t="n">
        <f aca="false">$C630*VLOOKUP($B630,FoodDB!$A$2:$I$1014,4,0)</f>
        <v>0</v>
      </c>
      <c r="F630" s="0" t="n">
        <f aca="false">$C630*VLOOKUP($B630,FoodDB!$A$2:$I$1014,5,0)</f>
        <v>0</v>
      </c>
      <c r="G630" s="0" t="n">
        <f aca="false">$C630*VLOOKUP($B630,FoodDB!$A$2:$I$1014,6,0)</f>
        <v>0</v>
      </c>
      <c r="H630" s="0" t="n">
        <f aca="false">$C630*VLOOKUP($B630,FoodDB!$A$2:$I$1014,7,0)</f>
        <v>0</v>
      </c>
      <c r="I630" s="0" t="n">
        <f aca="false">$C630*VLOOKUP($B630,FoodDB!$A$2:$I$1014,8,0)</f>
        <v>0</v>
      </c>
      <c r="J630" s="0" t="n">
        <f aca="false">$C630*VLOOKUP($B630,FoodDB!$A$2:$I$1014,9,0)</f>
        <v>0</v>
      </c>
      <c r="L630" s="0" t="n">
        <f aca="false">SUM(G630:G636)</f>
        <v>0</v>
      </c>
      <c r="M630" s="0" t="n">
        <f aca="false">SUM(H630:H636)</f>
        <v>0</v>
      </c>
      <c r="N630" s="0" t="n">
        <f aca="false">SUM(I630:I636)</f>
        <v>0</v>
      </c>
      <c r="O630" s="0" t="n">
        <f aca="false">SUM(L630:N630)</f>
        <v>0</v>
      </c>
      <c r="P630" s="100" t="n">
        <f aca="false">VLOOKUP($A630,LossChart!$A$3:$AB$105,14,0)-L630</f>
        <v>671.014111781085</v>
      </c>
      <c r="Q630" s="100" t="n">
        <f aca="false">VLOOKUP($A630,LossChart!$A$3:$AB$105,15,0)-M630</f>
        <v>80</v>
      </c>
      <c r="R630" s="100" t="n">
        <f aca="false">VLOOKUP($A630,LossChart!$A$3:$AB$105,16,0)-N630</f>
        <v>477.304074136158</v>
      </c>
      <c r="S630" s="100" t="n">
        <f aca="false">VLOOKUP($A630,LossChart!$A$3:$AB$105,17,0)-O630</f>
        <v>1228.31818591724</v>
      </c>
    </row>
    <row r="631" customFormat="false" ht="15" hidden="false" customHeight="false" outlineLevel="0" collapsed="false">
      <c r="B631" s="96" t="s">
        <v>108</v>
      </c>
      <c r="C631" s="97" t="n">
        <v>0</v>
      </c>
      <c r="D631" s="0" t="n">
        <f aca="false">$C631*VLOOKUP($B631,FoodDB!$A$2:$I$1014,3,0)</f>
        <v>0</v>
      </c>
      <c r="E631" s="0" t="n">
        <f aca="false">$C631*VLOOKUP($B631,FoodDB!$A$2:$I$1014,4,0)</f>
        <v>0</v>
      </c>
      <c r="F631" s="0" t="n">
        <f aca="false">$C631*VLOOKUP($B631,FoodDB!$A$2:$I$1014,5,0)</f>
        <v>0</v>
      </c>
      <c r="G631" s="0" t="n">
        <f aca="false">$C631*VLOOKUP($B631,FoodDB!$A$2:$I$1014,6,0)</f>
        <v>0</v>
      </c>
      <c r="H631" s="0" t="n">
        <f aca="false">$C631*VLOOKUP($B631,FoodDB!$A$2:$I$1014,7,0)</f>
        <v>0</v>
      </c>
      <c r="I631" s="0" t="n">
        <f aca="false">$C631*VLOOKUP($B631,FoodDB!$A$2:$I$1014,8,0)</f>
        <v>0</v>
      </c>
      <c r="J631" s="0" t="n">
        <f aca="false">$C631*VLOOKUP($B631,FoodDB!$A$2:$I$1014,9,0)</f>
        <v>0</v>
      </c>
    </row>
    <row r="632" customFormat="false" ht="15" hidden="false" customHeight="false" outlineLevel="0" collapsed="false">
      <c r="B632" s="96" t="s">
        <v>108</v>
      </c>
      <c r="C632" s="97" t="n">
        <v>0</v>
      </c>
      <c r="D632" s="0" t="n">
        <f aca="false">$C632*VLOOKUP($B632,FoodDB!$A$2:$I$1014,3,0)</f>
        <v>0</v>
      </c>
      <c r="E632" s="0" t="n">
        <f aca="false">$C632*VLOOKUP($B632,FoodDB!$A$2:$I$1014,4,0)</f>
        <v>0</v>
      </c>
      <c r="F632" s="0" t="n">
        <f aca="false">$C632*VLOOKUP($B632,FoodDB!$A$2:$I$1014,5,0)</f>
        <v>0</v>
      </c>
      <c r="G632" s="0" t="n">
        <f aca="false">$C632*VLOOKUP($B632,FoodDB!$A$2:$I$1014,6,0)</f>
        <v>0</v>
      </c>
      <c r="H632" s="0" t="n">
        <f aca="false">$C632*VLOOKUP($B632,FoodDB!$A$2:$I$1014,7,0)</f>
        <v>0</v>
      </c>
      <c r="I632" s="0" t="n">
        <f aca="false">$C632*VLOOKUP($B632,FoodDB!$A$2:$I$1014,8,0)</f>
        <v>0</v>
      </c>
      <c r="J632" s="0" t="n">
        <f aca="false">$C632*VLOOKUP($B632,FoodDB!$A$2:$I$1014,9,0)</f>
        <v>0</v>
      </c>
    </row>
    <row r="633" customFormat="false" ht="15" hidden="false" customHeight="false" outlineLevel="0" collapsed="false">
      <c r="B633" s="96" t="s">
        <v>108</v>
      </c>
      <c r="C633" s="97" t="n">
        <v>0</v>
      </c>
      <c r="D633" s="0" t="n">
        <f aca="false">$C633*VLOOKUP($B633,FoodDB!$A$2:$I$1014,3,0)</f>
        <v>0</v>
      </c>
      <c r="E633" s="0" t="n">
        <f aca="false">$C633*VLOOKUP($B633,FoodDB!$A$2:$I$1014,4,0)</f>
        <v>0</v>
      </c>
      <c r="F633" s="0" t="n">
        <f aca="false">$C633*VLOOKUP($B633,FoodDB!$A$2:$I$1014,5,0)</f>
        <v>0</v>
      </c>
      <c r="G633" s="0" t="n">
        <f aca="false">$C633*VLOOKUP($B633,FoodDB!$A$2:$I$1014,6,0)</f>
        <v>0</v>
      </c>
      <c r="H633" s="0" t="n">
        <f aca="false">$C633*VLOOKUP($B633,FoodDB!$A$2:$I$1014,7,0)</f>
        <v>0</v>
      </c>
      <c r="I633" s="0" t="n">
        <f aca="false">$C633*VLOOKUP($B633,FoodDB!$A$2:$I$1014,8,0)</f>
        <v>0</v>
      </c>
      <c r="J633" s="0" t="n">
        <f aca="false">$C633*VLOOKUP($B633,FoodDB!$A$2:$I$1014,9,0)</f>
        <v>0</v>
      </c>
    </row>
    <row r="634" customFormat="false" ht="15" hidden="false" customHeight="false" outlineLevel="0" collapsed="false">
      <c r="B634" s="96" t="s">
        <v>108</v>
      </c>
      <c r="C634" s="97" t="n">
        <v>0</v>
      </c>
      <c r="D634" s="0" t="n">
        <f aca="false">$C634*VLOOKUP($B634,FoodDB!$A$2:$I$1014,3,0)</f>
        <v>0</v>
      </c>
      <c r="E634" s="0" t="n">
        <f aca="false">$C634*VLOOKUP($B634,FoodDB!$A$2:$I$1014,4,0)</f>
        <v>0</v>
      </c>
      <c r="F634" s="0" t="n">
        <f aca="false">$C634*VLOOKUP($B634,FoodDB!$A$2:$I$1014,5,0)</f>
        <v>0</v>
      </c>
      <c r="G634" s="0" t="n">
        <f aca="false">$C634*VLOOKUP($B634,FoodDB!$A$2:$I$1014,6,0)</f>
        <v>0</v>
      </c>
      <c r="H634" s="0" t="n">
        <f aca="false">$C634*VLOOKUP($B634,FoodDB!$A$2:$I$1014,7,0)</f>
        <v>0</v>
      </c>
      <c r="I634" s="0" t="n">
        <f aca="false">$C634*VLOOKUP($B634,FoodDB!$A$2:$I$1014,8,0)</f>
        <v>0</v>
      </c>
      <c r="J634" s="0" t="n">
        <f aca="false">$C634*VLOOKUP($B634,FoodDB!$A$2:$I$1014,9,0)</f>
        <v>0</v>
      </c>
    </row>
    <row r="635" customFormat="false" ht="15" hidden="false" customHeight="false" outlineLevel="0" collapsed="false">
      <c r="B635" s="96" t="s">
        <v>108</v>
      </c>
      <c r="C635" s="97" t="n">
        <v>0</v>
      </c>
      <c r="D635" s="0" t="n">
        <f aca="false">$C635*VLOOKUP($B635,FoodDB!$A$2:$I$1014,3,0)</f>
        <v>0</v>
      </c>
      <c r="E635" s="0" t="n">
        <f aca="false">$C635*VLOOKUP($B635,FoodDB!$A$2:$I$1014,4,0)</f>
        <v>0</v>
      </c>
      <c r="F635" s="0" t="n">
        <f aca="false">$C635*VLOOKUP($B635,FoodDB!$A$2:$I$1014,5,0)</f>
        <v>0</v>
      </c>
      <c r="G635" s="0" t="n">
        <f aca="false">$C635*VLOOKUP($B635,FoodDB!$A$2:$I$1014,6,0)</f>
        <v>0</v>
      </c>
      <c r="H635" s="0" t="n">
        <f aca="false">$C635*VLOOKUP($B635,FoodDB!$A$2:$I$1014,7,0)</f>
        <v>0</v>
      </c>
      <c r="I635" s="0" t="n">
        <f aca="false">$C635*VLOOKUP($B635,FoodDB!$A$2:$I$1014,8,0)</f>
        <v>0</v>
      </c>
      <c r="J635" s="0" t="n">
        <f aca="false">$C635*VLOOKUP($B635,FoodDB!$A$2:$I$1014,9,0)</f>
        <v>0</v>
      </c>
    </row>
    <row r="636" customFormat="false" ht="15" hidden="false" customHeight="false" outlineLevel="0" collapsed="false">
      <c r="B636" s="96" t="s">
        <v>108</v>
      </c>
      <c r="C636" s="97" t="n">
        <v>0</v>
      </c>
      <c r="D636" s="0" t="n">
        <f aca="false">$C636*VLOOKUP($B636,FoodDB!$A$2:$I$1014,3,0)</f>
        <v>0</v>
      </c>
      <c r="E636" s="0" t="n">
        <f aca="false">$C636*VLOOKUP($B636,FoodDB!$A$2:$I$1014,4,0)</f>
        <v>0</v>
      </c>
      <c r="F636" s="0" t="n">
        <f aca="false">$C636*VLOOKUP($B636,FoodDB!$A$2:$I$1014,5,0)</f>
        <v>0</v>
      </c>
      <c r="G636" s="0" t="n">
        <f aca="false">$C636*VLOOKUP($B636,FoodDB!$A$2:$I$1014,6,0)</f>
        <v>0</v>
      </c>
      <c r="H636" s="0" t="n">
        <f aca="false">$C636*VLOOKUP($B636,FoodDB!$A$2:$I$1014,7,0)</f>
        <v>0</v>
      </c>
      <c r="I636" s="0" t="n">
        <f aca="false">$C636*VLOOKUP($B636,FoodDB!$A$2:$I$1014,8,0)</f>
        <v>0</v>
      </c>
      <c r="J636" s="0" t="n">
        <f aca="false">$C636*VLOOKUP($B636,FoodDB!$A$2:$I$1014,9,0)</f>
        <v>0</v>
      </c>
    </row>
    <row r="637" customFormat="false" ht="15" hidden="false" customHeight="false" outlineLevel="0" collapsed="false">
      <c r="A637" s="0" t="s">
        <v>98</v>
      </c>
      <c r="G637" s="0" t="n">
        <f aca="false">SUM(G630:G636)</f>
        <v>0</v>
      </c>
      <c r="H637" s="0" t="n">
        <f aca="false">SUM(H630:H636)</f>
        <v>0</v>
      </c>
      <c r="I637" s="0" t="n">
        <f aca="false">SUM(I630:I636)</f>
        <v>0</v>
      </c>
      <c r="J637" s="0" t="n">
        <f aca="false">SUM(G637:I637)</f>
        <v>0</v>
      </c>
    </row>
    <row r="638" customFormat="false" ht="15" hidden="false" customHeight="false" outlineLevel="0" collapsed="false">
      <c r="A638" s="0" t="s">
        <v>102</v>
      </c>
      <c r="B638" s="0" t="s">
        <v>103</v>
      </c>
      <c r="E638" s="100"/>
      <c r="F638" s="100"/>
      <c r="G638" s="100" t="n">
        <f aca="false">VLOOKUP($A630,LossChart!$A$3:$AB$105,14,0)</f>
        <v>671.014111781085</v>
      </c>
      <c r="H638" s="100" t="n">
        <f aca="false">VLOOKUP($A630,LossChart!$A$3:$AB$105,15,0)</f>
        <v>80</v>
      </c>
      <c r="I638" s="100" t="n">
        <f aca="false">VLOOKUP($A630,LossChart!$A$3:$AB$105,16,0)</f>
        <v>477.304074136158</v>
      </c>
      <c r="J638" s="100" t="n">
        <f aca="false">VLOOKUP($A630,LossChart!$A$3:$AB$105,17,0)</f>
        <v>1228.31818591724</v>
      </c>
      <c r="K638" s="100"/>
    </row>
    <row r="639" customFormat="false" ht="15" hidden="false" customHeight="false" outlineLevel="0" collapsed="false">
      <c r="A639" s="0" t="s">
        <v>104</v>
      </c>
      <c r="G639" s="0" t="n">
        <f aca="false">G638-G637</f>
        <v>671.014111781085</v>
      </c>
      <c r="H639" s="0" t="n">
        <f aca="false">H638-H637</f>
        <v>80</v>
      </c>
      <c r="I639" s="0" t="n">
        <f aca="false">I638-I637</f>
        <v>477.304074136158</v>
      </c>
      <c r="J639" s="0" t="n">
        <f aca="false">J638-J637</f>
        <v>1228.31818591724</v>
      </c>
    </row>
    <row r="641" customFormat="false" ht="60" hidden="false" customHeight="false" outlineLevel="0" collapsed="false">
      <c r="A641" s="21" t="s">
        <v>63</v>
      </c>
      <c r="B641" s="21" t="s">
        <v>93</v>
      </c>
      <c r="C641" s="21" t="s">
        <v>94</v>
      </c>
      <c r="D641" s="94" t="str">
        <f aca="false">FoodDB!$C$1</f>
        <v>Fat
(g)</v>
      </c>
      <c r="E641" s="94" t="str">
        <f aca="false">FoodDB!$D$1</f>
        <v>Carbs
(g)</v>
      </c>
      <c r="F641" s="94" t="str">
        <f aca="false">FoodDB!$E$1</f>
        <v>Protein
(g)</v>
      </c>
      <c r="G641" s="94" t="str">
        <f aca="false">FoodDB!$F$1</f>
        <v>Fat
(Cal)</v>
      </c>
      <c r="H641" s="94" t="str">
        <f aca="false">FoodDB!$G$1</f>
        <v>Carb
(Cal)</v>
      </c>
      <c r="I641" s="94" t="str">
        <f aca="false">FoodDB!$H$1</f>
        <v>Protein
(Cal)</v>
      </c>
      <c r="J641" s="94" t="str">
        <f aca="false">FoodDB!$I$1</f>
        <v>Total
Calories</v>
      </c>
      <c r="K641" s="94"/>
      <c r="L641" s="94" t="s">
        <v>110</v>
      </c>
      <c r="M641" s="94" t="s">
        <v>111</v>
      </c>
      <c r="N641" s="94" t="s">
        <v>112</v>
      </c>
      <c r="O641" s="94" t="s">
        <v>113</v>
      </c>
      <c r="P641" s="94" t="s">
        <v>118</v>
      </c>
      <c r="Q641" s="94" t="s">
        <v>119</v>
      </c>
      <c r="R641" s="94" t="s">
        <v>120</v>
      </c>
      <c r="S641" s="94" t="s">
        <v>121</v>
      </c>
    </row>
    <row r="642" customFormat="false" ht="15" hidden="false" customHeight="false" outlineLevel="0" collapsed="false">
      <c r="A642" s="95" t="n">
        <f aca="false">A630+1</f>
        <v>43047</v>
      </c>
      <c r="B642" s="96" t="s">
        <v>108</v>
      </c>
      <c r="C642" s="97" t="n">
        <v>0</v>
      </c>
      <c r="D642" s="0" t="n">
        <f aca="false">$C642*VLOOKUP($B642,FoodDB!$A$2:$I$1014,3,0)</f>
        <v>0</v>
      </c>
      <c r="E642" s="0" t="n">
        <f aca="false">$C642*VLOOKUP($B642,FoodDB!$A$2:$I$1014,4,0)</f>
        <v>0</v>
      </c>
      <c r="F642" s="0" t="n">
        <f aca="false">$C642*VLOOKUP($B642,FoodDB!$A$2:$I$1014,5,0)</f>
        <v>0</v>
      </c>
      <c r="G642" s="0" t="n">
        <f aca="false">$C642*VLOOKUP($B642,FoodDB!$A$2:$I$1014,6,0)</f>
        <v>0</v>
      </c>
      <c r="H642" s="0" t="n">
        <f aca="false">$C642*VLOOKUP($B642,FoodDB!$A$2:$I$1014,7,0)</f>
        <v>0</v>
      </c>
      <c r="I642" s="0" t="n">
        <f aca="false">$C642*VLOOKUP($B642,FoodDB!$A$2:$I$1014,8,0)</f>
        <v>0</v>
      </c>
      <c r="J642" s="0" t="n">
        <f aca="false">$C642*VLOOKUP($B642,FoodDB!$A$2:$I$1014,9,0)</f>
        <v>0</v>
      </c>
      <c r="L642" s="0" t="n">
        <f aca="false">SUM(G642:G648)</f>
        <v>0</v>
      </c>
      <c r="M642" s="0" t="n">
        <f aca="false">SUM(H642:H648)</f>
        <v>0</v>
      </c>
      <c r="N642" s="0" t="n">
        <f aca="false">SUM(I642:I648)</f>
        <v>0</v>
      </c>
      <c r="O642" s="0" t="n">
        <f aca="false">SUM(L642:N642)</f>
        <v>0</v>
      </c>
      <c r="P642" s="100" t="n">
        <f aca="false">VLOOKUP($A642,LossChart!$A$3:$AB$105,14,0)-L642</f>
        <v>676.57329142881</v>
      </c>
      <c r="Q642" s="100" t="n">
        <f aca="false">VLOOKUP($A642,LossChart!$A$3:$AB$105,15,0)-M642</f>
        <v>80</v>
      </c>
      <c r="R642" s="100" t="n">
        <f aca="false">VLOOKUP($A642,LossChart!$A$3:$AB$105,16,0)-N642</f>
        <v>477.304074136158</v>
      </c>
      <c r="S642" s="100" t="n">
        <f aca="false">VLOOKUP($A642,LossChart!$A$3:$AB$105,17,0)-O642</f>
        <v>1233.87736556497</v>
      </c>
    </row>
    <row r="643" customFormat="false" ht="15" hidden="false" customHeight="false" outlineLevel="0" collapsed="false">
      <c r="B643" s="96" t="s">
        <v>108</v>
      </c>
      <c r="C643" s="97" t="n">
        <v>0</v>
      </c>
      <c r="D643" s="0" t="n">
        <f aca="false">$C643*VLOOKUP($B643,FoodDB!$A$2:$I$1014,3,0)</f>
        <v>0</v>
      </c>
      <c r="E643" s="0" t="n">
        <f aca="false">$C643*VLOOKUP($B643,FoodDB!$A$2:$I$1014,4,0)</f>
        <v>0</v>
      </c>
      <c r="F643" s="0" t="n">
        <f aca="false">$C643*VLOOKUP($B643,FoodDB!$A$2:$I$1014,5,0)</f>
        <v>0</v>
      </c>
      <c r="G643" s="0" t="n">
        <f aca="false">$C643*VLOOKUP($B643,FoodDB!$A$2:$I$1014,6,0)</f>
        <v>0</v>
      </c>
      <c r="H643" s="0" t="n">
        <f aca="false">$C643*VLOOKUP($B643,FoodDB!$A$2:$I$1014,7,0)</f>
        <v>0</v>
      </c>
      <c r="I643" s="0" t="n">
        <f aca="false">$C643*VLOOKUP($B643,FoodDB!$A$2:$I$1014,8,0)</f>
        <v>0</v>
      </c>
      <c r="J643" s="0" t="n">
        <f aca="false">$C643*VLOOKUP($B643,FoodDB!$A$2:$I$1014,9,0)</f>
        <v>0</v>
      </c>
    </row>
    <row r="644" customFormat="false" ht="15" hidden="false" customHeight="false" outlineLevel="0" collapsed="false">
      <c r="B644" s="96" t="s">
        <v>108</v>
      </c>
      <c r="C644" s="97" t="n">
        <v>0</v>
      </c>
      <c r="D644" s="0" t="n">
        <f aca="false">$C644*VLOOKUP($B644,FoodDB!$A$2:$I$1014,3,0)</f>
        <v>0</v>
      </c>
      <c r="E644" s="0" t="n">
        <f aca="false">$C644*VLOOKUP($B644,FoodDB!$A$2:$I$1014,4,0)</f>
        <v>0</v>
      </c>
      <c r="F644" s="0" t="n">
        <f aca="false">$C644*VLOOKUP($B644,FoodDB!$A$2:$I$1014,5,0)</f>
        <v>0</v>
      </c>
      <c r="G644" s="0" t="n">
        <f aca="false">$C644*VLOOKUP($B644,FoodDB!$A$2:$I$1014,6,0)</f>
        <v>0</v>
      </c>
      <c r="H644" s="0" t="n">
        <f aca="false">$C644*VLOOKUP($B644,FoodDB!$A$2:$I$1014,7,0)</f>
        <v>0</v>
      </c>
      <c r="I644" s="0" t="n">
        <f aca="false">$C644*VLOOKUP($B644,FoodDB!$A$2:$I$1014,8,0)</f>
        <v>0</v>
      </c>
      <c r="J644" s="0" t="n">
        <f aca="false">$C644*VLOOKUP($B644,FoodDB!$A$2:$I$1014,9,0)</f>
        <v>0</v>
      </c>
    </row>
    <row r="645" customFormat="false" ht="15" hidden="false" customHeight="false" outlineLevel="0" collapsed="false">
      <c r="B645" s="96" t="s">
        <v>108</v>
      </c>
      <c r="C645" s="97" t="n">
        <v>0</v>
      </c>
      <c r="D645" s="0" t="n">
        <f aca="false">$C645*VLOOKUP($B645,FoodDB!$A$2:$I$1014,3,0)</f>
        <v>0</v>
      </c>
      <c r="E645" s="0" t="n">
        <f aca="false">$C645*VLOOKUP($B645,FoodDB!$A$2:$I$1014,4,0)</f>
        <v>0</v>
      </c>
      <c r="F645" s="0" t="n">
        <f aca="false">$C645*VLOOKUP($B645,FoodDB!$A$2:$I$1014,5,0)</f>
        <v>0</v>
      </c>
      <c r="G645" s="0" t="n">
        <f aca="false">$C645*VLOOKUP($B645,FoodDB!$A$2:$I$1014,6,0)</f>
        <v>0</v>
      </c>
      <c r="H645" s="0" t="n">
        <f aca="false">$C645*VLOOKUP($B645,FoodDB!$A$2:$I$1014,7,0)</f>
        <v>0</v>
      </c>
      <c r="I645" s="0" t="n">
        <f aca="false">$C645*VLOOKUP($B645,FoodDB!$A$2:$I$1014,8,0)</f>
        <v>0</v>
      </c>
      <c r="J645" s="0" t="n">
        <f aca="false">$C645*VLOOKUP($B645,FoodDB!$A$2:$I$1014,9,0)</f>
        <v>0</v>
      </c>
    </row>
    <row r="646" customFormat="false" ht="15" hidden="false" customHeight="false" outlineLevel="0" collapsed="false">
      <c r="B646" s="96" t="s">
        <v>108</v>
      </c>
      <c r="C646" s="97" t="n">
        <v>0</v>
      </c>
      <c r="D646" s="0" t="n">
        <f aca="false">$C646*VLOOKUP($B646,FoodDB!$A$2:$I$1014,3,0)</f>
        <v>0</v>
      </c>
      <c r="E646" s="0" t="n">
        <f aca="false">$C646*VLOOKUP($B646,FoodDB!$A$2:$I$1014,4,0)</f>
        <v>0</v>
      </c>
      <c r="F646" s="0" t="n">
        <f aca="false">$C646*VLOOKUP($B646,FoodDB!$A$2:$I$1014,5,0)</f>
        <v>0</v>
      </c>
      <c r="G646" s="0" t="n">
        <f aca="false">$C646*VLOOKUP($B646,FoodDB!$A$2:$I$1014,6,0)</f>
        <v>0</v>
      </c>
      <c r="H646" s="0" t="n">
        <f aca="false">$C646*VLOOKUP($B646,FoodDB!$A$2:$I$1014,7,0)</f>
        <v>0</v>
      </c>
      <c r="I646" s="0" t="n">
        <f aca="false">$C646*VLOOKUP($B646,FoodDB!$A$2:$I$1014,8,0)</f>
        <v>0</v>
      </c>
      <c r="J646" s="0" t="n">
        <f aca="false">$C646*VLOOKUP($B646,FoodDB!$A$2:$I$1014,9,0)</f>
        <v>0</v>
      </c>
    </row>
    <row r="647" customFormat="false" ht="15" hidden="false" customHeight="false" outlineLevel="0" collapsed="false">
      <c r="B647" s="96" t="s">
        <v>108</v>
      </c>
      <c r="C647" s="97" t="n">
        <v>0</v>
      </c>
      <c r="D647" s="0" t="n">
        <f aca="false">$C647*VLOOKUP($B647,FoodDB!$A$2:$I$1014,3,0)</f>
        <v>0</v>
      </c>
      <c r="E647" s="0" t="n">
        <f aca="false">$C647*VLOOKUP($B647,FoodDB!$A$2:$I$1014,4,0)</f>
        <v>0</v>
      </c>
      <c r="F647" s="0" t="n">
        <f aca="false">$C647*VLOOKUP($B647,FoodDB!$A$2:$I$1014,5,0)</f>
        <v>0</v>
      </c>
      <c r="G647" s="0" t="n">
        <f aca="false">$C647*VLOOKUP($B647,FoodDB!$A$2:$I$1014,6,0)</f>
        <v>0</v>
      </c>
      <c r="H647" s="0" t="n">
        <f aca="false">$C647*VLOOKUP($B647,FoodDB!$A$2:$I$1014,7,0)</f>
        <v>0</v>
      </c>
      <c r="I647" s="0" t="n">
        <f aca="false">$C647*VLOOKUP($B647,FoodDB!$A$2:$I$1014,8,0)</f>
        <v>0</v>
      </c>
      <c r="J647" s="0" t="n">
        <f aca="false">$C647*VLOOKUP($B647,FoodDB!$A$2:$I$1014,9,0)</f>
        <v>0</v>
      </c>
    </row>
    <row r="648" customFormat="false" ht="15" hidden="false" customHeight="false" outlineLevel="0" collapsed="false">
      <c r="B648" s="96" t="s">
        <v>108</v>
      </c>
      <c r="C648" s="97" t="n">
        <v>0</v>
      </c>
      <c r="D648" s="0" t="n">
        <f aca="false">$C648*VLOOKUP($B648,FoodDB!$A$2:$I$1014,3,0)</f>
        <v>0</v>
      </c>
      <c r="E648" s="0" t="n">
        <f aca="false">$C648*VLOOKUP($B648,FoodDB!$A$2:$I$1014,4,0)</f>
        <v>0</v>
      </c>
      <c r="F648" s="0" t="n">
        <f aca="false">$C648*VLOOKUP($B648,FoodDB!$A$2:$I$1014,5,0)</f>
        <v>0</v>
      </c>
      <c r="G648" s="0" t="n">
        <f aca="false">$C648*VLOOKUP($B648,FoodDB!$A$2:$I$1014,6,0)</f>
        <v>0</v>
      </c>
      <c r="H648" s="0" t="n">
        <f aca="false">$C648*VLOOKUP($B648,FoodDB!$A$2:$I$1014,7,0)</f>
        <v>0</v>
      </c>
      <c r="I648" s="0" t="n">
        <f aca="false">$C648*VLOOKUP($B648,FoodDB!$A$2:$I$1014,8,0)</f>
        <v>0</v>
      </c>
      <c r="J648" s="0" t="n">
        <f aca="false">$C648*VLOOKUP($B648,FoodDB!$A$2:$I$1014,9,0)</f>
        <v>0</v>
      </c>
    </row>
    <row r="649" customFormat="false" ht="15" hidden="false" customHeight="false" outlineLevel="0" collapsed="false">
      <c r="A649" s="0" t="s">
        <v>98</v>
      </c>
      <c r="G649" s="0" t="n">
        <f aca="false">SUM(G642:G648)</f>
        <v>0</v>
      </c>
      <c r="H649" s="0" t="n">
        <f aca="false">SUM(H642:H648)</f>
        <v>0</v>
      </c>
      <c r="I649" s="0" t="n">
        <f aca="false">SUM(I642:I648)</f>
        <v>0</v>
      </c>
      <c r="J649" s="0" t="n">
        <f aca="false">SUM(G649:I649)</f>
        <v>0</v>
      </c>
    </row>
    <row r="650" customFormat="false" ht="15" hidden="false" customHeight="false" outlineLevel="0" collapsed="false">
      <c r="A650" s="0" t="s">
        <v>102</v>
      </c>
      <c r="B650" s="0" t="s">
        <v>103</v>
      </c>
      <c r="E650" s="100"/>
      <c r="F650" s="100"/>
      <c r="G650" s="100" t="n">
        <f aca="false">VLOOKUP($A642,LossChart!$A$3:$AB$105,14,0)</f>
        <v>676.57329142881</v>
      </c>
      <c r="H650" s="100" t="n">
        <f aca="false">VLOOKUP($A642,LossChart!$A$3:$AB$105,15,0)</f>
        <v>80</v>
      </c>
      <c r="I650" s="100" t="n">
        <f aca="false">VLOOKUP($A642,LossChart!$A$3:$AB$105,16,0)</f>
        <v>477.304074136158</v>
      </c>
      <c r="J650" s="100" t="n">
        <f aca="false">VLOOKUP($A642,LossChart!$A$3:$AB$105,17,0)</f>
        <v>1233.87736556497</v>
      </c>
      <c r="K650" s="100"/>
    </row>
    <row r="651" customFormat="false" ht="15" hidden="false" customHeight="false" outlineLevel="0" collapsed="false">
      <c r="A651" s="0" t="s">
        <v>104</v>
      </c>
      <c r="G651" s="0" t="n">
        <f aca="false">G650-G649</f>
        <v>676.57329142881</v>
      </c>
      <c r="H651" s="0" t="n">
        <f aca="false">H650-H649</f>
        <v>80</v>
      </c>
      <c r="I651" s="0" t="n">
        <f aca="false">I650-I649</f>
        <v>477.304074136158</v>
      </c>
      <c r="J651" s="0" t="n">
        <f aca="false">J650-J649</f>
        <v>1233.87736556497</v>
      </c>
    </row>
    <row r="653" customFormat="false" ht="60" hidden="false" customHeight="false" outlineLevel="0" collapsed="false">
      <c r="A653" s="21" t="s">
        <v>63</v>
      </c>
      <c r="B653" s="21" t="s">
        <v>93</v>
      </c>
      <c r="C653" s="21" t="s">
        <v>94</v>
      </c>
      <c r="D653" s="94" t="str">
        <f aca="false">FoodDB!$C$1</f>
        <v>Fat
(g)</v>
      </c>
      <c r="E653" s="94" t="str">
        <f aca="false">FoodDB!$D$1</f>
        <v>Carbs
(g)</v>
      </c>
      <c r="F653" s="94" t="str">
        <f aca="false">FoodDB!$E$1</f>
        <v>Protein
(g)</v>
      </c>
      <c r="G653" s="94" t="str">
        <f aca="false">FoodDB!$F$1</f>
        <v>Fat
(Cal)</v>
      </c>
      <c r="H653" s="94" t="str">
        <f aca="false">FoodDB!$G$1</f>
        <v>Carb
(Cal)</v>
      </c>
      <c r="I653" s="94" t="str">
        <f aca="false">FoodDB!$H$1</f>
        <v>Protein
(Cal)</v>
      </c>
      <c r="J653" s="94" t="str">
        <f aca="false">FoodDB!$I$1</f>
        <v>Total
Calories</v>
      </c>
      <c r="K653" s="94"/>
      <c r="L653" s="94" t="s">
        <v>110</v>
      </c>
      <c r="M653" s="94" t="s">
        <v>111</v>
      </c>
      <c r="N653" s="94" t="s">
        <v>112</v>
      </c>
      <c r="O653" s="94" t="s">
        <v>113</v>
      </c>
      <c r="P653" s="94" t="s">
        <v>118</v>
      </c>
      <c r="Q653" s="94" t="s">
        <v>119</v>
      </c>
      <c r="R653" s="94" t="s">
        <v>120</v>
      </c>
      <c r="S653" s="94" t="s">
        <v>121</v>
      </c>
    </row>
    <row r="654" customFormat="false" ht="15" hidden="false" customHeight="false" outlineLevel="0" collapsed="false">
      <c r="A654" s="95" t="n">
        <f aca="false">A642+1</f>
        <v>43048</v>
      </c>
      <c r="B654" s="96" t="s">
        <v>108</v>
      </c>
      <c r="C654" s="97" t="n">
        <v>0</v>
      </c>
      <c r="D654" s="0" t="n">
        <f aca="false">$C654*VLOOKUP($B654,FoodDB!$A$2:$I$1014,3,0)</f>
        <v>0</v>
      </c>
      <c r="E654" s="0" t="n">
        <f aca="false">$C654*VLOOKUP($B654,FoodDB!$A$2:$I$1014,4,0)</f>
        <v>0</v>
      </c>
      <c r="F654" s="0" t="n">
        <f aca="false">$C654*VLOOKUP($B654,FoodDB!$A$2:$I$1014,5,0)</f>
        <v>0</v>
      </c>
      <c r="G654" s="0" t="n">
        <f aca="false">$C654*VLOOKUP($B654,FoodDB!$A$2:$I$1014,6,0)</f>
        <v>0</v>
      </c>
      <c r="H654" s="0" t="n">
        <f aca="false">$C654*VLOOKUP($B654,FoodDB!$A$2:$I$1014,7,0)</f>
        <v>0</v>
      </c>
      <c r="I654" s="0" t="n">
        <f aca="false">$C654*VLOOKUP($B654,FoodDB!$A$2:$I$1014,8,0)</f>
        <v>0</v>
      </c>
      <c r="J654" s="0" t="n">
        <f aca="false">$C654*VLOOKUP($B654,FoodDB!$A$2:$I$1014,9,0)</f>
        <v>0</v>
      </c>
      <c r="L654" s="0" t="n">
        <f aca="false">SUM(G654:G660)</f>
        <v>0</v>
      </c>
      <c r="M654" s="0" t="n">
        <f aca="false">SUM(H654:H660)</f>
        <v>0</v>
      </c>
      <c r="N654" s="0" t="n">
        <f aca="false">SUM(I654:I660)</f>
        <v>0</v>
      </c>
      <c r="O654" s="0" t="n">
        <f aca="false">SUM(L654:N654)</f>
        <v>0</v>
      </c>
      <c r="P654" s="100" t="n">
        <f aca="false">VLOOKUP($A654,LossChart!$A$3:$AB$105,14,0)-L654</f>
        <v>682.083232628226</v>
      </c>
      <c r="Q654" s="100" t="n">
        <f aca="false">VLOOKUP($A654,LossChart!$A$3:$AB$105,15,0)-M654</f>
        <v>80</v>
      </c>
      <c r="R654" s="100" t="n">
        <f aca="false">VLOOKUP($A654,LossChart!$A$3:$AB$105,16,0)-N654</f>
        <v>477.304074136158</v>
      </c>
      <c r="S654" s="100" t="n">
        <f aca="false">VLOOKUP($A654,LossChart!$A$3:$AB$105,17,0)-O654</f>
        <v>1239.38730676438</v>
      </c>
    </row>
    <row r="655" customFormat="false" ht="15" hidden="false" customHeight="false" outlineLevel="0" collapsed="false">
      <c r="B655" s="96" t="s">
        <v>108</v>
      </c>
      <c r="C655" s="97" t="n">
        <v>0</v>
      </c>
      <c r="D655" s="0" t="n">
        <f aca="false">$C655*VLOOKUP($B655,FoodDB!$A$2:$I$1014,3,0)</f>
        <v>0</v>
      </c>
      <c r="E655" s="0" t="n">
        <f aca="false">$C655*VLOOKUP($B655,FoodDB!$A$2:$I$1014,4,0)</f>
        <v>0</v>
      </c>
      <c r="F655" s="0" t="n">
        <f aca="false">$C655*VLOOKUP($B655,FoodDB!$A$2:$I$1014,5,0)</f>
        <v>0</v>
      </c>
      <c r="G655" s="0" t="n">
        <f aca="false">$C655*VLOOKUP($B655,FoodDB!$A$2:$I$1014,6,0)</f>
        <v>0</v>
      </c>
      <c r="H655" s="0" t="n">
        <f aca="false">$C655*VLOOKUP($B655,FoodDB!$A$2:$I$1014,7,0)</f>
        <v>0</v>
      </c>
      <c r="I655" s="0" t="n">
        <f aca="false">$C655*VLOOKUP($B655,FoodDB!$A$2:$I$1014,8,0)</f>
        <v>0</v>
      </c>
      <c r="J655" s="0" t="n">
        <f aca="false">$C655*VLOOKUP($B655,FoodDB!$A$2:$I$1014,9,0)</f>
        <v>0</v>
      </c>
    </row>
    <row r="656" customFormat="false" ht="15" hidden="false" customHeight="false" outlineLevel="0" collapsed="false">
      <c r="B656" s="96" t="s">
        <v>108</v>
      </c>
      <c r="C656" s="97" t="n">
        <v>0</v>
      </c>
      <c r="D656" s="0" t="n">
        <f aca="false">$C656*VLOOKUP($B656,FoodDB!$A$2:$I$1014,3,0)</f>
        <v>0</v>
      </c>
      <c r="E656" s="0" t="n">
        <f aca="false">$C656*VLOOKUP($B656,FoodDB!$A$2:$I$1014,4,0)</f>
        <v>0</v>
      </c>
      <c r="F656" s="0" t="n">
        <f aca="false">$C656*VLOOKUP($B656,FoodDB!$A$2:$I$1014,5,0)</f>
        <v>0</v>
      </c>
      <c r="G656" s="0" t="n">
        <f aca="false">$C656*VLOOKUP($B656,FoodDB!$A$2:$I$1014,6,0)</f>
        <v>0</v>
      </c>
      <c r="H656" s="0" t="n">
        <f aca="false">$C656*VLOOKUP($B656,FoodDB!$A$2:$I$1014,7,0)</f>
        <v>0</v>
      </c>
      <c r="I656" s="0" t="n">
        <f aca="false">$C656*VLOOKUP($B656,FoodDB!$A$2:$I$1014,8,0)</f>
        <v>0</v>
      </c>
      <c r="J656" s="0" t="n">
        <f aca="false">$C656*VLOOKUP($B656,FoodDB!$A$2:$I$1014,9,0)</f>
        <v>0</v>
      </c>
    </row>
    <row r="657" customFormat="false" ht="15" hidden="false" customHeight="false" outlineLevel="0" collapsed="false">
      <c r="B657" s="96" t="s">
        <v>108</v>
      </c>
      <c r="C657" s="97" t="n">
        <v>0</v>
      </c>
      <c r="D657" s="0" t="n">
        <f aca="false">$C657*VLOOKUP($B657,FoodDB!$A$2:$I$1014,3,0)</f>
        <v>0</v>
      </c>
      <c r="E657" s="0" t="n">
        <f aca="false">$C657*VLOOKUP($B657,FoodDB!$A$2:$I$1014,4,0)</f>
        <v>0</v>
      </c>
      <c r="F657" s="0" t="n">
        <f aca="false">$C657*VLOOKUP($B657,FoodDB!$A$2:$I$1014,5,0)</f>
        <v>0</v>
      </c>
      <c r="G657" s="0" t="n">
        <f aca="false">$C657*VLOOKUP($B657,FoodDB!$A$2:$I$1014,6,0)</f>
        <v>0</v>
      </c>
      <c r="H657" s="0" t="n">
        <f aca="false">$C657*VLOOKUP($B657,FoodDB!$A$2:$I$1014,7,0)</f>
        <v>0</v>
      </c>
      <c r="I657" s="0" t="n">
        <f aca="false">$C657*VLOOKUP($B657,FoodDB!$A$2:$I$1014,8,0)</f>
        <v>0</v>
      </c>
      <c r="J657" s="0" t="n">
        <f aca="false">$C657*VLOOKUP($B657,FoodDB!$A$2:$I$1014,9,0)</f>
        <v>0</v>
      </c>
    </row>
    <row r="658" customFormat="false" ht="15" hidden="false" customHeight="false" outlineLevel="0" collapsed="false">
      <c r="B658" s="96" t="s">
        <v>108</v>
      </c>
      <c r="C658" s="97" t="n">
        <v>0</v>
      </c>
      <c r="D658" s="0" t="n">
        <f aca="false">$C658*VLOOKUP($B658,FoodDB!$A$2:$I$1014,3,0)</f>
        <v>0</v>
      </c>
      <c r="E658" s="0" t="n">
        <f aca="false">$C658*VLOOKUP($B658,FoodDB!$A$2:$I$1014,4,0)</f>
        <v>0</v>
      </c>
      <c r="F658" s="0" t="n">
        <f aca="false">$C658*VLOOKUP($B658,FoodDB!$A$2:$I$1014,5,0)</f>
        <v>0</v>
      </c>
      <c r="G658" s="0" t="n">
        <f aca="false">$C658*VLOOKUP($B658,FoodDB!$A$2:$I$1014,6,0)</f>
        <v>0</v>
      </c>
      <c r="H658" s="0" t="n">
        <f aca="false">$C658*VLOOKUP($B658,FoodDB!$A$2:$I$1014,7,0)</f>
        <v>0</v>
      </c>
      <c r="I658" s="0" t="n">
        <f aca="false">$C658*VLOOKUP($B658,FoodDB!$A$2:$I$1014,8,0)</f>
        <v>0</v>
      </c>
      <c r="J658" s="0" t="n">
        <f aca="false">$C658*VLOOKUP($B658,FoodDB!$A$2:$I$1014,9,0)</f>
        <v>0</v>
      </c>
    </row>
    <row r="659" customFormat="false" ht="15" hidden="false" customHeight="false" outlineLevel="0" collapsed="false">
      <c r="B659" s="96" t="s">
        <v>108</v>
      </c>
      <c r="C659" s="97" t="n">
        <v>0</v>
      </c>
      <c r="D659" s="0" t="n">
        <f aca="false">$C659*VLOOKUP($B659,FoodDB!$A$2:$I$1014,3,0)</f>
        <v>0</v>
      </c>
      <c r="E659" s="0" t="n">
        <f aca="false">$C659*VLOOKUP($B659,FoodDB!$A$2:$I$1014,4,0)</f>
        <v>0</v>
      </c>
      <c r="F659" s="0" t="n">
        <f aca="false">$C659*VLOOKUP($B659,FoodDB!$A$2:$I$1014,5,0)</f>
        <v>0</v>
      </c>
      <c r="G659" s="0" t="n">
        <f aca="false">$C659*VLOOKUP($B659,FoodDB!$A$2:$I$1014,6,0)</f>
        <v>0</v>
      </c>
      <c r="H659" s="0" t="n">
        <f aca="false">$C659*VLOOKUP($B659,FoodDB!$A$2:$I$1014,7,0)</f>
        <v>0</v>
      </c>
      <c r="I659" s="0" t="n">
        <f aca="false">$C659*VLOOKUP($B659,FoodDB!$A$2:$I$1014,8,0)</f>
        <v>0</v>
      </c>
      <c r="J659" s="0" t="n">
        <f aca="false">$C659*VLOOKUP($B659,FoodDB!$A$2:$I$1014,9,0)</f>
        <v>0</v>
      </c>
    </row>
    <row r="660" customFormat="false" ht="15" hidden="false" customHeight="false" outlineLevel="0" collapsed="false">
      <c r="B660" s="96" t="s">
        <v>108</v>
      </c>
      <c r="C660" s="97" t="n">
        <v>0</v>
      </c>
      <c r="D660" s="0" t="n">
        <f aca="false">$C660*VLOOKUP($B660,FoodDB!$A$2:$I$1014,3,0)</f>
        <v>0</v>
      </c>
      <c r="E660" s="0" t="n">
        <f aca="false">$C660*VLOOKUP($B660,FoodDB!$A$2:$I$1014,4,0)</f>
        <v>0</v>
      </c>
      <c r="F660" s="0" t="n">
        <f aca="false">$C660*VLOOKUP($B660,FoodDB!$A$2:$I$1014,5,0)</f>
        <v>0</v>
      </c>
      <c r="G660" s="0" t="n">
        <f aca="false">$C660*VLOOKUP($B660,FoodDB!$A$2:$I$1014,6,0)</f>
        <v>0</v>
      </c>
      <c r="H660" s="0" t="n">
        <f aca="false">$C660*VLOOKUP($B660,FoodDB!$A$2:$I$1014,7,0)</f>
        <v>0</v>
      </c>
      <c r="I660" s="0" t="n">
        <f aca="false">$C660*VLOOKUP($B660,FoodDB!$A$2:$I$1014,8,0)</f>
        <v>0</v>
      </c>
      <c r="J660" s="0" t="n">
        <f aca="false">$C660*VLOOKUP($B660,FoodDB!$A$2:$I$1014,9,0)</f>
        <v>0</v>
      </c>
    </row>
    <row r="661" customFormat="false" ht="15" hidden="false" customHeight="false" outlineLevel="0" collapsed="false">
      <c r="A661" s="0" t="s">
        <v>98</v>
      </c>
      <c r="G661" s="0" t="n">
        <f aca="false">SUM(G654:G660)</f>
        <v>0</v>
      </c>
      <c r="H661" s="0" t="n">
        <f aca="false">SUM(H654:H660)</f>
        <v>0</v>
      </c>
      <c r="I661" s="0" t="n">
        <f aca="false">SUM(I654:I660)</f>
        <v>0</v>
      </c>
      <c r="J661" s="0" t="n">
        <f aca="false">SUM(G661:I661)</f>
        <v>0</v>
      </c>
    </row>
    <row r="662" customFormat="false" ht="15" hidden="false" customHeight="false" outlineLevel="0" collapsed="false">
      <c r="A662" s="0" t="s">
        <v>102</v>
      </c>
      <c r="B662" s="0" t="s">
        <v>103</v>
      </c>
      <c r="E662" s="100"/>
      <c r="F662" s="100"/>
      <c r="G662" s="100" t="n">
        <f aca="false">VLOOKUP($A654,LossChart!$A$3:$AB$105,14,0)</f>
        <v>682.083232628226</v>
      </c>
      <c r="H662" s="100" t="n">
        <f aca="false">VLOOKUP($A654,LossChart!$A$3:$AB$105,15,0)</f>
        <v>80</v>
      </c>
      <c r="I662" s="100" t="n">
        <f aca="false">VLOOKUP($A654,LossChart!$A$3:$AB$105,16,0)</f>
        <v>477.304074136158</v>
      </c>
      <c r="J662" s="100" t="n">
        <f aca="false">VLOOKUP($A654,LossChart!$A$3:$AB$105,17,0)</f>
        <v>1239.38730676438</v>
      </c>
      <c r="K662" s="100"/>
    </row>
    <row r="663" customFormat="false" ht="15" hidden="false" customHeight="false" outlineLevel="0" collapsed="false">
      <c r="A663" s="0" t="s">
        <v>104</v>
      </c>
      <c r="G663" s="0" t="n">
        <f aca="false">G662-G661</f>
        <v>682.083232628226</v>
      </c>
      <c r="H663" s="0" t="n">
        <f aca="false">H662-H661</f>
        <v>80</v>
      </c>
      <c r="I663" s="0" t="n">
        <f aca="false">I662-I661</f>
        <v>477.304074136158</v>
      </c>
      <c r="J663" s="0" t="n">
        <f aca="false">J662-J661</f>
        <v>1239.38730676438</v>
      </c>
    </row>
    <row r="665" customFormat="false" ht="60" hidden="false" customHeight="false" outlineLevel="0" collapsed="false">
      <c r="A665" s="21" t="s">
        <v>63</v>
      </c>
      <c r="B665" s="21" t="s">
        <v>93</v>
      </c>
      <c r="C665" s="21" t="s">
        <v>94</v>
      </c>
      <c r="D665" s="94" t="str">
        <f aca="false">FoodDB!$C$1</f>
        <v>Fat
(g)</v>
      </c>
      <c r="E665" s="94" t="str">
        <f aca="false">FoodDB!$D$1</f>
        <v>Carbs
(g)</v>
      </c>
      <c r="F665" s="94" t="str">
        <f aca="false">FoodDB!$E$1</f>
        <v>Protein
(g)</v>
      </c>
      <c r="G665" s="94" t="str">
        <f aca="false">FoodDB!$F$1</f>
        <v>Fat
(Cal)</v>
      </c>
      <c r="H665" s="94" t="str">
        <f aca="false">FoodDB!$G$1</f>
        <v>Carb
(Cal)</v>
      </c>
      <c r="I665" s="94" t="str">
        <f aca="false">FoodDB!$H$1</f>
        <v>Protein
(Cal)</v>
      </c>
      <c r="J665" s="94" t="str">
        <f aca="false">FoodDB!$I$1</f>
        <v>Total
Calories</v>
      </c>
      <c r="K665" s="94"/>
      <c r="L665" s="94" t="s">
        <v>110</v>
      </c>
      <c r="M665" s="94" t="s">
        <v>111</v>
      </c>
      <c r="N665" s="94" t="s">
        <v>112</v>
      </c>
      <c r="O665" s="94" t="s">
        <v>113</v>
      </c>
      <c r="P665" s="94" t="s">
        <v>118</v>
      </c>
      <c r="Q665" s="94" t="s">
        <v>119</v>
      </c>
      <c r="R665" s="94" t="s">
        <v>120</v>
      </c>
      <c r="S665" s="94" t="s">
        <v>121</v>
      </c>
    </row>
    <row r="666" customFormat="false" ht="15" hidden="false" customHeight="false" outlineLevel="0" collapsed="false">
      <c r="A666" s="95" t="n">
        <f aca="false">A654+1</f>
        <v>43049</v>
      </c>
      <c r="B666" s="96" t="s">
        <v>108</v>
      </c>
      <c r="C666" s="97" t="n">
        <v>0</v>
      </c>
      <c r="D666" s="0" t="n">
        <f aca="false">$C666*VLOOKUP($B666,FoodDB!$A$2:$I$1014,3,0)</f>
        <v>0</v>
      </c>
      <c r="E666" s="0" t="n">
        <f aca="false">$C666*VLOOKUP($B666,FoodDB!$A$2:$I$1014,4,0)</f>
        <v>0</v>
      </c>
      <c r="F666" s="0" t="n">
        <f aca="false">$C666*VLOOKUP($B666,FoodDB!$A$2:$I$1014,5,0)</f>
        <v>0</v>
      </c>
      <c r="G666" s="0" t="n">
        <f aca="false">$C666*VLOOKUP($B666,FoodDB!$A$2:$I$1014,6,0)</f>
        <v>0</v>
      </c>
      <c r="H666" s="0" t="n">
        <f aca="false">$C666*VLOOKUP($B666,FoodDB!$A$2:$I$1014,7,0)</f>
        <v>0</v>
      </c>
      <c r="I666" s="0" t="n">
        <f aca="false">$C666*VLOOKUP($B666,FoodDB!$A$2:$I$1014,8,0)</f>
        <v>0</v>
      </c>
      <c r="J666" s="0" t="n">
        <f aca="false">$C666*VLOOKUP($B666,FoodDB!$A$2:$I$1014,9,0)</f>
        <v>0</v>
      </c>
      <c r="L666" s="0" t="n">
        <f aca="false">SUM(G666:G672)</f>
        <v>0</v>
      </c>
      <c r="M666" s="0" t="n">
        <f aca="false">SUM(H666:H672)</f>
        <v>0</v>
      </c>
      <c r="N666" s="0" t="n">
        <f aca="false">SUM(I666:I672)</f>
        <v>0</v>
      </c>
      <c r="O666" s="0" t="n">
        <f aca="false">SUM(L666:N666)</f>
        <v>0</v>
      </c>
      <c r="P666" s="100" t="n">
        <f aca="false">VLOOKUP($A666,LossChart!$A$3:$AB$105,14,0)-L666</f>
        <v>687.544371491305</v>
      </c>
      <c r="Q666" s="100" t="n">
        <f aca="false">VLOOKUP($A666,LossChart!$A$3:$AB$105,15,0)-M666</f>
        <v>80</v>
      </c>
      <c r="R666" s="100" t="n">
        <f aca="false">VLOOKUP($A666,LossChart!$A$3:$AB$105,16,0)-N666</f>
        <v>477.304074136158</v>
      </c>
      <c r="S666" s="100" t="n">
        <f aca="false">VLOOKUP($A666,LossChart!$A$3:$AB$105,17,0)-O666</f>
        <v>1244.84844562746</v>
      </c>
    </row>
    <row r="667" customFormat="false" ht="15" hidden="false" customHeight="false" outlineLevel="0" collapsed="false">
      <c r="B667" s="96" t="s">
        <v>108</v>
      </c>
      <c r="C667" s="97" t="n">
        <v>0</v>
      </c>
      <c r="D667" s="0" t="n">
        <f aca="false">$C667*VLOOKUP($B667,FoodDB!$A$2:$I$1014,3,0)</f>
        <v>0</v>
      </c>
      <c r="E667" s="0" t="n">
        <f aca="false">$C667*VLOOKUP($B667,FoodDB!$A$2:$I$1014,4,0)</f>
        <v>0</v>
      </c>
      <c r="F667" s="0" t="n">
        <f aca="false">$C667*VLOOKUP($B667,FoodDB!$A$2:$I$1014,5,0)</f>
        <v>0</v>
      </c>
      <c r="G667" s="0" t="n">
        <f aca="false">$C667*VLOOKUP($B667,FoodDB!$A$2:$I$1014,6,0)</f>
        <v>0</v>
      </c>
      <c r="H667" s="0" t="n">
        <f aca="false">$C667*VLOOKUP($B667,FoodDB!$A$2:$I$1014,7,0)</f>
        <v>0</v>
      </c>
      <c r="I667" s="0" t="n">
        <f aca="false">$C667*VLOOKUP($B667,FoodDB!$A$2:$I$1014,8,0)</f>
        <v>0</v>
      </c>
      <c r="J667" s="0" t="n">
        <f aca="false">$C667*VLOOKUP($B667,FoodDB!$A$2:$I$1014,9,0)</f>
        <v>0</v>
      </c>
    </row>
    <row r="668" customFormat="false" ht="15" hidden="false" customHeight="false" outlineLevel="0" collapsed="false">
      <c r="B668" s="96" t="s">
        <v>108</v>
      </c>
      <c r="C668" s="97" t="n">
        <v>0</v>
      </c>
      <c r="D668" s="0" t="n">
        <f aca="false">$C668*VLOOKUP($B668,FoodDB!$A$2:$I$1014,3,0)</f>
        <v>0</v>
      </c>
      <c r="E668" s="0" t="n">
        <f aca="false">$C668*VLOOKUP($B668,FoodDB!$A$2:$I$1014,4,0)</f>
        <v>0</v>
      </c>
      <c r="F668" s="0" t="n">
        <f aca="false">$C668*VLOOKUP($B668,FoodDB!$A$2:$I$1014,5,0)</f>
        <v>0</v>
      </c>
      <c r="G668" s="0" t="n">
        <f aca="false">$C668*VLOOKUP($B668,FoodDB!$A$2:$I$1014,6,0)</f>
        <v>0</v>
      </c>
      <c r="H668" s="0" t="n">
        <f aca="false">$C668*VLOOKUP($B668,FoodDB!$A$2:$I$1014,7,0)</f>
        <v>0</v>
      </c>
      <c r="I668" s="0" t="n">
        <f aca="false">$C668*VLOOKUP($B668,FoodDB!$A$2:$I$1014,8,0)</f>
        <v>0</v>
      </c>
      <c r="J668" s="0" t="n">
        <f aca="false">$C668*VLOOKUP($B668,FoodDB!$A$2:$I$1014,9,0)</f>
        <v>0</v>
      </c>
    </row>
    <row r="669" customFormat="false" ht="15" hidden="false" customHeight="false" outlineLevel="0" collapsed="false">
      <c r="B669" s="96" t="s">
        <v>108</v>
      </c>
      <c r="C669" s="97" t="n">
        <v>0</v>
      </c>
      <c r="D669" s="0" t="n">
        <f aca="false">$C669*VLOOKUP($B669,FoodDB!$A$2:$I$1014,3,0)</f>
        <v>0</v>
      </c>
      <c r="E669" s="0" t="n">
        <f aca="false">$C669*VLOOKUP($B669,FoodDB!$A$2:$I$1014,4,0)</f>
        <v>0</v>
      </c>
      <c r="F669" s="0" t="n">
        <f aca="false">$C669*VLOOKUP($B669,FoodDB!$A$2:$I$1014,5,0)</f>
        <v>0</v>
      </c>
      <c r="G669" s="0" t="n">
        <f aca="false">$C669*VLOOKUP($B669,FoodDB!$A$2:$I$1014,6,0)</f>
        <v>0</v>
      </c>
      <c r="H669" s="0" t="n">
        <f aca="false">$C669*VLOOKUP($B669,FoodDB!$A$2:$I$1014,7,0)</f>
        <v>0</v>
      </c>
      <c r="I669" s="0" t="n">
        <f aca="false">$C669*VLOOKUP($B669,FoodDB!$A$2:$I$1014,8,0)</f>
        <v>0</v>
      </c>
      <c r="J669" s="0" t="n">
        <f aca="false">$C669*VLOOKUP($B669,FoodDB!$A$2:$I$1014,9,0)</f>
        <v>0</v>
      </c>
    </row>
    <row r="670" customFormat="false" ht="15" hidden="false" customHeight="false" outlineLevel="0" collapsed="false">
      <c r="B670" s="96" t="s">
        <v>108</v>
      </c>
      <c r="C670" s="97" t="n">
        <v>0</v>
      </c>
      <c r="D670" s="0" t="n">
        <f aca="false">$C670*VLOOKUP($B670,FoodDB!$A$2:$I$1014,3,0)</f>
        <v>0</v>
      </c>
      <c r="E670" s="0" t="n">
        <f aca="false">$C670*VLOOKUP($B670,FoodDB!$A$2:$I$1014,4,0)</f>
        <v>0</v>
      </c>
      <c r="F670" s="0" t="n">
        <f aca="false">$C670*VLOOKUP($B670,FoodDB!$A$2:$I$1014,5,0)</f>
        <v>0</v>
      </c>
      <c r="G670" s="0" t="n">
        <f aca="false">$C670*VLOOKUP($B670,FoodDB!$A$2:$I$1014,6,0)</f>
        <v>0</v>
      </c>
      <c r="H670" s="0" t="n">
        <f aca="false">$C670*VLOOKUP($B670,FoodDB!$A$2:$I$1014,7,0)</f>
        <v>0</v>
      </c>
      <c r="I670" s="0" t="n">
        <f aca="false">$C670*VLOOKUP($B670,FoodDB!$A$2:$I$1014,8,0)</f>
        <v>0</v>
      </c>
      <c r="J670" s="0" t="n">
        <f aca="false">$C670*VLOOKUP($B670,FoodDB!$A$2:$I$1014,9,0)</f>
        <v>0</v>
      </c>
    </row>
    <row r="671" customFormat="false" ht="15" hidden="false" customHeight="false" outlineLevel="0" collapsed="false">
      <c r="B671" s="96" t="s">
        <v>108</v>
      </c>
      <c r="C671" s="97" t="n">
        <v>0</v>
      </c>
      <c r="D671" s="0" t="n">
        <f aca="false">$C671*VLOOKUP($B671,FoodDB!$A$2:$I$1014,3,0)</f>
        <v>0</v>
      </c>
      <c r="E671" s="0" t="n">
        <f aca="false">$C671*VLOOKUP($B671,FoodDB!$A$2:$I$1014,4,0)</f>
        <v>0</v>
      </c>
      <c r="F671" s="0" t="n">
        <f aca="false">$C671*VLOOKUP($B671,FoodDB!$A$2:$I$1014,5,0)</f>
        <v>0</v>
      </c>
      <c r="G671" s="0" t="n">
        <f aca="false">$C671*VLOOKUP($B671,FoodDB!$A$2:$I$1014,6,0)</f>
        <v>0</v>
      </c>
      <c r="H671" s="0" t="n">
        <f aca="false">$C671*VLOOKUP($B671,FoodDB!$A$2:$I$1014,7,0)</f>
        <v>0</v>
      </c>
      <c r="I671" s="0" t="n">
        <f aca="false">$C671*VLOOKUP($B671,FoodDB!$A$2:$I$1014,8,0)</f>
        <v>0</v>
      </c>
      <c r="J671" s="0" t="n">
        <f aca="false">$C671*VLOOKUP($B671,FoodDB!$A$2:$I$1014,9,0)</f>
        <v>0</v>
      </c>
    </row>
    <row r="672" customFormat="false" ht="15" hidden="false" customHeight="false" outlineLevel="0" collapsed="false">
      <c r="B672" s="96" t="s">
        <v>108</v>
      </c>
      <c r="C672" s="97" t="n">
        <v>0</v>
      </c>
      <c r="D672" s="0" t="n">
        <f aca="false">$C672*VLOOKUP($B672,FoodDB!$A$2:$I$1014,3,0)</f>
        <v>0</v>
      </c>
      <c r="E672" s="0" t="n">
        <f aca="false">$C672*VLOOKUP($B672,FoodDB!$A$2:$I$1014,4,0)</f>
        <v>0</v>
      </c>
      <c r="F672" s="0" t="n">
        <f aca="false">$C672*VLOOKUP($B672,FoodDB!$A$2:$I$1014,5,0)</f>
        <v>0</v>
      </c>
      <c r="G672" s="0" t="n">
        <f aca="false">$C672*VLOOKUP($B672,FoodDB!$A$2:$I$1014,6,0)</f>
        <v>0</v>
      </c>
      <c r="H672" s="0" t="n">
        <f aca="false">$C672*VLOOKUP($B672,FoodDB!$A$2:$I$1014,7,0)</f>
        <v>0</v>
      </c>
      <c r="I672" s="0" t="n">
        <f aca="false">$C672*VLOOKUP($B672,FoodDB!$A$2:$I$1014,8,0)</f>
        <v>0</v>
      </c>
      <c r="J672" s="0" t="n">
        <f aca="false">$C672*VLOOKUP($B672,FoodDB!$A$2:$I$1014,9,0)</f>
        <v>0</v>
      </c>
    </row>
    <row r="673" customFormat="false" ht="15" hidden="false" customHeight="false" outlineLevel="0" collapsed="false">
      <c r="A673" s="0" t="s">
        <v>98</v>
      </c>
      <c r="G673" s="0" t="n">
        <f aca="false">SUM(G666:G672)</f>
        <v>0</v>
      </c>
      <c r="H673" s="0" t="n">
        <f aca="false">SUM(H666:H672)</f>
        <v>0</v>
      </c>
      <c r="I673" s="0" t="n">
        <f aca="false">SUM(I666:I672)</f>
        <v>0</v>
      </c>
      <c r="J673" s="0" t="n">
        <f aca="false">SUM(G673:I673)</f>
        <v>0</v>
      </c>
    </row>
    <row r="674" customFormat="false" ht="15" hidden="false" customHeight="false" outlineLevel="0" collapsed="false">
      <c r="A674" s="0" t="s">
        <v>102</v>
      </c>
      <c r="B674" s="0" t="s">
        <v>103</v>
      </c>
      <c r="E674" s="100"/>
      <c r="F674" s="100"/>
      <c r="G674" s="100" t="n">
        <f aca="false">VLOOKUP($A666,LossChart!$A$3:$AB$105,14,0)</f>
        <v>687.544371491305</v>
      </c>
      <c r="H674" s="100" t="n">
        <f aca="false">VLOOKUP($A666,LossChart!$A$3:$AB$105,15,0)</f>
        <v>80</v>
      </c>
      <c r="I674" s="100" t="n">
        <f aca="false">VLOOKUP($A666,LossChart!$A$3:$AB$105,16,0)</f>
        <v>477.304074136158</v>
      </c>
      <c r="J674" s="100" t="n">
        <f aca="false">VLOOKUP($A666,LossChart!$A$3:$AB$105,17,0)</f>
        <v>1244.84844562746</v>
      </c>
      <c r="K674" s="100"/>
    </row>
    <row r="675" customFormat="false" ht="15" hidden="false" customHeight="false" outlineLevel="0" collapsed="false">
      <c r="A675" s="0" t="s">
        <v>104</v>
      </c>
      <c r="G675" s="0" t="n">
        <f aca="false">G674-G673</f>
        <v>687.544371491305</v>
      </c>
      <c r="H675" s="0" t="n">
        <f aca="false">H674-H673</f>
        <v>80</v>
      </c>
      <c r="I675" s="0" t="n">
        <f aca="false">I674-I673</f>
        <v>477.304074136158</v>
      </c>
      <c r="J675" s="0" t="n">
        <f aca="false">J674-J673</f>
        <v>1244.84844562746</v>
      </c>
    </row>
    <row r="677" customFormat="false" ht="60" hidden="false" customHeight="false" outlineLevel="0" collapsed="false">
      <c r="A677" s="21" t="s">
        <v>63</v>
      </c>
      <c r="B677" s="21" t="s">
        <v>93</v>
      </c>
      <c r="C677" s="21" t="s">
        <v>94</v>
      </c>
      <c r="D677" s="94" t="str">
        <f aca="false">FoodDB!$C$1</f>
        <v>Fat
(g)</v>
      </c>
      <c r="E677" s="94" t="str">
        <f aca="false">FoodDB!$D$1</f>
        <v>Carbs
(g)</v>
      </c>
      <c r="F677" s="94" t="str">
        <f aca="false">FoodDB!$E$1</f>
        <v>Protein
(g)</v>
      </c>
      <c r="G677" s="94" t="str">
        <f aca="false">FoodDB!$F$1</f>
        <v>Fat
(Cal)</v>
      </c>
      <c r="H677" s="94" t="str">
        <f aca="false">FoodDB!$G$1</f>
        <v>Carb
(Cal)</v>
      </c>
      <c r="I677" s="94" t="str">
        <f aca="false">FoodDB!$H$1</f>
        <v>Protein
(Cal)</v>
      </c>
      <c r="J677" s="94" t="str">
        <f aca="false">FoodDB!$I$1</f>
        <v>Total
Calories</v>
      </c>
      <c r="K677" s="94"/>
      <c r="L677" s="94" t="s">
        <v>110</v>
      </c>
      <c r="M677" s="94" t="s">
        <v>111</v>
      </c>
      <c r="N677" s="94" t="s">
        <v>112</v>
      </c>
      <c r="O677" s="94" t="s">
        <v>113</v>
      </c>
      <c r="P677" s="94" t="s">
        <v>118</v>
      </c>
      <c r="Q677" s="94" t="s">
        <v>119</v>
      </c>
      <c r="R677" s="94" t="s">
        <v>120</v>
      </c>
      <c r="S677" s="94" t="s">
        <v>121</v>
      </c>
    </row>
    <row r="678" customFormat="false" ht="15" hidden="false" customHeight="false" outlineLevel="0" collapsed="false">
      <c r="A678" s="95" t="n">
        <f aca="false">A666+1</f>
        <v>43050</v>
      </c>
      <c r="B678" s="96" t="s">
        <v>108</v>
      </c>
      <c r="C678" s="97" t="n">
        <v>0</v>
      </c>
      <c r="D678" s="0" t="n">
        <f aca="false">$C678*VLOOKUP($B678,FoodDB!$A$2:$I$1014,3,0)</f>
        <v>0</v>
      </c>
      <c r="E678" s="0" t="n">
        <f aca="false">$C678*VLOOKUP($B678,FoodDB!$A$2:$I$1014,4,0)</f>
        <v>0</v>
      </c>
      <c r="F678" s="0" t="n">
        <f aca="false">$C678*VLOOKUP($B678,FoodDB!$A$2:$I$1014,5,0)</f>
        <v>0</v>
      </c>
      <c r="G678" s="0" t="n">
        <f aca="false">$C678*VLOOKUP($B678,FoodDB!$A$2:$I$1014,6,0)</f>
        <v>0</v>
      </c>
      <c r="H678" s="0" t="n">
        <f aca="false">$C678*VLOOKUP($B678,FoodDB!$A$2:$I$1014,7,0)</f>
        <v>0</v>
      </c>
      <c r="I678" s="0" t="n">
        <f aca="false">$C678*VLOOKUP($B678,FoodDB!$A$2:$I$1014,8,0)</f>
        <v>0</v>
      </c>
      <c r="J678" s="0" t="n">
        <f aca="false">$C678*VLOOKUP($B678,FoodDB!$A$2:$I$1014,9,0)</f>
        <v>0</v>
      </c>
      <c r="L678" s="0" t="n">
        <f aca="false">SUM(G678:G684)</f>
        <v>0</v>
      </c>
      <c r="M678" s="0" t="n">
        <f aca="false">SUM(H678:H684)</f>
        <v>0</v>
      </c>
      <c r="N678" s="0" t="n">
        <f aca="false">SUM(I678:I684)</f>
        <v>0</v>
      </c>
      <c r="O678" s="0" t="n">
        <f aca="false">SUM(L678:N678)</f>
        <v>0</v>
      </c>
      <c r="P678" s="100" t="n">
        <f aca="false">VLOOKUP($A678,LossChart!$A$3:$AB$105,14,0)-L678</f>
        <v>692.95714026731</v>
      </c>
      <c r="Q678" s="100" t="n">
        <f aca="false">VLOOKUP($A678,LossChart!$A$3:$AB$105,15,0)-M678</f>
        <v>80</v>
      </c>
      <c r="R678" s="100" t="n">
        <f aca="false">VLOOKUP($A678,LossChart!$A$3:$AB$105,16,0)-N678</f>
        <v>477.304074136158</v>
      </c>
      <c r="S678" s="100" t="n">
        <f aca="false">VLOOKUP($A678,LossChart!$A$3:$AB$105,17,0)-O678</f>
        <v>1250.26121440347</v>
      </c>
    </row>
    <row r="679" customFormat="false" ht="15" hidden="false" customHeight="false" outlineLevel="0" collapsed="false">
      <c r="B679" s="96" t="s">
        <v>108</v>
      </c>
      <c r="C679" s="97" t="n">
        <v>0</v>
      </c>
      <c r="D679" s="0" t="n">
        <f aca="false">$C679*VLOOKUP($B679,FoodDB!$A$2:$I$1014,3,0)</f>
        <v>0</v>
      </c>
      <c r="E679" s="0" t="n">
        <f aca="false">$C679*VLOOKUP($B679,FoodDB!$A$2:$I$1014,4,0)</f>
        <v>0</v>
      </c>
      <c r="F679" s="0" t="n">
        <f aca="false">$C679*VLOOKUP($B679,FoodDB!$A$2:$I$1014,5,0)</f>
        <v>0</v>
      </c>
      <c r="G679" s="0" t="n">
        <f aca="false">$C679*VLOOKUP($B679,FoodDB!$A$2:$I$1014,6,0)</f>
        <v>0</v>
      </c>
      <c r="H679" s="0" t="n">
        <f aca="false">$C679*VLOOKUP($B679,FoodDB!$A$2:$I$1014,7,0)</f>
        <v>0</v>
      </c>
      <c r="I679" s="0" t="n">
        <f aca="false">$C679*VLOOKUP($B679,FoodDB!$A$2:$I$1014,8,0)</f>
        <v>0</v>
      </c>
      <c r="J679" s="0" t="n">
        <f aca="false">$C679*VLOOKUP($B679,FoodDB!$A$2:$I$1014,9,0)</f>
        <v>0</v>
      </c>
    </row>
    <row r="680" customFormat="false" ht="15" hidden="false" customHeight="false" outlineLevel="0" collapsed="false">
      <c r="B680" s="96" t="s">
        <v>108</v>
      </c>
      <c r="C680" s="97" t="n">
        <v>0</v>
      </c>
      <c r="D680" s="0" t="n">
        <f aca="false">$C680*VLOOKUP($B680,FoodDB!$A$2:$I$1014,3,0)</f>
        <v>0</v>
      </c>
      <c r="E680" s="0" t="n">
        <f aca="false">$C680*VLOOKUP($B680,FoodDB!$A$2:$I$1014,4,0)</f>
        <v>0</v>
      </c>
      <c r="F680" s="0" t="n">
        <f aca="false">$C680*VLOOKUP($B680,FoodDB!$A$2:$I$1014,5,0)</f>
        <v>0</v>
      </c>
      <c r="G680" s="0" t="n">
        <f aca="false">$C680*VLOOKUP($B680,FoodDB!$A$2:$I$1014,6,0)</f>
        <v>0</v>
      </c>
      <c r="H680" s="0" t="n">
        <f aca="false">$C680*VLOOKUP($B680,FoodDB!$A$2:$I$1014,7,0)</f>
        <v>0</v>
      </c>
      <c r="I680" s="0" t="n">
        <f aca="false">$C680*VLOOKUP($B680,FoodDB!$A$2:$I$1014,8,0)</f>
        <v>0</v>
      </c>
      <c r="J680" s="0" t="n">
        <f aca="false">$C680*VLOOKUP($B680,FoodDB!$A$2:$I$1014,9,0)</f>
        <v>0</v>
      </c>
    </row>
    <row r="681" customFormat="false" ht="15" hidden="false" customHeight="false" outlineLevel="0" collapsed="false">
      <c r="B681" s="96" t="s">
        <v>108</v>
      </c>
      <c r="C681" s="97" t="n">
        <v>0</v>
      </c>
      <c r="D681" s="0" t="n">
        <f aca="false">$C681*VLOOKUP($B681,FoodDB!$A$2:$I$1014,3,0)</f>
        <v>0</v>
      </c>
      <c r="E681" s="0" t="n">
        <f aca="false">$C681*VLOOKUP($B681,FoodDB!$A$2:$I$1014,4,0)</f>
        <v>0</v>
      </c>
      <c r="F681" s="0" t="n">
        <f aca="false">$C681*VLOOKUP($B681,FoodDB!$A$2:$I$1014,5,0)</f>
        <v>0</v>
      </c>
      <c r="G681" s="0" t="n">
        <f aca="false">$C681*VLOOKUP($B681,FoodDB!$A$2:$I$1014,6,0)</f>
        <v>0</v>
      </c>
      <c r="H681" s="0" t="n">
        <f aca="false">$C681*VLOOKUP($B681,FoodDB!$A$2:$I$1014,7,0)</f>
        <v>0</v>
      </c>
      <c r="I681" s="0" t="n">
        <f aca="false">$C681*VLOOKUP($B681,FoodDB!$A$2:$I$1014,8,0)</f>
        <v>0</v>
      </c>
      <c r="J681" s="0" t="n">
        <f aca="false">$C681*VLOOKUP($B681,FoodDB!$A$2:$I$1014,9,0)</f>
        <v>0</v>
      </c>
    </row>
    <row r="682" customFormat="false" ht="15" hidden="false" customHeight="false" outlineLevel="0" collapsed="false">
      <c r="B682" s="96" t="s">
        <v>108</v>
      </c>
      <c r="C682" s="97" t="n">
        <v>0</v>
      </c>
      <c r="D682" s="0" t="n">
        <f aca="false">$C682*VLOOKUP($B682,FoodDB!$A$2:$I$1014,3,0)</f>
        <v>0</v>
      </c>
      <c r="E682" s="0" t="n">
        <f aca="false">$C682*VLOOKUP($B682,FoodDB!$A$2:$I$1014,4,0)</f>
        <v>0</v>
      </c>
      <c r="F682" s="0" t="n">
        <f aca="false">$C682*VLOOKUP($B682,FoodDB!$A$2:$I$1014,5,0)</f>
        <v>0</v>
      </c>
      <c r="G682" s="0" t="n">
        <f aca="false">$C682*VLOOKUP($B682,FoodDB!$A$2:$I$1014,6,0)</f>
        <v>0</v>
      </c>
      <c r="H682" s="0" t="n">
        <f aca="false">$C682*VLOOKUP($B682,FoodDB!$A$2:$I$1014,7,0)</f>
        <v>0</v>
      </c>
      <c r="I682" s="0" t="n">
        <f aca="false">$C682*VLOOKUP($B682,FoodDB!$A$2:$I$1014,8,0)</f>
        <v>0</v>
      </c>
      <c r="J682" s="0" t="n">
        <f aca="false">$C682*VLOOKUP($B682,FoodDB!$A$2:$I$1014,9,0)</f>
        <v>0</v>
      </c>
    </row>
    <row r="683" customFormat="false" ht="15" hidden="false" customHeight="false" outlineLevel="0" collapsed="false">
      <c r="B683" s="96" t="s">
        <v>108</v>
      </c>
      <c r="C683" s="97" t="n">
        <v>0</v>
      </c>
      <c r="D683" s="0" t="n">
        <f aca="false">$C683*VLOOKUP($B683,FoodDB!$A$2:$I$1014,3,0)</f>
        <v>0</v>
      </c>
      <c r="E683" s="0" t="n">
        <f aca="false">$C683*VLOOKUP($B683,FoodDB!$A$2:$I$1014,4,0)</f>
        <v>0</v>
      </c>
      <c r="F683" s="0" t="n">
        <f aca="false">$C683*VLOOKUP($B683,FoodDB!$A$2:$I$1014,5,0)</f>
        <v>0</v>
      </c>
      <c r="G683" s="0" t="n">
        <f aca="false">$C683*VLOOKUP($B683,FoodDB!$A$2:$I$1014,6,0)</f>
        <v>0</v>
      </c>
      <c r="H683" s="0" t="n">
        <f aca="false">$C683*VLOOKUP($B683,FoodDB!$A$2:$I$1014,7,0)</f>
        <v>0</v>
      </c>
      <c r="I683" s="0" t="n">
        <f aca="false">$C683*VLOOKUP($B683,FoodDB!$A$2:$I$1014,8,0)</f>
        <v>0</v>
      </c>
      <c r="J683" s="0" t="n">
        <f aca="false">$C683*VLOOKUP($B683,FoodDB!$A$2:$I$1014,9,0)</f>
        <v>0</v>
      </c>
    </row>
    <row r="684" customFormat="false" ht="15" hidden="false" customHeight="false" outlineLevel="0" collapsed="false">
      <c r="B684" s="96" t="s">
        <v>108</v>
      </c>
      <c r="C684" s="97" t="n">
        <v>0</v>
      </c>
      <c r="D684" s="0" t="n">
        <f aca="false">$C684*VLOOKUP($B684,FoodDB!$A$2:$I$1014,3,0)</f>
        <v>0</v>
      </c>
      <c r="E684" s="0" t="n">
        <f aca="false">$C684*VLOOKUP($B684,FoodDB!$A$2:$I$1014,4,0)</f>
        <v>0</v>
      </c>
      <c r="F684" s="0" t="n">
        <f aca="false">$C684*VLOOKUP($B684,FoodDB!$A$2:$I$1014,5,0)</f>
        <v>0</v>
      </c>
      <c r="G684" s="0" t="n">
        <f aca="false">$C684*VLOOKUP($B684,FoodDB!$A$2:$I$1014,6,0)</f>
        <v>0</v>
      </c>
      <c r="H684" s="0" t="n">
        <f aca="false">$C684*VLOOKUP($B684,FoodDB!$A$2:$I$1014,7,0)</f>
        <v>0</v>
      </c>
      <c r="I684" s="0" t="n">
        <f aca="false">$C684*VLOOKUP($B684,FoodDB!$A$2:$I$1014,8,0)</f>
        <v>0</v>
      </c>
      <c r="J684" s="0" t="n">
        <f aca="false">$C684*VLOOKUP($B684,FoodDB!$A$2:$I$1014,9,0)</f>
        <v>0</v>
      </c>
    </row>
    <row r="685" customFormat="false" ht="15" hidden="false" customHeight="false" outlineLevel="0" collapsed="false">
      <c r="A685" s="0" t="s">
        <v>98</v>
      </c>
      <c r="G685" s="0" t="n">
        <f aca="false">SUM(G678:G684)</f>
        <v>0</v>
      </c>
      <c r="H685" s="0" t="n">
        <f aca="false">SUM(H678:H684)</f>
        <v>0</v>
      </c>
      <c r="I685" s="0" t="n">
        <f aca="false">SUM(I678:I684)</f>
        <v>0</v>
      </c>
      <c r="J685" s="0" t="n">
        <f aca="false">SUM(G685:I685)</f>
        <v>0</v>
      </c>
    </row>
    <row r="686" customFormat="false" ht="15" hidden="false" customHeight="false" outlineLevel="0" collapsed="false">
      <c r="A686" s="0" t="s">
        <v>102</v>
      </c>
      <c r="B686" s="0" t="s">
        <v>103</v>
      </c>
      <c r="E686" s="100"/>
      <c r="F686" s="100"/>
      <c r="G686" s="100" t="n">
        <f aca="false">VLOOKUP($A678,LossChart!$A$3:$AB$105,14,0)</f>
        <v>692.95714026731</v>
      </c>
      <c r="H686" s="100" t="n">
        <f aca="false">VLOOKUP($A678,LossChart!$A$3:$AB$105,15,0)</f>
        <v>80</v>
      </c>
      <c r="I686" s="100" t="n">
        <f aca="false">VLOOKUP($A678,LossChart!$A$3:$AB$105,16,0)</f>
        <v>477.304074136158</v>
      </c>
      <c r="J686" s="100" t="n">
        <f aca="false">VLOOKUP($A678,LossChart!$A$3:$AB$105,17,0)</f>
        <v>1250.26121440347</v>
      </c>
      <c r="K686" s="100"/>
    </row>
    <row r="687" customFormat="false" ht="15" hidden="false" customHeight="false" outlineLevel="0" collapsed="false">
      <c r="A687" s="0" t="s">
        <v>104</v>
      </c>
      <c r="G687" s="0" t="n">
        <f aca="false">G686-G685</f>
        <v>692.95714026731</v>
      </c>
      <c r="H687" s="0" t="n">
        <f aca="false">H686-H685</f>
        <v>80</v>
      </c>
      <c r="I687" s="0" t="n">
        <f aca="false">I686-I685</f>
        <v>477.304074136158</v>
      </c>
      <c r="J687" s="0" t="n">
        <f aca="false">J686-J685</f>
        <v>1250.26121440347</v>
      </c>
    </row>
    <row r="689" customFormat="false" ht="60" hidden="false" customHeight="false" outlineLevel="0" collapsed="false">
      <c r="A689" s="21" t="s">
        <v>63</v>
      </c>
      <c r="B689" s="21" t="s">
        <v>93</v>
      </c>
      <c r="C689" s="21" t="s">
        <v>94</v>
      </c>
      <c r="D689" s="94" t="str">
        <f aca="false">FoodDB!$C$1</f>
        <v>Fat
(g)</v>
      </c>
      <c r="E689" s="94" t="str">
        <f aca="false">FoodDB!$D$1</f>
        <v>Carbs
(g)</v>
      </c>
      <c r="F689" s="94" t="str">
        <f aca="false">FoodDB!$E$1</f>
        <v>Protein
(g)</v>
      </c>
      <c r="G689" s="94" t="str">
        <f aca="false">FoodDB!$F$1</f>
        <v>Fat
(Cal)</v>
      </c>
      <c r="H689" s="94" t="str">
        <f aca="false">FoodDB!$G$1</f>
        <v>Carb
(Cal)</v>
      </c>
      <c r="I689" s="94" t="str">
        <f aca="false">FoodDB!$H$1</f>
        <v>Protein
(Cal)</v>
      </c>
      <c r="J689" s="94" t="str">
        <f aca="false">FoodDB!$I$1</f>
        <v>Total
Calories</v>
      </c>
      <c r="K689" s="94"/>
      <c r="L689" s="94" t="s">
        <v>110</v>
      </c>
      <c r="M689" s="94" t="s">
        <v>111</v>
      </c>
      <c r="N689" s="94" t="s">
        <v>112</v>
      </c>
      <c r="O689" s="94" t="s">
        <v>113</v>
      </c>
      <c r="P689" s="94" t="s">
        <v>118</v>
      </c>
      <c r="Q689" s="94" t="s">
        <v>119</v>
      </c>
      <c r="R689" s="94" t="s">
        <v>120</v>
      </c>
      <c r="S689" s="94" t="s">
        <v>121</v>
      </c>
    </row>
    <row r="690" customFormat="false" ht="15" hidden="false" customHeight="false" outlineLevel="0" collapsed="false">
      <c r="A690" s="95" t="n">
        <f aca="false">A678+1</f>
        <v>43051</v>
      </c>
      <c r="B690" s="96" t="s">
        <v>108</v>
      </c>
      <c r="C690" s="97" t="n">
        <v>0</v>
      </c>
      <c r="D690" s="0" t="n">
        <f aca="false">$C690*VLOOKUP($B690,FoodDB!$A$2:$I$1014,3,0)</f>
        <v>0</v>
      </c>
      <c r="E690" s="0" t="n">
        <f aca="false">$C690*VLOOKUP($B690,FoodDB!$A$2:$I$1014,4,0)</f>
        <v>0</v>
      </c>
      <c r="F690" s="0" t="n">
        <f aca="false">$C690*VLOOKUP($B690,FoodDB!$A$2:$I$1014,5,0)</f>
        <v>0</v>
      </c>
      <c r="G690" s="0" t="n">
        <f aca="false">$C690*VLOOKUP($B690,FoodDB!$A$2:$I$1014,6,0)</f>
        <v>0</v>
      </c>
      <c r="H690" s="0" t="n">
        <f aca="false">$C690*VLOOKUP($B690,FoodDB!$A$2:$I$1014,7,0)</f>
        <v>0</v>
      </c>
      <c r="I690" s="0" t="n">
        <f aca="false">$C690*VLOOKUP($B690,FoodDB!$A$2:$I$1014,8,0)</f>
        <v>0</v>
      </c>
      <c r="J690" s="0" t="n">
        <f aca="false">$C690*VLOOKUP($B690,FoodDB!$A$2:$I$1014,9,0)</f>
        <v>0</v>
      </c>
      <c r="L690" s="0" t="n">
        <f aca="false">SUM(G690:G696)</f>
        <v>0</v>
      </c>
      <c r="M690" s="0" t="n">
        <f aca="false">SUM(H690:H696)</f>
        <v>0</v>
      </c>
      <c r="N690" s="0" t="n">
        <f aca="false">SUM(I690:I696)</f>
        <v>0</v>
      </c>
      <c r="O690" s="0" t="n">
        <f aca="false">SUM(L690:N690)</f>
        <v>0</v>
      </c>
      <c r="P690" s="100" t="n">
        <f aca="false">VLOOKUP($A690,LossChart!$A$3:$AB$105,14,0)-L690</f>
        <v>698.321967377014</v>
      </c>
      <c r="Q690" s="100" t="n">
        <f aca="false">VLOOKUP($A690,LossChart!$A$3:$AB$105,15,0)-M690</f>
        <v>80</v>
      </c>
      <c r="R690" s="100" t="n">
        <f aca="false">VLOOKUP($A690,LossChart!$A$3:$AB$105,16,0)-N690</f>
        <v>477.304074136158</v>
      </c>
      <c r="S690" s="100" t="n">
        <f aca="false">VLOOKUP($A690,LossChart!$A$3:$AB$105,17,0)-O690</f>
        <v>1255.62604151317</v>
      </c>
    </row>
    <row r="691" customFormat="false" ht="15" hidden="false" customHeight="false" outlineLevel="0" collapsed="false">
      <c r="B691" s="96" t="s">
        <v>108</v>
      </c>
      <c r="C691" s="97" t="n">
        <v>0</v>
      </c>
      <c r="D691" s="0" t="n">
        <f aca="false">$C691*VLOOKUP($B691,FoodDB!$A$2:$I$1014,3,0)</f>
        <v>0</v>
      </c>
      <c r="E691" s="0" t="n">
        <f aca="false">$C691*VLOOKUP($B691,FoodDB!$A$2:$I$1014,4,0)</f>
        <v>0</v>
      </c>
      <c r="F691" s="0" t="n">
        <f aca="false">$C691*VLOOKUP($B691,FoodDB!$A$2:$I$1014,5,0)</f>
        <v>0</v>
      </c>
      <c r="G691" s="0" t="n">
        <f aca="false">$C691*VLOOKUP($B691,FoodDB!$A$2:$I$1014,6,0)</f>
        <v>0</v>
      </c>
      <c r="H691" s="0" t="n">
        <f aca="false">$C691*VLOOKUP($B691,FoodDB!$A$2:$I$1014,7,0)</f>
        <v>0</v>
      </c>
      <c r="I691" s="0" t="n">
        <f aca="false">$C691*VLOOKUP($B691,FoodDB!$A$2:$I$1014,8,0)</f>
        <v>0</v>
      </c>
      <c r="J691" s="0" t="n">
        <f aca="false">$C691*VLOOKUP($B691,FoodDB!$A$2:$I$1014,9,0)</f>
        <v>0</v>
      </c>
    </row>
    <row r="692" customFormat="false" ht="15" hidden="false" customHeight="false" outlineLevel="0" collapsed="false">
      <c r="B692" s="96" t="s">
        <v>108</v>
      </c>
      <c r="C692" s="97" t="n">
        <v>0</v>
      </c>
      <c r="D692" s="0" t="n">
        <f aca="false">$C692*VLOOKUP($B692,FoodDB!$A$2:$I$1014,3,0)</f>
        <v>0</v>
      </c>
      <c r="E692" s="0" t="n">
        <f aca="false">$C692*VLOOKUP($B692,FoodDB!$A$2:$I$1014,4,0)</f>
        <v>0</v>
      </c>
      <c r="F692" s="0" t="n">
        <f aca="false">$C692*VLOOKUP($B692,FoodDB!$A$2:$I$1014,5,0)</f>
        <v>0</v>
      </c>
      <c r="G692" s="0" t="n">
        <f aca="false">$C692*VLOOKUP($B692,FoodDB!$A$2:$I$1014,6,0)</f>
        <v>0</v>
      </c>
      <c r="H692" s="0" t="n">
        <f aca="false">$C692*VLOOKUP($B692,FoodDB!$A$2:$I$1014,7,0)</f>
        <v>0</v>
      </c>
      <c r="I692" s="0" t="n">
        <f aca="false">$C692*VLOOKUP($B692,FoodDB!$A$2:$I$1014,8,0)</f>
        <v>0</v>
      </c>
      <c r="J692" s="0" t="n">
        <f aca="false">$C692*VLOOKUP($B692,FoodDB!$A$2:$I$1014,9,0)</f>
        <v>0</v>
      </c>
    </row>
    <row r="693" customFormat="false" ht="15" hidden="false" customHeight="false" outlineLevel="0" collapsed="false">
      <c r="B693" s="96" t="s">
        <v>108</v>
      </c>
      <c r="C693" s="97" t="n">
        <v>0</v>
      </c>
      <c r="D693" s="0" t="n">
        <f aca="false">$C693*VLOOKUP($B693,FoodDB!$A$2:$I$1014,3,0)</f>
        <v>0</v>
      </c>
      <c r="E693" s="0" t="n">
        <f aca="false">$C693*VLOOKUP($B693,FoodDB!$A$2:$I$1014,4,0)</f>
        <v>0</v>
      </c>
      <c r="F693" s="0" t="n">
        <f aca="false">$C693*VLOOKUP($B693,FoodDB!$A$2:$I$1014,5,0)</f>
        <v>0</v>
      </c>
      <c r="G693" s="0" t="n">
        <f aca="false">$C693*VLOOKUP($B693,FoodDB!$A$2:$I$1014,6,0)</f>
        <v>0</v>
      </c>
      <c r="H693" s="0" t="n">
        <f aca="false">$C693*VLOOKUP($B693,FoodDB!$A$2:$I$1014,7,0)</f>
        <v>0</v>
      </c>
      <c r="I693" s="0" t="n">
        <f aca="false">$C693*VLOOKUP($B693,FoodDB!$A$2:$I$1014,8,0)</f>
        <v>0</v>
      </c>
      <c r="J693" s="0" t="n">
        <f aca="false">$C693*VLOOKUP($B693,FoodDB!$A$2:$I$1014,9,0)</f>
        <v>0</v>
      </c>
    </row>
    <row r="694" customFormat="false" ht="15" hidden="false" customHeight="false" outlineLevel="0" collapsed="false">
      <c r="B694" s="96" t="s">
        <v>108</v>
      </c>
      <c r="C694" s="97" t="n">
        <v>0</v>
      </c>
      <c r="D694" s="0" t="n">
        <f aca="false">$C694*VLOOKUP($B694,FoodDB!$A$2:$I$1014,3,0)</f>
        <v>0</v>
      </c>
      <c r="E694" s="0" t="n">
        <f aca="false">$C694*VLOOKUP($B694,FoodDB!$A$2:$I$1014,4,0)</f>
        <v>0</v>
      </c>
      <c r="F694" s="0" t="n">
        <f aca="false">$C694*VLOOKUP($B694,FoodDB!$A$2:$I$1014,5,0)</f>
        <v>0</v>
      </c>
      <c r="G694" s="0" t="n">
        <f aca="false">$C694*VLOOKUP($B694,FoodDB!$A$2:$I$1014,6,0)</f>
        <v>0</v>
      </c>
      <c r="H694" s="0" t="n">
        <f aca="false">$C694*VLOOKUP($B694,FoodDB!$A$2:$I$1014,7,0)</f>
        <v>0</v>
      </c>
      <c r="I694" s="0" t="n">
        <f aca="false">$C694*VLOOKUP($B694,FoodDB!$A$2:$I$1014,8,0)</f>
        <v>0</v>
      </c>
      <c r="J694" s="0" t="n">
        <f aca="false">$C694*VLOOKUP($B694,FoodDB!$A$2:$I$1014,9,0)</f>
        <v>0</v>
      </c>
    </row>
    <row r="695" customFormat="false" ht="15" hidden="false" customHeight="false" outlineLevel="0" collapsed="false">
      <c r="B695" s="96" t="s">
        <v>108</v>
      </c>
      <c r="C695" s="97" t="n">
        <v>0</v>
      </c>
      <c r="D695" s="0" t="n">
        <f aca="false">$C695*VLOOKUP($B695,FoodDB!$A$2:$I$1014,3,0)</f>
        <v>0</v>
      </c>
      <c r="E695" s="0" t="n">
        <f aca="false">$C695*VLOOKUP($B695,FoodDB!$A$2:$I$1014,4,0)</f>
        <v>0</v>
      </c>
      <c r="F695" s="0" t="n">
        <f aca="false">$C695*VLOOKUP($B695,FoodDB!$A$2:$I$1014,5,0)</f>
        <v>0</v>
      </c>
      <c r="G695" s="0" t="n">
        <f aca="false">$C695*VLOOKUP($B695,FoodDB!$A$2:$I$1014,6,0)</f>
        <v>0</v>
      </c>
      <c r="H695" s="0" t="n">
        <f aca="false">$C695*VLOOKUP($B695,FoodDB!$A$2:$I$1014,7,0)</f>
        <v>0</v>
      </c>
      <c r="I695" s="0" t="n">
        <f aca="false">$C695*VLOOKUP($B695,FoodDB!$A$2:$I$1014,8,0)</f>
        <v>0</v>
      </c>
      <c r="J695" s="0" t="n">
        <f aca="false">$C695*VLOOKUP($B695,FoodDB!$A$2:$I$1014,9,0)</f>
        <v>0</v>
      </c>
    </row>
    <row r="696" customFormat="false" ht="15" hidden="false" customHeight="false" outlineLevel="0" collapsed="false">
      <c r="B696" s="96" t="s">
        <v>108</v>
      </c>
      <c r="C696" s="97" t="n">
        <v>0</v>
      </c>
      <c r="D696" s="0" t="n">
        <f aca="false">$C696*VLOOKUP($B696,FoodDB!$A$2:$I$1014,3,0)</f>
        <v>0</v>
      </c>
      <c r="E696" s="0" t="n">
        <f aca="false">$C696*VLOOKUP($B696,FoodDB!$A$2:$I$1014,4,0)</f>
        <v>0</v>
      </c>
      <c r="F696" s="0" t="n">
        <f aca="false">$C696*VLOOKUP($B696,FoodDB!$A$2:$I$1014,5,0)</f>
        <v>0</v>
      </c>
      <c r="G696" s="0" t="n">
        <f aca="false">$C696*VLOOKUP($B696,FoodDB!$A$2:$I$1014,6,0)</f>
        <v>0</v>
      </c>
      <c r="H696" s="0" t="n">
        <f aca="false">$C696*VLOOKUP($B696,FoodDB!$A$2:$I$1014,7,0)</f>
        <v>0</v>
      </c>
      <c r="I696" s="0" t="n">
        <f aca="false">$C696*VLOOKUP($B696,FoodDB!$A$2:$I$1014,8,0)</f>
        <v>0</v>
      </c>
      <c r="J696" s="0" t="n">
        <f aca="false">$C696*VLOOKUP($B696,FoodDB!$A$2:$I$1014,9,0)</f>
        <v>0</v>
      </c>
    </row>
    <row r="697" customFormat="false" ht="15" hidden="false" customHeight="false" outlineLevel="0" collapsed="false">
      <c r="A697" s="0" t="s">
        <v>98</v>
      </c>
      <c r="G697" s="0" t="n">
        <f aca="false">SUM(G690:G696)</f>
        <v>0</v>
      </c>
      <c r="H697" s="0" t="n">
        <f aca="false">SUM(H690:H696)</f>
        <v>0</v>
      </c>
      <c r="I697" s="0" t="n">
        <f aca="false">SUM(I690:I696)</f>
        <v>0</v>
      </c>
      <c r="J697" s="0" t="n">
        <f aca="false">SUM(G697:I697)</f>
        <v>0</v>
      </c>
    </row>
    <row r="698" customFormat="false" ht="15" hidden="false" customHeight="false" outlineLevel="0" collapsed="false">
      <c r="A698" s="0" t="s">
        <v>102</v>
      </c>
      <c r="B698" s="0" t="s">
        <v>103</v>
      </c>
      <c r="E698" s="100"/>
      <c r="F698" s="100"/>
      <c r="G698" s="100" t="n">
        <f aca="false">VLOOKUP($A690,LossChart!$A$3:$AB$105,14,0)</f>
        <v>698.321967377014</v>
      </c>
      <c r="H698" s="100" t="n">
        <f aca="false">VLOOKUP($A690,LossChart!$A$3:$AB$105,15,0)</f>
        <v>80</v>
      </c>
      <c r="I698" s="100" t="n">
        <f aca="false">VLOOKUP($A690,LossChart!$A$3:$AB$105,16,0)</f>
        <v>477.304074136158</v>
      </c>
      <c r="J698" s="100" t="n">
        <f aca="false">VLOOKUP($A690,LossChart!$A$3:$AB$105,17,0)</f>
        <v>1255.62604151317</v>
      </c>
      <c r="K698" s="100"/>
    </row>
    <row r="699" customFormat="false" ht="15" hidden="false" customHeight="false" outlineLevel="0" collapsed="false">
      <c r="A699" s="0" t="s">
        <v>104</v>
      </c>
      <c r="G699" s="0" t="n">
        <f aca="false">G698-G697</f>
        <v>698.321967377014</v>
      </c>
      <c r="H699" s="0" t="n">
        <f aca="false">H698-H697</f>
        <v>80</v>
      </c>
      <c r="I699" s="0" t="n">
        <f aca="false">I698-I697</f>
        <v>477.304074136158</v>
      </c>
      <c r="J699" s="0" t="n">
        <f aca="false">J698-J697</f>
        <v>1255.62604151317</v>
      </c>
    </row>
    <row r="701" customFormat="false" ht="60" hidden="false" customHeight="false" outlineLevel="0" collapsed="false">
      <c r="A701" s="21" t="s">
        <v>63</v>
      </c>
      <c r="B701" s="21" t="s">
        <v>93</v>
      </c>
      <c r="C701" s="21" t="s">
        <v>94</v>
      </c>
      <c r="D701" s="94" t="str">
        <f aca="false">FoodDB!$C$1</f>
        <v>Fat
(g)</v>
      </c>
      <c r="E701" s="94" t="str">
        <f aca="false">FoodDB!$D$1</f>
        <v>Carbs
(g)</v>
      </c>
      <c r="F701" s="94" t="str">
        <f aca="false">FoodDB!$E$1</f>
        <v>Protein
(g)</v>
      </c>
      <c r="G701" s="94" t="str">
        <f aca="false">FoodDB!$F$1</f>
        <v>Fat
(Cal)</v>
      </c>
      <c r="H701" s="94" t="str">
        <f aca="false">FoodDB!$G$1</f>
        <v>Carb
(Cal)</v>
      </c>
      <c r="I701" s="94" t="str">
        <f aca="false">FoodDB!$H$1</f>
        <v>Protein
(Cal)</v>
      </c>
      <c r="J701" s="94" t="str">
        <f aca="false">FoodDB!$I$1</f>
        <v>Total
Calories</v>
      </c>
      <c r="K701" s="94"/>
      <c r="L701" s="94" t="s">
        <v>110</v>
      </c>
      <c r="M701" s="94" t="s">
        <v>111</v>
      </c>
      <c r="N701" s="94" t="s">
        <v>112</v>
      </c>
      <c r="O701" s="94" t="s">
        <v>113</v>
      </c>
      <c r="P701" s="94" t="s">
        <v>118</v>
      </c>
      <c r="Q701" s="94" t="s">
        <v>119</v>
      </c>
      <c r="R701" s="94" t="s">
        <v>120</v>
      </c>
      <c r="S701" s="94" t="s">
        <v>121</v>
      </c>
    </row>
    <row r="702" customFormat="false" ht="15" hidden="false" customHeight="false" outlineLevel="0" collapsed="false">
      <c r="A702" s="95" t="n">
        <f aca="false">A690+1</f>
        <v>43052</v>
      </c>
      <c r="B702" s="96" t="s">
        <v>108</v>
      </c>
      <c r="C702" s="97" t="n">
        <v>0</v>
      </c>
      <c r="D702" s="0" t="n">
        <f aca="false">$C702*VLOOKUP($B702,FoodDB!$A$2:$I$1014,3,0)</f>
        <v>0</v>
      </c>
      <c r="E702" s="0" t="n">
        <f aca="false">$C702*VLOOKUP($B702,FoodDB!$A$2:$I$1014,4,0)</f>
        <v>0</v>
      </c>
      <c r="F702" s="0" t="n">
        <f aca="false">$C702*VLOOKUP($B702,FoodDB!$A$2:$I$1014,5,0)</f>
        <v>0</v>
      </c>
      <c r="G702" s="0" t="n">
        <f aca="false">$C702*VLOOKUP($B702,FoodDB!$A$2:$I$1014,6,0)</f>
        <v>0</v>
      </c>
      <c r="H702" s="0" t="n">
        <f aca="false">$C702*VLOOKUP($B702,FoodDB!$A$2:$I$1014,7,0)</f>
        <v>0</v>
      </c>
      <c r="I702" s="0" t="n">
        <f aca="false">$C702*VLOOKUP($B702,FoodDB!$A$2:$I$1014,8,0)</f>
        <v>0</v>
      </c>
      <c r="J702" s="0" t="n">
        <f aca="false">$C702*VLOOKUP($B702,FoodDB!$A$2:$I$1014,9,0)</f>
        <v>0</v>
      </c>
      <c r="L702" s="0" t="n">
        <f aca="false">SUM(G702:G708)</f>
        <v>0</v>
      </c>
      <c r="M702" s="0" t="n">
        <f aca="false">SUM(H702:H708)</f>
        <v>0</v>
      </c>
      <c r="N702" s="0" t="n">
        <f aca="false">SUM(I702:I708)</f>
        <v>0</v>
      </c>
      <c r="O702" s="0" t="n">
        <f aca="false">SUM(L702:N702)</f>
        <v>0</v>
      </c>
      <c r="P702" s="100" t="n">
        <f aca="false">VLOOKUP($A702,LossChart!$A$3:$AB$105,14,0)-L702</f>
        <v>703.639277446603</v>
      </c>
      <c r="Q702" s="100" t="n">
        <f aca="false">VLOOKUP($A702,LossChart!$A$3:$AB$105,15,0)-M702</f>
        <v>80</v>
      </c>
      <c r="R702" s="100" t="n">
        <f aca="false">VLOOKUP($A702,LossChart!$A$3:$AB$105,16,0)-N702</f>
        <v>477.304074136158</v>
      </c>
      <c r="S702" s="100" t="n">
        <f aca="false">VLOOKUP($A702,LossChart!$A$3:$AB$105,17,0)-O702</f>
        <v>1260.94335158276</v>
      </c>
    </row>
    <row r="703" customFormat="false" ht="15" hidden="false" customHeight="false" outlineLevel="0" collapsed="false">
      <c r="B703" s="96" t="s">
        <v>108</v>
      </c>
      <c r="C703" s="97" t="n">
        <v>0</v>
      </c>
      <c r="D703" s="0" t="n">
        <f aca="false">$C703*VLOOKUP($B703,FoodDB!$A$2:$I$1014,3,0)</f>
        <v>0</v>
      </c>
      <c r="E703" s="0" t="n">
        <f aca="false">$C703*VLOOKUP($B703,FoodDB!$A$2:$I$1014,4,0)</f>
        <v>0</v>
      </c>
      <c r="F703" s="0" t="n">
        <f aca="false">$C703*VLOOKUP($B703,FoodDB!$A$2:$I$1014,5,0)</f>
        <v>0</v>
      </c>
      <c r="G703" s="0" t="n">
        <f aca="false">$C703*VLOOKUP($B703,FoodDB!$A$2:$I$1014,6,0)</f>
        <v>0</v>
      </c>
      <c r="H703" s="0" t="n">
        <f aca="false">$C703*VLOOKUP($B703,FoodDB!$A$2:$I$1014,7,0)</f>
        <v>0</v>
      </c>
      <c r="I703" s="0" t="n">
        <f aca="false">$C703*VLOOKUP($B703,FoodDB!$A$2:$I$1014,8,0)</f>
        <v>0</v>
      </c>
      <c r="J703" s="0" t="n">
        <f aca="false">$C703*VLOOKUP($B703,FoodDB!$A$2:$I$1014,9,0)</f>
        <v>0</v>
      </c>
    </row>
    <row r="704" customFormat="false" ht="15" hidden="false" customHeight="false" outlineLevel="0" collapsed="false">
      <c r="B704" s="96" t="s">
        <v>108</v>
      </c>
      <c r="C704" s="97" t="n">
        <v>0</v>
      </c>
      <c r="D704" s="0" t="n">
        <f aca="false">$C704*VLOOKUP($B704,FoodDB!$A$2:$I$1014,3,0)</f>
        <v>0</v>
      </c>
      <c r="E704" s="0" t="n">
        <f aca="false">$C704*VLOOKUP($B704,FoodDB!$A$2:$I$1014,4,0)</f>
        <v>0</v>
      </c>
      <c r="F704" s="0" t="n">
        <f aca="false">$C704*VLOOKUP($B704,FoodDB!$A$2:$I$1014,5,0)</f>
        <v>0</v>
      </c>
      <c r="G704" s="0" t="n">
        <f aca="false">$C704*VLOOKUP($B704,FoodDB!$A$2:$I$1014,6,0)</f>
        <v>0</v>
      </c>
      <c r="H704" s="0" t="n">
        <f aca="false">$C704*VLOOKUP($B704,FoodDB!$A$2:$I$1014,7,0)</f>
        <v>0</v>
      </c>
      <c r="I704" s="0" t="n">
        <f aca="false">$C704*VLOOKUP($B704,FoodDB!$A$2:$I$1014,8,0)</f>
        <v>0</v>
      </c>
      <c r="J704" s="0" t="n">
        <f aca="false">$C704*VLOOKUP($B704,FoodDB!$A$2:$I$1014,9,0)</f>
        <v>0</v>
      </c>
    </row>
    <row r="705" customFormat="false" ht="15" hidden="false" customHeight="false" outlineLevel="0" collapsed="false">
      <c r="B705" s="96" t="s">
        <v>108</v>
      </c>
      <c r="C705" s="97" t="n">
        <v>0</v>
      </c>
      <c r="D705" s="0" t="n">
        <f aca="false">$C705*VLOOKUP($B705,FoodDB!$A$2:$I$1014,3,0)</f>
        <v>0</v>
      </c>
      <c r="E705" s="0" t="n">
        <f aca="false">$C705*VLOOKUP($B705,FoodDB!$A$2:$I$1014,4,0)</f>
        <v>0</v>
      </c>
      <c r="F705" s="0" t="n">
        <f aca="false">$C705*VLOOKUP($B705,FoodDB!$A$2:$I$1014,5,0)</f>
        <v>0</v>
      </c>
      <c r="G705" s="0" t="n">
        <f aca="false">$C705*VLOOKUP($B705,FoodDB!$A$2:$I$1014,6,0)</f>
        <v>0</v>
      </c>
      <c r="H705" s="0" t="n">
        <f aca="false">$C705*VLOOKUP($B705,FoodDB!$A$2:$I$1014,7,0)</f>
        <v>0</v>
      </c>
      <c r="I705" s="0" t="n">
        <f aca="false">$C705*VLOOKUP($B705,FoodDB!$A$2:$I$1014,8,0)</f>
        <v>0</v>
      </c>
      <c r="J705" s="0" t="n">
        <f aca="false">$C705*VLOOKUP($B705,FoodDB!$A$2:$I$1014,9,0)</f>
        <v>0</v>
      </c>
    </row>
    <row r="706" customFormat="false" ht="15" hidden="false" customHeight="false" outlineLevel="0" collapsed="false">
      <c r="B706" s="96" t="s">
        <v>108</v>
      </c>
      <c r="C706" s="97" t="n">
        <v>0</v>
      </c>
      <c r="D706" s="0" t="n">
        <f aca="false">$C706*VLOOKUP($B706,FoodDB!$A$2:$I$1014,3,0)</f>
        <v>0</v>
      </c>
      <c r="E706" s="0" t="n">
        <f aca="false">$C706*VLOOKUP($B706,FoodDB!$A$2:$I$1014,4,0)</f>
        <v>0</v>
      </c>
      <c r="F706" s="0" t="n">
        <f aca="false">$C706*VLOOKUP($B706,FoodDB!$A$2:$I$1014,5,0)</f>
        <v>0</v>
      </c>
      <c r="G706" s="0" t="n">
        <f aca="false">$C706*VLOOKUP($B706,FoodDB!$A$2:$I$1014,6,0)</f>
        <v>0</v>
      </c>
      <c r="H706" s="0" t="n">
        <f aca="false">$C706*VLOOKUP($B706,FoodDB!$A$2:$I$1014,7,0)</f>
        <v>0</v>
      </c>
      <c r="I706" s="0" t="n">
        <f aca="false">$C706*VLOOKUP($B706,FoodDB!$A$2:$I$1014,8,0)</f>
        <v>0</v>
      </c>
      <c r="J706" s="0" t="n">
        <f aca="false">$C706*VLOOKUP($B706,FoodDB!$A$2:$I$1014,9,0)</f>
        <v>0</v>
      </c>
    </row>
    <row r="707" customFormat="false" ht="15" hidden="false" customHeight="false" outlineLevel="0" collapsed="false">
      <c r="B707" s="96" t="s">
        <v>108</v>
      </c>
      <c r="C707" s="97" t="n">
        <v>0</v>
      </c>
      <c r="D707" s="0" t="n">
        <f aca="false">$C707*VLOOKUP($B707,FoodDB!$A$2:$I$1014,3,0)</f>
        <v>0</v>
      </c>
      <c r="E707" s="0" t="n">
        <f aca="false">$C707*VLOOKUP($B707,FoodDB!$A$2:$I$1014,4,0)</f>
        <v>0</v>
      </c>
      <c r="F707" s="0" t="n">
        <f aca="false">$C707*VLOOKUP($B707,FoodDB!$A$2:$I$1014,5,0)</f>
        <v>0</v>
      </c>
      <c r="G707" s="0" t="n">
        <f aca="false">$C707*VLOOKUP($B707,FoodDB!$A$2:$I$1014,6,0)</f>
        <v>0</v>
      </c>
      <c r="H707" s="0" t="n">
        <f aca="false">$C707*VLOOKUP($B707,FoodDB!$A$2:$I$1014,7,0)</f>
        <v>0</v>
      </c>
      <c r="I707" s="0" t="n">
        <f aca="false">$C707*VLOOKUP($B707,FoodDB!$A$2:$I$1014,8,0)</f>
        <v>0</v>
      </c>
      <c r="J707" s="0" t="n">
        <f aca="false">$C707*VLOOKUP($B707,FoodDB!$A$2:$I$1014,9,0)</f>
        <v>0</v>
      </c>
    </row>
    <row r="708" customFormat="false" ht="15" hidden="false" customHeight="false" outlineLevel="0" collapsed="false">
      <c r="B708" s="96" t="s">
        <v>108</v>
      </c>
      <c r="C708" s="97" t="n">
        <v>0</v>
      </c>
      <c r="D708" s="0" t="n">
        <f aca="false">$C708*VLOOKUP($B708,FoodDB!$A$2:$I$1014,3,0)</f>
        <v>0</v>
      </c>
      <c r="E708" s="0" t="n">
        <f aca="false">$C708*VLOOKUP($B708,FoodDB!$A$2:$I$1014,4,0)</f>
        <v>0</v>
      </c>
      <c r="F708" s="0" t="n">
        <f aca="false">$C708*VLOOKUP($B708,FoodDB!$A$2:$I$1014,5,0)</f>
        <v>0</v>
      </c>
      <c r="G708" s="0" t="n">
        <f aca="false">$C708*VLOOKUP($B708,FoodDB!$A$2:$I$1014,6,0)</f>
        <v>0</v>
      </c>
      <c r="H708" s="0" t="n">
        <f aca="false">$C708*VLOOKUP($B708,FoodDB!$A$2:$I$1014,7,0)</f>
        <v>0</v>
      </c>
      <c r="I708" s="0" t="n">
        <f aca="false">$C708*VLOOKUP($B708,FoodDB!$A$2:$I$1014,8,0)</f>
        <v>0</v>
      </c>
      <c r="J708" s="0" t="n">
        <f aca="false">$C708*VLOOKUP($B708,FoodDB!$A$2:$I$1014,9,0)</f>
        <v>0</v>
      </c>
    </row>
    <row r="709" customFormat="false" ht="15" hidden="false" customHeight="false" outlineLevel="0" collapsed="false">
      <c r="A709" s="0" t="s">
        <v>98</v>
      </c>
      <c r="G709" s="0" t="n">
        <f aca="false">SUM(G702:G708)</f>
        <v>0</v>
      </c>
      <c r="H709" s="0" t="n">
        <f aca="false">SUM(H702:H708)</f>
        <v>0</v>
      </c>
      <c r="I709" s="0" t="n">
        <f aca="false">SUM(I702:I708)</f>
        <v>0</v>
      </c>
      <c r="J709" s="0" t="n">
        <f aca="false">SUM(G709:I709)</f>
        <v>0</v>
      </c>
    </row>
    <row r="710" customFormat="false" ht="15" hidden="false" customHeight="false" outlineLevel="0" collapsed="false">
      <c r="A710" s="0" t="s">
        <v>102</v>
      </c>
      <c r="B710" s="0" t="s">
        <v>103</v>
      </c>
      <c r="E710" s="100"/>
      <c r="F710" s="100"/>
      <c r="G710" s="100" t="n">
        <f aca="false">VLOOKUP($A702,LossChart!$A$3:$AB$105,14,0)</f>
        <v>703.639277446603</v>
      </c>
      <c r="H710" s="100" t="n">
        <f aca="false">VLOOKUP($A702,LossChart!$A$3:$AB$105,15,0)</f>
        <v>80</v>
      </c>
      <c r="I710" s="100" t="n">
        <f aca="false">VLOOKUP($A702,LossChart!$A$3:$AB$105,16,0)</f>
        <v>477.304074136158</v>
      </c>
      <c r="J710" s="100" t="n">
        <f aca="false">VLOOKUP($A702,LossChart!$A$3:$AB$105,17,0)</f>
        <v>1260.94335158276</v>
      </c>
      <c r="K710" s="100"/>
    </row>
    <row r="711" customFormat="false" ht="15" hidden="false" customHeight="false" outlineLevel="0" collapsed="false">
      <c r="A711" s="0" t="s">
        <v>104</v>
      </c>
      <c r="G711" s="0" t="n">
        <f aca="false">G710-G709</f>
        <v>703.639277446603</v>
      </c>
      <c r="H711" s="0" t="n">
        <f aca="false">H710-H709</f>
        <v>80</v>
      </c>
      <c r="I711" s="0" t="n">
        <f aca="false">I710-I709</f>
        <v>477.304074136158</v>
      </c>
      <c r="J711" s="0" t="n">
        <f aca="false">J710-J709</f>
        <v>1260.94335158276</v>
      </c>
    </row>
    <row r="713" customFormat="false" ht="60" hidden="false" customHeight="false" outlineLevel="0" collapsed="false">
      <c r="A713" s="21" t="s">
        <v>63</v>
      </c>
      <c r="B713" s="21" t="s">
        <v>93</v>
      </c>
      <c r="C713" s="21" t="s">
        <v>94</v>
      </c>
      <c r="D713" s="94" t="str">
        <f aca="false">FoodDB!$C$1</f>
        <v>Fat
(g)</v>
      </c>
      <c r="E713" s="94" t="str">
        <f aca="false">FoodDB!$D$1</f>
        <v>Carbs
(g)</v>
      </c>
      <c r="F713" s="94" t="str">
        <f aca="false">FoodDB!$E$1</f>
        <v>Protein
(g)</v>
      </c>
      <c r="G713" s="94" t="str">
        <f aca="false">FoodDB!$F$1</f>
        <v>Fat
(Cal)</v>
      </c>
      <c r="H713" s="94" t="str">
        <f aca="false">FoodDB!$G$1</f>
        <v>Carb
(Cal)</v>
      </c>
      <c r="I713" s="94" t="str">
        <f aca="false">FoodDB!$H$1</f>
        <v>Protein
(Cal)</v>
      </c>
      <c r="J713" s="94" t="str">
        <f aca="false">FoodDB!$I$1</f>
        <v>Total
Calories</v>
      </c>
      <c r="K713" s="94"/>
      <c r="L713" s="94" t="s">
        <v>110</v>
      </c>
      <c r="M713" s="94" t="s">
        <v>111</v>
      </c>
      <c r="N713" s="94" t="s">
        <v>112</v>
      </c>
      <c r="O713" s="94" t="s">
        <v>113</v>
      </c>
      <c r="P713" s="94" t="s">
        <v>118</v>
      </c>
      <c r="Q713" s="94" t="s">
        <v>119</v>
      </c>
      <c r="R713" s="94" t="s">
        <v>120</v>
      </c>
      <c r="S713" s="94" t="s">
        <v>121</v>
      </c>
    </row>
    <row r="714" customFormat="false" ht="15" hidden="false" customHeight="false" outlineLevel="0" collapsed="false">
      <c r="A714" s="95" t="n">
        <f aca="false">A702+1</f>
        <v>43053</v>
      </c>
      <c r="B714" s="96" t="s">
        <v>108</v>
      </c>
      <c r="C714" s="97" t="n">
        <v>0</v>
      </c>
      <c r="D714" s="0" t="n">
        <f aca="false">$C714*VLOOKUP($B714,FoodDB!$A$2:$I$1014,3,0)</f>
        <v>0</v>
      </c>
      <c r="E714" s="0" t="n">
        <f aca="false">$C714*VLOOKUP($B714,FoodDB!$A$2:$I$1014,4,0)</f>
        <v>0</v>
      </c>
      <c r="F714" s="0" t="n">
        <f aca="false">$C714*VLOOKUP($B714,FoodDB!$A$2:$I$1014,5,0)</f>
        <v>0</v>
      </c>
      <c r="G714" s="0" t="n">
        <f aca="false">$C714*VLOOKUP($B714,FoodDB!$A$2:$I$1014,6,0)</f>
        <v>0</v>
      </c>
      <c r="H714" s="0" t="n">
        <f aca="false">$C714*VLOOKUP($B714,FoodDB!$A$2:$I$1014,7,0)</f>
        <v>0</v>
      </c>
      <c r="I714" s="0" t="n">
        <f aca="false">$C714*VLOOKUP($B714,FoodDB!$A$2:$I$1014,8,0)</f>
        <v>0</v>
      </c>
      <c r="J714" s="0" t="n">
        <f aca="false">$C714*VLOOKUP($B714,FoodDB!$A$2:$I$1014,9,0)</f>
        <v>0</v>
      </c>
      <c r="L714" s="0" t="n">
        <f aca="false">SUM(G714:G720)</f>
        <v>0</v>
      </c>
      <c r="M714" s="0" t="n">
        <f aca="false">SUM(H714:H720)</f>
        <v>0</v>
      </c>
      <c r="N714" s="0" t="n">
        <f aca="false">SUM(I714:I720)</f>
        <v>0</v>
      </c>
      <c r="O714" s="0" t="n">
        <f aca="false">SUM(L714:N714)</f>
        <v>0</v>
      </c>
      <c r="P714" s="100" t="n">
        <f aca="false">VLOOKUP($A714,LossChart!$A$3:$AB$105,14,0)-L714</f>
        <v>708.90949134129</v>
      </c>
      <c r="Q714" s="100" t="n">
        <f aca="false">VLOOKUP($A714,LossChart!$A$3:$AB$105,15,0)-M714</f>
        <v>80</v>
      </c>
      <c r="R714" s="100" t="n">
        <f aca="false">VLOOKUP($A714,LossChart!$A$3:$AB$105,16,0)-N714</f>
        <v>477.304074136158</v>
      </c>
      <c r="S714" s="100" t="n">
        <f aca="false">VLOOKUP($A714,LossChart!$A$3:$AB$105,17,0)-O714</f>
        <v>1266.21356547745</v>
      </c>
    </row>
    <row r="715" customFormat="false" ht="15" hidden="false" customHeight="false" outlineLevel="0" collapsed="false">
      <c r="B715" s="96" t="s">
        <v>108</v>
      </c>
      <c r="C715" s="97" t="n">
        <v>0</v>
      </c>
      <c r="D715" s="0" t="n">
        <f aca="false">$C715*VLOOKUP($B715,FoodDB!$A$2:$I$1014,3,0)</f>
        <v>0</v>
      </c>
      <c r="E715" s="0" t="n">
        <f aca="false">$C715*VLOOKUP($B715,FoodDB!$A$2:$I$1014,4,0)</f>
        <v>0</v>
      </c>
      <c r="F715" s="0" t="n">
        <f aca="false">$C715*VLOOKUP($B715,FoodDB!$A$2:$I$1014,5,0)</f>
        <v>0</v>
      </c>
      <c r="G715" s="0" t="n">
        <f aca="false">$C715*VLOOKUP($B715,FoodDB!$A$2:$I$1014,6,0)</f>
        <v>0</v>
      </c>
      <c r="H715" s="0" t="n">
        <f aca="false">$C715*VLOOKUP($B715,FoodDB!$A$2:$I$1014,7,0)</f>
        <v>0</v>
      </c>
      <c r="I715" s="0" t="n">
        <f aca="false">$C715*VLOOKUP($B715,FoodDB!$A$2:$I$1014,8,0)</f>
        <v>0</v>
      </c>
      <c r="J715" s="0" t="n">
        <f aca="false">$C715*VLOOKUP($B715,FoodDB!$A$2:$I$1014,9,0)</f>
        <v>0</v>
      </c>
    </row>
    <row r="716" customFormat="false" ht="15" hidden="false" customHeight="false" outlineLevel="0" collapsed="false">
      <c r="B716" s="96" t="s">
        <v>108</v>
      </c>
      <c r="C716" s="97" t="n">
        <v>0</v>
      </c>
      <c r="D716" s="0" t="n">
        <f aca="false">$C716*VLOOKUP($B716,FoodDB!$A$2:$I$1014,3,0)</f>
        <v>0</v>
      </c>
      <c r="E716" s="0" t="n">
        <f aca="false">$C716*VLOOKUP($B716,FoodDB!$A$2:$I$1014,4,0)</f>
        <v>0</v>
      </c>
      <c r="F716" s="0" t="n">
        <f aca="false">$C716*VLOOKUP($B716,FoodDB!$A$2:$I$1014,5,0)</f>
        <v>0</v>
      </c>
      <c r="G716" s="0" t="n">
        <f aca="false">$C716*VLOOKUP($B716,FoodDB!$A$2:$I$1014,6,0)</f>
        <v>0</v>
      </c>
      <c r="H716" s="0" t="n">
        <f aca="false">$C716*VLOOKUP($B716,FoodDB!$A$2:$I$1014,7,0)</f>
        <v>0</v>
      </c>
      <c r="I716" s="0" t="n">
        <f aca="false">$C716*VLOOKUP($B716,FoodDB!$A$2:$I$1014,8,0)</f>
        <v>0</v>
      </c>
      <c r="J716" s="0" t="n">
        <f aca="false">$C716*VLOOKUP($B716,FoodDB!$A$2:$I$1014,9,0)</f>
        <v>0</v>
      </c>
    </row>
    <row r="717" customFormat="false" ht="15" hidden="false" customHeight="false" outlineLevel="0" collapsed="false">
      <c r="B717" s="96" t="s">
        <v>108</v>
      </c>
      <c r="C717" s="97" t="n">
        <v>0</v>
      </c>
      <c r="D717" s="0" t="n">
        <f aca="false">$C717*VLOOKUP($B717,FoodDB!$A$2:$I$1014,3,0)</f>
        <v>0</v>
      </c>
      <c r="E717" s="0" t="n">
        <f aca="false">$C717*VLOOKUP($B717,FoodDB!$A$2:$I$1014,4,0)</f>
        <v>0</v>
      </c>
      <c r="F717" s="0" t="n">
        <f aca="false">$C717*VLOOKUP($B717,FoodDB!$A$2:$I$1014,5,0)</f>
        <v>0</v>
      </c>
      <c r="G717" s="0" t="n">
        <f aca="false">$C717*VLOOKUP($B717,FoodDB!$A$2:$I$1014,6,0)</f>
        <v>0</v>
      </c>
      <c r="H717" s="0" t="n">
        <f aca="false">$C717*VLOOKUP($B717,FoodDB!$A$2:$I$1014,7,0)</f>
        <v>0</v>
      </c>
      <c r="I717" s="0" t="n">
        <f aca="false">$C717*VLOOKUP($B717,FoodDB!$A$2:$I$1014,8,0)</f>
        <v>0</v>
      </c>
      <c r="J717" s="0" t="n">
        <f aca="false">$C717*VLOOKUP($B717,FoodDB!$A$2:$I$1014,9,0)</f>
        <v>0</v>
      </c>
    </row>
    <row r="718" customFormat="false" ht="15" hidden="false" customHeight="false" outlineLevel="0" collapsed="false">
      <c r="B718" s="96" t="s">
        <v>108</v>
      </c>
      <c r="C718" s="97" t="n">
        <v>0</v>
      </c>
      <c r="D718" s="0" t="n">
        <f aca="false">$C718*VLOOKUP($B718,FoodDB!$A$2:$I$1014,3,0)</f>
        <v>0</v>
      </c>
      <c r="E718" s="0" t="n">
        <f aca="false">$C718*VLOOKUP($B718,FoodDB!$A$2:$I$1014,4,0)</f>
        <v>0</v>
      </c>
      <c r="F718" s="0" t="n">
        <f aca="false">$C718*VLOOKUP($B718,FoodDB!$A$2:$I$1014,5,0)</f>
        <v>0</v>
      </c>
      <c r="G718" s="0" t="n">
        <f aca="false">$C718*VLOOKUP($B718,FoodDB!$A$2:$I$1014,6,0)</f>
        <v>0</v>
      </c>
      <c r="H718" s="0" t="n">
        <f aca="false">$C718*VLOOKUP($B718,FoodDB!$A$2:$I$1014,7,0)</f>
        <v>0</v>
      </c>
      <c r="I718" s="0" t="n">
        <f aca="false">$C718*VLOOKUP($B718,FoodDB!$A$2:$I$1014,8,0)</f>
        <v>0</v>
      </c>
      <c r="J718" s="0" t="n">
        <f aca="false">$C718*VLOOKUP($B718,FoodDB!$A$2:$I$1014,9,0)</f>
        <v>0</v>
      </c>
    </row>
    <row r="719" customFormat="false" ht="15" hidden="false" customHeight="false" outlineLevel="0" collapsed="false">
      <c r="B719" s="96" t="s">
        <v>108</v>
      </c>
      <c r="C719" s="97" t="n">
        <v>0</v>
      </c>
      <c r="D719" s="0" t="n">
        <f aca="false">$C719*VLOOKUP($B719,FoodDB!$A$2:$I$1014,3,0)</f>
        <v>0</v>
      </c>
      <c r="E719" s="0" t="n">
        <f aca="false">$C719*VLOOKUP($B719,FoodDB!$A$2:$I$1014,4,0)</f>
        <v>0</v>
      </c>
      <c r="F719" s="0" t="n">
        <f aca="false">$C719*VLOOKUP($B719,FoodDB!$A$2:$I$1014,5,0)</f>
        <v>0</v>
      </c>
      <c r="G719" s="0" t="n">
        <f aca="false">$C719*VLOOKUP($B719,FoodDB!$A$2:$I$1014,6,0)</f>
        <v>0</v>
      </c>
      <c r="H719" s="0" t="n">
        <f aca="false">$C719*VLOOKUP($B719,FoodDB!$A$2:$I$1014,7,0)</f>
        <v>0</v>
      </c>
      <c r="I719" s="0" t="n">
        <f aca="false">$C719*VLOOKUP($B719,FoodDB!$A$2:$I$1014,8,0)</f>
        <v>0</v>
      </c>
      <c r="J719" s="0" t="n">
        <f aca="false">$C719*VLOOKUP($B719,FoodDB!$A$2:$I$1014,9,0)</f>
        <v>0</v>
      </c>
    </row>
    <row r="720" customFormat="false" ht="15" hidden="false" customHeight="false" outlineLevel="0" collapsed="false">
      <c r="B720" s="96" t="s">
        <v>108</v>
      </c>
      <c r="C720" s="97" t="n">
        <v>0</v>
      </c>
      <c r="D720" s="0" t="n">
        <f aca="false">$C720*VLOOKUP($B720,FoodDB!$A$2:$I$1014,3,0)</f>
        <v>0</v>
      </c>
      <c r="E720" s="0" t="n">
        <f aca="false">$C720*VLOOKUP($B720,FoodDB!$A$2:$I$1014,4,0)</f>
        <v>0</v>
      </c>
      <c r="F720" s="0" t="n">
        <f aca="false">$C720*VLOOKUP($B720,FoodDB!$A$2:$I$1014,5,0)</f>
        <v>0</v>
      </c>
      <c r="G720" s="0" t="n">
        <f aca="false">$C720*VLOOKUP($B720,FoodDB!$A$2:$I$1014,6,0)</f>
        <v>0</v>
      </c>
      <c r="H720" s="0" t="n">
        <f aca="false">$C720*VLOOKUP($B720,FoodDB!$A$2:$I$1014,7,0)</f>
        <v>0</v>
      </c>
      <c r="I720" s="0" t="n">
        <f aca="false">$C720*VLOOKUP($B720,FoodDB!$A$2:$I$1014,8,0)</f>
        <v>0</v>
      </c>
      <c r="J720" s="0" t="n">
        <f aca="false">$C720*VLOOKUP($B720,FoodDB!$A$2:$I$1014,9,0)</f>
        <v>0</v>
      </c>
    </row>
    <row r="721" customFormat="false" ht="15" hidden="false" customHeight="false" outlineLevel="0" collapsed="false">
      <c r="A721" s="0" t="s">
        <v>98</v>
      </c>
      <c r="G721" s="0" t="n">
        <f aca="false">SUM(G714:G720)</f>
        <v>0</v>
      </c>
      <c r="H721" s="0" t="n">
        <f aca="false">SUM(H714:H720)</f>
        <v>0</v>
      </c>
      <c r="I721" s="0" t="n">
        <f aca="false">SUM(I714:I720)</f>
        <v>0</v>
      </c>
      <c r="J721" s="0" t="n">
        <f aca="false">SUM(G721:I721)</f>
        <v>0</v>
      </c>
    </row>
    <row r="722" customFormat="false" ht="15" hidden="false" customHeight="false" outlineLevel="0" collapsed="false">
      <c r="A722" s="0" t="s">
        <v>102</v>
      </c>
      <c r="B722" s="0" t="s">
        <v>103</v>
      </c>
      <c r="E722" s="100"/>
      <c r="F722" s="100"/>
      <c r="G722" s="100" t="n">
        <f aca="false">VLOOKUP($A714,LossChart!$A$3:$AB$105,14,0)</f>
        <v>708.90949134129</v>
      </c>
      <c r="H722" s="100" t="n">
        <f aca="false">VLOOKUP($A714,LossChart!$A$3:$AB$105,15,0)</f>
        <v>80</v>
      </c>
      <c r="I722" s="100" t="n">
        <f aca="false">VLOOKUP($A714,LossChart!$A$3:$AB$105,16,0)</f>
        <v>477.304074136158</v>
      </c>
      <c r="J722" s="100" t="n">
        <f aca="false">VLOOKUP($A714,LossChart!$A$3:$AB$105,17,0)</f>
        <v>1266.21356547745</v>
      </c>
      <c r="K722" s="100"/>
    </row>
    <row r="723" customFormat="false" ht="15" hidden="false" customHeight="false" outlineLevel="0" collapsed="false">
      <c r="A723" s="0" t="s">
        <v>104</v>
      </c>
      <c r="G723" s="0" t="n">
        <f aca="false">G722-G721</f>
        <v>708.90949134129</v>
      </c>
      <c r="H723" s="0" t="n">
        <f aca="false">H722-H721</f>
        <v>80</v>
      </c>
      <c r="I723" s="0" t="n">
        <f aca="false">I722-I721</f>
        <v>477.304074136158</v>
      </c>
      <c r="J723" s="0" t="n">
        <f aca="false">J722-J721</f>
        <v>1266.21356547745</v>
      </c>
    </row>
    <row r="725" customFormat="false" ht="60" hidden="false" customHeight="false" outlineLevel="0" collapsed="false">
      <c r="A725" s="21" t="s">
        <v>63</v>
      </c>
      <c r="B725" s="21" t="s">
        <v>93</v>
      </c>
      <c r="C725" s="21" t="s">
        <v>94</v>
      </c>
      <c r="D725" s="94" t="str">
        <f aca="false">FoodDB!$C$1</f>
        <v>Fat
(g)</v>
      </c>
      <c r="E725" s="94" t="str">
        <f aca="false">FoodDB!$D$1</f>
        <v>Carbs
(g)</v>
      </c>
      <c r="F725" s="94" t="str">
        <f aca="false">FoodDB!$E$1</f>
        <v>Protein
(g)</v>
      </c>
      <c r="G725" s="94" t="str">
        <f aca="false">FoodDB!$F$1</f>
        <v>Fat
(Cal)</v>
      </c>
      <c r="H725" s="94" t="str">
        <f aca="false">FoodDB!$G$1</f>
        <v>Carb
(Cal)</v>
      </c>
      <c r="I725" s="94" t="str">
        <f aca="false">FoodDB!$H$1</f>
        <v>Protein
(Cal)</v>
      </c>
      <c r="J725" s="94" t="str">
        <f aca="false">FoodDB!$I$1</f>
        <v>Total
Calories</v>
      </c>
      <c r="K725" s="94"/>
      <c r="L725" s="94" t="s">
        <v>110</v>
      </c>
      <c r="M725" s="94" t="s">
        <v>111</v>
      </c>
      <c r="N725" s="94" t="s">
        <v>112</v>
      </c>
      <c r="O725" s="94" t="s">
        <v>113</v>
      </c>
      <c r="P725" s="94" t="s">
        <v>118</v>
      </c>
      <c r="Q725" s="94" t="s">
        <v>119</v>
      </c>
      <c r="R725" s="94" t="s">
        <v>120</v>
      </c>
      <c r="S725" s="94" t="s">
        <v>121</v>
      </c>
    </row>
    <row r="726" customFormat="false" ht="15" hidden="false" customHeight="false" outlineLevel="0" collapsed="false">
      <c r="A726" s="95" t="n">
        <f aca="false">A714+1</f>
        <v>43054</v>
      </c>
      <c r="B726" s="96" t="s">
        <v>108</v>
      </c>
      <c r="C726" s="97" t="n">
        <v>0</v>
      </c>
      <c r="D726" s="0" t="n">
        <f aca="false">$C726*VLOOKUP($B726,FoodDB!$A$2:$I$1014,3,0)</f>
        <v>0</v>
      </c>
      <c r="E726" s="0" t="n">
        <f aca="false">$C726*VLOOKUP($B726,FoodDB!$A$2:$I$1014,4,0)</f>
        <v>0</v>
      </c>
      <c r="F726" s="0" t="n">
        <f aca="false">$C726*VLOOKUP($B726,FoodDB!$A$2:$I$1014,5,0)</f>
        <v>0</v>
      </c>
      <c r="G726" s="0" t="n">
        <f aca="false">$C726*VLOOKUP($B726,FoodDB!$A$2:$I$1014,6,0)</f>
        <v>0</v>
      </c>
      <c r="H726" s="0" t="n">
        <f aca="false">$C726*VLOOKUP($B726,FoodDB!$A$2:$I$1014,7,0)</f>
        <v>0</v>
      </c>
      <c r="I726" s="0" t="n">
        <f aca="false">$C726*VLOOKUP($B726,FoodDB!$A$2:$I$1014,8,0)</f>
        <v>0</v>
      </c>
      <c r="J726" s="0" t="n">
        <f aca="false">$C726*VLOOKUP($B726,FoodDB!$A$2:$I$1014,9,0)</f>
        <v>0</v>
      </c>
      <c r="L726" s="0" t="n">
        <f aca="false">SUM(G726:G732)</f>
        <v>0</v>
      </c>
      <c r="M726" s="0" t="n">
        <f aca="false">SUM(H726:H732)</f>
        <v>0</v>
      </c>
      <c r="N726" s="0" t="n">
        <f aca="false">SUM(I726:I732)</f>
        <v>0</v>
      </c>
      <c r="O726" s="0" t="n">
        <f aca="false">SUM(L726:N726)</f>
        <v>0</v>
      </c>
      <c r="P726" s="100" t="n">
        <f aca="false">VLOOKUP($A726,LossChart!$A$3:$AB$105,14,0)-L726</f>
        <v>714.133026198624</v>
      </c>
      <c r="Q726" s="100" t="n">
        <f aca="false">VLOOKUP($A726,LossChart!$A$3:$AB$105,15,0)-M726</f>
        <v>80</v>
      </c>
      <c r="R726" s="100" t="n">
        <f aca="false">VLOOKUP($A726,LossChart!$A$3:$AB$105,16,0)-N726</f>
        <v>477.304074136158</v>
      </c>
      <c r="S726" s="100" t="n">
        <f aca="false">VLOOKUP($A726,LossChart!$A$3:$AB$105,17,0)-O726</f>
        <v>1271.43710033478</v>
      </c>
    </row>
    <row r="727" customFormat="false" ht="15" hidden="false" customHeight="false" outlineLevel="0" collapsed="false">
      <c r="B727" s="96" t="s">
        <v>108</v>
      </c>
      <c r="C727" s="97" t="n">
        <v>0</v>
      </c>
      <c r="D727" s="0" t="n">
        <f aca="false">$C727*VLOOKUP($B727,FoodDB!$A$2:$I$1014,3,0)</f>
        <v>0</v>
      </c>
      <c r="E727" s="0" t="n">
        <f aca="false">$C727*VLOOKUP($B727,FoodDB!$A$2:$I$1014,4,0)</f>
        <v>0</v>
      </c>
      <c r="F727" s="0" t="n">
        <f aca="false">$C727*VLOOKUP($B727,FoodDB!$A$2:$I$1014,5,0)</f>
        <v>0</v>
      </c>
      <c r="G727" s="0" t="n">
        <f aca="false">$C727*VLOOKUP($B727,FoodDB!$A$2:$I$1014,6,0)</f>
        <v>0</v>
      </c>
      <c r="H727" s="0" t="n">
        <f aca="false">$C727*VLOOKUP($B727,FoodDB!$A$2:$I$1014,7,0)</f>
        <v>0</v>
      </c>
      <c r="I727" s="0" t="n">
        <f aca="false">$C727*VLOOKUP($B727,FoodDB!$A$2:$I$1014,8,0)</f>
        <v>0</v>
      </c>
      <c r="J727" s="0" t="n">
        <f aca="false">$C727*VLOOKUP($B727,FoodDB!$A$2:$I$1014,9,0)</f>
        <v>0</v>
      </c>
    </row>
    <row r="728" customFormat="false" ht="15" hidden="false" customHeight="false" outlineLevel="0" collapsed="false">
      <c r="B728" s="96" t="s">
        <v>108</v>
      </c>
      <c r="C728" s="97" t="n">
        <v>0</v>
      </c>
      <c r="D728" s="0" t="n">
        <f aca="false">$C728*VLOOKUP($B728,FoodDB!$A$2:$I$1014,3,0)</f>
        <v>0</v>
      </c>
      <c r="E728" s="0" t="n">
        <f aca="false">$C728*VLOOKUP($B728,FoodDB!$A$2:$I$1014,4,0)</f>
        <v>0</v>
      </c>
      <c r="F728" s="0" t="n">
        <f aca="false">$C728*VLOOKUP($B728,FoodDB!$A$2:$I$1014,5,0)</f>
        <v>0</v>
      </c>
      <c r="G728" s="0" t="n">
        <f aca="false">$C728*VLOOKUP($B728,FoodDB!$A$2:$I$1014,6,0)</f>
        <v>0</v>
      </c>
      <c r="H728" s="0" t="n">
        <f aca="false">$C728*VLOOKUP($B728,FoodDB!$A$2:$I$1014,7,0)</f>
        <v>0</v>
      </c>
      <c r="I728" s="0" t="n">
        <f aca="false">$C728*VLOOKUP($B728,FoodDB!$A$2:$I$1014,8,0)</f>
        <v>0</v>
      </c>
      <c r="J728" s="0" t="n">
        <f aca="false">$C728*VLOOKUP($B728,FoodDB!$A$2:$I$1014,9,0)</f>
        <v>0</v>
      </c>
    </row>
    <row r="729" customFormat="false" ht="15" hidden="false" customHeight="false" outlineLevel="0" collapsed="false">
      <c r="B729" s="96" t="s">
        <v>108</v>
      </c>
      <c r="C729" s="97" t="n">
        <v>0</v>
      </c>
      <c r="D729" s="0" t="n">
        <f aca="false">$C729*VLOOKUP($B729,FoodDB!$A$2:$I$1014,3,0)</f>
        <v>0</v>
      </c>
      <c r="E729" s="0" t="n">
        <f aca="false">$C729*VLOOKUP($B729,FoodDB!$A$2:$I$1014,4,0)</f>
        <v>0</v>
      </c>
      <c r="F729" s="0" t="n">
        <f aca="false">$C729*VLOOKUP($B729,FoodDB!$A$2:$I$1014,5,0)</f>
        <v>0</v>
      </c>
      <c r="G729" s="0" t="n">
        <f aca="false">$C729*VLOOKUP($B729,FoodDB!$A$2:$I$1014,6,0)</f>
        <v>0</v>
      </c>
      <c r="H729" s="0" t="n">
        <f aca="false">$C729*VLOOKUP($B729,FoodDB!$A$2:$I$1014,7,0)</f>
        <v>0</v>
      </c>
      <c r="I729" s="0" t="n">
        <f aca="false">$C729*VLOOKUP($B729,FoodDB!$A$2:$I$1014,8,0)</f>
        <v>0</v>
      </c>
      <c r="J729" s="0" t="n">
        <f aca="false">$C729*VLOOKUP($B729,FoodDB!$A$2:$I$1014,9,0)</f>
        <v>0</v>
      </c>
    </row>
    <row r="730" customFormat="false" ht="15" hidden="false" customHeight="false" outlineLevel="0" collapsed="false">
      <c r="B730" s="96" t="s">
        <v>108</v>
      </c>
      <c r="C730" s="97" t="n">
        <v>0</v>
      </c>
      <c r="D730" s="0" t="n">
        <f aca="false">$C730*VLOOKUP($B730,FoodDB!$A$2:$I$1014,3,0)</f>
        <v>0</v>
      </c>
      <c r="E730" s="0" t="n">
        <f aca="false">$C730*VLOOKUP($B730,FoodDB!$A$2:$I$1014,4,0)</f>
        <v>0</v>
      </c>
      <c r="F730" s="0" t="n">
        <f aca="false">$C730*VLOOKUP($B730,FoodDB!$A$2:$I$1014,5,0)</f>
        <v>0</v>
      </c>
      <c r="G730" s="0" t="n">
        <f aca="false">$C730*VLOOKUP($B730,FoodDB!$A$2:$I$1014,6,0)</f>
        <v>0</v>
      </c>
      <c r="H730" s="0" t="n">
        <f aca="false">$C730*VLOOKUP($B730,FoodDB!$A$2:$I$1014,7,0)</f>
        <v>0</v>
      </c>
      <c r="I730" s="0" t="n">
        <f aca="false">$C730*VLOOKUP($B730,FoodDB!$A$2:$I$1014,8,0)</f>
        <v>0</v>
      </c>
      <c r="J730" s="0" t="n">
        <f aca="false">$C730*VLOOKUP($B730,FoodDB!$A$2:$I$1014,9,0)</f>
        <v>0</v>
      </c>
    </row>
    <row r="731" customFormat="false" ht="15" hidden="false" customHeight="false" outlineLevel="0" collapsed="false">
      <c r="B731" s="96" t="s">
        <v>108</v>
      </c>
      <c r="C731" s="97" t="n">
        <v>0</v>
      </c>
      <c r="D731" s="0" t="n">
        <f aca="false">$C731*VLOOKUP($B731,FoodDB!$A$2:$I$1014,3,0)</f>
        <v>0</v>
      </c>
      <c r="E731" s="0" t="n">
        <f aca="false">$C731*VLOOKUP($B731,FoodDB!$A$2:$I$1014,4,0)</f>
        <v>0</v>
      </c>
      <c r="F731" s="0" t="n">
        <f aca="false">$C731*VLOOKUP($B731,FoodDB!$A$2:$I$1014,5,0)</f>
        <v>0</v>
      </c>
      <c r="G731" s="0" t="n">
        <f aca="false">$C731*VLOOKUP($B731,FoodDB!$A$2:$I$1014,6,0)</f>
        <v>0</v>
      </c>
      <c r="H731" s="0" t="n">
        <f aca="false">$C731*VLOOKUP($B731,FoodDB!$A$2:$I$1014,7,0)</f>
        <v>0</v>
      </c>
      <c r="I731" s="0" t="n">
        <f aca="false">$C731*VLOOKUP($B731,FoodDB!$A$2:$I$1014,8,0)</f>
        <v>0</v>
      </c>
      <c r="J731" s="0" t="n">
        <f aca="false">$C731*VLOOKUP($B731,FoodDB!$A$2:$I$1014,9,0)</f>
        <v>0</v>
      </c>
    </row>
    <row r="732" customFormat="false" ht="15" hidden="false" customHeight="false" outlineLevel="0" collapsed="false">
      <c r="B732" s="96" t="s">
        <v>108</v>
      </c>
      <c r="C732" s="97" t="n">
        <v>0</v>
      </c>
      <c r="D732" s="0" t="n">
        <f aca="false">$C732*VLOOKUP($B732,FoodDB!$A$2:$I$1014,3,0)</f>
        <v>0</v>
      </c>
      <c r="E732" s="0" t="n">
        <f aca="false">$C732*VLOOKUP($B732,FoodDB!$A$2:$I$1014,4,0)</f>
        <v>0</v>
      </c>
      <c r="F732" s="0" t="n">
        <f aca="false">$C732*VLOOKUP($B732,FoodDB!$A$2:$I$1014,5,0)</f>
        <v>0</v>
      </c>
      <c r="G732" s="0" t="n">
        <f aca="false">$C732*VLOOKUP($B732,FoodDB!$A$2:$I$1014,6,0)</f>
        <v>0</v>
      </c>
      <c r="H732" s="0" t="n">
        <f aca="false">$C732*VLOOKUP($B732,FoodDB!$A$2:$I$1014,7,0)</f>
        <v>0</v>
      </c>
      <c r="I732" s="0" t="n">
        <f aca="false">$C732*VLOOKUP($B732,FoodDB!$A$2:$I$1014,8,0)</f>
        <v>0</v>
      </c>
      <c r="J732" s="0" t="n">
        <f aca="false">$C732*VLOOKUP($B732,FoodDB!$A$2:$I$1014,9,0)</f>
        <v>0</v>
      </c>
    </row>
    <row r="733" customFormat="false" ht="15" hidden="false" customHeight="false" outlineLevel="0" collapsed="false">
      <c r="A733" s="0" t="s">
        <v>98</v>
      </c>
      <c r="G733" s="0" t="n">
        <f aca="false">SUM(G726:G732)</f>
        <v>0</v>
      </c>
      <c r="H733" s="0" t="n">
        <f aca="false">SUM(H726:H732)</f>
        <v>0</v>
      </c>
      <c r="I733" s="0" t="n">
        <f aca="false">SUM(I726:I732)</f>
        <v>0</v>
      </c>
      <c r="J733" s="0" t="n">
        <f aca="false">SUM(G733:I733)</f>
        <v>0</v>
      </c>
    </row>
    <row r="734" customFormat="false" ht="15" hidden="false" customHeight="false" outlineLevel="0" collapsed="false">
      <c r="A734" s="0" t="s">
        <v>102</v>
      </c>
      <c r="B734" s="0" t="s">
        <v>103</v>
      </c>
      <c r="E734" s="100"/>
      <c r="F734" s="100"/>
      <c r="G734" s="100" t="n">
        <f aca="false">VLOOKUP($A726,LossChart!$A$3:$AB$105,14,0)</f>
        <v>714.133026198624</v>
      </c>
      <c r="H734" s="100" t="n">
        <f aca="false">VLOOKUP($A726,LossChart!$A$3:$AB$105,15,0)</f>
        <v>80</v>
      </c>
      <c r="I734" s="100" t="n">
        <f aca="false">VLOOKUP($A726,LossChart!$A$3:$AB$105,16,0)</f>
        <v>477.304074136158</v>
      </c>
      <c r="J734" s="100" t="n">
        <f aca="false">VLOOKUP($A726,LossChart!$A$3:$AB$105,17,0)</f>
        <v>1271.43710033478</v>
      </c>
      <c r="K734" s="100"/>
    </row>
    <row r="735" customFormat="false" ht="15" hidden="false" customHeight="false" outlineLevel="0" collapsed="false">
      <c r="A735" s="0" t="s">
        <v>104</v>
      </c>
      <c r="G735" s="0" t="n">
        <f aca="false">G734-G733</f>
        <v>714.133026198624</v>
      </c>
      <c r="H735" s="0" t="n">
        <f aca="false">H734-H733</f>
        <v>80</v>
      </c>
      <c r="I735" s="0" t="n">
        <f aca="false">I734-I733</f>
        <v>477.304074136158</v>
      </c>
      <c r="J735" s="0" t="n">
        <f aca="false">J734-J733</f>
        <v>1271.43710033478</v>
      </c>
    </row>
    <row r="737" customFormat="false" ht="60" hidden="false" customHeight="false" outlineLevel="0" collapsed="false">
      <c r="A737" s="21" t="s">
        <v>63</v>
      </c>
      <c r="B737" s="21" t="s">
        <v>93</v>
      </c>
      <c r="C737" s="21" t="s">
        <v>94</v>
      </c>
      <c r="D737" s="94" t="str">
        <f aca="false">FoodDB!$C$1</f>
        <v>Fat
(g)</v>
      </c>
      <c r="E737" s="94" t="str">
        <f aca="false">FoodDB!$D$1</f>
        <v>Carbs
(g)</v>
      </c>
      <c r="F737" s="94" t="str">
        <f aca="false">FoodDB!$E$1</f>
        <v>Protein
(g)</v>
      </c>
      <c r="G737" s="94" t="str">
        <f aca="false">FoodDB!$F$1</f>
        <v>Fat
(Cal)</v>
      </c>
      <c r="H737" s="94" t="str">
        <f aca="false">FoodDB!$G$1</f>
        <v>Carb
(Cal)</v>
      </c>
      <c r="I737" s="94" t="str">
        <f aca="false">FoodDB!$H$1</f>
        <v>Protein
(Cal)</v>
      </c>
      <c r="J737" s="94" t="str">
        <f aca="false">FoodDB!$I$1</f>
        <v>Total
Calories</v>
      </c>
      <c r="K737" s="94"/>
      <c r="L737" s="94" t="s">
        <v>110</v>
      </c>
      <c r="M737" s="94" t="s">
        <v>111</v>
      </c>
      <c r="N737" s="94" t="s">
        <v>112</v>
      </c>
      <c r="O737" s="94" t="s">
        <v>113</v>
      </c>
      <c r="P737" s="94" t="s">
        <v>118</v>
      </c>
      <c r="Q737" s="94" t="s">
        <v>119</v>
      </c>
      <c r="R737" s="94" t="s">
        <v>120</v>
      </c>
      <c r="S737" s="94" t="s">
        <v>121</v>
      </c>
    </row>
    <row r="738" customFormat="false" ht="15" hidden="false" customHeight="false" outlineLevel="0" collapsed="false">
      <c r="A738" s="95" t="n">
        <f aca="false">A726+1</f>
        <v>43055</v>
      </c>
      <c r="B738" s="96" t="s">
        <v>108</v>
      </c>
      <c r="C738" s="97" t="n">
        <v>0</v>
      </c>
      <c r="D738" s="0" t="n">
        <f aca="false">$C738*VLOOKUP($B738,FoodDB!$A$2:$I$1014,3,0)</f>
        <v>0</v>
      </c>
      <c r="E738" s="0" t="n">
        <f aca="false">$C738*VLOOKUP($B738,FoodDB!$A$2:$I$1014,4,0)</f>
        <v>0</v>
      </c>
      <c r="F738" s="0" t="n">
        <f aca="false">$C738*VLOOKUP($B738,FoodDB!$A$2:$I$1014,5,0)</f>
        <v>0</v>
      </c>
      <c r="G738" s="0" t="n">
        <f aca="false">$C738*VLOOKUP($B738,FoodDB!$A$2:$I$1014,6,0)</f>
        <v>0</v>
      </c>
      <c r="H738" s="0" t="n">
        <f aca="false">$C738*VLOOKUP($B738,FoodDB!$A$2:$I$1014,7,0)</f>
        <v>0</v>
      </c>
      <c r="I738" s="0" t="n">
        <f aca="false">$C738*VLOOKUP($B738,FoodDB!$A$2:$I$1014,8,0)</f>
        <v>0</v>
      </c>
      <c r="J738" s="0" t="n">
        <f aca="false">$C738*VLOOKUP($B738,FoodDB!$A$2:$I$1014,9,0)</f>
        <v>0</v>
      </c>
      <c r="L738" s="0" t="n">
        <f aca="false">SUM(G738:G744)</f>
        <v>0</v>
      </c>
      <c r="M738" s="0" t="n">
        <f aca="false">SUM(H738:H744)</f>
        <v>0</v>
      </c>
      <c r="N738" s="0" t="n">
        <f aca="false">SUM(I738:I744)</f>
        <v>0</v>
      </c>
      <c r="O738" s="0" t="n">
        <f aca="false">SUM(L738:N738)</f>
        <v>0</v>
      </c>
      <c r="P738" s="100" t="n">
        <f aca="false">VLOOKUP($A738,LossChart!$A$3:$AB$105,14,0)-L738</f>
        <v>719.310295461508</v>
      </c>
      <c r="Q738" s="100" t="n">
        <f aca="false">VLOOKUP($A738,LossChart!$A$3:$AB$105,15,0)-M738</f>
        <v>80</v>
      </c>
      <c r="R738" s="100" t="n">
        <f aca="false">VLOOKUP($A738,LossChart!$A$3:$AB$105,16,0)-N738</f>
        <v>477.304074136158</v>
      </c>
      <c r="S738" s="100" t="n">
        <f aca="false">VLOOKUP($A738,LossChart!$A$3:$AB$105,17,0)-O738</f>
        <v>1276.61436959767</v>
      </c>
    </row>
    <row r="739" customFormat="false" ht="15" hidden="false" customHeight="false" outlineLevel="0" collapsed="false">
      <c r="B739" s="96" t="s">
        <v>108</v>
      </c>
      <c r="C739" s="97" t="n">
        <v>0</v>
      </c>
      <c r="D739" s="0" t="n">
        <f aca="false">$C739*VLOOKUP($B739,FoodDB!$A$2:$I$1014,3,0)</f>
        <v>0</v>
      </c>
      <c r="E739" s="0" t="n">
        <f aca="false">$C739*VLOOKUP($B739,FoodDB!$A$2:$I$1014,4,0)</f>
        <v>0</v>
      </c>
      <c r="F739" s="0" t="n">
        <f aca="false">$C739*VLOOKUP($B739,FoodDB!$A$2:$I$1014,5,0)</f>
        <v>0</v>
      </c>
      <c r="G739" s="0" t="n">
        <f aca="false">$C739*VLOOKUP($B739,FoodDB!$A$2:$I$1014,6,0)</f>
        <v>0</v>
      </c>
      <c r="H739" s="0" t="n">
        <f aca="false">$C739*VLOOKUP($B739,FoodDB!$A$2:$I$1014,7,0)</f>
        <v>0</v>
      </c>
      <c r="I739" s="0" t="n">
        <f aca="false">$C739*VLOOKUP($B739,FoodDB!$A$2:$I$1014,8,0)</f>
        <v>0</v>
      </c>
      <c r="J739" s="0" t="n">
        <f aca="false">$C739*VLOOKUP($B739,FoodDB!$A$2:$I$1014,9,0)</f>
        <v>0</v>
      </c>
    </row>
    <row r="740" customFormat="false" ht="15" hidden="false" customHeight="false" outlineLevel="0" collapsed="false">
      <c r="B740" s="96" t="s">
        <v>108</v>
      </c>
      <c r="C740" s="97" t="n">
        <v>0</v>
      </c>
      <c r="D740" s="0" t="n">
        <f aca="false">$C740*VLOOKUP($B740,FoodDB!$A$2:$I$1014,3,0)</f>
        <v>0</v>
      </c>
      <c r="E740" s="0" t="n">
        <f aca="false">$C740*VLOOKUP($B740,FoodDB!$A$2:$I$1014,4,0)</f>
        <v>0</v>
      </c>
      <c r="F740" s="0" t="n">
        <f aca="false">$C740*VLOOKUP($B740,FoodDB!$A$2:$I$1014,5,0)</f>
        <v>0</v>
      </c>
      <c r="G740" s="0" t="n">
        <f aca="false">$C740*VLOOKUP($B740,FoodDB!$A$2:$I$1014,6,0)</f>
        <v>0</v>
      </c>
      <c r="H740" s="0" t="n">
        <f aca="false">$C740*VLOOKUP($B740,FoodDB!$A$2:$I$1014,7,0)</f>
        <v>0</v>
      </c>
      <c r="I740" s="0" t="n">
        <f aca="false">$C740*VLOOKUP($B740,FoodDB!$A$2:$I$1014,8,0)</f>
        <v>0</v>
      </c>
      <c r="J740" s="0" t="n">
        <f aca="false">$C740*VLOOKUP($B740,FoodDB!$A$2:$I$1014,9,0)</f>
        <v>0</v>
      </c>
    </row>
    <row r="741" customFormat="false" ht="15" hidden="false" customHeight="false" outlineLevel="0" collapsed="false">
      <c r="B741" s="96" t="s">
        <v>108</v>
      </c>
      <c r="C741" s="97" t="n">
        <v>0</v>
      </c>
      <c r="D741" s="0" t="n">
        <f aca="false">$C741*VLOOKUP($B741,FoodDB!$A$2:$I$1014,3,0)</f>
        <v>0</v>
      </c>
      <c r="E741" s="0" t="n">
        <f aca="false">$C741*VLOOKUP($B741,FoodDB!$A$2:$I$1014,4,0)</f>
        <v>0</v>
      </c>
      <c r="F741" s="0" t="n">
        <f aca="false">$C741*VLOOKUP($B741,FoodDB!$A$2:$I$1014,5,0)</f>
        <v>0</v>
      </c>
      <c r="G741" s="0" t="n">
        <f aca="false">$C741*VLOOKUP($B741,FoodDB!$A$2:$I$1014,6,0)</f>
        <v>0</v>
      </c>
      <c r="H741" s="0" t="n">
        <f aca="false">$C741*VLOOKUP($B741,FoodDB!$A$2:$I$1014,7,0)</f>
        <v>0</v>
      </c>
      <c r="I741" s="0" t="n">
        <f aca="false">$C741*VLOOKUP($B741,FoodDB!$A$2:$I$1014,8,0)</f>
        <v>0</v>
      </c>
      <c r="J741" s="0" t="n">
        <f aca="false">$C741*VLOOKUP($B741,FoodDB!$A$2:$I$1014,9,0)</f>
        <v>0</v>
      </c>
    </row>
    <row r="742" customFormat="false" ht="15" hidden="false" customHeight="false" outlineLevel="0" collapsed="false">
      <c r="B742" s="96" t="s">
        <v>108</v>
      </c>
      <c r="C742" s="97" t="n">
        <v>0</v>
      </c>
      <c r="D742" s="0" t="n">
        <f aca="false">$C742*VLOOKUP($B742,FoodDB!$A$2:$I$1014,3,0)</f>
        <v>0</v>
      </c>
      <c r="E742" s="0" t="n">
        <f aca="false">$C742*VLOOKUP($B742,FoodDB!$A$2:$I$1014,4,0)</f>
        <v>0</v>
      </c>
      <c r="F742" s="0" t="n">
        <f aca="false">$C742*VLOOKUP($B742,FoodDB!$A$2:$I$1014,5,0)</f>
        <v>0</v>
      </c>
      <c r="G742" s="0" t="n">
        <f aca="false">$C742*VLOOKUP($B742,FoodDB!$A$2:$I$1014,6,0)</f>
        <v>0</v>
      </c>
      <c r="H742" s="0" t="n">
        <f aca="false">$C742*VLOOKUP($B742,FoodDB!$A$2:$I$1014,7,0)</f>
        <v>0</v>
      </c>
      <c r="I742" s="0" t="n">
        <f aca="false">$C742*VLOOKUP($B742,FoodDB!$A$2:$I$1014,8,0)</f>
        <v>0</v>
      </c>
      <c r="J742" s="0" t="n">
        <f aca="false">$C742*VLOOKUP($B742,FoodDB!$A$2:$I$1014,9,0)</f>
        <v>0</v>
      </c>
    </row>
    <row r="743" customFormat="false" ht="15" hidden="false" customHeight="false" outlineLevel="0" collapsed="false">
      <c r="B743" s="96" t="s">
        <v>108</v>
      </c>
      <c r="C743" s="97" t="n">
        <v>0</v>
      </c>
      <c r="D743" s="0" t="n">
        <f aca="false">$C743*VLOOKUP($B743,FoodDB!$A$2:$I$1014,3,0)</f>
        <v>0</v>
      </c>
      <c r="E743" s="0" t="n">
        <f aca="false">$C743*VLOOKUP($B743,FoodDB!$A$2:$I$1014,4,0)</f>
        <v>0</v>
      </c>
      <c r="F743" s="0" t="n">
        <f aca="false">$C743*VLOOKUP($B743,FoodDB!$A$2:$I$1014,5,0)</f>
        <v>0</v>
      </c>
      <c r="G743" s="0" t="n">
        <f aca="false">$C743*VLOOKUP($B743,FoodDB!$A$2:$I$1014,6,0)</f>
        <v>0</v>
      </c>
      <c r="H743" s="0" t="n">
        <f aca="false">$C743*VLOOKUP($B743,FoodDB!$A$2:$I$1014,7,0)</f>
        <v>0</v>
      </c>
      <c r="I743" s="0" t="n">
        <f aca="false">$C743*VLOOKUP($B743,FoodDB!$A$2:$I$1014,8,0)</f>
        <v>0</v>
      </c>
      <c r="J743" s="0" t="n">
        <f aca="false">$C743*VLOOKUP($B743,FoodDB!$A$2:$I$1014,9,0)</f>
        <v>0</v>
      </c>
    </row>
    <row r="744" customFormat="false" ht="15" hidden="false" customHeight="false" outlineLevel="0" collapsed="false">
      <c r="B744" s="96" t="s">
        <v>108</v>
      </c>
      <c r="C744" s="97" t="n">
        <v>0</v>
      </c>
      <c r="D744" s="0" t="n">
        <f aca="false">$C744*VLOOKUP($B744,FoodDB!$A$2:$I$1014,3,0)</f>
        <v>0</v>
      </c>
      <c r="E744" s="0" t="n">
        <f aca="false">$C744*VLOOKUP($B744,FoodDB!$A$2:$I$1014,4,0)</f>
        <v>0</v>
      </c>
      <c r="F744" s="0" t="n">
        <f aca="false">$C744*VLOOKUP($B744,FoodDB!$A$2:$I$1014,5,0)</f>
        <v>0</v>
      </c>
      <c r="G744" s="0" t="n">
        <f aca="false">$C744*VLOOKUP($B744,FoodDB!$A$2:$I$1014,6,0)</f>
        <v>0</v>
      </c>
      <c r="H744" s="0" t="n">
        <f aca="false">$C744*VLOOKUP($B744,FoodDB!$A$2:$I$1014,7,0)</f>
        <v>0</v>
      </c>
      <c r="I744" s="0" t="n">
        <f aca="false">$C744*VLOOKUP($B744,FoodDB!$A$2:$I$1014,8,0)</f>
        <v>0</v>
      </c>
      <c r="J744" s="0" t="n">
        <f aca="false">$C744*VLOOKUP($B744,FoodDB!$A$2:$I$1014,9,0)</f>
        <v>0</v>
      </c>
    </row>
    <row r="745" customFormat="false" ht="15" hidden="false" customHeight="false" outlineLevel="0" collapsed="false">
      <c r="A745" s="0" t="s">
        <v>98</v>
      </c>
      <c r="G745" s="0" t="n">
        <f aca="false">SUM(G738:G744)</f>
        <v>0</v>
      </c>
      <c r="H745" s="0" t="n">
        <f aca="false">SUM(H738:H744)</f>
        <v>0</v>
      </c>
      <c r="I745" s="0" t="n">
        <f aca="false">SUM(I738:I744)</f>
        <v>0</v>
      </c>
      <c r="J745" s="0" t="n">
        <f aca="false">SUM(G745:I745)</f>
        <v>0</v>
      </c>
    </row>
    <row r="746" customFormat="false" ht="15" hidden="false" customHeight="false" outlineLevel="0" collapsed="false">
      <c r="A746" s="0" t="s">
        <v>102</v>
      </c>
      <c r="B746" s="0" t="s">
        <v>103</v>
      </c>
      <c r="E746" s="100"/>
      <c r="F746" s="100"/>
      <c r="G746" s="100" t="n">
        <f aca="false">VLOOKUP($A738,LossChart!$A$3:$AB$105,14,0)</f>
        <v>719.310295461508</v>
      </c>
      <c r="H746" s="100" t="n">
        <f aca="false">VLOOKUP($A738,LossChart!$A$3:$AB$105,15,0)</f>
        <v>80</v>
      </c>
      <c r="I746" s="100" t="n">
        <f aca="false">VLOOKUP($A738,LossChart!$A$3:$AB$105,16,0)</f>
        <v>477.304074136158</v>
      </c>
      <c r="J746" s="100" t="n">
        <f aca="false">VLOOKUP($A738,LossChart!$A$3:$AB$105,17,0)</f>
        <v>1276.61436959767</v>
      </c>
      <c r="K746" s="100"/>
    </row>
    <row r="747" customFormat="false" ht="15" hidden="false" customHeight="false" outlineLevel="0" collapsed="false">
      <c r="A747" s="0" t="s">
        <v>104</v>
      </c>
      <c r="G747" s="0" t="n">
        <f aca="false">G746-G745</f>
        <v>719.310295461508</v>
      </c>
      <c r="H747" s="0" t="n">
        <f aca="false">H746-H745</f>
        <v>80</v>
      </c>
      <c r="I747" s="0" t="n">
        <f aca="false">I746-I745</f>
        <v>477.304074136158</v>
      </c>
      <c r="J747" s="0" t="n">
        <f aca="false">J746-J745</f>
        <v>1276.61436959767</v>
      </c>
    </row>
    <row r="749" customFormat="false" ht="60" hidden="false" customHeight="false" outlineLevel="0" collapsed="false">
      <c r="A749" s="21" t="s">
        <v>63</v>
      </c>
      <c r="B749" s="21" t="s">
        <v>93</v>
      </c>
      <c r="C749" s="21" t="s">
        <v>94</v>
      </c>
      <c r="D749" s="94" t="str">
        <f aca="false">FoodDB!$C$1</f>
        <v>Fat
(g)</v>
      </c>
      <c r="E749" s="94" t="str">
        <f aca="false">FoodDB!$D$1</f>
        <v>Carbs
(g)</v>
      </c>
      <c r="F749" s="94" t="str">
        <f aca="false">FoodDB!$E$1</f>
        <v>Protein
(g)</v>
      </c>
      <c r="G749" s="94" t="str">
        <f aca="false">FoodDB!$F$1</f>
        <v>Fat
(Cal)</v>
      </c>
      <c r="H749" s="94" t="str">
        <f aca="false">FoodDB!$G$1</f>
        <v>Carb
(Cal)</v>
      </c>
      <c r="I749" s="94" t="str">
        <f aca="false">FoodDB!$H$1</f>
        <v>Protein
(Cal)</v>
      </c>
      <c r="J749" s="94" t="str">
        <f aca="false">FoodDB!$I$1</f>
        <v>Total
Calories</v>
      </c>
      <c r="K749" s="94"/>
      <c r="L749" s="94" t="s">
        <v>110</v>
      </c>
      <c r="M749" s="94" t="s">
        <v>111</v>
      </c>
      <c r="N749" s="94" t="s">
        <v>112</v>
      </c>
      <c r="O749" s="94" t="s">
        <v>113</v>
      </c>
      <c r="P749" s="94" t="s">
        <v>118</v>
      </c>
      <c r="Q749" s="94" t="s">
        <v>119</v>
      </c>
      <c r="R749" s="94" t="s">
        <v>120</v>
      </c>
      <c r="S749" s="94" t="s">
        <v>121</v>
      </c>
    </row>
    <row r="750" customFormat="false" ht="15" hidden="false" customHeight="false" outlineLevel="0" collapsed="false">
      <c r="A750" s="95" t="n">
        <f aca="false">A738+1</f>
        <v>43056</v>
      </c>
      <c r="B750" s="96" t="s">
        <v>108</v>
      </c>
      <c r="C750" s="97" t="n">
        <v>0</v>
      </c>
      <c r="D750" s="0" t="n">
        <f aca="false">$C750*VLOOKUP($B750,FoodDB!$A$2:$I$1014,3,0)</f>
        <v>0</v>
      </c>
      <c r="E750" s="0" t="n">
        <f aca="false">$C750*VLOOKUP($B750,FoodDB!$A$2:$I$1014,4,0)</f>
        <v>0</v>
      </c>
      <c r="F750" s="0" t="n">
        <f aca="false">$C750*VLOOKUP($B750,FoodDB!$A$2:$I$1014,5,0)</f>
        <v>0</v>
      </c>
      <c r="G750" s="0" t="n">
        <f aca="false">$C750*VLOOKUP($B750,FoodDB!$A$2:$I$1014,6,0)</f>
        <v>0</v>
      </c>
      <c r="H750" s="0" t="n">
        <f aca="false">$C750*VLOOKUP($B750,FoodDB!$A$2:$I$1014,7,0)</f>
        <v>0</v>
      </c>
      <c r="I750" s="0" t="n">
        <f aca="false">$C750*VLOOKUP($B750,FoodDB!$A$2:$I$1014,8,0)</f>
        <v>0</v>
      </c>
      <c r="J750" s="0" t="n">
        <f aca="false">$C750*VLOOKUP($B750,FoodDB!$A$2:$I$1014,9,0)</f>
        <v>0</v>
      </c>
      <c r="L750" s="0" t="n">
        <f aca="false">SUM(G750:G756)</f>
        <v>0</v>
      </c>
      <c r="M750" s="0" t="n">
        <f aca="false">SUM(H750:H756)</f>
        <v>0</v>
      </c>
      <c r="N750" s="0" t="n">
        <f aca="false">SUM(I750:I756)</f>
        <v>0</v>
      </c>
      <c r="O750" s="0" t="n">
        <f aca="false">SUM(L750:N750)</f>
        <v>0</v>
      </c>
      <c r="P750" s="100" t="n">
        <f aca="false">VLOOKUP($A750,LossChart!$A$3:$AB$105,14,0)-L750</f>
        <v>724.44170891092</v>
      </c>
      <c r="Q750" s="100" t="n">
        <f aca="false">VLOOKUP($A750,LossChart!$A$3:$AB$105,15,0)-M750</f>
        <v>80</v>
      </c>
      <c r="R750" s="100" t="n">
        <f aca="false">VLOOKUP($A750,LossChart!$A$3:$AB$105,16,0)-N750</f>
        <v>477.304074136158</v>
      </c>
      <c r="S750" s="100" t="n">
        <f aca="false">VLOOKUP($A750,LossChart!$A$3:$AB$105,17,0)-O750</f>
        <v>1281.74578304708</v>
      </c>
    </row>
    <row r="751" customFormat="false" ht="15" hidden="false" customHeight="false" outlineLevel="0" collapsed="false">
      <c r="B751" s="96" t="s">
        <v>108</v>
      </c>
      <c r="C751" s="97" t="n">
        <v>0</v>
      </c>
      <c r="D751" s="0" t="n">
        <f aca="false">$C751*VLOOKUP($B751,FoodDB!$A$2:$I$1014,3,0)</f>
        <v>0</v>
      </c>
      <c r="E751" s="0" t="n">
        <f aca="false">$C751*VLOOKUP($B751,FoodDB!$A$2:$I$1014,4,0)</f>
        <v>0</v>
      </c>
      <c r="F751" s="0" t="n">
        <f aca="false">$C751*VLOOKUP($B751,FoodDB!$A$2:$I$1014,5,0)</f>
        <v>0</v>
      </c>
      <c r="G751" s="0" t="n">
        <f aca="false">$C751*VLOOKUP($B751,FoodDB!$A$2:$I$1014,6,0)</f>
        <v>0</v>
      </c>
      <c r="H751" s="0" t="n">
        <f aca="false">$C751*VLOOKUP($B751,FoodDB!$A$2:$I$1014,7,0)</f>
        <v>0</v>
      </c>
      <c r="I751" s="0" t="n">
        <f aca="false">$C751*VLOOKUP($B751,FoodDB!$A$2:$I$1014,8,0)</f>
        <v>0</v>
      </c>
      <c r="J751" s="0" t="n">
        <f aca="false">$C751*VLOOKUP($B751,FoodDB!$A$2:$I$1014,9,0)</f>
        <v>0</v>
      </c>
    </row>
    <row r="752" customFormat="false" ht="15" hidden="false" customHeight="false" outlineLevel="0" collapsed="false">
      <c r="B752" s="96" t="s">
        <v>108</v>
      </c>
      <c r="C752" s="97" t="n">
        <v>0</v>
      </c>
      <c r="D752" s="0" t="n">
        <f aca="false">$C752*VLOOKUP($B752,FoodDB!$A$2:$I$1014,3,0)</f>
        <v>0</v>
      </c>
      <c r="E752" s="0" t="n">
        <f aca="false">$C752*VLOOKUP($B752,FoodDB!$A$2:$I$1014,4,0)</f>
        <v>0</v>
      </c>
      <c r="F752" s="0" t="n">
        <f aca="false">$C752*VLOOKUP($B752,FoodDB!$A$2:$I$1014,5,0)</f>
        <v>0</v>
      </c>
      <c r="G752" s="0" t="n">
        <f aca="false">$C752*VLOOKUP($B752,FoodDB!$A$2:$I$1014,6,0)</f>
        <v>0</v>
      </c>
      <c r="H752" s="0" t="n">
        <f aca="false">$C752*VLOOKUP($B752,FoodDB!$A$2:$I$1014,7,0)</f>
        <v>0</v>
      </c>
      <c r="I752" s="0" t="n">
        <f aca="false">$C752*VLOOKUP($B752,FoodDB!$A$2:$I$1014,8,0)</f>
        <v>0</v>
      </c>
      <c r="J752" s="0" t="n">
        <f aca="false">$C752*VLOOKUP($B752,FoodDB!$A$2:$I$1014,9,0)</f>
        <v>0</v>
      </c>
    </row>
    <row r="753" customFormat="false" ht="15" hidden="false" customHeight="false" outlineLevel="0" collapsed="false">
      <c r="B753" s="96" t="s">
        <v>108</v>
      </c>
      <c r="C753" s="97" t="n">
        <v>0</v>
      </c>
      <c r="D753" s="0" t="n">
        <f aca="false">$C753*VLOOKUP($B753,FoodDB!$A$2:$I$1014,3,0)</f>
        <v>0</v>
      </c>
      <c r="E753" s="0" t="n">
        <f aca="false">$C753*VLOOKUP($B753,FoodDB!$A$2:$I$1014,4,0)</f>
        <v>0</v>
      </c>
      <c r="F753" s="0" t="n">
        <f aca="false">$C753*VLOOKUP($B753,FoodDB!$A$2:$I$1014,5,0)</f>
        <v>0</v>
      </c>
      <c r="G753" s="0" t="n">
        <f aca="false">$C753*VLOOKUP($B753,FoodDB!$A$2:$I$1014,6,0)</f>
        <v>0</v>
      </c>
      <c r="H753" s="0" t="n">
        <f aca="false">$C753*VLOOKUP($B753,FoodDB!$A$2:$I$1014,7,0)</f>
        <v>0</v>
      </c>
      <c r="I753" s="0" t="n">
        <f aca="false">$C753*VLOOKUP($B753,FoodDB!$A$2:$I$1014,8,0)</f>
        <v>0</v>
      </c>
      <c r="J753" s="0" t="n">
        <f aca="false">$C753*VLOOKUP($B753,FoodDB!$A$2:$I$1014,9,0)</f>
        <v>0</v>
      </c>
    </row>
    <row r="754" customFormat="false" ht="15" hidden="false" customHeight="false" outlineLevel="0" collapsed="false">
      <c r="B754" s="96" t="s">
        <v>108</v>
      </c>
      <c r="C754" s="97" t="n">
        <v>0</v>
      </c>
      <c r="D754" s="0" t="n">
        <f aca="false">$C754*VLOOKUP($B754,FoodDB!$A$2:$I$1014,3,0)</f>
        <v>0</v>
      </c>
      <c r="E754" s="0" t="n">
        <f aca="false">$C754*VLOOKUP($B754,FoodDB!$A$2:$I$1014,4,0)</f>
        <v>0</v>
      </c>
      <c r="F754" s="0" t="n">
        <f aca="false">$C754*VLOOKUP($B754,FoodDB!$A$2:$I$1014,5,0)</f>
        <v>0</v>
      </c>
      <c r="G754" s="0" t="n">
        <f aca="false">$C754*VLOOKUP($B754,FoodDB!$A$2:$I$1014,6,0)</f>
        <v>0</v>
      </c>
      <c r="H754" s="0" t="n">
        <f aca="false">$C754*VLOOKUP($B754,FoodDB!$A$2:$I$1014,7,0)</f>
        <v>0</v>
      </c>
      <c r="I754" s="0" t="n">
        <f aca="false">$C754*VLOOKUP($B754,FoodDB!$A$2:$I$1014,8,0)</f>
        <v>0</v>
      </c>
      <c r="J754" s="0" t="n">
        <f aca="false">$C754*VLOOKUP($B754,FoodDB!$A$2:$I$1014,9,0)</f>
        <v>0</v>
      </c>
    </row>
    <row r="755" customFormat="false" ht="15" hidden="false" customHeight="false" outlineLevel="0" collapsed="false">
      <c r="B755" s="96" t="s">
        <v>108</v>
      </c>
      <c r="C755" s="97" t="n">
        <v>0</v>
      </c>
      <c r="D755" s="0" t="n">
        <f aca="false">$C755*VLOOKUP($B755,FoodDB!$A$2:$I$1014,3,0)</f>
        <v>0</v>
      </c>
      <c r="E755" s="0" t="n">
        <f aca="false">$C755*VLOOKUP($B755,FoodDB!$A$2:$I$1014,4,0)</f>
        <v>0</v>
      </c>
      <c r="F755" s="0" t="n">
        <f aca="false">$C755*VLOOKUP($B755,FoodDB!$A$2:$I$1014,5,0)</f>
        <v>0</v>
      </c>
      <c r="G755" s="0" t="n">
        <f aca="false">$C755*VLOOKUP($B755,FoodDB!$A$2:$I$1014,6,0)</f>
        <v>0</v>
      </c>
      <c r="H755" s="0" t="n">
        <f aca="false">$C755*VLOOKUP($B755,FoodDB!$A$2:$I$1014,7,0)</f>
        <v>0</v>
      </c>
      <c r="I755" s="0" t="n">
        <f aca="false">$C755*VLOOKUP($B755,FoodDB!$A$2:$I$1014,8,0)</f>
        <v>0</v>
      </c>
      <c r="J755" s="0" t="n">
        <f aca="false">$C755*VLOOKUP($B755,FoodDB!$A$2:$I$1014,9,0)</f>
        <v>0</v>
      </c>
    </row>
    <row r="756" customFormat="false" ht="15" hidden="false" customHeight="false" outlineLevel="0" collapsed="false">
      <c r="B756" s="96" t="s">
        <v>108</v>
      </c>
      <c r="C756" s="97" t="n">
        <v>0</v>
      </c>
      <c r="D756" s="0" t="n">
        <f aca="false">$C756*VLOOKUP($B756,FoodDB!$A$2:$I$1014,3,0)</f>
        <v>0</v>
      </c>
      <c r="E756" s="0" t="n">
        <f aca="false">$C756*VLOOKUP($B756,FoodDB!$A$2:$I$1014,4,0)</f>
        <v>0</v>
      </c>
      <c r="F756" s="0" t="n">
        <f aca="false">$C756*VLOOKUP($B756,FoodDB!$A$2:$I$1014,5,0)</f>
        <v>0</v>
      </c>
      <c r="G756" s="0" t="n">
        <f aca="false">$C756*VLOOKUP($B756,FoodDB!$A$2:$I$1014,6,0)</f>
        <v>0</v>
      </c>
      <c r="H756" s="0" t="n">
        <f aca="false">$C756*VLOOKUP($B756,FoodDB!$A$2:$I$1014,7,0)</f>
        <v>0</v>
      </c>
      <c r="I756" s="0" t="n">
        <f aca="false">$C756*VLOOKUP($B756,FoodDB!$A$2:$I$1014,8,0)</f>
        <v>0</v>
      </c>
      <c r="J756" s="0" t="n">
        <f aca="false">$C756*VLOOKUP($B756,FoodDB!$A$2:$I$1014,9,0)</f>
        <v>0</v>
      </c>
    </row>
    <row r="757" customFormat="false" ht="15" hidden="false" customHeight="false" outlineLevel="0" collapsed="false">
      <c r="A757" s="0" t="s">
        <v>98</v>
      </c>
      <c r="G757" s="0" t="n">
        <f aca="false">SUM(G750:G756)</f>
        <v>0</v>
      </c>
      <c r="H757" s="0" t="n">
        <f aca="false">SUM(H750:H756)</f>
        <v>0</v>
      </c>
      <c r="I757" s="0" t="n">
        <f aca="false">SUM(I750:I756)</f>
        <v>0</v>
      </c>
      <c r="J757" s="0" t="n">
        <f aca="false">SUM(G757:I757)</f>
        <v>0</v>
      </c>
    </row>
    <row r="758" customFormat="false" ht="15" hidden="false" customHeight="false" outlineLevel="0" collapsed="false">
      <c r="A758" s="0" t="s">
        <v>102</v>
      </c>
      <c r="B758" s="0" t="s">
        <v>103</v>
      </c>
      <c r="E758" s="100"/>
      <c r="F758" s="100"/>
      <c r="G758" s="100" t="n">
        <f aca="false">VLOOKUP($A750,LossChart!$A$3:$AB$105,14,0)</f>
        <v>724.44170891092</v>
      </c>
      <c r="H758" s="100" t="n">
        <f aca="false">VLOOKUP($A750,LossChart!$A$3:$AB$105,15,0)</f>
        <v>80</v>
      </c>
      <c r="I758" s="100" t="n">
        <f aca="false">VLOOKUP($A750,LossChart!$A$3:$AB$105,16,0)</f>
        <v>477.304074136158</v>
      </c>
      <c r="J758" s="100" t="n">
        <f aca="false">VLOOKUP($A750,LossChart!$A$3:$AB$105,17,0)</f>
        <v>1281.74578304708</v>
      </c>
      <c r="K758" s="100"/>
    </row>
    <row r="759" customFormat="false" ht="15" hidden="false" customHeight="false" outlineLevel="0" collapsed="false">
      <c r="A759" s="0" t="s">
        <v>104</v>
      </c>
      <c r="G759" s="0" t="n">
        <f aca="false">G758-G757</f>
        <v>724.44170891092</v>
      </c>
      <c r="H759" s="0" t="n">
        <f aca="false">H758-H757</f>
        <v>80</v>
      </c>
      <c r="I759" s="0" t="n">
        <f aca="false">I758-I757</f>
        <v>477.304074136158</v>
      </c>
      <c r="J759" s="0" t="n">
        <f aca="false">J758-J757</f>
        <v>1281.74578304708</v>
      </c>
    </row>
    <row r="761" customFormat="false" ht="60" hidden="false" customHeight="false" outlineLevel="0" collapsed="false">
      <c r="A761" s="21" t="s">
        <v>63</v>
      </c>
      <c r="B761" s="21" t="s">
        <v>93</v>
      </c>
      <c r="C761" s="21" t="s">
        <v>94</v>
      </c>
      <c r="D761" s="94" t="str">
        <f aca="false">FoodDB!$C$1</f>
        <v>Fat
(g)</v>
      </c>
      <c r="E761" s="94" t="str">
        <f aca="false">FoodDB!$D$1</f>
        <v>Carbs
(g)</v>
      </c>
      <c r="F761" s="94" t="str">
        <f aca="false">FoodDB!$E$1</f>
        <v>Protein
(g)</v>
      </c>
      <c r="G761" s="94" t="str">
        <f aca="false">FoodDB!$F$1</f>
        <v>Fat
(Cal)</v>
      </c>
      <c r="H761" s="94" t="str">
        <f aca="false">FoodDB!$G$1</f>
        <v>Carb
(Cal)</v>
      </c>
      <c r="I761" s="94" t="str">
        <f aca="false">FoodDB!$H$1</f>
        <v>Protein
(Cal)</v>
      </c>
      <c r="J761" s="94" t="str">
        <f aca="false">FoodDB!$I$1</f>
        <v>Total
Calories</v>
      </c>
      <c r="K761" s="94"/>
      <c r="L761" s="94" t="s">
        <v>110</v>
      </c>
      <c r="M761" s="94" t="s">
        <v>111</v>
      </c>
      <c r="N761" s="94" t="s">
        <v>112</v>
      </c>
      <c r="O761" s="94" t="s">
        <v>113</v>
      </c>
      <c r="P761" s="94" t="s">
        <v>118</v>
      </c>
      <c r="Q761" s="94" t="s">
        <v>119</v>
      </c>
      <c r="R761" s="94" t="s">
        <v>120</v>
      </c>
      <c r="S761" s="94" t="s">
        <v>121</v>
      </c>
    </row>
    <row r="762" customFormat="false" ht="15" hidden="false" customHeight="false" outlineLevel="0" collapsed="false">
      <c r="A762" s="95" t="n">
        <f aca="false">A750+1</f>
        <v>43057</v>
      </c>
      <c r="B762" s="96" t="s">
        <v>108</v>
      </c>
      <c r="C762" s="97" t="n">
        <v>0</v>
      </c>
      <c r="D762" s="0" t="n">
        <f aca="false">$C762*VLOOKUP($B762,FoodDB!$A$2:$I$1014,3,0)</f>
        <v>0</v>
      </c>
      <c r="E762" s="0" t="n">
        <f aca="false">$C762*VLOOKUP($B762,FoodDB!$A$2:$I$1014,4,0)</f>
        <v>0</v>
      </c>
      <c r="F762" s="0" t="n">
        <f aca="false">$C762*VLOOKUP($B762,FoodDB!$A$2:$I$1014,5,0)</f>
        <v>0</v>
      </c>
      <c r="G762" s="0" t="n">
        <f aca="false">$C762*VLOOKUP($B762,FoodDB!$A$2:$I$1014,6,0)</f>
        <v>0</v>
      </c>
      <c r="H762" s="0" t="n">
        <f aca="false">$C762*VLOOKUP($B762,FoodDB!$A$2:$I$1014,7,0)</f>
        <v>0</v>
      </c>
      <c r="I762" s="0" t="n">
        <f aca="false">$C762*VLOOKUP($B762,FoodDB!$A$2:$I$1014,8,0)</f>
        <v>0</v>
      </c>
      <c r="J762" s="0" t="n">
        <f aca="false">$C762*VLOOKUP($B762,FoodDB!$A$2:$I$1014,9,0)</f>
        <v>0</v>
      </c>
      <c r="L762" s="0" t="n">
        <f aca="false">SUM(G762:G768)</f>
        <v>0</v>
      </c>
      <c r="M762" s="0" t="n">
        <f aca="false">SUM(H762:H768)</f>
        <v>0</v>
      </c>
      <c r="N762" s="0" t="n">
        <f aca="false">SUM(I762:I768)</f>
        <v>0</v>
      </c>
      <c r="O762" s="0" t="n">
        <f aca="false">SUM(L762:N762)</f>
        <v>0</v>
      </c>
      <c r="P762" s="100" t="n">
        <f aca="false">VLOOKUP($A762,LossChart!$A$3:$AB$105,14,0)-L762</f>
        <v>729.527672698352</v>
      </c>
      <c r="Q762" s="100" t="n">
        <f aca="false">VLOOKUP($A762,LossChart!$A$3:$AB$105,15,0)-M762</f>
        <v>80</v>
      </c>
      <c r="R762" s="100" t="n">
        <f aca="false">VLOOKUP($A762,LossChart!$A$3:$AB$105,16,0)-N762</f>
        <v>477.304074136158</v>
      </c>
      <c r="S762" s="100" t="n">
        <f aca="false">VLOOKUP($A762,LossChart!$A$3:$AB$105,17,0)-O762</f>
        <v>1286.83174683451</v>
      </c>
    </row>
    <row r="763" customFormat="false" ht="15" hidden="false" customHeight="false" outlineLevel="0" collapsed="false">
      <c r="B763" s="96" t="s">
        <v>108</v>
      </c>
      <c r="C763" s="97" t="n">
        <v>0</v>
      </c>
      <c r="D763" s="0" t="n">
        <f aca="false">$C763*VLOOKUP($B763,FoodDB!$A$2:$I$1014,3,0)</f>
        <v>0</v>
      </c>
      <c r="E763" s="0" t="n">
        <f aca="false">$C763*VLOOKUP($B763,FoodDB!$A$2:$I$1014,4,0)</f>
        <v>0</v>
      </c>
      <c r="F763" s="0" t="n">
        <f aca="false">$C763*VLOOKUP($B763,FoodDB!$A$2:$I$1014,5,0)</f>
        <v>0</v>
      </c>
      <c r="G763" s="0" t="n">
        <f aca="false">$C763*VLOOKUP($B763,FoodDB!$A$2:$I$1014,6,0)</f>
        <v>0</v>
      </c>
      <c r="H763" s="0" t="n">
        <f aca="false">$C763*VLOOKUP($B763,FoodDB!$A$2:$I$1014,7,0)</f>
        <v>0</v>
      </c>
      <c r="I763" s="0" t="n">
        <f aca="false">$C763*VLOOKUP($B763,FoodDB!$A$2:$I$1014,8,0)</f>
        <v>0</v>
      </c>
      <c r="J763" s="0" t="n">
        <f aca="false">$C763*VLOOKUP($B763,FoodDB!$A$2:$I$1014,9,0)</f>
        <v>0</v>
      </c>
    </row>
    <row r="764" customFormat="false" ht="15" hidden="false" customHeight="false" outlineLevel="0" collapsed="false">
      <c r="B764" s="96" t="s">
        <v>108</v>
      </c>
      <c r="C764" s="97" t="n">
        <v>0</v>
      </c>
      <c r="D764" s="0" t="n">
        <f aca="false">$C764*VLOOKUP($B764,FoodDB!$A$2:$I$1014,3,0)</f>
        <v>0</v>
      </c>
      <c r="E764" s="0" t="n">
        <f aca="false">$C764*VLOOKUP($B764,FoodDB!$A$2:$I$1014,4,0)</f>
        <v>0</v>
      </c>
      <c r="F764" s="0" t="n">
        <f aca="false">$C764*VLOOKUP($B764,FoodDB!$A$2:$I$1014,5,0)</f>
        <v>0</v>
      </c>
      <c r="G764" s="0" t="n">
        <f aca="false">$C764*VLOOKUP($B764,FoodDB!$A$2:$I$1014,6,0)</f>
        <v>0</v>
      </c>
      <c r="H764" s="0" t="n">
        <f aca="false">$C764*VLOOKUP($B764,FoodDB!$A$2:$I$1014,7,0)</f>
        <v>0</v>
      </c>
      <c r="I764" s="0" t="n">
        <f aca="false">$C764*VLOOKUP($B764,FoodDB!$A$2:$I$1014,8,0)</f>
        <v>0</v>
      </c>
      <c r="J764" s="0" t="n">
        <f aca="false">$C764*VLOOKUP($B764,FoodDB!$A$2:$I$1014,9,0)</f>
        <v>0</v>
      </c>
    </row>
    <row r="765" customFormat="false" ht="15" hidden="false" customHeight="false" outlineLevel="0" collapsed="false">
      <c r="B765" s="96" t="s">
        <v>108</v>
      </c>
      <c r="C765" s="97" t="n">
        <v>0</v>
      </c>
      <c r="D765" s="0" t="n">
        <f aca="false">$C765*VLOOKUP($B765,FoodDB!$A$2:$I$1014,3,0)</f>
        <v>0</v>
      </c>
      <c r="E765" s="0" t="n">
        <f aca="false">$C765*VLOOKUP($B765,FoodDB!$A$2:$I$1014,4,0)</f>
        <v>0</v>
      </c>
      <c r="F765" s="0" t="n">
        <f aca="false">$C765*VLOOKUP($B765,FoodDB!$A$2:$I$1014,5,0)</f>
        <v>0</v>
      </c>
      <c r="G765" s="0" t="n">
        <f aca="false">$C765*VLOOKUP($B765,FoodDB!$A$2:$I$1014,6,0)</f>
        <v>0</v>
      </c>
      <c r="H765" s="0" t="n">
        <f aca="false">$C765*VLOOKUP($B765,FoodDB!$A$2:$I$1014,7,0)</f>
        <v>0</v>
      </c>
      <c r="I765" s="0" t="n">
        <f aca="false">$C765*VLOOKUP($B765,FoodDB!$A$2:$I$1014,8,0)</f>
        <v>0</v>
      </c>
      <c r="J765" s="0" t="n">
        <f aca="false">$C765*VLOOKUP($B765,FoodDB!$A$2:$I$1014,9,0)</f>
        <v>0</v>
      </c>
    </row>
    <row r="766" customFormat="false" ht="15" hidden="false" customHeight="false" outlineLevel="0" collapsed="false">
      <c r="B766" s="96" t="s">
        <v>108</v>
      </c>
      <c r="C766" s="97" t="n">
        <v>0</v>
      </c>
      <c r="D766" s="0" t="n">
        <f aca="false">$C766*VLOOKUP($B766,FoodDB!$A$2:$I$1014,3,0)</f>
        <v>0</v>
      </c>
      <c r="E766" s="0" t="n">
        <f aca="false">$C766*VLOOKUP($B766,FoodDB!$A$2:$I$1014,4,0)</f>
        <v>0</v>
      </c>
      <c r="F766" s="0" t="n">
        <f aca="false">$C766*VLOOKUP($B766,FoodDB!$A$2:$I$1014,5,0)</f>
        <v>0</v>
      </c>
      <c r="G766" s="0" t="n">
        <f aca="false">$C766*VLOOKUP($B766,FoodDB!$A$2:$I$1014,6,0)</f>
        <v>0</v>
      </c>
      <c r="H766" s="0" t="n">
        <f aca="false">$C766*VLOOKUP($B766,FoodDB!$A$2:$I$1014,7,0)</f>
        <v>0</v>
      </c>
      <c r="I766" s="0" t="n">
        <f aca="false">$C766*VLOOKUP($B766,FoodDB!$A$2:$I$1014,8,0)</f>
        <v>0</v>
      </c>
      <c r="J766" s="0" t="n">
        <f aca="false">$C766*VLOOKUP($B766,FoodDB!$A$2:$I$1014,9,0)</f>
        <v>0</v>
      </c>
    </row>
    <row r="767" customFormat="false" ht="15" hidden="false" customHeight="false" outlineLevel="0" collapsed="false">
      <c r="B767" s="96" t="s">
        <v>108</v>
      </c>
      <c r="C767" s="97" t="n">
        <v>0</v>
      </c>
      <c r="D767" s="0" t="n">
        <f aca="false">$C767*VLOOKUP($B767,FoodDB!$A$2:$I$1014,3,0)</f>
        <v>0</v>
      </c>
      <c r="E767" s="0" t="n">
        <f aca="false">$C767*VLOOKUP($B767,FoodDB!$A$2:$I$1014,4,0)</f>
        <v>0</v>
      </c>
      <c r="F767" s="0" t="n">
        <f aca="false">$C767*VLOOKUP($B767,FoodDB!$A$2:$I$1014,5,0)</f>
        <v>0</v>
      </c>
      <c r="G767" s="0" t="n">
        <f aca="false">$C767*VLOOKUP($B767,FoodDB!$A$2:$I$1014,6,0)</f>
        <v>0</v>
      </c>
      <c r="H767" s="0" t="n">
        <f aca="false">$C767*VLOOKUP($B767,FoodDB!$A$2:$I$1014,7,0)</f>
        <v>0</v>
      </c>
      <c r="I767" s="0" t="n">
        <f aca="false">$C767*VLOOKUP($B767,FoodDB!$A$2:$I$1014,8,0)</f>
        <v>0</v>
      </c>
      <c r="J767" s="0" t="n">
        <f aca="false">$C767*VLOOKUP($B767,FoodDB!$A$2:$I$1014,9,0)</f>
        <v>0</v>
      </c>
    </row>
    <row r="768" customFormat="false" ht="15" hidden="false" customHeight="false" outlineLevel="0" collapsed="false">
      <c r="B768" s="96" t="s">
        <v>108</v>
      </c>
      <c r="C768" s="97" t="n">
        <v>0</v>
      </c>
      <c r="D768" s="0" t="n">
        <f aca="false">$C768*VLOOKUP($B768,FoodDB!$A$2:$I$1014,3,0)</f>
        <v>0</v>
      </c>
      <c r="E768" s="0" t="n">
        <f aca="false">$C768*VLOOKUP($B768,FoodDB!$A$2:$I$1014,4,0)</f>
        <v>0</v>
      </c>
      <c r="F768" s="0" t="n">
        <f aca="false">$C768*VLOOKUP($B768,FoodDB!$A$2:$I$1014,5,0)</f>
        <v>0</v>
      </c>
      <c r="G768" s="0" t="n">
        <f aca="false">$C768*VLOOKUP($B768,FoodDB!$A$2:$I$1014,6,0)</f>
        <v>0</v>
      </c>
      <c r="H768" s="0" t="n">
        <f aca="false">$C768*VLOOKUP($B768,FoodDB!$A$2:$I$1014,7,0)</f>
        <v>0</v>
      </c>
      <c r="I768" s="0" t="n">
        <f aca="false">$C768*VLOOKUP($B768,FoodDB!$A$2:$I$1014,8,0)</f>
        <v>0</v>
      </c>
      <c r="J768" s="0" t="n">
        <f aca="false">$C768*VLOOKUP($B768,FoodDB!$A$2:$I$1014,9,0)</f>
        <v>0</v>
      </c>
    </row>
    <row r="769" customFormat="false" ht="15" hidden="false" customHeight="false" outlineLevel="0" collapsed="false">
      <c r="A769" s="0" t="s">
        <v>98</v>
      </c>
      <c r="G769" s="0" t="n">
        <f aca="false">SUM(G762:G768)</f>
        <v>0</v>
      </c>
      <c r="H769" s="0" t="n">
        <f aca="false">SUM(H762:H768)</f>
        <v>0</v>
      </c>
      <c r="I769" s="0" t="n">
        <f aca="false">SUM(I762:I768)</f>
        <v>0</v>
      </c>
      <c r="J769" s="0" t="n">
        <f aca="false">SUM(G769:I769)</f>
        <v>0</v>
      </c>
    </row>
    <row r="770" customFormat="false" ht="15" hidden="false" customHeight="false" outlineLevel="0" collapsed="false">
      <c r="A770" s="0" t="s">
        <v>102</v>
      </c>
      <c r="B770" s="0" t="s">
        <v>103</v>
      </c>
      <c r="E770" s="100"/>
      <c r="F770" s="100"/>
      <c r="G770" s="100" t="n">
        <f aca="false">VLOOKUP($A762,LossChart!$A$3:$AB$105,14,0)</f>
        <v>729.527672698352</v>
      </c>
      <c r="H770" s="100" t="n">
        <f aca="false">VLOOKUP($A762,LossChart!$A$3:$AB$105,15,0)</f>
        <v>80</v>
      </c>
      <c r="I770" s="100" t="n">
        <f aca="false">VLOOKUP($A762,LossChart!$A$3:$AB$105,16,0)</f>
        <v>477.304074136158</v>
      </c>
      <c r="J770" s="100" t="n">
        <f aca="false">VLOOKUP($A762,LossChart!$A$3:$AB$105,17,0)</f>
        <v>1286.83174683451</v>
      </c>
      <c r="K770" s="100"/>
    </row>
    <row r="771" customFormat="false" ht="15" hidden="false" customHeight="false" outlineLevel="0" collapsed="false">
      <c r="A771" s="0" t="s">
        <v>104</v>
      </c>
      <c r="G771" s="0" t="n">
        <f aca="false">G770-G769</f>
        <v>729.527672698352</v>
      </c>
      <c r="H771" s="0" t="n">
        <f aca="false">H770-H769</f>
        <v>80</v>
      </c>
      <c r="I771" s="0" t="n">
        <f aca="false">I770-I769</f>
        <v>477.304074136158</v>
      </c>
      <c r="J771" s="0" t="n">
        <f aca="false">J770-J769</f>
        <v>1286.83174683451</v>
      </c>
    </row>
    <row r="773" customFormat="false" ht="60" hidden="false" customHeight="false" outlineLevel="0" collapsed="false">
      <c r="A773" s="21" t="s">
        <v>63</v>
      </c>
      <c r="B773" s="21" t="s">
        <v>93</v>
      </c>
      <c r="C773" s="21" t="s">
        <v>94</v>
      </c>
      <c r="D773" s="94" t="str">
        <f aca="false">FoodDB!$C$1</f>
        <v>Fat
(g)</v>
      </c>
      <c r="E773" s="94" t="str">
        <f aca="false">FoodDB!$D$1</f>
        <v>Carbs
(g)</v>
      </c>
      <c r="F773" s="94" t="str">
        <f aca="false">FoodDB!$E$1</f>
        <v>Protein
(g)</v>
      </c>
      <c r="G773" s="94" t="str">
        <f aca="false">FoodDB!$F$1</f>
        <v>Fat
(Cal)</v>
      </c>
      <c r="H773" s="94" t="str">
        <f aca="false">FoodDB!$G$1</f>
        <v>Carb
(Cal)</v>
      </c>
      <c r="I773" s="94" t="str">
        <f aca="false">FoodDB!$H$1</f>
        <v>Protein
(Cal)</v>
      </c>
      <c r="J773" s="94" t="str">
        <f aca="false">FoodDB!$I$1</f>
        <v>Total
Calories</v>
      </c>
      <c r="K773" s="94"/>
      <c r="L773" s="94" t="s">
        <v>110</v>
      </c>
      <c r="M773" s="94" t="s">
        <v>111</v>
      </c>
      <c r="N773" s="94" t="s">
        <v>112</v>
      </c>
      <c r="O773" s="94" t="s">
        <v>113</v>
      </c>
      <c r="P773" s="94" t="s">
        <v>118</v>
      </c>
      <c r="Q773" s="94" t="s">
        <v>119</v>
      </c>
      <c r="R773" s="94" t="s">
        <v>120</v>
      </c>
      <c r="S773" s="94" t="s">
        <v>121</v>
      </c>
    </row>
    <row r="774" customFormat="false" ht="15" hidden="false" customHeight="false" outlineLevel="0" collapsed="false">
      <c r="A774" s="95" t="n">
        <f aca="false">A762+1</f>
        <v>43058</v>
      </c>
      <c r="B774" s="96" t="s">
        <v>108</v>
      </c>
      <c r="C774" s="97" t="n">
        <v>0</v>
      </c>
      <c r="D774" s="0" t="n">
        <f aca="false">$C774*VLOOKUP($B774,FoodDB!$A$2:$I$1014,3,0)</f>
        <v>0</v>
      </c>
      <c r="E774" s="0" t="n">
        <f aca="false">$C774*VLOOKUP($B774,FoodDB!$A$2:$I$1014,4,0)</f>
        <v>0</v>
      </c>
      <c r="F774" s="0" t="n">
        <f aca="false">$C774*VLOOKUP($B774,FoodDB!$A$2:$I$1014,5,0)</f>
        <v>0</v>
      </c>
      <c r="G774" s="0" t="n">
        <f aca="false">$C774*VLOOKUP($B774,FoodDB!$A$2:$I$1014,6,0)</f>
        <v>0</v>
      </c>
      <c r="H774" s="0" t="n">
        <f aca="false">$C774*VLOOKUP($B774,FoodDB!$A$2:$I$1014,7,0)</f>
        <v>0</v>
      </c>
      <c r="I774" s="0" t="n">
        <f aca="false">$C774*VLOOKUP($B774,FoodDB!$A$2:$I$1014,8,0)</f>
        <v>0</v>
      </c>
      <c r="J774" s="0" t="n">
        <f aca="false">$C774*VLOOKUP($B774,FoodDB!$A$2:$I$1014,9,0)</f>
        <v>0</v>
      </c>
      <c r="L774" s="0" t="n">
        <f aca="false">SUM(G774:G780)</f>
        <v>0</v>
      </c>
      <c r="M774" s="0" t="n">
        <f aca="false">SUM(H774:H780)</f>
        <v>0</v>
      </c>
      <c r="N774" s="0" t="n">
        <f aca="false">SUM(I774:I780)</f>
        <v>0</v>
      </c>
      <c r="O774" s="0" t="n">
        <f aca="false">SUM(L774:N774)</f>
        <v>0</v>
      </c>
      <c r="P774" s="100" t="n">
        <f aca="false">VLOOKUP($A774,LossChart!$A$3:$AB$105,14,0)-L774</f>
        <v>734.568589377952</v>
      </c>
      <c r="Q774" s="100" t="n">
        <f aca="false">VLOOKUP($A774,LossChart!$A$3:$AB$105,15,0)-M774</f>
        <v>80</v>
      </c>
      <c r="R774" s="100" t="n">
        <f aca="false">VLOOKUP($A774,LossChart!$A$3:$AB$105,16,0)-N774</f>
        <v>477.304074136158</v>
      </c>
      <c r="S774" s="100" t="n">
        <f aca="false">VLOOKUP($A774,LossChart!$A$3:$AB$105,17,0)-O774</f>
        <v>1291.87266351411</v>
      </c>
    </row>
    <row r="775" customFormat="false" ht="15" hidden="false" customHeight="false" outlineLevel="0" collapsed="false">
      <c r="B775" s="96" t="s">
        <v>108</v>
      </c>
      <c r="C775" s="97" t="n">
        <v>0</v>
      </c>
      <c r="D775" s="0" t="n">
        <f aca="false">$C775*VLOOKUP($B775,FoodDB!$A$2:$I$1014,3,0)</f>
        <v>0</v>
      </c>
      <c r="E775" s="0" t="n">
        <f aca="false">$C775*VLOOKUP($B775,FoodDB!$A$2:$I$1014,4,0)</f>
        <v>0</v>
      </c>
      <c r="F775" s="0" t="n">
        <f aca="false">$C775*VLOOKUP($B775,FoodDB!$A$2:$I$1014,5,0)</f>
        <v>0</v>
      </c>
      <c r="G775" s="0" t="n">
        <f aca="false">$C775*VLOOKUP($B775,FoodDB!$A$2:$I$1014,6,0)</f>
        <v>0</v>
      </c>
      <c r="H775" s="0" t="n">
        <f aca="false">$C775*VLOOKUP($B775,FoodDB!$A$2:$I$1014,7,0)</f>
        <v>0</v>
      </c>
      <c r="I775" s="0" t="n">
        <f aca="false">$C775*VLOOKUP($B775,FoodDB!$A$2:$I$1014,8,0)</f>
        <v>0</v>
      </c>
      <c r="J775" s="0" t="n">
        <f aca="false">$C775*VLOOKUP($B775,FoodDB!$A$2:$I$1014,9,0)</f>
        <v>0</v>
      </c>
    </row>
    <row r="776" customFormat="false" ht="15" hidden="false" customHeight="false" outlineLevel="0" collapsed="false">
      <c r="B776" s="96" t="s">
        <v>108</v>
      </c>
      <c r="C776" s="97" t="n">
        <v>0</v>
      </c>
      <c r="D776" s="0" t="n">
        <f aca="false">$C776*VLOOKUP($B776,FoodDB!$A$2:$I$1014,3,0)</f>
        <v>0</v>
      </c>
      <c r="E776" s="0" t="n">
        <f aca="false">$C776*VLOOKUP($B776,FoodDB!$A$2:$I$1014,4,0)</f>
        <v>0</v>
      </c>
      <c r="F776" s="0" t="n">
        <f aca="false">$C776*VLOOKUP($B776,FoodDB!$A$2:$I$1014,5,0)</f>
        <v>0</v>
      </c>
      <c r="G776" s="0" t="n">
        <f aca="false">$C776*VLOOKUP($B776,FoodDB!$A$2:$I$1014,6,0)</f>
        <v>0</v>
      </c>
      <c r="H776" s="0" t="n">
        <f aca="false">$C776*VLOOKUP($B776,FoodDB!$A$2:$I$1014,7,0)</f>
        <v>0</v>
      </c>
      <c r="I776" s="0" t="n">
        <f aca="false">$C776*VLOOKUP($B776,FoodDB!$A$2:$I$1014,8,0)</f>
        <v>0</v>
      </c>
      <c r="J776" s="0" t="n">
        <f aca="false">$C776*VLOOKUP($B776,FoodDB!$A$2:$I$1014,9,0)</f>
        <v>0</v>
      </c>
    </row>
    <row r="777" customFormat="false" ht="15" hidden="false" customHeight="false" outlineLevel="0" collapsed="false">
      <c r="B777" s="96" t="s">
        <v>108</v>
      </c>
      <c r="C777" s="97" t="n">
        <v>0</v>
      </c>
      <c r="D777" s="0" t="n">
        <f aca="false">$C777*VLOOKUP($B777,FoodDB!$A$2:$I$1014,3,0)</f>
        <v>0</v>
      </c>
      <c r="E777" s="0" t="n">
        <f aca="false">$C777*VLOOKUP($B777,FoodDB!$A$2:$I$1014,4,0)</f>
        <v>0</v>
      </c>
      <c r="F777" s="0" t="n">
        <f aca="false">$C777*VLOOKUP($B777,FoodDB!$A$2:$I$1014,5,0)</f>
        <v>0</v>
      </c>
      <c r="G777" s="0" t="n">
        <f aca="false">$C777*VLOOKUP($B777,FoodDB!$A$2:$I$1014,6,0)</f>
        <v>0</v>
      </c>
      <c r="H777" s="0" t="n">
        <f aca="false">$C777*VLOOKUP($B777,FoodDB!$A$2:$I$1014,7,0)</f>
        <v>0</v>
      </c>
      <c r="I777" s="0" t="n">
        <f aca="false">$C777*VLOOKUP($B777,FoodDB!$A$2:$I$1014,8,0)</f>
        <v>0</v>
      </c>
      <c r="J777" s="0" t="n">
        <f aca="false">$C777*VLOOKUP($B777,FoodDB!$A$2:$I$1014,9,0)</f>
        <v>0</v>
      </c>
    </row>
    <row r="778" customFormat="false" ht="15" hidden="false" customHeight="false" outlineLevel="0" collapsed="false">
      <c r="B778" s="96" t="s">
        <v>108</v>
      </c>
      <c r="C778" s="97" t="n">
        <v>0</v>
      </c>
      <c r="D778" s="0" t="n">
        <f aca="false">$C778*VLOOKUP($B778,FoodDB!$A$2:$I$1014,3,0)</f>
        <v>0</v>
      </c>
      <c r="E778" s="0" t="n">
        <f aca="false">$C778*VLOOKUP($B778,FoodDB!$A$2:$I$1014,4,0)</f>
        <v>0</v>
      </c>
      <c r="F778" s="0" t="n">
        <f aca="false">$C778*VLOOKUP($B778,FoodDB!$A$2:$I$1014,5,0)</f>
        <v>0</v>
      </c>
      <c r="G778" s="0" t="n">
        <f aca="false">$C778*VLOOKUP($B778,FoodDB!$A$2:$I$1014,6,0)</f>
        <v>0</v>
      </c>
      <c r="H778" s="0" t="n">
        <f aca="false">$C778*VLOOKUP($B778,FoodDB!$A$2:$I$1014,7,0)</f>
        <v>0</v>
      </c>
      <c r="I778" s="0" t="n">
        <f aca="false">$C778*VLOOKUP($B778,FoodDB!$A$2:$I$1014,8,0)</f>
        <v>0</v>
      </c>
      <c r="J778" s="0" t="n">
        <f aca="false">$C778*VLOOKUP($B778,FoodDB!$A$2:$I$1014,9,0)</f>
        <v>0</v>
      </c>
    </row>
    <row r="779" customFormat="false" ht="15" hidden="false" customHeight="false" outlineLevel="0" collapsed="false">
      <c r="B779" s="96" t="s">
        <v>108</v>
      </c>
      <c r="C779" s="97" t="n">
        <v>0</v>
      </c>
      <c r="D779" s="0" t="n">
        <f aca="false">$C779*VLOOKUP($B779,FoodDB!$A$2:$I$1014,3,0)</f>
        <v>0</v>
      </c>
      <c r="E779" s="0" t="n">
        <f aca="false">$C779*VLOOKUP($B779,FoodDB!$A$2:$I$1014,4,0)</f>
        <v>0</v>
      </c>
      <c r="F779" s="0" t="n">
        <f aca="false">$C779*VLOOKUP($B779,FoodDB!$A$2:$I$1014,5,0)</f>
        <v>0</v>
      </c>
      <c r="G779" s="0" t="n">
        <f aca="false">$C779*VLOOKUP($B779,FoodDB!$A$2:$I$1014,6,0)</f>
        <v>0</v>
      </c>
      <c r="H779" s="0" t="n">
        <f aca="false">$C779*VLOOKUP($B779,FoodDB!$A$2:$I$1014,7,0)</f>
        <v>0</v>
      </c>
      <c r="I779" s="0" t="n">
        <f aca="false">$C779*VLOOKUP($B779,FoodDB!$A$2:$I$1014,8,0)</f>
        <v>0</v>
      </c>
      <c r="J779" s="0" t="n">
        <f aca="false">$C779*VLOOKUP($B779,FoodDB!$A$2:$I$1014,9,0)</f>
        <v>0</v>
      </c>
    </row>
    <row r="780" customFormat="false" ht="15" hidden="false" customHeight="false" outlineLevel="0" collapsed="false">
      <c r="B780" s="96" t="s">
        <v>108</v>
      </c>
      <c r="C780" s="97" t="n">
        <v>0</v>
      </c>
      <c r="D780" s="0" t="n">
        <f aca="false">$C780*VLOOKUP($B780,FoodDB!$A$2:$I$1014,3,0)</f>
        <v>0</v>
      </c>
      <c r="E780" s="0" t="n">
        <f aca="false">$C780*VLOOKUP($B780,FoodDB!$A$2:$I$1014,4,0)</f>
        <v>0</v>
      </c>
      <c r="F780" s="0" t="n">
        <f aca="false">$C780*VLOOKUP($B780,FoodDB!$A$2:$I$1014,5,0)</f>
        <v>0</v>
      </c>
      <c r="G780" s="0" t="n">
        <f aca="false">$C780*VLOOKUP($B780,FoodDB!$A$2:$I$1014,6,0)</f>
        <v>0</v>
      </c>
      <c r="H780" s="0" t="n">
        <f aca="false">$C780*VLOOKUP($B780,FoodDB!$A$2:$I$1014,7,0)</f>
        <v>0</v>
      </c>
      <c r="I780" s="0" t="n">
        <f aca="false">$C780*VLOOKUP($B780,FoodDB!$A$2:$I$1014,8,0)</f>
        <v>0</v>
      </c>
      <c r="J780" s="0" t="n">
        <f aca="false">$C780*VLOOKUP($B780,FoodDB!$A$2:$I$1014,9,0)</f>
        <v>0</v>
      </c>
    </row>
    <row r="781" customFormat="false" ht="15" hidden="false" customHeight="false" outlineLevel="0" collapsed="false">
      <c r="A781" s="0" t="s">
        <v>98</v>
      </c>
      <c r="G781" s="0" t="n">
        <f aca="false">SUM(G774:G780)</f>
        <v>0</v>
      </c>
      <c r="H781" s="0" t="n">
        <f aca="false">SUM(H774:H780)</f>
        <v>0</v>
      </c>
      <c r="I781" s="0" t="n">
        <f aca="false">SUM(I774:I780)</f>
        <v>0</v>
      </c>
      <c r="J781" s="0" t="n">
        <f aca="false">SUM(G781:I781)</f>
        <v>0</v>
      </c>
    </row>
    <row r="782" customFormat="false" ht="15" hidden="false" customHeight="false" outlineLevel="0" collapsed="false">
      <c r="A782" s="0" t="s">
        <v>102</v>
      </c>
      <c r="B782" s="0" t="s">
        <v>103</v>
      </c>
      <c r="E782" s="100"/>
      <c r="F782" s="100"/>
      <c r="G782" s="100" t="n">
        <f aca="false">VLOOKUP($A774,LossChart!$A$3:$AB$105,14,0)</f>
        <v>734.568589377952</v>
      </c>
      <c r="H782" s="100" t="n">
        <f aca="false">VLOOKUP($A774,LossChart!$A$3:$AB$105,15,0)</f>
        <v>80</v>
      </c>
      <c r="I782" s="100" t="n">
        <f aca="false">VLOOKUP($A774,LossChart!$A$3:$AB$105,16,0)</f>
        <v>477.304074136158</v>
      </c>
      <c r="J782" s="100" t="n">
        <f aca="false">VLOOKUP($A774,LossChart!$A$3:$AB$105,17,0)</f>
        <v>1291.87266351411</v>
      </c>
      <c r="K782" s="100"/>
    </row>
    <row r="783" customFormat="false" ht="15" hidden="false" customHeight="false" outlineLevel="0" collapsed="false">
      <c r="A783" s="0" t="s">
        <v>104</v>
      </c>
      <c r="G783" s="0" t="n">
        <f aca="false">G782-G781</f>
        <v>734.568589377952</v>
      </c>
      <c r="H783" s="0" t="n">
        <f aca="false">H782-H781</f>
        <v>80</v>
      </c>
      <c r="I783" s="0" t="n">
        <f aca="false">I782-I781</f>
        <v>477.304074136158</v>
      </c>
      <c r="J783" s="0" t="n">
        <f aca="false">J782-J781</f>
        <v>1291.87266351411</v>
      </c>
    </row>
    <row r="785" customFormat="false" ht="60" hidden="false" customHeight="false" outlineLevel="0" collapsed="false">
      <c r="A785" s="21" t="s">
        <v>63</v>
      </c>
      <c r="B785" s="21" t="s">
        <v>93</v>
      </c>
      <c r="C785" s="21" t="s">
        <v>94</v>
      </c>
      <c r="D785" s="94" t="str">
        <f aca="false">FoodDB!$C$1</f>
        <v>Fat
(g)</v>
      </c>
      <c r="E785" s="94" t="str">
        <f aca="false">FoodDB!$D$1</f>
        <v>Carbs
(g)</v>
      </c>
      <c r="F785" s="94" t="str">
        <f aca="false">FoodDB!$E$1</f>
        <v>Protein
(g)</v>
      </c>
      <c r="G785" s="94" t="str">
        <f aca="false">FoodDB!$F$1</f>
        <v>Fat
(Cal)</v>
      </c>
      <c r="H785" s="94" t="str">
        <f aca="false">FoodDB!$G$1</f>
        <v>Carb
(Cal)</v>
      </c>
      <c r="I785" s="94" t="str">
        <f aca="false">FoodDB!$H$1</f>
        <v>Protein
(Cal)</v>
      </c>
      <c r="J785" s="94" t="str">
        <f aca="false">FoodDB!$I$1</f>
        <v>Total
Calories</v>
      </c>
      <c r="K785" s="94"/>
      <c r="L785" s="94" t="s">
        <v>110</v>
      </c>
      <c r="M785" s="94" t="s">
        <v>111</v>
      </c>
      <c r="N785" s="94" t="s">
        <v>112</v>
      </c>
      <c r="O785" s="94" t="s">
        <v>113</v>
      </c>
      <c r="P785" s="94" t="s">
        <v>118</v>
      </c>
      <c r="Q785" s="94" t="s">
        <v>119</v>
      </c>
      <c r="R785" s="94" t="s">
        <v>120</v>
      </c>
      <c r="S785" s="94" t="s">
        <v>121</v>
      </c>
    </row>
    <row r="786" customFormat="false" ht="15" hidden="false" customHeight="false" outlineLevel="0" collapsed="false">
      <c r="A786" s="95" t="n">
        <f aca="false">A774+1</f>
        <v>43059</v>
      </c>
      <c r="B786" s="96" t="s">
        <v>108</v>
      </c>
      <c r="C786" s="97" t="n">
        <v>0</v>
      </c>
      <c r="D786" s="0" t="n">
        <f aca="false">$C786*VLOOKUP($B786,FoodDB!$A$2:$I$1014,3,0)</f>
        <v>0</v>
      </c>
      <c r="E786" s="0" t="n">
        <f aca="false">$C786*VLOOKUP($B786,FoodDB!$A$2:$I$1014,4,0)</f>
        <v>0</v>
      </c>
      <c r="F786" s="0" t="n">
        <f aca="false">$C786*VLOOKUP($B786,FoodDB!$A$2:$I$1014,5,0)</f>
        <v>0</v>
      </c>
      <c r="G786" s="0" t="n">
        <f aca="false">$C786*VLOOKUP($B786,FoodDB!$A$2:$I$1014,6,0)</f>
        <v>0</v>
      </c>
      <c r="H786" s="0" t="n">
        <f aca="false">$C786*VLOOKUP($B786,FoodDB!$A$2:$I$1014,7,0)</f>
        <v>0</v>
      </c>
      <c r="I786" s="0" t="n">
        <f aca="false">$C786*VLOOKUP($B786,FoodDB!$A$2:$I$1014,8,0)</f>
        <v>0</v>
      </c>
      <c r="J786" s="0" t="n">
        <f aca="false">$C786*VLOOKUP($B786,FoodDB!$A$2:$I$1014,9,0)</f>
        <v>0</v>
      </c>
      <c r="L786" s="0" t="n">
        <f aca="false">SUM(G786:G792)</f>
        <v>0</v>
      </c>
      <c r="M786" s="0" t="n">
        <f aca="false">SUM(H786:H792)</f>
        <v>0</v>
      </c>
      <c r="N786" s="0" t="n">
        <f aca="false">SUM(I786:I792)</f>
        <v>0</v>
      </c>
      <c r="O786" s="0" t="n">
        <f aca="false">SUM(L786:N786)</f>
        <v>0</v>
      </c>
      <c r="P786" s="100" t="n">
        <f aca="false">VLOOKUP($A786,LossChart!$A$3:$AB$105,14,0)-L786</f>
        <v>739.56485793839</v>
      </c>
      <c r="Q786" s="100" t="n">
        <f aca="false">VLOOKUP($A786,LossChart!$A$3:$AB$105,15,0)-M786</f>
        <v>80</v>
      </c>
      <c r="R786" s="100" t="n">
        <f aca="false">VLOOKUP($A786,LossChart!$A$3:$AB$105,16,0)-N786</f>
        <v>477.304074136158</v>
      </c>
      <c r="S786" s="100" t="n">
        <f aca="false">VLOOKUP($A786,LossChart!$A$3:$AB$105,17,0)-O786</f>
        <v>1296.86893207455</v>
      </c>
    </row>
    <row r="787" customFormat="false" ht="15" hidden="false" customHeight="false" outlineLevel="0" collapsed="false">
      <c r="B787" s="96" t="s">
        <v>108</v>
      </c>
      <c r="C787" s="97" t="n">
        <v>0</v>
      </c>
      <c r="D787" s="0" t="n">
        <f aca="false">$C787*VLOOKUP($B787,FoodDB!$A$2:$I$1014,3,0)</f>
        <v>0</v>
      </c>
      <c r="E787" s="0" t="n">
        <f aca="false">$C787*VLOOKUP($B787,FoodDB!$A$2:$I$1014,4,0)</f>
        <v>0</v>
      </c>
      <c r="F787" s="0" t="n">
        <f aca="false">$C787*VLOOKUP($B787,FoodDB!$A$2:$I$1014,5,0)</f>
        <v>0</v>
      </c>
      <c r="G787" s="0" t="n">
        <f aca="false">$C787*VLOOKUP($B787,FoodDB!$A$2:$I$1014,6,0)</f>
        <v>0</v>
      </c>
      <c r="H787" s="0" t="n">
        <f aca="false">$C787*VLOOKUP($B787,FoodDB!$A$2:$I$1014,7,0)</f>
        <v>0</v>
      </c>
      <c r="I787" s="0" t="n">
        <f aca="false">$C787*VLOOKUP($B787,FoodDB!$A$2:$I$1014,8,0)</f>
        <v>0</v>
      </c>
      <c r="J787" s="0" t="n">
        <f aca="false">$C787*VLOOKUP($B787,FoodDB!$A$2:$I$1014,9,0)</f>
        <v>0</v>
      </c>
    </row>
    <row r="788" customFormat="false" ht="15" hidden="false" customHeight="false" outlineLevel="0" collapsed="false">
      <c r="B788" s="96" t="s">
        <v>108</v>
      </c>
      <c r="C788" s="97" t="n">
        <v>0</v>
      </c>
      <c r="D788" s="0" t="n">
        <f aca="false">$C788*VLOOKUP($B788,FoodDB!$A$2:$I$1014,3,0)</f>
        <v>0</v>
      </c>
      <c r="E788" s="0" t="n">
        <f aca="false">$C788*VLOOKUP($B788,FoodDB!$A$2:$I$1014,4,0)</f>
        <v>0</v>
      </c>
      <c r="F788" s="0" t="n">
        <f aca="false">$C788*VLOOKUP($B788,FoodDB!$A$2:$I$1014,5,0)</f>
        <v>0</v>
      </c>
      <c r="G788" s="0" t="n">
        <f aca="false">$C788*VLOOKUP($B788,FoodDB!$A$2:$I$1014,6,0)</f>
        <v>0</v>
      </c>
      <c r="H788" s="0" t="n">
        <f aca="false">$C788*VLOOKUP($B788,FoodDB!$A$2:$I$1014,7,0)</f>
        <v>0</v>
      </c>
      <c r="I788" s="0" t="n">
        <f aca="false">$C788*VLOOKUP($B788,FoodDB!$A$2:$I$1014,8,0)</f>
        <v>0</v>
      </c>
      <c r="J788" s="0" t="n">
        <f aca="false">$C788*VLOOKUP($B788,FoodDB!$A$2:$I$1014,9,0)</f>
        <v>0</v>
      </c>
    </row>
    <row r="789" customFormat="false" ht="15" hidden="false" customHeight="false" outlineLevel="0" collapsed="false">
      <c r="B789" s="96" t="s">
        <v>108</v>
      </c>
      <c r="C789" s="97" t="n">
        <v>0</v>
      </c>
      <c r="D789" s="0" t="n">
        <f aca="false">$C789*VLOOKUP($B789,FoodDB!$A$2:$I$1014,3,0)</f>
        <v>0</v>
      </c>
      <c r="E789" s="0" t="n">
        <f aca="false">$C789*VLOOKUP($B789,FoodDB!$A$2:$I$1014,4,0)</f>
        <v>0</v>
      </c>
      <c r="F789" s="0" t="n">
        <f aca="false">$C789*VLOOKUP($B789,FoodDB!$A$2:$I$1014,5,0)</f>
        <v>0</v>
      </c>
      <c r="G789" s="0" t="n">
        <f aca="false">$C789*VLOOKUP($B789,FoodDB!$A$2:$I$1014,6,0)</f>
        <v>0</v>
      </c>
      <c r="H789" s="0" t="n">
        <f aca="false">$C789*VLOOKUP($B789,FoodDB!$A$2:$I$1014,7,0)</f>
        <v>0</v>
      </c>
      <c r="I789" s="0" t="n">
        <f aca="false">$C789*VLOOKUP($B789,FoodDB!$A$2:$I$1014,8,0)</f>
        <v>0</v>
      </c>
      <c r="J789" s="0" t="n">
        <f aca="false">$C789*VLOOKUP($B789,FoodDB!$A$2:$I$1014,9,0)</f>
        <v>0</v>
      </c>
    </row>
    <row r="790" customFormat="false" ht="15" hidden="false" customHeight="false" outlineLevel="0" collapsed="false">
      <c r="B790" s="96" t="s">
        <v>108</v>
      </c>
      <c r="C790" s="97" t="n">
        <v>0</v>
      </c>
      <c r="D790" s="0" t="n">
        <f aca="false">$C790*VLOOKUP($B790,FoodDB!$A$2:$I$1014,3,0)</f>
        <v>0</v>
      </c>
      <c r="E790" s="0" t="n">
        <f aca="false">$C790*VLOOKUP($B790,FoodDB!$A$2:$I$1014,4,0)</f>
        <v>0</v>
      </c>
      <c r="F790" s="0" t="n">
        <f aca="false">$C790*VLOOKUP($B790,FoodDB!$A$2:$I$1014,5,0)</f>
        <v>0</v>
      </c>
      <c r="G790" s="0" t="n">
        <f aca="false">$C790*VLOOKUP($B790,FoodDB!$A$2:$I$1014,6,0)</f>
        <v>0</v>
      </c>
      <c r="H790" s="0" t="n">
        <f aca="false">$C790*VLOOKUP($B790,FoodDB!$A$2:$I$1014,7,0)</f>
        <v>0</v>
      </c>
      <c r="I790" s="0" t="n">
        <f aca="false">$C790*VLOOKUP($B790,FoodDB!$A$2:$I$1014,8,0)</f>
        <v>0</v>
      </c>
      <c r="J790" s="0" t="n">
        <f aca="false">$C790*VLOOKUP($B790,FoodDB!$A$2:$I$1014,9,0)</f>
        <v>0</v>
      </c>
    </row>
    <row r="791" customFormat="false" ht="15" hidden="false" customHeight="false" outlineLevel="0" collapsed="false">
      <c r="B791" s="96" t="s">
        <v>108</v>
      </c>
      <c r="C791" s="97" t="n">
        <v>0</v>
      </c>
      <c r="D791" s="0" t="n">
        <f aca="false">$C791*VLOOKUP($B791,FoodDB!$A$2:$I$1014,3,0)</f>
        <v>0</v>
      </c>
      <c r="E791" s="0" t="n">
        <f aca="false">$C791*VLOOKUP($B791,FoodDB!$A$2:$I$1014,4,0)</f>
        <v>0</v>
      </c>
      <c r="F791" s="0" t="n">
        <f aca="false">$C791*VLOOKUP($B791,FoodDB!$A$2:$I$1014,5,0)</f>
        <v>0</v>
      </c>
      <c r="G791" s="0" t="n">
        <f aca="false">$C791*VLOOKUP($B791,FoodDB!$A$2:$I$1014,6,0)</f>
        <v>0</v>
      </c>
      <c r="H791" s="0" t="n">
        <f aca="false">$C791*VLOOKUP($B791,FoodDB!$A$2:$I$1014,7,0)</f>
        <v>0</v>
      </c>
      <c r="I791" s="0" t="n">
        <f aca="false">$C791*VLOOKUP($B791,FoodDB!$A$2:$I$1014,8,0)</f>
        <v>0</v>
      </c>
      <c r="J791" s="0" t="n">
        <f aca="false">$C791*VLOOKUP($B791,FoodDB!$A$2:$I$1014,9,0)</f>
        <v>0</v>
      </c>
    </row>
    <row r="792" customFormat="false" ht="15" hidden="false" customHeight="false" outlineLevel="0" collapsed="false">
      <c r="B792" s="96" t="s">
        <v>108</v>
      </c>
      <c r="C792" s="97" t="n">
        <v>0</v>
      </c>
      <c r="D792" s="0" t="n">
        <f aca="false">$C792*VLOOKUP($B792,FoodDB!$A$2:$I$1014,3,0)</f>
        <v>0</v>
      </c>
      <c r="E792" s="0" t="n">
        <f aca="false">$C792*VLOOKUP($B792,FoodDB!$A$2:$I$1014,4,0)</f>
        <v>0</v>
      </c>
      <c r="F792" s="0" t="n">
        <f aca="false">$C792*VLOOKUP($B792,FoodDB!$A$2:$I$1014,5,0)</f>
        <v>0</v>
      </c>
      <c r="G792" s="0" t="n">
        <f aca="false">$C792*VLOOKUP($B792,FoodDB!$A$2:$I$1014,6,0)</f>
        <v>0</v>
      </c>
      <c r="H792" s="0" t="n">
        <f aca="false">$C792*VLOOKUP($B792,FoodDB!$A$2:$I$1014,7,0)</f>
        <v>0</v>
      </c>
      <c r="I792" s="0" t="n">
        <f aca="false">$C792*VLOOKUP($B792,FoodDB!$A$2:$I$1014,8,0)</f>
        <v>0</v>
      </c>
      <c r="J792" s="0" t="n">
        <f aca="false">$C792*VLOOKUP($B792,FoodDB!$A$2:$I$1014,9,0)</f>
        <v>0</v>
      </c>
    </row>
    <row r="793" customFormat="false" ht="15" hidden="false" customHeight="false" outlineLevel="0" collapsed="false">
      <c r="A793" s="0" t="s">
        <v>98</v>
      </c>
      <c r="G793" s="0" t="n">
        <f aca="false">SUM(G786:G792)</f>
        <v>0</v>
      </c>
      <c r="H793" s="0" t="n">
        <f aca="false">SUM(H786:H792)</f>
        <v>0</v>
      </c>
      <c r="I793" s="0" t="n">
        <f aca="false">SUM(I786:I792)</f>
        <v>0</v>
      </c>
      <c r="J793" s="0" t="n">
        <f aca="false">SUM(G793:I793)</f>
        <v>0</v>
      </c>
    </row>
    <row r="794" customFormat="false" ht="15" hidden="false" customHeight="false" outlineLevel="0" collapsed="false">
      <c r="A794" s="0" t="s">
        <v>102</v>
      </c>
      <c r="B794" s="0" t="s">
        <v>103</v>
      </c>
      <c r="E794" s="100"/>
      <c r="F794" s="100"/>
      <c r="G794" s="100" t="n">
        <f aca="false">VLOOKUP($A786,LossChart!$A$3:$AB$105,14,0)</f>
        <v>739.56485793839</v>
      </c>
      <c r="H794" s="100" t="n">
        <f aca="false">VLOOKUP($A786,LossChart!$A$3:$AB$105,15,0)</f>
        <v>80</v>
      </c>
      <c r="I794" s="100" t="n">
        <f aca="false">VLOOKUP($A786,LossChart!$A$3:$AB$105,16,0)</f>
        <v>477.304074136158</v>
      </c>
      <c r="J794" s="100" t="n">
        <f aca="false">VLOOKUP($A786,LossChart!$A$3:$AB$105,17,0)</f>
        <v>1296.86893207455</v>
      </c>
      <c r="K794" s="100"/>
    </row>
    <row r="795" customFormat="false" ht="15" hidden="false" customHeight="false" outlineLevel="0" collapsed="false">
      <c r="A795" s="0" t="s">
        <v>104</v>
      </c>
      <c r="G795" s="0" t="n">
        <f aca="false">G794-G793</f>
        <v>739.56485793839</v>
      </c>
      <c r="H795" s="0" t="n">
        <f aca="false">H794-H793</f>
        <v>80</v>
      </c>
      <c r="I795" s="0" t="n">
        <f aca="false">I794-I793</f>
        <v>477.304074136158</v>
      </c>
      <c r="J795" s="0" t="n">
        <f aca="false">J794-J793</f>
        <v>1296.86893207455</v>
      </c>
    </row>
    <row r="797" customFormat="false" ht="60" hidden="false" customHeight="false" outlineLevel="0" collapsed="false">
      <c r="A797" s="21" t="s">
        <v>63</v>
      </c>
      <c r="B797" s="21" t="s">
        <v>93</v>
      </c>
      <c r="C797" s="21" t="s">
        <v>94</v>
      </c>
      <c r="D797" s="94" t="str">
        <f aca="false">FoodDB!$C$1</f>
        <v>Fat
(g)</v>
      </c>
      <c r="E797" s="94" t="str">
        <f aca="false">FoodDB!$D$1</f>
        <v>Carbs
(g)</v>
      </c>
      <c r="F797" s="94" t="str">
        <f aca="false">FoodDB!$E$1</f>
        <v>Protein
(g)</v>
      </c>
      <c r="G797" s="94" t="str">
        <f aca="false">FoodDB!$F$1</f>
        <v>Fat
(Cal)</v>
      </c>
      <c r="H797" s="94" t="str">
        <f aca="false">FoodDB!$G$1</f>
        <v>Carb
(Cal)</v>
      </c>
      <c r="I797" s="94" t="str">
        <f aca="false">FoodDB!$H$1</f>
        <v>Protein
(Cal)</v>
      </c>
      <c r="J797" s="94" t="str">
        <f aca="false">FoodDB!$I$1</f>
        <v>Total
Calories</v>
      </c>
      <c r="K797" s="94"/>
      <c r="L797" s="94" t="s">
        <v>110</v>
      </c>
      <c r="M797" s="94" t="s">
        <v>111</v>
      </c>
      <c r="N797" s="94" t="s">
        <v>112</v>
      </c>
      <c r="O797" s="94" t="s">
        <v>113</v>
      </c>
      <c r="P797" s="94" t="s">
        <v>118</v>
      </c>
      <c r="Q797" s="94" t="s">
        <v>119</v>
      </c>
      <c r="R797" s="94" t="s">
        <v>120</v>
      </c>
      <c r="S797" s="94" t="s">
        <v>121</v>
      </c>
    </row>
    <row r="798" customFormat="false" ht="15" hidden="false" customHeight="false" outlineLevel="0" collapsed="false">
      <c r="A798" s="95" t="n">
        <f aca="false">A786+1</f>
        <v>43060</v>
      </c>
      <c r="B798" s="96" t="s">
        <v>108</v>
      </c>
      <c r="C798" s="97" t="n">
        <v>0</v>
      </c>
      <c r="D798" s="0" t="n">
        <f aca="false">$C798*VLOOKUP($B798,FoodDB!$A$2:$I$1014,3,0)</f>
        <v>0</v>
      </c>
      <c r="E798" s="0" t="n">
        <f aca="false">$C798*VLOOKUP($B798,FoodDB!$A$2:$I$1014,4,0)</f>
        <v>0</v>
      </c>
      <c r="F798" s="0" t="n">
        <f aca="false">$C798*VLOOKUP($B798,FoodDB!$A$2:$I$1014,5,0)</f>
        <v>0</v>
      </c>
      <c r="G798" s="0" t="n">
        <f aca="false">$C798*VLOOKUP($B798,FoodDB!$A$2:$I$1014,6,0)</f>
        <v>0</v>
      </c>
      <c r="H798" s="0" t="n">
        <f aca="false">$C798*VLOOKUP($B798,FoodDB!$A$2:$I$1014,7,0)</f>
        <v>0</v>
      </c>
      <c r="I798" s="0" t="n">
        <f aca="false">$C798*VLOOKUP($B798,FoodDB!$A$2:$I$1014,8,0)</f>
        <v>0</v>
      </c>
      <c r="J798" s="0" t="n">
        <f aca="false">$C798*VLOOKUP($B798,FoodDB!$A$2:$I$1014,9,0)</f>
        <v>0</v>
      </c>
      <c r="L798" s="0" t="n">
        <f aca="false">SUM(G798:G804)</f>
        <v>0</v>
      </c>
      <c r="M798" s="0" t="n">
        <f aca="false">SUM(H798:H804)</f>
        <v>0</v>
      </c>
      <c r="N798" s="0" t="n">
        <f aca="false">SUM(I798:I804)</f>
        <v>0</v>
      </c>
      <c r="O798" s="0" t="n">
        <f aca="false">SUM(L798:N798)</f>
        <v>0</v>
      </c>
      <c r="P798" s="100" t="n">
        <f aca="false">VLOOKUP($A798,LossChart!$A$3:$AB$105,14,0)-L798</f>
        <v>744.516873834436</v>
      </c>
      <c r="Q798" s="100" t="n">
        <f aca="false">VLOOKUP($A798,LossChart!$A$3:$AB$105,15,0)-M798</f>
        <v>80</v>
      </c>
      <c r="R798" s="100" t="n">
        <f aca="false">VLOOKUP($A798,LossChart!$A$3:$AB$105,16,0)-N798</f>
        <v>477.304074136158</v>
      </c>
      <c r="S798" s="100" t="n">
        <f aca="false">VLOOKUP($A798,LossChart!$A$3:$AB$105,17,0)-O798</f>
        <v>1301.82094797059</v>
      </c>
    </row>
    <row r="799" customFormat="false" ht="15" hidden="false" customHeight="false" outlineLevel="0" collapsed="false">
      <c r="B799" s="96" t="s">
        <v>108</v>
      </c>
      <c r="C799" s="97" t="n">
        <v>0</v>
      </c>
      <c r="D799" s="0" t="n">
        <f aca="false">$C799*VLOOKUP($B799,FoodDB!$A$2:$I$1014,3,0)</f>
        <v>0</v>
      </c>
      <c r="E799" s="0" t="n">
        <f aca="false">$C799*VLOOKUP($B799,FoodDB!$A$2:$I$1014,4,0)</f>
        <v>0</v>
      </c>
      <c r="F799" s="0" t="n">
        <f aca="false">$C799*VLOOKUP($B799,FoodDB!$A$2:$I$1014,5,0)</f>
        <v>0</v>
      </c>
      <c r="G799" s="0" t="n">
        <f aca="false">$C799*VLOOKUP($B799,FoodDB!$A$2:$I$1014,6,0)</f>
        <v>0</v>
      </c>
      <c r="H799" s="0" t="n">
        <f aca="false">$C799*VLOOKUP($B799,FoodDB!$A$2:$I$1014,7,0)</f>
        <v>0</v>
      </c>
      <c r="I799" s="0" t="n">
        <f aca="false">$C799*VLOOKUP($B799,FoodDB!$A$2:$I$1014,8,0)</f>
        <v>0</v>
      </c>
      <c r="J799" s="0" t="n">
        <f aca="false">$C799*VLOOKUP($B799,FoodDB!$A$2:$I$1014,9,0)</f>
        <v>0</v>
      </c>
    </row>
    <row r="800" customFormat="false" ht="15" hidden="false" customHeight="false" outlineLevel="0" collapsed="false">
      <c r="B800" s="96" t="s">
        <v>108</v>
      </c>
      <c r="C800" s="97" t="n">
        <v>0</v>
      </c>
      <c r="D800" s="0" t="n">
        <f aca="false">$C800*VLOOKUP($B800,FoodDB!$A$2:$I$1014,3,0)</f>
        <v>0</v>
      </c>
      <c r="E800" s="0" t="n">
        <f aca="false">$C800*VLOOKUP($B800,FoodDB!$A$2:$I$1014,4,0)</f>
        <v>0</v>
      </c>
      <c r="F800" s="0" t="n">
        <f aca="false">$C800*VLOOKUP($B800,FoodDB!$A$2:$I$1014,5,0)</f>
        <v>0</v>
      </c>
      <c r="G800" s="0" t="n">
        <f aca="false">$C800*VLOOKUP($B800,FoodDB!$A$2:$I$1014,6,0)</f>
        <v>0</v>
      </c>
      <c r="H800" s="0" t="n">
        <f aca="false">$C800*VLOOKUP($B800,FoodDB!$A$2:$I$1014,7,0)</f>
        <v>0</v>
      </c>
      <c r="I800" s="0" t="n">
        <f aca="false">$C800*VLOOKUP($B800,FoodDB!$A$2:$I$1014,8,0)</f>
        <v>0</v>
      </c>
      <c r="J800" s="0" t="n">
        <f aca="false">$C800*VLOOKUP($B800,FoodDB!$A$2:$I$1014,9,0)</f>
        <v>0</v>
      </c>
    </row>
    <row r="801" customFormat="false" ht="15" hidden="false" customHeight="false" outlineLevel="0" collapsed="false">
      <c r="B801" s="96" t="s">
        <v>108</v>
      </c>
      <c r="C801" s="97" t="n">
        <v>0</v>
      </c>
      <c r="D801" s="0" t="n">
        <f aca="false">$C801*VLOOKUP($B801,FoodDB!$A$2:$I$1014,3,0)</f>
        <v>0</v>
      </c>
      <c r="E801" s="0" t="n">
        <f aca="false">$C801*VLOOKUP($B801,FoodDB!$A$2:$I$1014,4,0)</f>
        <v>0</v>
      </c>
      <c r="F801" s="0" t="n">
        <f aca="false">$C801*VLOOKUP($B801,FoodDB!$A$2:$I$1014,5,0)</f>
        <v>0</v>
      </c>
      <c r="G801" s="0" t="n">
        <f aca="false">$C801*VLOOKUP($B801,FoodDB!$A$2:$I$1014,6,0)</f>
        <v>0</v>
      </c>
      <c r="H801" s="0" t="n">
        <f aca="false">$C801*VLOOKUP($B801,FoodDB!$A$2:$I$1014,7,0)</f>
        <v>0</v>
      </c>
      <c r="I801" s="0" t="n">
        <f aca="false">$C801*VLOOKUP($B801,FoodDB!$A$2:$I$1014,8,0)</f>
        <v>0</v>
      </c>
      <c r="J801" s="0" t="n">
        <f aca="false">$C801*VLOOKUP($B801,FoodDB!$A$2:$I$1014,9,0)</f>
        <v>0</v>
      </c>
    </row>
    <row r="802" customFormat="false" ht="15" hidden="false" customHeight="false" outlineLevel="0" collapsed="false">
      <c r="B802" s="96" t="s">
        <v>108</v>
      </c>
      <c r="C802" s="97" t="n">
        <v>0</v>
      </c>
      <c r="D802" s="0" t="n">
        <f aca="false">$C802*VLOOKUP($B802,FoodDB!$A$2:$I$1014,3,0)</f>
        <v>0</v>
      </c>
      <c r="E802" s="0" t="n">
        <f aca="false">$C802*VLOOKUP($B802,FoodDB!$A$2:$I$1014,4,0)</f>
        <v>0</v>
      </c>
      <c r="F802" s="0" t="n">
        <f aca="false">$C802*VLOOKUP($B802,FoodDB!$A$2:$I$1014,5,0)</f>
        <v>0</v>
      </c>
      <c r="G802" s="0" t="n">
        <f aca="false">$C802*VLOOKUP($B802,FoodDB!$A$2:$I$1014,6,0)</f>
        <v>0</v>
      </c>
      <c r="H802" s="0" t="n">
        <f aca="false">$C802*VLOOKUP($B802,FoodDB!$A$2:$I$1014,7,0)</f>
        <v>0</v>
      </c>
      <c r="I802" s="0" t="n">
        <f aca="false">$C802*VLOOKUP($B802,FoodDB!$A$2:$I$1014,8,0)</f>
        <v>0</v>
      </c>
      <c r="J802" s="0" t="n">
        <f aca="false">$C802*VLOOKUP($B802,FoodDB!$A$2:$I$1014,9,0)</f>
        <v>0</v>
      </c>
    </row>
    <row r="803" customFormat="false" ht="15" hidden="false" customHeight="false" outlineLevel="0" collapsed="false">
      <c r="B803" s="96" t="s">
        <v>108</v>
      </c>
      <c r="C803" s="97" t="n">
        <v>0</v>
      </c>
      <c r="D803" s="0" t="n">
        <f aca="false">$C803*VLOOKUP($B803,FoodDB!$A$2:$I$1014,3,0)</f>
        <v>0</v>
      </c>
      <c r="E803" s="0" t="n">
        <f aca="false">$C803*VLOOKUP($B803,FoodDB!$A$2:$I$1014,4,0)</f>
        <v>0</v>
      </c>
      <c r="F803" s="0" t="n">
        <f aca="false">$C803*VLOOKUP($B803,FoodDB!$A$2:$I$1014,5,0)</f>
        <v>0</v>
      </c>
      <c r="G803" s="0" t="n">
        <f aca="false">$C803*VLOOKUP($B803,FoodDB!$A$2:$I$1014,6,0)</f>
        <v>0</v>
      </c>
      <c r="H803" s="0" t="n">
        <f aca="false">$C803*VLOOKUP($B803,FoodDB!$A$2:$I$1014,7,0)</f>
        <v>0</v>
      </c>
      <c r="I803" s="0" t="n">
        <f aca="false">$C803*VLOOKUP($B803,FoodDB!$A$2:$I$1014,8,0)</f>
        <v>0</v>
      </c>
      <c r="J803" s="0" t="n">
        <f aca="false">$C803*VLOOKUP($B803,FoodDB!$A$2:$I$1014,9,0)</f>
        <v>0</v>
      </c>
    </row>
    <row r="804" customFormat="false" ht="15" hidden="false" customHeight="false" outlineLevel="0" collapsed="false">
      <c r="B804" s="96" t="s">
        <v>108</v>
      </c>
      <c r="C804" s="97" t="n">
        <v>0</v>
      </c>
      <c r="D804" s="0" t="n">
        <f aca="false">$C804*VLOOKUP($B804,FoodDB!$A$2:$I$1014,3,0)</f>
        <v>0</v>
      </c>
      <c r="E804" s="0" t="n">
        <f aca="false">$C804*VLOOKUP($B804,FoodDB!$A$2:$I$1014,4,0)</f>
        <v>0</v>
      </c>
      <c r="F804" s="0" t="n">
        <f aca="false">$C804*VLOOKUP($B804,FoodDB!$A$2:$I$1014,5,0)</f>
        <v>0</v>
      </c>
      <c r="G804" s="0" t="n">
        <f aca="false">$C804*VLOOKUP($B804,FoodDB!$A$2:$I$1014,6,0)</f>
        <v>0</v>
      </c>
      <c r="H804" s="0" t="n">
        <f aca="false">$C804*VLOOKUP($B804,FoodDB!$A$2:$I$1014,7,0)</f>
        <v>0</v>
      </c>
      <c r="I804" s="0" t="n">
        <f aca="false">$C804*VLOOKUP($B804,FoodDB!$A$2:$I$1014,8,0)</f>
        <v>0</v>
      </c>
      <c r="J804" s="0" t="n">
        <f aca="false">$C804*VLOOKUP($B804,FoodDB!$A$2:$I$1014,9,0)</f>
        <v>0</v>
      </c>
    </row>
    <row r="805" customFormat="false" ht="15" hidden="false" customHeight="false" outlineLevel="0" collapsed="false">
      <c r="A805" s="0" t="s">
        <v>98</v>
      </c>
      <c r="G805" s="0" t="n">
        <f aca="false">SUM(G798:G804)</f>
        <v>0</v>
      </c>
      <c r="H805" s="0" t="n">
        <f aca="false">SUM(H798:H804)</f>
        <v>0</v>
      </c>
      <c r="I805" s="0" t="n">
        <f aca="false">SUM(I798:I804)</f>
        <v>0</v>
      </c>
      <c r="J805" s="0" t="n">
        <f aca="false">SUM(G805:I805)</f>
        <v>0</v>
      </c>
    </row>
    <row r="806" customFormat="false" ht="15" hidden="false" customHeight="false" outlineLevel="0" collapsed="false">
      <c r="A806" s="0" t="s">
        <v>102</v>
      </c>
      <c r="B806" s="0" t="s">
        <v>103</v>
      </c>
      <c r="E806" s="100"/>
      <c r="F806" s="100"/>
      <c r="G806" s="100" t="n">
        <f aca="false">VLOOKUP($A798,LossChart!$A$3:$AB$105,14,0)</f>
        <v>744.516873834436</v>
      </c>
      <c r="H806" s="100" t="n">
        <f aca="false">VLOOKUP($A798,LossChart!$A$3:$AB$105,15,0)</f>
        <v>80</v>
      </c>
      <c r="I806" s="100" t="n">
        <f aca="false">VLOOKUP($A798,LossChart!$A$3:$AB$105,16,0)</f>
        <v>477.304074136158</v>
      </c>
      <c r="J806" s="100" t="n">
        <f aca="false">VLOOKUP($A798,LossChart!$A$3:$AB$105,17,0)</f>
        <v>1301.82094797059</v>
      </c>
      <c r="K806" s="100"/>
    </row>
    <row r="807" customFormat="false" ht="15" hidden="false" customHeight="false" outlineLevel="0" collapsed="false">
      <c r="A807" s="0" t="s">
        <v>104</v>
      </c>
      <c r="G807" s="0" t="n">
        <f aca="false">G806-G805</f>
        <v>744.516873834436</v>
      </c>
      <c r="H807" s="0" t="n">
        <f aca="false">H806-H805</f>
        <v>80</v>
      </c>
      <c r="I807" s="0" t="n">
        <f aca="false">I806-I805</f>
        <v>477.304074136158</v>
      </c>
      <c r="J807" s="0" t="n">
        <f aca="false">J806-J805</f>
        <v>1301.82094797059</v>
      </c>
    </row>
    <row r="809" customFormat="false" ht="60" hidden="false" customHeight="false" outlineLevel="0" collapsed="false">
      <c r="A809" s="21" t="s">
        <v>63</v>
      </c>
      <c r="B809" s="21" t="s">
        <v>93</v>
      </c>
      <c r="C809" s="21" t="s">
        <v>94</v>
      </c>
      <c r="D809" s="94" t="str">
        <f aca="false">FoodDB!$C$1</f>
        <v>Fat
(g)</v>
      </c>
      <c r="E809" s="94" t="str">
        <f aca="false">FoodDB!$D$1</f>
        <v>Carbs
(g)</v>
      </c>
      <c r="F809" s="94" t="str">
        <f aca="false">FoodDB!$E$1</f>
        <v>Protein
(g)</v>
      </c>
      <c r="G809" s="94" t="str">
        <f aca="false">FoodDB!$F$1</f>
        <v>Fat
(Cal)</v>
      </c>
      <c r="H809" s="94" t="str">
        <f aca="false">FoodDB!$G$1</f>
        <v>Carb
(Cal)</v>
      </c>
      <c r="I809" s="94" t="str">
        <f aca="false">FoodDB!$H$1</f>
        <v>Protein
(Cal)</v>
      </c>
      <c r="J809" s="94" t="str">
        <f aca="false">FoodDB!$I$1</f>
        <v>Total
Calories</v>
      </c>
      <c r="K809" s="94"/>
      <c r="L809" s="94" t="s">
        <v>110</v>
      </c>
      <c r="M809" s="94" t="s">
        <v>111</v>
      </c>
      <c r="N809" s="94" t="s">
        <v>112</v>
      </c>
      <c r="O809" s="94" t="s">
        <v>113</v>
      </c>
      <c r="P809" s="94" t="s">
        <v>118</v>
      </c>
      <c r="Q809" s="94" t="s">
        <v>119</v>
      </c>
      <c r="R809" s="94" t="s">
        <v>120</v>
      </c>
      <c r="S809" s="94" t="s">
        <v>121</v>
      </c>
    </row>
    <row r="810" customFormat="false" ht="15" hidden="false" customHeight="false" outlineLevel="0" collapsed="false">
      <c r="A810" s="95" t="n">
        <f aca="false">A798+1</f>
        <v>43061</v>
      </c>
      <c r="B810" s="96" t="s">
        <v>108</v>
      </c>
      <c r="C810" s="97" t="n">
        <v>0</v>
      </c>
      <c r="D810" s="0" t="n">
        <f aca="false">$C810*VLOOKUP($B810,FoodDB!$A$2:$I$1014,3,0)</f>
        <v>0</v>
      </c>
      <c r="E810" s="0" t="n">
        <f aca="false">$C810*VLOOKUP($B810,FoodDB!$A$2:$I$1014,4,0)</f>
        <v>0</v>
      </c>
      <c r="F810" s="0" t="n">
        <f aca="false">$C810*VLOOKUP($B810,FoodDB!$A$2:$I$1014,5,0)</f>
        <v>0</v>
      </c>
      <c r="G810" s="0" t="n">
        <f aca="false">$C810*VLOOKUP($B810,FoodDB!$A$2:$I$1014,6,0)</f>
        <v>0</v>
      </c>
      <c r="H810" s="0" t="n">
        <f aca="false">$C810*VLOOKUP($B810,FoodDB!$A$2:$I$1014,7,0)</f>
        <v>0</v>
      </c>
      <c r="I810" s="0" t="n">
        <f aca="false">$C810*VLOOKUP($B810,FoodDB!$A$2:$I$1014,8,0)</f>
        <v>0</v>
      </c>
      <c r="J810" s="0" t="n">
        <f aca="false">$C810*VLOOKUP($B810,FoodDB!$A$2:$I$1014,9,0)</f>
        <v>0</v>
      </c>
      <c r="L810" s="0" t="n">
        <f aca="false">SUM(G810:G816)</f>
        <v>0</v>
      </c>
      <c r="M810" s="0" t="n">
        <f aca="false">SUM(H810:H816)</f>
        <v>0</v>
      </c>
      <c r="N810" s="0" t="n">
        <f aca="false">SUM(I810:I816)</f>
        <v>0</v>
      </c>
      <c r="O810" s="0" t="n">
        <f aca="false">SUM(L810:N810)</f>
        <v>0</v>
      </c>
      <c r="P810" s="100" t="n">
        <f aca="false">VLOOKUP($A810,LossChart!$A$3:$AB$105,14,0)-L810</f>
        <v>749.425029018259</v>
      </c>
      <c r="Q810" s="100" t="n">
        <f aca="false">VLOOKUP($A810,LossChart!$A$3:$AB$105,15,0)-M810</f>
        <v>80</v>
      </c>
      <c r="R810" s="100" t="n">
        <f aca="false">VLOOKUP($A810,LossChart!$A$3:$AB$105,16,0)-N810</f>
        <v>477.304074136158</v>
      </c>
      <c r="S810" s="100" t="n">
        <f aca="false">VLOOKUP($A810,LossChart!$A$3:$AB$105,17,0)-O810</f>
        <v>1306.72910315442</v>
      </c>
    </row>
    <row r="811" customFormat="false" ht="15" hidden="false" customHeight="false" outlineLevel="0" collapsed="false">
      <c r="B811" s="96" t="s">
        <v>108</v>
      </c>
      <c r="C811" s="97" t="n">
        <v>0</v>
      </c>
      <c r="D811" s="0" t="n">
        <f aca="false">$C811*VLOOKUP($B811,FoodDB!$A$2:$I$1014,3,0)</f>
        <v>0</v>
      </c>
      <c r="E811" s="0" t="n">
        <f aca="false">$C811*VLOOKUP($B811,FoodDB!$A$2:$I$1014,4,0)</f>
        <v>0</v>
      </c>
      <c r="F811" s="0" t="n">
        <f aca="false">$C811*VLOOKUP($B811,FoodDB!$A$2:$I$1014,5,0)</f>
        <v>0</v>
      </c>
      <c r="G811" s="0" t="n">
        <f aca="false">$C811*VLOOKUP($B811,FoodDB!$A$2:$I$1014,6,0)</f>
        <v>0</v>
      </c>
      <c r="H811" s="0" t="n">
        <f aca="false">$C811*VLOOKUP($B811,FoodDB!$A$2:$I$1014,7,0)</f>
        <v>0</v>
      </c>
      <c r="I811" s="0" t="n">
        <f aca="false">$C811*VLOOKUP($B811,FoodDB!$A$2:$I$1014,8,0)</f>
        <v>0</v>
      </c>
      <c r="J811" s="0" t="n">
        <f aca="false">$C811*VLOOKUP($B811,FoodDB!$A$2:$I$1014,9,0)</f>
        <v>0</v>
      </c>
    </row>
    <row r="812" customFormat="false" ht="15" hidden="false" customHeight="false" outlineLevel="0" collapsed="false">
      <c r="B812" s="96" t="s">
        <v>108</v>
      </c>
      <c r="C812" s="97" t="n">
        <v>0</v>
      </c>
      <c r="D812" s="0" t="n">
        <f aca="false">$C812*VLOOKUP($B812,FoodDB!$A$2:$I$1014,3,0)</f>
        <v>0</v>
      </c>
      <c r="E812" s="0" t="n">
        <f aca="false">$C812*VLOOKUP($B812,FoodDB!$A$2:$I$1014,4,0)</f>
        <v>0</v>
      </c>
      <c r="F812" s="0" t="n">
        <f aca="false">$C812*VLOOKUP($B812,FoodDB!$A$2:$I$1014,5,0)</f>
        <v>0</v>
      </c>
      <c r="G812" s="0" t="n">
        <f aca="false">$C812*VLOOKUP($B812,FoodDB!$A$2:$I$1014,6,0)</f>
        <v>0</v>
      </c>
      <c r="H812" s="0" t="n">
        <f aca="false">$C812*VLOOKUP($B812,FoodDB!$A$2:$I$1014,7,0)</f>
        <v>0</v>
      </c>
      <c r="I812" s="0" t="n">
        <f aca="false">$C812*VLOOKUP($B812,FoodDB!$A$2:$I$1014,8,0)</f>
        <v>0</v>
      </c>
      <c r="J812" s="0" t="n">
        <f aca="false">$C812*VLOOKUP($B812,FoodDB!$A$2:$I$1014,9,0)</f>
        <v>0</v>
      </c>
    </row>
    <row r="813" customFormat="false" ht="15" hidden="false" customHeight="false" outlineLevel="0" collapsed="false">
      <c r="B813" s="96" t="s">
        <v>108</v>
      </c>
      <c r="C813" s="97" t="n">
        <v>0</v>
      </c>
      <c r="D813" s="0" t="n">
        <f aca="false">$C813*VLOOKUP($B813,FoodDB!$A$2:$I$1014,3,0)</f>
        <v>0</v>
      </c>
      <c r="E813" s="0" t="n">
        <f aca="false">$C813*VLOOKUP($B813,FoodDB!$A$2:$I$1014,4,0)</f>
        <v>0</v>
      </c>
      <c r="F813" s="0" t="n">
        <f aca="false">$C813*VLOOKUP($B813,FoodDB!$A$2:$I$1014,5,0)</f>
        <v>0</v>
      </c>
      <c r="G813" s="0" t="n">
        <f aca="false">$C813*VLOOKUP($B813,FoodDB!$A$2:$I$1014,6,0)</f>
        <v>0</v>
      </c>
      <c r="H813" s="0" t="n">
        <f aca="false">$C813*VLOOKUP($B813,FoodDB!$A$2:$I$1014,7,0)</f>
        <v>0</v>
      </c>
      <c r="I813" s="0" t="n">
        <f aca="false">$C813*VLOOKUP($B813,FoodDB!$A$2:$I$1014,8,0)</f>
        <v>0</v>
      </c>
      <c r="J813" s="0" t="n">
        <f aca="false">$C813*VLOOKUP($B813,FoodDB!$A$2:$I$1014,9,0)</f>
        <v>0</v>
      </c>
    </row>
    <row r="814" customFormat="false" ht="15" hidden="false" customHeight="false" outlineLevel="0" collapsed="false">
      <c r="B814" s="96" t="s">
        <v>108</v>
      </c>
      <c r="C814" s="97" t="n">
        <v>0</v>
      </c>
      <c r="D814" s="0" t="n">
        <f aca="false">$C814*VLOOKUP($B814,FoodDB!$A$2:$I$1014,3,0)</f>
        <v>0</v>
      </c>
      <c r="E814" s="0" t="n">
        <f aca="false">$C814*VLOOKUP($B814,FoodDB!$A$2:$I$1014,4,0)</f>
        <v>0</v>
      </c>
      <c r="F814" s="0" t="n">
        <f aca="false">$C814*VLOOKUP($B814,FoodDB!$A$2:$I$1014,5,0)</f>
        <v>0</v>
      </c>
      <c r="G814" s="0" t="n">
        <f aca="false">$C814*VLOOKUP($B814,FoodDB!$A$2:$I$1014,6,0)</f>
        <v>0</v>
      </c>
      <c r="H814" s="0" t="n">
        <f aca="false">$C814*VLOOKUP($B814,FoodDB!$A$2:$I$1014,7,0)</f>
        <v>0</v>
      </c>
      <c r="I814" s="0" t="n">
        <f aca="false">$C814*VLOOKUP($B814,FoodDB!$A$2:$I$1014,8,0)</f>
        <v>0</v>
      </c>
      <c r="J814" s="0" t="n">
        <f aca="false">$C814*VLOOKUP($B814,FoodDB!$A$2:$I$1014,9,0)</f>
        <v>0</v>
      </c>
    </row>
    <row r="815" customFormat="false" ht="15" hidden="false" customHeight="false" outlineLevel="0" collapsed="false">
      <c r="B815" s="96" t="s">
        <v>108</v>
      </c>
      <c r="C815" s="97" t="n">
        <v>0</v>
      </c>
      <c r="D815" s="0" t="n">
        <f aca="false">$C815*VLOOKUP($B815,FoodDB!$A$2:$I$1014,3,0)</f>
        <v>0</v>
      </c>
      <c r="E815" s="0" t="n">
        <f aca="false">$C815*VLOOKUP($B815,FoodDB!$A$2:$I$1014,4,0)</f>
        <v>0</v>
      </c>
      <c r="F815" s="0" t="n">
        <f aca="false">$C815*VLOOKUP($B815,FoodDB!$A$2:$I$1014,5,0)</f>
        <v>0</v>
      </c>
      <c r="G815" s="0" t="n">
        <f aca="false">$C815*VLOOKUP($B815,FoodDB!$A$2:$I$1014,6,0)</f>
        <v>0</v>
      </c>
      <c r="H815" s="0" t="n">
        <f aca="false">$C815*VLOOKUP($B815,FoodDB!$A$2:$I$1014,7,0)</f>
        <v>0</v>
      </c>
      <c r="I815" s="0" t="n">
        <f aca="false">$C815*VLOOKUP($B815,FoodDB!$A$2:$I$1014,8,0)</f>
        <v>0</v>
      </c>
      <c r="J815" s="0" t="n">
        <f aca="false">$C815*VLOOKUP($B815,FoodDB!$A$2:$I$1014,9,0)</f>
        <v>0</v>
      </c>
    </row>
    <row r="816" customFormat="false" ht="15" hidden="false" customHeight="false" outlineLevel="0" collapsed="false">
      <c r="B816" s="96" t="s">
        <v>108</v>
      </c>
      <c r="C816" s="97" t="n">
        <v>0</v>
      </c>
      <c r="D816" s="0" t="n">
        <f aca="false">$C816*VLOOKUP($B816,FoodDB!$A$2:$I$1014,3,0)</f>
        <v>0</v>
      </c>
      <c r="E816" s="0" t="n">
        <f aca="false">$C816*VLOOKUP($B816,FoodDB!$A$2:$I$1014,4,0)</f>
        <v>0</v>
      </c>
      <c r="F816" s="0" t="n">
        <f aca="false">$C816*VLOOKUP($B816,FoodDB!$A$2:$I$1014,5,0)</f>
        <v>0</v>
      </c>
      <c r="G816" s="0" t="n">
        <f aca="false">$C816*VLOOKUP($B816,FoodDB!$A$2:$I$1014,6,0)</f>
        <v>0</v>
      </c>
      <c r="H816" s="0" t="n">
        <f aca="false">$C816*VLOOKUP($B816,FoodDB!$A$2:$I$1014,7,0)</f>
        <v>0</v>
      </c>
      <c r="I816" s="0" t="n">
        <f aca="false">$C816*VLOOKUP($B816,FoodDB!$A$2:$I$1014,8,0)</f>
        <v>0</v>
      </c>
      <c r="J816" s="0" t="n">
        <f aca="false">$C816*VLOOKUP($B816,FoodDB!$A$2:$I$1014,9,0)</f>
        <v>0</v>
      </c>
    </row>
    <row r="817" customFormat="false" ht="15" hidden="false" customHeight="false" outlineLevel="0" collapsed="false">
      <c r="A817" s="0" t="s">
        <v>98</v>
      </c>
      <c r="G817" s="0" t="n">
        <f aca="false">SUM(G810:G816)</f>
        <v>0</v>
      </c>
      <c r="H817" s="0" t="n">
        <f aca="false">SUM(H810:H816)</f>
        <v>0</v>
      </c>
      <c r="I817" s="0" t="n">
        <f aca="false">SUM(I810:I816)</f>
        <v>0</v>
      </c>
      <c r="J817" s="0" t="n">
        <f aca="false">SUM(G817:I817)</f>
        <v>0</v>
      </c>
    </row>
    <row r="818" customFormat="false" ht="15" hidden="false" customHeight="false" outlineLevel="0" collapsed="false">
      <c r="A818" s="0" t="s">
        <v>102</v>
      </c>
      <c r="B818" s="0" t="s">
        <v>103</v>
      </c>
      <c r="E818" s="100"/>
      <c r="F818" s="100"/>
      <c r="G818" s="100" t="n">
        <f aca="false">VLOOKUP($A810,LossChart!$A$3:$AB$105,14,0)</f>
        <v>749.425029018259</v>
      </c>
      <c r="H818" s="100" t="n">
        <f aca="false">VLOOKUP($A810,LossChart!$A$3:$AB$105,15,0)</f>
        <v>80</v>
      </c>
      <c r="I818" s="100" t="n">
        <f aca="false">VLOOKUP($A810,LossChart!$A$3:$AB$105,16,0)</f>
        <v>477.304074136158</v>
      </c>
      <c r="J818" s="100" t="n">
        <f aca="false">VLOOKUP($A810,LossChart!$A$3:$AB$105,17,0)</f>
        <v>1306.72910315442</v>
      </c>
      <c r="K818" s="100"/>
    </row>
    <row r="819" customFormat="false" ht="15" hidden="false" customHeight="false" outlineLevel="0" collapsed="false">
      <c r="A819" s="0" t="s">
        <v>104</v>
      </c>
      <c r="G819" s="0" t="n">
        <f aca="false">G818-G817</f>
        <v>749.425029018259</v>
      </c>
      <c r="H819" s="0" t="n">
        <f aca="false">H818-H817</f>
        <v>80</v>
      </c>
      <c r="I819" s="0" t="n">
        <f aca="false">I818-I817</f>
        <v>477.304074136158</v>
      </c>
      <c r="J819" s="0" t="n">
        <f aca="false">J818-J817</f>
        <v>1306.72910315442</v>
      </c>
    </row>
    <row r="821" customFormat="false" ht="60" hidden="false" customHeight="false" outlineLevel="0" collapsed="false">
      <c r="A821" s="21" t="s">
        <v>63</v>
      </c>
      <c r="B821" s="21" t="s">
        <v>93</v>
      </c>
      <c r="C821" s="21" t="s">
        <v>94</v>
      </c>
      <c r="D821" s="94" t="str">
        <f aca="false">FoodDB!$C$1</f>
        <v>Fat
(g)</v>
      </c>
      <c r="E821" s="94" t="str">
        <f aca="false">FoodDB!$D$1</f>
        <v>Carbs
(g)</v>
      </c>
      <c r="F821" s="94" t="str">
        <f aca="false">FoodDB!$E$1</f>
        <v>Protein
(g)</v>
      </c>
      <c r="G821" s="94" t="str">
        <f aca="false">FoodDB!$F$1</f>
        <v>Fat
(Cal)</v>
      </c>
      <c r="H821" s="94" t="str">
        <f aca="false">FoodDB!$G$1</f>
        <v>Carb
(Cal)</v>
      </c>
      <c r="I821" s="94" t="str">
        <f aca="false">FoodDB!$H$1</f>
        <v>Protein
(Cal)</v>
      </c>
      <c r="J821" s="94" t="str">
        <f aca="false">FoodDB!$I$1</f>
        <v>Total
Calories</v>
      </c>
      <c r="K821" s="94"/>
      <c r="L821" s="94" t="s">
        <v>110</v>
      </c>
      <c r="M821" s="94" t="s">
        <v>111</v>
      </c>
      <c r="N821" s="94" t="s">
        <v>112</v>
      </c>
      <c r="O821" s="94" t="s">
        <v>113</v>
      </c>
      <c r="P821" s="94" t="s">
        <v>118</v>
      </c>
      <c r="Q821" s="94" t="s">
        <v>119</v>
      </c>
      <c r="R821" s="94" t="s">
        <v>120</v>
      </c>
      <c r="S821" s="94" t="s">
        <v>121</v>
      </c>
    </row>
    <row r="822" customFormat="false" ht="15" hidden="false" customHeight="false" outlineLevel="0" collapsed="false">
      <c r="A822" s="95" t="n">
        <f aca="false">A810+1</f>
        <v>43062</v>
      </c>
      <c r="B822" s="96" t="s">
        <v>108</v>
      </c>
      <c r="C822" s="97" t="n">
        <v>0</v>
      </c>
      <c r="D822" s="0" t="n">
        <f aca="false">$C822*VLOOKUP($B822,FoodDB!$A$2:$I$1014,3,0)</f>
        <v>0</v>
      </c>
      <c r="E822" s="0" t="n">
        <f aca="false">$C822*VLOOKUP($B822,FoodDB!$A$2:$I$1014,4,0)</f>
        <v>0</v>
      </c>
      <c r="F822" s="0" t="n">
        <f aca="false">$C822*VLOOKUP($B822,FoodDB!$A$2:$I$1014,5,0)</f>
        <v>0</v>
      </c>
      <c r="G822" s="0" t="n">
        <f aca="false">$C822*VLOOKUP($B822,FoodDB!$A$2:$I$1014,6,0)</f>
        <v>0</v>
      </c>
      <c r="H822" s="0" t="n">
        <f aca="false">$C822*VLOOKUP($B822,FoodDB!$A$2:$I$1014,7,0)</f>
        <v>0</v>
      </c>
      <c r="I822" s="0" t="n">
        <f aca="false">$C822*VLOOKUP($B822,FoodDB!$A$2:$I$1014,8,0)</f>
        <v>0</v>
      </c>
      <c r="J822" s="0" t="n">
        <f aca="false">$C822*VLOOKUP($B822,FoodDB!$A$2:$I$1014,9,0)</f>
        <v>0</v>
      </c>
      <c r="L822" s="0" t="n">
        <f aca="false">SUM(G822:G828)</f>
        <v>0</v>
      </c>
      <c r="M822" s="0" t="n">
        <f aca="false">SUM(H822:H828)</f>
        <v>0</v>
      </c>
      <c r="N822" s="0" t="n">
        <f aca="false">SUM(I822:I828)</f>
        <v>0</v>
      </c>
      <c r="O822" s="0" t="n">
        <f aca="false">SUM(L822:N822)</f>
        <v>0</v>
      </c>
      <c r="P822" s="100" t="n">
        <f aca="false">VLOOKUP($A822,LossChart!$A$3:$AB$105,14,0)-L822</f>
        <v>754.289711970454</v>
      </c>
      <c r="Q822" s="100" t="n">
        <f aca="false">VLOOKUP($A822,LossChart!$A$3:$AB$105,15,0)-M822</f>
        <v>80</v>
      </c>
      <c r="R822" s="100" t="n">
        <f aca="false">VLOOKUP($A822,LossChart!$A$3:$AB$105,16,0)-N822</f>
        <v>477.304074136158</v>
      </c>
      <c r="S822" s="100" t="n">
        <f aca="false">VLOOKUP($A822,LossChart!$A$3:$AB$105,17,0)-O822</f>
        <v>1311.59378610661</v>
      </c>
    </row>
    <row r="823" customFormat="false" ht="15" hidden="false" customHeight="false" outlineLevel="0" collapsed="false">
      <c r="B823" s="96" t="s">
        <v>108</v>
      </c>
      <c r="C823" s="97" t="n">
        <v>0</v>
      </c>
      <c r="D823" s="0" t="n">
        <f aca="false">$C823*VLOOKUP($B823,FoodDB!$A$2:$I$1014,3,0)</f>
        <v>0</v>
      </c>
      <c r="E823" s="0" t="n">
        <f aca="false">$C823*VLOOKUP($B823,FoodDB!$A$2:$I$1014,4,0)</f>
        <v>0</v>
      </c>
      <c r="F823" s="0" t="n">
        <f aca="false">$C823*VLOOKUP($B823,FoodDB!$A$2:$I$1014,5,0)</f>
        <v>0</v>
      </c>
      <c r="G823" s="0" t="n">
        <f aca="false">$C823*VLOOKUP($B823,FoodDB!$A$2:$I$1014,6,0)</f>
        <v>0</v>
      </c>
      <c r="H823" s="0" t="n">
        <f aca="false">$C823*VLOOKUP($B823,FoodDB!$A$2:$I$1014,7,0)</f>
        <v>0</v>
      </c>
      <c r="I823" s="0" t="n">
        <f aca="false">$C823*VLOOKUP($B823,FoodDB!$A$2:$I$1014,8,0)</f>
        <v>0</v>
      </c>
      <c r="J823" s="0" t="n">
        <f aca="false">$C823*VLOOKUP($B823,FoodDB!$A$2:$I$1014,9,0)</f>
        <v>0</v>
      </c>
    </row>
    <row r="824" customFormat="false" ht="15" hidden="false" customHeight="false" outlineLevel="0" collapsed="false">
      <c r="B824" s="96" t="s">
        <v>108</v>
      </c>
      <c r="C824" s="97" t="n">
        <v>0</v>
      </c>
      <c r="D824" s="0" t="n">
        <f aca="false">$C824*VLOOKUP($B824,FoodDB!$A$2:$I$1014,3,0)</f>
        <v>0</v>
      </c>
      <c r="E824" s="0" t="n">
        <f aca="false">$C824*VLOOKUP($B824,FoodDB!$A$2:$I$1014,4,0)</f>
        <v>0</v>
      </c>
      <c r="F824" s="0" t="n">
        <f aca="false">$C824*VLOOKUP($B824,FoodDB!$A$2:$I$1014,5,0)</f>
        <v>0</v>
      </c>
      <c r="G824" s="0" t="n">
        <f aca="false">$C824*VLOOKUP($B824,FoodDB!$A$2:$I$1014,6,0)</f>
        <v>0</v>
      </c>
      <c r="H824" s="0" t="n">
        <f aca="false">$C824*VLOOKUP($B824,FoodDB!$A$2:$I$1014,7,0)</f>
        <v>0</v>
      </c>
      <c r="I824" s="0" t="n">
        <f aca="false">$C824*VLOOKUP($B824,FoodDB!$A$2:$I$1014,8,0)</f>
        <v>0</v>
      </c>
      <c r="J824" s="0" t="n">
        <f aca="false">$C824*VLOOKUP($B824,FoodDB!$A$2:$I$1014,9,0)</f>
        <v>0</v>
      </c>
    </row>
    <row r="825" customFormat="false" ht="15" hidden="false" customHeight="false" outlineLevel="0" collapsed="false">
      <c r="B825" s="96" t="s">
        <v>108</v>
      </c>
      <c r="C825" s="97" t="n">
        <v>0</v>
      </c>
      <c r="D825" s="0" t="n">
        <f aca="false">$C825*VLOOKUP($B825,FoodDB!$A$2:$I$1014,3,0)</f>
        <v>0</v>
      </c>
      <c r="E825" s="0" t="n">
        <f aca="false">$C825*VLOOKUP($B825,FoodDB!$A$2:$I$1014,4,0)</f>
        <v>0</v>
      </c>
      <c r="F825" s="0" t="n">
        <f aca="false">$C825*VLOOKUP($B825,FoodDB!$A$2:$I$1014,5,0)</f>
        <v>0</v>
      </c>
      <c r="G825" s="0" t="n">
        <f aca="false">$C825*VLOOKUP($B825,FoodDB!$A$2:$I$1014,6,0)</f>
        <v>0</v>
      </c>
      <c r="H825" s="0" t="n">
        <f aca="false">$C825*VLOOKUP($B825,FoodDB!$A$2:$I$1014,7,0)</f>
        <v>0</v>
      </c>
      <c r="I825" s="0" t="n">
        <f aca="false">$C825*VLOOKUP($B825,FoodDB!$A$2:$I$1014,8,0)</f>
        <v>0</v>
      </c>
      <c r="J825" s="0" t="n">
        <f aca="false">$C825*VLOOKUP($B825,FoodDB!$A$2:$I$1014,9,0)</f>
        <v>0</v>
      </c>
    </row>
    <row r="826" customFormat="false" ht="15" hidden="false" customHeight="false" outlineLevel="0" collapsed="false">
      <c r="B826" s="96" t="s">
        <v>108</v>
      </c>
      <c r="C826" s="97" t="n">
        <v>0</v>
      </c>
      <c r="D826" s="0" t="n">
        <f aca="false">$C826*VLOOKUP($B826,FoodDB!$A$2:$I$1014,3,0)</f>
        <v>0</v>
      </c>
      <c r="E826" s="0" t="n">
        <f aca="false">$C826*VLOOKUP($B826,FoodDB!$A$2:$I$1014,4,0)</f>
        <v>0</v>
      </c>
      <c r="F826" s="0" t="n">
        <f aca="false">$C826*VLOOKUP($B826,FoodDB!$A$2:$I$1014,5,0)</f>
        <v>0</v>
      </c>
      <c r="G826" s="0" t="n">
        <f aca="false">$C826*VLOOKUP($B826,FoodDB!$A$2:$I$1014,6,0)</f>
        <v>0</v>
      </c>
      <c r="H826" s="0" t="n">
        <f aca="false">$C826*VLOOKUP($B826,FoodDB!$A$2:$I$1014,7,0)</f>
        <v>0</v>
      </c>
      <c r="I826" s="0" t="n">
        <f aca="false">$C826*VLOOKUP($B826,FoodDB!$A$2:$I$1014,8,0)</f>
        <v>0</v>
      </c>
      <c r="J826" s="0" t="n">
        <f aca="false">$C826*VLOOKUP($B826,FoodDB!$A$2:$I$1014,9,0)</f>
        <v>0</v>
      </c>
    </row>
    <row r="827" customFormat="false" ht="15" hidden="false" customHeight="false" outlineLevel="0" collapsed="false">
      <c r="B827" s="96" t="s">
        <v>108</v>
      </c>
      <c r="C827" s="97" t="n">
        <v>0</v>
      </c>
      <c r="D827" s="0" t="n">
        <f aca="false">$C827*VLOOKUP($B827,FoodDB!$A$2:$I$1014,3,0)</f>
        <v>0</v>
      </c>
      <c r="E827" s="0" t="n">
        <f aca="false">$C827*VLOOKUP($B827,FoodDB!$A$2:$I$1014,4,0)</f>
        <v>0</v>
      </c>
      <c r="F827" s="0" t="n">
        <f aca="false">$C827*VLOOKUP($B827,FoodDB!$A$2:$I$1014,5,0)</f>
        <v>0</v>
      </c>
      <c r="G827" s="0" t="n">
        <f aca="false">$C827*VLOOKUP($B827,FoodDB!$A$2:$I$1014,6,0)</f>
        <v>0</v>
      </c>
      <c r="H827" s="0" t="n">
        <f aca="false">$C827*VLOOKUP($B827,FoodDB!$A$2:$I$1014,7,0)</f>
        <v>0</v>
      </c>
      <c r="I827" s="0" t="n">
        <f aca="false">$C827*VLOOKUP($B827,FoodDB!$A$2:$I$1014,8,0)</f>
        <v>0</v>
      </c>
      <c r="J827" s="0" t="n">
        <f aca="false">$C827*VLOOKUP($B827,FoodDB!$A$2:$I$1014,9,0)</f>
        <v>0</v>
      </c>
    </row>
    <row r="828" customFormat="false" ht="15" hidden="false" customHeight="false" outlineLevel="0" collapsed="false">
      <c r="B828" s="96" t="s">
        <v>108</v>
      </c>
      <c r="C828" s="97" t="n">
        <v>0</v>
      </c>
      <c r="D828" s="0" t="n">
        <f aca="false">$C828*VLOOKUP($B828,FoodDB!$A$2:$I$1014,3,0)</f>
        <v>0</v>
      </c>
      <c r="E828" s="0" t="n">
        <f aca="false">$C828*VLOOKUP($B828,FoodDB!$A$2:$I$1014,4,0)</f>
        <v>0</v>
      </c>
      <c r="F828" s="0" t="n">
        <f aca="false">$C828*VLOOKUP($B828,FoodDB!$A$2:$I$1014,5,0)</f>
        <v>0</v>
      </c>
      <c r="G828" s="0" t="n">
        <f aca="false">$C828*VLOOKUP($B828,FoodDB!$A$2:$I$1014,6,0)</f>
        <v>0</v>
      </c>
      <c r="H828" s="0" t="n">
        <f aca="false">$C828*VLOOKUP($B828,FoodDB!$A$2:$I$1014,7,0)</f>
        <v>0</v>
      </c>
      <c r="I828" s="0" t="n">
        <f aca="false">$C828*VLOOKUP($B828,FoodDB!$A$2:$I$1014,8,0)</f>
        <v>0</v>
      </c>
      <c r="J828" s="0" t="n">
        <f aca="false">$C828*VLOOKUP($B828,FoodDB!$A$2:$I$1014,9,0)</f>
        <v>0</v>
      </c>
    </row>
    <row r="829" customFormat="false" ht="15" hidden="false" customHeight="false" outlineLevel="0" collapsed="false">
      <c r="A829" s="0" t="s">
        <v>98</v>
      </c>
      <c r="G829" s="0" t="n">
        <f aca="false">SUM(G822:G828)</f>
        <v>0</v>
      </c>
      <c r="H829" s="0" t="n">
        <f aca="false">SUM(H822:H828)</f>
        <v>0</v>
      </c>
      <c r="I829" s="0" t="n">
        <f aca="false">SUM(I822:I828)</f>
        <v>0</v>
      </c>
      <c r="J829" s="0" t="n">
        <f aca="false">SUM(G829:I829)</f>
        <v>0</v>
      </c>
    </row>
    <row r="830" customFormat="false" ht="15" hidden="false" customHeight="false" outlineLevel="0" collapsed="false">
      <c r="A830" s="0" t="s">
        <v>102</v>
      </c>
      <c r="B830" s="0" t="s">
        <v>103</v>
      </c>
      <c r="E830" s="100"/>
      <c r="F830" s="100"/>
      <c r="G830" s="100" t="n">
        <f aca="false">VLOOKUP($A822,LossChart!$A$3:$AB$105,14,0)</f>
        <v>754.289711970454</v>
      </c>
      <c r="H830" s="100" t="n">
        <f aca="false">VLOOKUP($A822,LossChart!$A$3:$AB$105,15,0)</f>
        <v>80</v>
      </c>
      <c r="I830" s="100" t="n">
        <f aca="false">VLOOKUP($A822,LossChart!$A$3:$AB$105,16,0)</f>
        <v>477.304074136158</v>
      </c>
      <c r="J830" s="100" t="n">
        <f aca="false">VLOOKUP($A822,LossChart!$A$3:$AB$105,17,0)</f>
        <v>1311.59378610661</v>
      </c>
      <c r="K830" s="100"/>
    </row>
    <row r="831" customFormat="false" ht="15" hidden="false" customHeight="false" outlineLevel="0" collapsed="false">
      <c r="A831" s="0" t="s">
        <v>104</v>
      </c>
      <c r="G831" s="0" t="n">
        <f aca="false">G830-G829</f>
        <v>754.289711970454</v>
      </c>
      <c r="H831" s="0" t="n">
        <f aca="false">H830-H829</f>
        <v>80</v>
      </c>
      <c r="I831" s="0" t="n">
        <f aca="false">I830-I829</f>
        <v>477.304074136158</v>
      </c>
      <c r="J831" s="0" t="n">
        <f aca="false">J830-J829</f>
        <v>1311.59378610661</v>
      </c>
    </row>
    <row r="833" customFormat="false" ht="60" hidden="false" customHeight="false" outlineLevel="0" collapsed="false">
      <c r="A833" s="21" t="s">
        <v>63</v>
      </c>
      <c r="B833" s="21" t="s">
        <v>93</v>
      </c>
      <c r="C833" s="21" t="s">
        <v>94</v>
      </c>
      <c r="D833" s="94" t="str">
        <f aca="false">FoodDB!$C$1</f>
        <v>Fat
(g)</v>
      </c>
      <c r="E833" s="94" t="str">
        <f aca="false">FoodDB!$D$1</f>
        <v>Carbs
(g)</v>
      </c>
      <c r="F833" s="94" t="str">
        <f aca="false">FoodDB!$E$1</f>
        <v>Protein
(g)</v>
      </c>
      <c r="G833" s="94" t="str">
        <f aca="false">FoodDB!$F$1</f>
        <v>Fat
(Cal)</v>
      </c>
      <c r="H833" s="94" t="str">
        <f aca="false">FoodDB!$G$1</f>
        <v>Carb
(Cal)</v>
      </c>
      <c r="I833" s="94" t="str">
        <f aca="false">FoodDB!$H$1</f>
        <v>Protein
(Cal)</v>
      </c>
      <c r="J833" s="94" t="str">
        <f aca="false">FoodDB!$I$1</f>
        <v>Total
Calories</v>
      </c>
      <c r="K833" s="94"/>
      <c r="L833" s="94" t="s">
        <v>110</v>
      </c>
      <c r="M833" s="94" t="s">
        <v>111</v>
      </c>
      <c r="N833" s="94" t="s">
        <v>112</v>
      </c>
      <c r="O833" s="94" t="s">
        <v>113</v>
      </c>
      <c r="P833" s="94" t="s">
        <v>118</v>
      </c>
      <c r="Q833" s="94" t="s">
        <v>119</v>
      </c>
      <c r="R833" s="94" t="s">
        <v>120</v>
      </c>
      <c r="S833" s="94" t="s">
        <v>121</v>
      </c>
    </row>
    <row r="834" customFormat="false" ht="15" hidden="false" customHeight="false" outlineLevel="0" collapsed="false">
      <c r="A834" s="95" t="n">
        <f aca="false">A822+1</f>
        <v>43063</v>
      </c>
      <c r="B834" s="96" t="s">
        <v>108</v>
      </c>
      <c r="C834" s="97" t="n">
        <v>0</v>
      </c>
      <c r="D834" s="0" t="n">
        <f aca="false">$C834*VLOOKUP($B834,FoodDB!$A$2:$I$1014,3,0)</f>
        <v>0</v>
      </c>
      <c r="E834" s="0" t="n">
        <f aca="false">$C834*VLOOKUP($B834,FoodDB!$A$2:$I$1014,4,0)</f>
        <v>0</v>
      </c>
      <c r="F834" s="0" t="n">
        <f aca="false">$C834*VLOOKUP($B834,FoodDB!$A$2:$I$1014,5,0)</f>
        <v>0</v>
      </c>
      <c r="G834" s="0" t="n">
        <f aca="false">$C834*VLOOKUP($B834,FoodDB!$A$2:$I$1014,6,0)</f>
        <v>0</v>
      </c>
      <c r="H834" s="0" t="n">
        <f aca="false">$C834*VLOOKUP($B834,FoodDB!$A$2:$I$1014,7,0)</f>
        <v>0</v>
      </c>
      <c r="I834" s="0" t="n">
        <f aca="false">$C834*VLOOKUP($B834,FoodDB!$A$2:$I$1014,8,0)</f>
        <v>0</v>
      </c>
      <c r="J834" s="0" t="n">
        <f aca="false">$C834*VLOOKUP($B834,FoodDB!$A$2:$I$1014,9,0)</f>
        <v>0</v>
      </c>
      <c r="L834" s="0" t="n">
        <f aca="false">SUM(G834:G840)</f>
        <v>0</v>
      </c>
      <c r="M834" s="0" t="n">
        <f aca="false">SUM(H834:H840)</f>
        <v>0</v>
      </c>
      <c r="N834" s="0" t="n">
        <f aca="false">SUM(I834:I840)</f>
        <v>0</v>
      </c>
      <c r="O834" s="0" t="n">
        <f aca="false">SUM(L834:N834)</f>
        <v>0</v>
      </c>
      <c r="P834" s="100" t="n">
        <f aca="false">VLOOKUP($A834,LossChart!$A$3:$AB$105,14,0)-L834</f>
        <v>759.111307730788</v>
      </c>
      <c r="Q834" s="100" t="n">
        <f aca="false">VLOOKUP($A834,LossChart!$A$3:$AB$105,15,0)-M834</f>
        <v>80</v>
      </c>
      <c r="R834" s="100" t="n">
        <f aca="false">VLOOKUP($A834,LossChart!$A$3:$AB$105,16,0)-N834</f>
        <v>477.304074136158</v>
      </c>
      <c r="S834" s="100" t="n">
        <f aca="false">VLOOKUP($A834,LossChart!$A$3:$AB$105,17,0)-O834</f>
        <v>1316.41538186695</v>
      </c>
    </row>
    <row r="835" customFormat="false" ht="15" hidden="false" customHeight="false" outlineLevel="0" collapsed="false">
      <c r="B835" s="96" t="s">
        <v>108</v>
      </c>
      <c r="C835" s="97" t="n">
        <v>0</v>
      </c>
      <c r="D835" s="0" t="n">
        <f aca="false">$C835*VLOOKUP($B835,FoodDB!$A$2:$I$1014,3,0)</f>
        <v>0</v>
      </c>
      <c r="E835" s="0" t="n">
        <f aca="false">$C835*VLOOKUP($B835,FoodDB!$A$2:$I$1014,4,0)</f>
        <v>0</v>
      </c>
      <c r="F835" s="0" t="n">
        <f aca="false">$C835*VLOOKUP($B835,FoodDB!$A$2:$I$1014,5,0)</f>
        <v>0</v>
      </c>
      <c r="G835" s="0" t="n">
        <f aca="false">$C835*VLOOKUP($B835,FoodDB!$A$2:$I$1014,6,0)</f>
        <v>0</v>
      </c>
      <c r="H835" s="0" t="n">
        <f aca="false">$C835*VLOOKUP($B835,FoodDB!$A$2:$I$1014,7,0)</f>
        <v>0</v>
      </c>
      <c r="I835" s="0" t="n">
        <f aca="false">$C835*VLOOKUP($B835,FoodDB!$A$2:$I$1014,8,0)</f>
        <v>0</v>
      </c>
      <c r="J835" s="0" t="n">
        <f aca="false">$C835*VLOOKUP($B835,FoodDB!$A$2:$I$1014,9,0)</f>
        <v>0</v>
      </c>
    </row>
    <row r="836" customFormat="false" ht="15" hidden="false" customHeight="false" outlineLevel="0" collapsed="false">
      <c r="B836" s="96" t="s">
        <v>108</v>
      </c>
      <c r="C836" s="97" t="n">
        <v>0</v>
      </c>
      <c r="D836" s="0" t="n">
        <f aca="false">$C836*VLOOKUP($B836,FoodDB!$A$2:$I$1014,3,0)</f>
        <v>0</v>
      </c>
      <c r="E836" s="0" t="n">
        <f aca="false">$C836*VLOOKUP($B836,FoodDB!$A$2:$I$1014,4,0)</f>
        <v>0</v>
      </c>
      <c r="F836" s="0" t="n">
        <f aca="false">$C836*VLOOKUP($B836,FoodDB!$A$2:$I$1014,5,0)</f>
        <v>0</v>
      </c>
      <c r="G836" s="0" t="n">
        <f aca="false">$C836*VLOOKUP($B836,FoodDB!$A$2:$I$1014,6,0)</f>
        <v>0</v>
      </c>
      <c r="H836" s="0" t="n">
        <f aca="false">$C836*VLOOKUP($B836,FoodDB!$A$2:$I$1014,7,0)</f>
        <v>0</v>
      </c>
      <c r="I836" s="0" t="n">
        <f aca="false">$C836*VLOOKUP($B836,FoodDB!$A$2:$I$1014,8,0)</f>
        <v>0</v>
      </c>
      <c r="J836" s="0" t="n">
        <f aca="false">$C836*VLOOKUP($B836,FoodDB!$A$2:$I$1014,9,0)</f>
        <v>0</v>
      </c>
    </row>
    <row r="837" customFormat="false" ht="15" hidden="false" customHeight="false" outlineLevel="0" collapsed="false">
      <c r="B837" s="96" t="s">
        <v>108</v>
      </c>
      <c r="C837" s="97" t="n">
        <v>0</v>
      </c>
      <c r="D837" s="0" t="n">
        <f aca="false">$C837*VLOOKUP($B837,FoodDB!$A$2:$I$1014,3,0)</f>
        <v>0</v>
      </c>
      <c r="E837" s="0" t="n">
        <f aca="false">$C837*VLOOKUP($B837,FoodDB!$A$2:$I$1014,4,0)</f>
        <v>0</v>
      </c>
      <c r="F837" s="0" t="n">
        <f aca="false">$C837*VLOOKUP($B837,FoodDB!$A$2:$I$1014,5,0)</f>
        <v>0</v>
      </c>
      <c r="G837" s="0" t="n">
        <f aca="false">$C837*VLOOKUP($B837,FoodDB!$A$2:$I$1014,6,0)</f>
        <v>0</v>
      </c>
      <c r="H837" s="0" t="n">
        <f aca="false">$C837*VLOOKUP($B837,FoodDB!$A$2:$I$1014,7,0)</f>
        <v>0</v>
      </c>
      <c r="I837" s="0" t="n">
        <f aca="false">$C837*VLOOKUP($B837,FoodDB!$A$2:$I$1014,8,0)</f>
        <v>0</v>
      </c>
      <c r="J837" s="0" t="n">
        <f aca="false">$C837*VLOOKUP($B837,FoodDB!$A$2:$I$1014,9,0)</f>
        <v>0</v>
      </c>
    </row>
    <row r="838" customFormat="false" ht="15" hidden="false" customHeight="false" outlineLevel="0" collapsed="false">
      <c r="B838" s="96" t="s">
        <v>108</v>
      </c>
      <c r="C838" s="97" t="n">
        <v>0</v>
      </c>
      <c r="D838" s="0" t="n">
        <f aca="false">$C838*VLOOKUP($B838,FoodDB!$A$2:$I$1014,3,0)</f>
        <v>0</v>
      </c>
      <c r="E838" s="0" t="n">
        <f aca="false">$C838*VLOOKUP($B838,FoodDB!$A$2:$I$1014,4,0)</f>
        <v>0</v>
      </c>
      <c r="F838" s="0" t="n">
        <f aca="false">$C838*VLOOKUP($B838,FoodDB!$A$2:$I$1014,5,0)</f>
        <v>0</v>
      </c>
      <c r="G838" s="0" t="n">
        <f aca="false">$C838*VLOOKUP($B838,FoodDB!$A$2:$I$1014,6,0)</f>
        <v>0</v>
      </c>
      <c r="H838" s="0" t="n">
        <f aca="false">$C838*VLOOKUP($B838,FoodDB!$A$2:$I$1014,7,0)</f>
        <v>0</v>
      </c>
      <c r="I838" s="0" t="n">
        <f aca="false">$C838*VLOOKUP($B838,FoodDB!$A$2:$I$1014,8,0)</f>
        <v>0</v>
      </c>
      <c r="J838" s="0" t="n">
        <f aca="false">$C838*VLOOKUP($B838,FoodDB!$A$2:$I$1014,9,0)</f>
        <v>0</v>
      </c>
    </row>
    <row r="839" customFormat="false" ht="15" hidden="false" customHeight="false" outlineLevel="0" collapsed="false">
      <c r="B839" s="96" t="s">
        <v>108</v>
      </c>
      <c r="C839" s="97" t="n">
        <v>0</v>
      </c>
      <c r="D839" s="0" t="n">
        <f aca="false">$C839*VLOOKUP($B839,FoodDB!$A$2:$I$1014,3,0)</f>
        <v>0</v>
      </c>
      <c r="E839" s="0" t="n">
        <f aca="false">$C839*VLOOKUP($B839,FoodDB!$A$2:$I$1014,4,0)</f>
        <v>0</v>
      </c>
      <c r="F839" s="0" t="n">
        <f aca="false">$C839*VLOOKUP($B839,FoodDB!$A$2:$I$1014,5,0)</f>
        <v>0</v>
      </c>
      <c r="G839" s="0" t="n">
        <f aca="false">$C839*VLOOKUP($B839,FoodDB!$A$2:$I$1014,6,0)</f>
        <v>0</v>
      </c>
      <c r="H839" s="0" t="n">
        <f aca="false">$C839*VLOOKUP($B839,FoodDB!$A$2:$I$1014,7,0)</f>
        <v>0</v>
      </c>
      <c r="I839" s="0" t="n">
        <f aca="false">$C839*VLOOKUP($B839,FoodDB!$A$2:$I$1014,8,0)</f>
        <v>0</v>
      </c>
      <c r="J839" s="0" t="n">
        <f aca="false">$C839*VLOOKUP($B839,FoodDB!$A$2:$I$1014,9,0)</f>
        <v>0</v>
      </c>
    </row>
    <row r="840" customFormat="false" ht="15" hidden="false" customHeight="false" outlineLevel="0" collapsed="false">
      <c r="B840" s="96" t="s">
        <v>108</v>
      </c>
      <c r="C840" s="97" t="n">
        <v>0</v>
      </c>
      <c r="D840" s="0" t="n">
        <f aca="false">$C840*VLOOKUP($B840,FoodDB!$A$2:$I$1014,3,0)</f>
        <v>0</v>
      </c>
      <c r="E840" s="0" t="n">
        <f aca="false">$C840*VLOOKUP($B840,FoodDB!$A$2:$I$1014,4,0)</f>
        <v>0</v>
      </c>
      <c r="F840" s="0" t="n">
        <f aca="false">$C840*VLOOKUP($B840,FoodDB!$A$2:$I$1014,5,0)</f>
        <v>0</v>
      </c>
      <c r="G840" s="0" t="n">
        <f aca="false">$C840*VLOOKUP($B840,FoodDB!$A$2:$I$1014,6,0)</f>
        <v>0</v>
      </c>
      <c r="H840" s="0" t="n">
        <f aca="false">$C840*VLOOKUP($B840,FoodDB!$A$2:$I$1014,7,0)</f>
        <v>0</v>
      </c>
      <c r="I840" s="0" t="n">
        <f aca="false">$C840*VLOOKUP($B840,FoodDB!$A$2:$I$1014,8,0)</f>
        <v>0</v>
      </c>
      <c r="J840" s="0" t="n">
        <f aca="false">$C840*VLOOKUP($B840,FoodDB!$A$2:$I$1014,9,0)</f>
        <v>0</v>
      </c>
    </row>
    <row r="841" customFormat="false" ht="15" hidden="false" customHeight="false" outlineLevel="0" collapsed="false">
      <c r="A841" s="0" t="s">
        <v>98</v>
      </c>
      <c r="G841" s="0" t="n">
        <f aca="false">SUM(G834:G840)</f>
        <v>0</v>
      </c>
      <c r="H841" s="0" t="n">
        <f aca="false">SUM(H834:H840)</f>
        <v>0</v>
      </c>
      <c r="I841" s="0" t="n">
        <f aca="false">SUM(I834:I840)</f>
        <v>0</v>
      </c>
      <c r="J841" s="0" t="n">
        <f aca="false">SUM(G841:I841)</f>
        <v>0</v>
      </c>
    </row>
    <row r="842" customFormat="false" ht="15" hidden="false" customHeight="false" outlineLevel="0" collapsed="false">
      <c r="A842" s="0" t="s">
        <v>102</v>
      </c>
      <c r="B842" s="0" t="s">
        <v>103</v>
      </c>
      <c r="E842" s="100"/>
      <c r="F842" s="100"/>
      <c r="G842" s="100" t="n">
        <f aca="false">VLOOKUP($A834,LossChart!$A$3:$AB$105,14,0)</f>
        <v>759.111307730788</v>
      </c>
      <c r="H842" s="100" t="n">
        <f aca="false">VLOOKUP($A834,LossChart!$A$3:$AB$105,15,0)</f>
        <v>80</v>
      </c>
      <c r="I842" s="100" t="n">
        <f aca="false">VLOOKUP($A834,LossChart!$A$3:$AB$105,16,0)</f>
        <v>477.304074136158</v>
      </c>
      <c r="J842" s="100" t="n">
        <f aca="false">VLOOKUP($A834,LossChart!$A$3:$AB$105,17,0)</f>
        <v>1316.41538186695</v>
      </c>
      <c r="K842" s="100"/>
    </row>
    <row r="843" customFormat="false" ht="15" hidden="false" customHeight="false" outlineLevel="0" collapsed="false">
      <c r="A843" s="0" t="s">
        <v>104</v>
      </c>
      <c r="G843" s="0" t="n">
        <f aca="false">G842-G841</f>
        <v>759.111307730788</v>
      </c>
      <c r="H843" s="0" t="n">
        <f aca="false">H842-H841</f>
        <v>80</v>
      </c>
      <c r="I843" s="0" t="n">
        <f aca="false">I842-I841</f>
        <v>477.304074136158</v>
      </c>
      <c r="J843" s="0" t="n">
        <f aca="false">J842-J841</f>
        <v>1316.41538186695</v>
      </c>
    </row>
    <row r="845" customFormat="false" ht="60" hidden="false" customHeight="false" outlineLevel="0" collapsed="false">
      <c r="A845" s="21" t="s">
        <v>63</v>
      </c>
      <c r="B845" s="21" t="s">
        <v>93</v>
      </c>
      <c r="C845" s="21" t="s">
        <v>94</v>
      </c>
      <c r="D845" s="94" t="str">
        <f aca="false">FoodDB!$C$1</f>
        <v>Fat
(g)</v>
      </c>
      <c r="E845" s="94" t="str">
        <f aca="false">FoodDB!$D$1</f>
        <v>Carbs
(g)</v>
      </c>
      <c r="F845" s="94" t="str">
        <f aca="false">FoodDB!$E$1</f>
        <v>Protein
(g)</v>
      </c>
      <c r="G845" s="94" t="str">
        <f aca="false">FoodDB!$F$1</f>
        <v>Fat
(Cal)</v>
      </c>
      <c r="H845" s="94" t="str">
        <f aca="false">FoodDB!$G$1</f>
        <v>Carb
(Cal)</v>
      </c>
      <c r="I845" s="94" t="str">
        <f aca="false">FoodDB!$H$1</f>
        <v>Protein
(Cal)</v>
      </c>
      <c r="J845" s="94" t="str">
        <f aca="false">FoodDB!$I$1</f>
        <v>Total
Calories</v>
      </c>
      <c r="K845" s="94"/>
      <c r="L845" s="94" t="s">
        <v>110</v>
      </c>
      <c r="M845" s="94" t="s">
        <v>111</v>
      </c>
      <c r="N845" s="94" t="s">
        <v>112</v>
      </c>
      <c r="O845" s="94" t="s">
        <v>113</v>
      </c>
      <c r="P845" s="94" t="s">
        <v>118</v>
      </c>
      <c r="Q845" s="94" t="s">
        <v>119</v>
      </c>
      <c r="R845" s="94" t="s">
        <v>120</v>
      </c>
      <c r="S845" s="94" t="s">
        <v>121</v>
      </c>
    </row>
    <row r="846" customFormat="false" ht="15" hidden="false" customHeight="false" outlineLevel="0" collapsed="false">
      <c r="A846" s="95" t="n">
        <f aca="false">A834+1</f>
        <v>43064</v>
      </c>
      <c r="B846" s="96" t="s">
        <v>108</v>
      </c>
      <c r="C846" s="97" t="n">
        <v>0</v>
      </c>
      <c r="D846" s="0" t="n">
        <f aca="false">$C846*VLOOKUP($B846,FoodDB!$A$2:$I$1014,3,0)</f>
        <v>0</v>
      </c>
      <c r="E846" s="0" t="n">
        <f aca="false">$C846*VLOOKUP($B846,FoodDB!$A$2:$I$1014,4,0)</f>
        <v>0</v>
      </c>
      <c r="F846" s="0" t="n">
        <f aca="false">$C846*VLOOKUP($B846,FoodDB!$A$2:$I$1014,5,0)</f>
        <v>0</v>
      </c>
      <c r="G846" s="0" t="n">
        <f aca="false">$C846*VLOOKUP($B846,FoodDB!$A$2:$I$1014,6,0)</f>
        <v>0</v>
      </c>
      <c r="H846" s="0" t="n">
        <f aca="false">$C846*VLOOKUP($B846,FoodDB!$A$2:$I$1014,7,0)</f>
        <v>0</v>
      </c>
      <c r="I846" s="0" t="n">
        <f aca="false">$C846*VLOOKUP($B846,FoodDB!$A$2:$I$1014,8,0)</f>
        <v>0</v>
      </c>
      <c r="J846" s="0" t="n">
        <f aca="false">$C846*VLOOKUP($B846,FoodDB!$A$2:$I$1014,9,0)</f>
        <v>0</v>
      </c>
      <c r="L846" s="0" t="n">
        <f aca="false">SUM(G846:G852)</f>
        <v>0</v>
      </c>
      <c r="M846" s="0" t="n">
        <f aca="false">SUM(H846:H852)</f>
        <v>0</v>
      </c>
      <c r="N846" s="0" t="n">
        <f aca="false">SUM(I846:I852)</f>
        <v>0</v>
      </c>
      <c r="O846" s="0" t="n">
        <f aca="false">SUM(L846:N846)</f>
        <v>0</v>
      </c>
      <c r="P846" s="100" t="n">
        <f aca="false">VLOOKUP($A846,LossChart!$A$3:$AB$105,14,0)-L846</f>
        <v>763.890197928672</v>
      </c>
      <c r="Q846" s="100" t="n">
        <f aca="false">VLOOKUP($A846,LossChart!$A$3:$AB$105,15,0)-M846</f>
        <v>80</v>
      </c>
      <c r="R846" s="100" t="n">
        <f aca="false">VLOOKUP($A846,LossChart!$A$3:$AB$105,16,0)-N846</f>
        <v>477.304074136158</v>
      </c>
      <c r="S846" s="100" t="n">
        <f aca="false">VLOOKUP($A846,LossChart!$A$3:$AB$105,17,0)-O846</f>
        <v>1321.19427206483</v>
      </c>
    </row>
    <row r="847" customFormat="false" ht="15" hidden="false" customHeight="false" outlineLevel="0" collapsed="false">
      <c r="B847" s="96" t="s">
        <v>108</v>
      </c>
      <c r="C847" s="97" t="n">
        <v>0</v>
      </c>
      <c r="D847" s="0" t="n">
        <f aca="false">$C847*VLOOKUP($B847,FoodDB!$A$2:$I$1014,3,0)</f>
        <v>0</v>
      </c>
      <c r="E847" s="0" t="n">
        <f aca="false">$C847*VLOOKUP($B847,FoodDB!$A$2:$I$1014,4,0)</f>
        <v>0</v>
      </c>
      <c r="F847" s="0" t="n">
        <f aca="false">$C847*VLOOKUP($B847,FoodDB!$A$2:$I$1014,5,0)</f>
        <v>0</v>
      </c>
      <c r="G847" s="0" t="n">
        <f aca="false">$C847*VLOOKUP($B847,FoodDB!$A$2:$I$1014,6,0)</f>
        <v>0</v>
      </c>
      <c r="H847" s="0" t="n">
        <f aca="false">$C847*VLOOKUP($B847,FoodDB!$A$2:$I$1014,7,0)</f>
        <v>0</v>
      </c>
      <c r="I847" s="0" t="n">
        <f aca="false">$C847*VLOOKUP($B847,FoodDB!$A$2:$I$1014,8,0)</f>
        <v>0</v>
      </c>
      <c r="J847" s="0" t="n">
        <f aca="false">$C847*VLOOKUP($B847,FoodDB!$A$2:$I$1014,9,0)</f>
        <v>0</v>
      </c>
    </row>
    <row r="848" customFormat="false" ht="15" hidden="false" customHeight="false" outlineLevel="0" collapsed="false">
      <c r="B848" s="96" t="s">
        <v>108</v>
      </c>
      <c r="C848" s="97" t="n">
        <v>0</v>
      </c>
      <c r="D848" s="0" t="n">
        <f aca="false">$C848*VLOOKUP($B848,FoodDB!$A$2:$I$1014,3,0)</f>
        <v>0</v>
      </c>
      <c r="E848" s="0" t="n">
        <f aca="false">$C848*VLOOKUP($B848,FoodDB!$A$2:$I$1014,4,0)</f>
        <v>0</v>
      </c>
      <c r="F848" s="0" t="n">
        <f aca="false">$C848*VLOOKUP($B848,FoodDB!$A$2:$I$1014,5,0)</f>
        <v>0</v>
      </c>
      <c r="G848" s="0" t="n">
        <f aca="false">$C848*VLOOKUP($B848,FoodDB!$A$2:$I$1014,6,0)</f>
        <v>0</v>
      </c>
      <c r="H848" s="0" t="n">
        <f aca="false">$C848*VLOOKUP($B848,FoodDB!$A$2:$I$1014,7,0)</f>
        <v>0</v>
      </c>
      <c r="I848" s="0" t="n">
        <f aca="false">$C848*VLOOKUP($B848,FoodDB!$A$2:$I$1014,8,0)</f>
        <v>0</v>
      </c>
      <c r="J848" s="0" t="n">
        <f aca="false">$C848*VLOOKUP($B848,FoodDB!$A$2:$I$1014,9,0)</f>
        <v>0</v>
      </c>
    </row>
    <row r="849" customFormat="false" ht="15" hidden="false" customHeight="false" outlineLevel="0" collapsed="false">
      <c r="B849" s="96" t="s">
        <v>108</v>
      </c>
      <c r="C849" s="97" t="n">
        <v>0</v>
      </c>
      <c r="D849" s="0" t="n">
        <f aca="false">$C849*VLOOKUP($B849,FoodDB!$A$2:$I$1014,3,0)</f>
        <v>0</v>
      </c>
      <c r="E849" s="0" t="n">
        <f aca="false">$C849*VLOOKUP($B849,FoodDB!$A$2:$I$1014,4,0)</f>
        <v>0</v>
      </c>
      <c r="F849" s="0" t="n">
        <f aca="false">$C849*VLOOKUP($B849,FoodDB!$A$2:$I$1014,5,0)</f>
        <v>0</v>
      </c>
      <c r="G849" s="0" t="n">
        <f aca="false">$C849*VLOOKUP($B849,FoodDB!$A$2:$I$1014,6,0)</f>
        <v>0</v>
      </c>
      <c r="H849" s="0" t="n">
        <f aca="false">$C849*VLOOKUP($B849,FoodDB!$A$2:$I$1014,7,0)</f>
        <v>0</v>
      </c>
      <c r="I849" s="0" t="n">
        <f aca="false">$C849*VLOOKUP($B849,FoodDB!$A$2:$I$1014,8,0)</f>
        <v>0</v>
      </c>
      <c r="J849" s="0" t="n">
        <f aca="false">$C849*VLOOKUP($B849,FoodDB!$A$2:$I$1014,9,0)</f>
        <v>0</v>
      </c>
    </row>
    <row r="850" customFormat="false" ht="15" hidden="false" customHeight="false" outlineLevel="0" collapsed="false">
      <c r="B850" s="96" t="s">
        <v>108</v>
      </c>
      <c r="C850" s="97" t="n">
        <v>0</v>
      </c>
      <c r="D850" s="0" t="n">
        <f aca="false">$C850*VLOOKUP($B850,FoodDB!$A$2:$I$1014,3,0)</f>
        <v>0</v>
      </c>
      <c r="E850" s="0" t="n">
        <f aca="false">$C850*VLOOKUP($B850,FoodDB!$A$2:$I$1014,4,0)</f>
        <v>0</v>
      </c>
      <c r="F850" s="0" t="n">
        <f aca="false">$C850*VLOOKUP($B850,FoodDB!$A$2:$I$1014,5,0)</f>
        <v>0</v>
      </c>
      <c r="G850" s="0" t="n">
        <f aca="false">$C850*VLOOKUP($B850,FoodDB!$A$2:$I$1014,6,0)</f>
        <v>0</v>
      </c>
      <c r="H850" s="0" t="n">
        <f aca="false">$C850*VLOOKUP($B850,FoodDB!$A$2:$I$1014,7,0)</f>
        <v>0</v>
      </c>
      <c r="I850" s="0" t="n">
        <f aca="false">$C850*VLOOKUP($B850,FoodDB!$A$2:$I$1014,8,0)</f>
        <v>0</v>
      </c>
      <c r="J850" s="0" t="n">
        <f aca="false">$C850*VLOOKUP($B850,FoodDB!$A$2:$I$1014,9,0)</f>
        <v>0</v>
      </c>
    </row>
    <row r="851" customFormat="false" ht="15" hidden="false" customHeight="false" outlineLevel="0" collapsed="false">
      <c r="B851" s="96" t="s">
        <v>108</v>
      </c>
      <c r="C851" s="97" t="n">
        <v>0</v>
      </c>
      <c r="D851" s="0" t="n">
        <f aca="false">$C851*VLOOKUP($B851,FoodDB!$A$2:$I$1014,3,0)</f>
        <v>0</v>
      </c>
      <c r="E851" s="0" t="n">
        <f aca="false">$C851*VLOOKUP($B851,FoodDB!$A$2:$I$1014,4,0)</f>
        <v>0</v>
      </c>
      <c r="F851" s="0" t="n">
        <f aca="false">$C851*VLOOKUP($B851,FoodDB!$A$2:$I$1014,5,0)</f>
        <v>0</v>
      </c>
      <c r="G851" s="0" t="n">
        <f aca="false">$C851*VLOOKUP($B851,FoodDB!$A$2:$I$1014,6,0)</f>
        <v>0</v>
      </c>
      <c r="H851" s="0" t="n">
        <f aca="false">$C851*VLOOKUP($B851,FoodDB!$A$2:$I$1014,7,0)</f>
        <v>0</v>
      </c>
      <c r="I851" s="0" t="n">
        <f aca="false">$C851*VLOOKUP($B851,FoodDB!$A$2:$I$1014,8,0)</f>
        <v>0</v>
      </c>
      <c r="J851" s="0" t="n">
        <f aca="false">$C851*VLOOKUP($B851,FoodDB!$A$2:$I$1014,9,0)</f>
        <v>0</v>
      </c>
    </row>
    <row r="852" customFormat="false" ht="15" hidden="false" customHeight="false" outlineLevel="0" collapsed="false">
      <c r="B852" s="96" t="s">
        <v>108</v>
      </c>
      <c r="C852" s="97" t="n">
        <v>0</v>
      </c>
      <c r="D852" s="0" t="n">
        <f aca="false">$C852*VLOOKUP($B852,FoodDB!$A$2:$I$1014,3,0)</f>
        <v>0</v>
      </c>
      <c r="E852" s="0" t="n">
        <f aca="false">$C852*VLOOKUP($B852,FoodDB!$A$2:$I$1014,4,0)</f>
        <v>0</v>
      </c>
      <c r="F852" s="0" t="n">
        <f aca="false">$C852*VLOOKUP($B852,FoodDB!$A$2:$I$1014,5,0)</f>
        <v>0</v>
      </c>
      <c r="G852" s="0" t="n">
        <f aca="false">$C852*VLOOKUP($B852,FoodDB!$A$2:$I$1014,6,0)</f>
        <v>0</v>
      </c>
      <c r="H852" s="0" t="n">
        <f aca="false">$C852*VLOOKUP($B852,FoodDB!$A$2:$I$1014,7,0)</f>
        <v>0</v>
      </c>
      <c r="I852" s="0" t="n">
        <f aca="false">$C852*VLOOKUP($B852,FoodDB!$A$2:$I$1014,8,0)</f>
        <v>0</v>
      </c>
      <c r="J852" s="0" t="n">
        <f aca="false">$C852*VLOOKUP($B852,FoodDB!$A$2:$I$1014,9,0)</f>
        <v>0</v>
      </c>
    </row>
    <row r="853" customFormat="false" ht="15" hidden="false" customHeight="false" outlineLevel="0" collapsed="false">
      <c r="A853" s="0" t="s">
        <v>98</v>
      </c>
      <c r="G853" s="0" t="n">
        <f aca="false">SUM(G846:G852)</f>
        <v>0</v>
      </c>
      <c r="H853" s="0" t="n">
        <f aca="false">SUM(H846:H852)</f>
        <v>0</v>
      </c>
      <c r="I853" s="0" t="n">
        <f aca="false">SUM(I846:I852)</f>
        <v>0</v>
      </c>
      <c r="J853" s="0" t="n">
        <f aca="false">SUM(G853:I853)</f>
        <v>0</v>
      </c>
    </row>
    <row r="854" customFormat="false" ht="15" hidden="false" customHeight="false" outlineLevel="0" collapsed="false">
      <c r="A854" s="0" t="s">
        <v>102</v>
      </c>
      <c r="B854" s="0" t="s">
        <v>103</v>
      </c>
      <c r="E854" s="100"/>
      <c r="F854" s="100"/>
      <c r="G854" s="100" t="n">
        <f aca="false">VLOOKUP($A846,LossChart!$A$3:$AB$105,14,0)</f>
        <v>763.890197928672</v>
      </c>
      <c r="H854" s="100" t="n">
        <f aca="false">VLOOKUP($A846,LossChart!$A$3:$AB$105,15,0)</f>
        <v>80</v>
      </c>
      <c r="I854" s="100" t="n">
        <f aca="false">VLOOKUP($A846,LossChart!$A$3:$AB$105,16,0)</f>
        <v>477.304074136158</v>
      </c>
      <c r="J854" s="100" t="n">
        <f aca="false">VLOOKUP($A846,LossChart!$A$3:$AB$105,17,0)</f>
        <v>1321.19427206483</v>
      </c>
      <c r="K854" s="100"/>
    </row>
    <row r="855" customFormat="false" ht="15" hidden="false" customHeight="false" outlineLevel="0" collapsed="false">
      <c r="A855" s="0" t="s">
        <v>104</v>
      </c>
      <c r="G855" s="0" t="n">
        <f aca="false">G854-G853</f>
        <v>763.890197928672</v>
      </c>
      <c r="H855" s="0" t="n">
        <f aca="false">H854-H853</f>
        <v>80</v>
      </c>
      <c r="I855" s="0" t="n">
        <f aca="false">I854-I853</f>
        <v>477.304074136158</v>
      </c>
      <c r="J855" s="0" t="n">
        <f aca="false">J854-J853</f>
        <v>1321.19427206483</v>
      </c>
    </row>
    <row r="857" customFormat="false" ht="60" hidden="false" customHeight="false" outlineLevel="0" collapsed="false">
      <c r="A857" s="21" t="s">
        <v>63</v>
      </c>
      <c r="B857" s="21" t="s">
        <v>93</v>
      </c>
      <c r="C857" s="21" t="s">
        <v>94</v>
      </c>
      <c r="D857" s="94" t="str">
        <f aca="false">FoodDB!$C$1</f>
        <v>Fat
(g)</v>
      </c>
      <c r="E857" s="94" t="str">
        <f aca="false">FoodDB!$D$1</f>
        <v>Carbs
(g)</v>
      </c>
      <c r="F857" s="94" t="str">
        <f aca="false">FoodDB!$E$1</f>
        <v>Protein
(g)</v>
      </c>
      <c r="G857" s="94" t="str">
        <f aca="false">FoodDB!$F$1</f>
        <v>Fat
(Cal)</v>
      </c>
      <c r="H857" s="94" t="str">
        <f aca="false">FoodDB!$G$1</f>
        <v>Carb
(Cal)</v>
      </c>
      <c r="I857" s="94" t="str">
        <f aca="false">FoodDB!$H$1</f>
        <v>Protein
(Cal)</v>
      </c>
      <c r="J857" s="94" t="str">
        <f aca="false">FoodDB!$I$1</f>
        <v>Total
Calories</v>
      </c>
      <c r="K857" s="94"/>
      <c r="L857" s="94" t="s">
        <v>110</v>
      </c>
      <c r="M857" s="94" t="s">
        <v>111</v>
      </c>
      <c r="N857" s="94" t="s">
        <v>112</v>
      </c>
      <c r="O857" s="94" t="s">
        <v>113</v>
      </c>
      <c r="P857" s="94" t="s">
        <v>118</v>
      </c>
      <c r="Q857" s="94" t="s">
        <v>119</v>
      </c>
      <c r="R857" s="94" t="s">
        <v>120</v>
      </c>
      <c r="S857" s="94" t="s">
        <v>121</v>
      </c>
    </row>
    <row r="858" customFormat="false" ht="15" hidden="false" customHeight="false" outlineLevel="0" collapsed="false">
      <c r="A858" s="95" t="n">
        <f aca="false">A846+1</f>
        <v>43065</v>
      </c>
      <c r="B858" s="96" t="s">
        <v>108</v>
      </c>
      <c r="C858" s="97" t="n">
        <v>0</v>
      </c>
      <c r="D858" s="0" t="n">
        <f aca="false">$C858*VLOOKUP($B858,FoodDB!$A$2:$I$1014,3,0)</f>
        <v>0</v>
      </c>
      <c r="E858" s="0" t="n">
        <f aca="false">$C858*VLOOKUP($B858,FoodDB!$A$2:$I$1014,4,0)</f>
        <v>0</v>
      </c>
      <c r="F858" s="0" t="n">
        <f aca="false">$C858*VLOOKUP($B858,FoodDB!$A$2:$I$1014,5,0)</f>
        <v>0</v>
      </c>
      <c r="G858" s="0" t="n">
        <f aca="false">$C858*VLOOKUP($B858,FoodDB!$A$2:$I$1014,6,0)</f>
        <v>0</v>
      </c>
      <c r="H858" s="0" t="n">
        <f aca="false">$C858*VLOOKUP($B858,FoodDB!$A$2:$I$1014,7,0)</f>
        <v>0</v>
      </c>
      <c r="I858" s="0" t="n">
        <f aca="false">$C858*VLOOKUP($B858,FoodDB!$A$2:$I$1014,8,0)</f>
        <v>0</v>
      </c>
      <c r="J858" s="0" t="n">
        <f aca="false">$C858*VLOOKUP($B858,FoodDB!$A$2:$I$1014,9,0)</f>
        <v>0</v>
      </c>
      <c r="L858" s="0" t="n">
        <f aca="false">SUM(G858:G864)</f>
        <v>0</v>
      </c>
      <c r="M858" s="0" t="n">
        <f aca="false">SUM(H858:H864)</f>
        <v>0</v>
      </c>
      <c r="N858" s="0" t="n">
        <f aca="false">SUM(I858:I864)</f>
        <v>0</v>
      </c>
      <c r="O858" s="0" t="n">
        <f aca="false">SUM(L858:N858)</f>
        <v>0</v>
      </c>
      <c r="P858" s="100" t="n">
        <f aca="false">VLOOKUP($A858,LossChart!$A$3:$AB$105,14,0)-L858</f>
        <v>768.626760813375</v>
      </c>
      <c r="Q858" s="100" t="n">
        <f aca="false">VLOOKUP($A858,LossChart!$A$3:$AB$105,15,0)-M858</f>
        <v>80</v>
      </c>
      <c r="R858" s="100" t="n">
        <f aca="false">VLOOKUP($A858,LossChart!$A$3:$AB$105,16,0)-N858</f>
        <v>477.304074136158</v>
      </c>
      <c r="S858" s="100" t="n">
        <f aca="false">VLOOKUP($A858,LossChart!$A$3:$AB$105,17,0)-O858</f>
        <v>1325.93083494953</v>
      </c>
    </row>
    <row r="859" customFormat="false" ht="15" hidden="false" customHeight="false" outlineLevel="0" collapsed="false">
      <c r="B859" s="96" t="s">
        <v>108</v>
      </c>
      <c r="C859" s="97" t="n">
        <v>0</v>
      </c>
      <c r="D859" s="0" t="n">
        <f aca="false">$C859*VLOOKUP($B859,FoodDB!$A$2:$I$1014,3,0)</f>
        <v>0</v>
      </c>
      <c r="E859" s="0" t="n">
        <f aca="false">$C859*VLOOKUP($B859,FoodDB!$A$2:$I$1014,4,0)</f>
        <v>0</v>
      </c>
      <c r="F859" s="0" t="n">
        <f aca="false">$C859*VLOOKUP($B859,FoodDB!$A$2:$I$1014,5,0)</f>
        <v>0</v>
      </c>
      <c r="G859" s="0" t="n">
        <f aca="false">$C859*VLOOKUP($B859,FoodDB!$A$2:$I$1014,6,0)</f>
        <v>0</v>
      </c>
      <c r="H859" s="0" t="n">
        <f aca="false">$C859*VLOOKUP($B859,FoodDB!$A$2:$I$1014,7,0)</f>
        <v>0</v>
      </c>
      <c r="I859" s="0" t="n">
        <f aca="false">$C859*VLOOKUP($B859,FoodDB!$A$2:$I$1014,8,0)</f>
        <v>0</v>
      </c>
      <c r="J859" s="0" t="n">
        <f aca="false">$C859*VLOOKUP($B859,FoodDB!$A$2:$I$1014,9,0)</f>
        <v>0</v>
      </c>
    </row>
    <row r="860" customFormat="false" ht="15" hidden="false" customHeight="false" outlineLevel="0" collapsed="false">
      <c r="B860" s="96" t="s">
        <v>108</v>
      </c>
      <c r="C860" s="97" t="n">
        <v>0</v>
      </c>
      <c r="D860" s="0" t="n">
        <f aca="false">$C860*VLOOKUP($B860,FoodDB!$A$2:$I$1014,3,0)</f>
        <v>0</v>
      </c>
      <c r="E860" s="0" t="n">
        <f aca="false">$C860*VLOOKUP($B860,FoodDB!$A$2:$I$1014,4,0)</f>
        <v>0</v>
      </c>
      <c r="F860" s="0" t="n">
        <f aca="false">$C860*VLOOKUP($B860,FoodDB!$A$2:$I$1014,5,0)</f>
        <v>0</v>
      </c>
      <c r="G860" s="0" t="n">
        <f aca="false">$C860*VLOOKUP($B860,FoodDB!$A$2:$I$1014,6,0)</f>
        <v>0</v>
      </c>
      <c r="H860" s="0" t="n">
        <f aca="false">$C860*VLOOKUP($B860,FoodDB!$A$2:$I$1014,7,0)</f>
        <v>0</v>
      </c>
      <c r="I860" s="0" t="n">
        <f aca="false">$C860*VLOOKUP($B860,FoodDB!$A$2:$I$1014,8,0)</f>
        <v>0</v>
      </c>
      <c r="J860" s="0" t="n">
        <f aca="false">$C860*VLOOKUP($B860,FoodDB!$A$2:$I$1014,9,0)</f>
        <v>0</v>
      </c>
    </row>
    <row r="861" customFormat="false" ht="15" hidden="false" customHeight="false" outlineLevel="0" collapsed="false">
      <c r="B861" s="96" t="s">
        <v>108</v>
      </c>
      <c r="C861" s="97" t="n">
        <v>0</v>
      </c>
      <c r="D861" s="0" t="n">
        <f aca="false">$C861*VLOOKUP($B861,FoodDB!$A$2:$I$1014,3,0)</f>
        <v>0</v>
      </c>
      <c r="E861" s="0" t="n">
        <f aca="false">$C861*VLOOKUP($B861,FoodDB!$A$2:$I$1014,4,0)</f>
        <v>0</v>
      </c>
      <c r="F861" s="0" t="n">
        <f aca="false">$C861*VLOOKUP($B861,FoodDB!$A$2:$I$1014,5,0)</f>
        <v>0</v>
      </c>
      <c r="G861" s="0" t="n">
        <f aca="false">$C861*VLOOKUP($B861,FoodDB!$A$2:$I$1014,6,0)</f>
        <v>0</v>
      </c>
      <c r="H861" s="0" t="n">
        <f aca="false">$C861*VLOOKUP($B861,FoodDB!$A$2:$I$1014,7,0)</f>
        <v>0</v>
      </c>
      <c r="I861" s="0" t="n">
        <f aca="false">$C861*VLOOKUP($B861,FoodDB!$A$2:$I$1014,8,0)</f>
        <v>0</v>
      </c>
      <c r="J861" s="0" t="n">
        <f aca="false">$C861*VLOOKUP($B861,FoodDB!$A$2:$I$1014,9,0)</f>
        <v>0</v>
      </c>
    </row>
    <row r="862" customFormat="false" ht="15" hidden="false" customHeight="false" outlineLevel="0" collapsed="false">
      <c r="B862" s="96" t="s">
        <v>108</v>
      </c>
      <c r="C862" s="97" t="n">
        <v>0</v>
      </c>
      <c r="D862" s="0" t="n">
        <f aca="false">$C862*VLOOKUP($B862,FoodDB!$A$2:$I$1014,3,0)</f>
        <v>0</v>
      </c>
      <c r="E862" s="0" t="n">
        <f aca="false">$C862*VLOOKUP($B862,FoodDB!$A$2:$I$1014,4,0)</f>
        <v>0</v>
      </c>
      <c r="F862" s="0" t="n">
        <f aca="false">$C862*VLOOKUP($B862,FoodDB!$A$2:$I$1014,5,0)</f>
        <v>0</v>
      </c>
      <c r="G862" s="0" t="n">
        <f aca="false">$C862*VLOOKUP($B862,FoodDB!$A$2:$I$1014,6,0)</f>
        <v>0</v>
      </c>
      <c r="H862" s="0" t="n">
        <f aca="false">$C862*VLOOKUP($B862,FoodDB!$A$2:$I$1014,7,0)</f>
        <v>0</v>
      </c>
      <c r="I862" s="0" t="n">
        <f aca="false">$C862*VLOOKUP($B862,FoodDB!$A$2:$I$1014,8,0)</f>
        <v>0</v>
      </c>
      <c r="J862" s="0" t="n">
        <f aca="false">$C862*VLOOKUP($B862,FoodDB!$A$2:$I$1014,9,0)</f>
        <v>0</v>
      </c>
    </row>
    <row r="863" customFormat="false" ht="15" hidden="false" customHeight="false" outlineLevel="0" collapsed="false">
      <c r="B863" s="96" t="s">
        <v>108</v>
      </c>
      <c r="C863" s="97" t="n">
        <v>0</v>
      </c>
      <c r="D863" s="0" t="n">
        <f aca="false">$C863*VLOOKUP($B863,FoodDB!$A$2:$I$1014,3,0)</f>
        <v>0</v>
      </c>
      <c r="E863" s="0" t="n">
        <f aca="false">$C863*VLOOKUP($B863,FoodDB!$A$2:$I$1014,4,0)</f>
        <v>0</v>
      </c>
      <c r="F863" s="0" t="n">
        <f aca="false">$C863*VLOOKUP($B863,FoodDB!$A$2:$I$1014,5,0)</f>
        <v>0</v>
      </c>
      <c r="G863" s="0" t="n">
        <f aca="false">$C863*VLOOKUP($B863,FoodDB!$A$2:$I$1014,6,0)</f>
        <v>0</v>
      </c>
      <c r="H863" s="0" t="n">
        <f aca="false">$C863*VLOOKUP($B863,FoodDB!$A$2:$I$1014,7,0)</f>
        <v>0</v>
      </c>
      <c r="I863" s="0" t="n">
        <f aca="false">$C863*VLOOKUP($B863,FoodDB!$A$2:$I$1014,8,0)</f>
        <v>0</v>
      </c>
      <c r="J863" s="0" t="n">
        <f aca="false">$C863*VLOOKUP($B863,FoodDB!$A$2:$I$1014,9,0)</f>
        <v>0</v>
      </c>
    </row>
    <row r="864" customFormat="false" ht="15" hidden="false" customHeight="false" outlineLevel="0" collapsed="false">
      <c r="B864" s="96" t="s">
        <v>108</v>
      </c>
      <c r="C864" s="97" t="n">
        <v>0</v>
      </c>
      <c r="D864" s="0" t="n">
        <f aca="false">$C864*VLOOKUP($B864,FoodDB!$A$2:$I$1014,3,0)</f>
        <v>0</v>
      </c>
      <c r="E864" s="0" t="n">
        <f aca="false">$C864*VLOOKUP($B864,FoodDB!$A$2:$I$1014,4,0)</f>
        <v>0</v>
      </c>
      <c r="F864" s="0" t="n">
        <f aca="false">$C864*VLOOKUP($B864,FoodDB!$A$2:$I$1014,5,0)</f>
        <v>0</v>
      </c>
      <c r="G864" s="0" t="n">
        <f aca="false">$C864*VLOOKUP($B864,FoodDB!$A$2:$I$1014,6,0)</f>
        <v>0</v>
      </c>
      <c r="H864" s="0" t="n">
        <f aca="false">$C864*VLOOKUP($B864,FoodDB!$A$2:$I$1014,7,0)</f>
        <v>0</v>
      </c>
      <c r="I864" s="0" t="n">
        <f aca="false">$C864*VLOOKUP($B864,FoodDB!$A$2:$I$1014,8,0)</f>
        <v>0</v>
      </c>
      <c r="J864" s="0" t="n">
        <f aca="false">$C864*VLOOKUP($B864,FoodDB!$A$2:$I$1014,9,0)</f>
        <v>0</v>
      </c>
    </row>
    <row r="865" customFormat="false" ht="15" hidden="false" customHeight="false" outlineLevel="0" collapsed="false">
      <c r="A865" s="0" t="s">
        <v>98</v>
      </c>
      <c r="G865" s="0" t="n">
        <f aca="false">SUM(G858:G864)</f>
        <v>0</v>
      </c>
      <c r="H865" s="0" t="n">
        <f aca="false">SUM(H858:H864)</f>
        <v>0</v>
      </c>
      <c r="I865" s="0" t="n">
        <f aca="false">SUM(I858:I864)</f>
        <v>0</v>
      </c>
      <c r="J865" s="0" t="n">
        <f aca="false">SUM(G865:I865)</f>
        <v>0</v>
      </c>
    </row>
    <row r="866" customFormat="false" ht="15" hidden="false" customHeight="false" outlineLevel="0" collapsed="false">
      <c r="A866" s="0" t="s">
        <v>102</v>
      </c>
      <c r="B866" s="0" t="s">
        <v>103</v>
      </c>
      <c r="E866" s="100"/>
      <c r="F866" s="100"/>
      <c r="G866" s="100" t="n">
        <f aca="false">VLOOKUP($A858,LossChart!$A$3:$AB$105,14,0)</f>
        <v>768.626760813375</v>
      </c>
      <c r="H866" s="100" t="n">
        <f aca="false">VLOOKUP($A858,LossChart!$A$3:$AB$105,15,0)</f>
        <v>80</v>
      </c>
      <c r="I866" s="100" t="n">
        <f aca="false">VLOOKUP($A858,LossChart!$A$3:$AB$105,16,0)</f>
        <v>477.304074136158</v>
      </c>
      <c r="J866" s="100" t="n">
        <f aca="false">VLOOKUP($A858,LossChart!$A$3:$AB$105,17,0)</f>
        <v>1325.93083494953</v>
      </c>
      <c r="K866" s="100"/>
    </row>
    <row r="867" customFormat="false" ht="15" hidden="false" customHeight="false" outlineLevel="0" collapsed="false">
      <c r="A867" s="0" t="s">
        <v>104</v>
      </c>
      <c r="G867" s="0" t="n">
        <f aca="false">G866-G865</f>
        <v>768.626760813375</v>
      </c>
      <c r="H867" s="0" t="n">
        <f aca="false">H866-H865</f>
        <v>80</v>
      </c>
      <c r="I867" s="0" t="n">
        <f aca="false">I866-I865</f>
        <v>477.304074136158</v>
      </c>
      <c r="J867" s="0" t="n">
        <f aca="false">J866-J865</f>
        <v>1325.93083494953</v>
      </c>
    </row>
    <row r="869" customFormat="false" ht="60" hidden="false" customHeight="false" outlineLevel="0" collapsed="false">
      <c r="A869" s="21" t="s">
        <v>63</v>
      </c>
      <c r="B869" s="21" t="s">
        <v>93</v>
      </c>
      <c r="C869" s="21" t="s">
        <v>94</v>
      </c>
      <c r="D869" s="94" t="str">
        <f aca="false">FoodDB!$C$1</f>
        <v>Fat
(g)</v>
      </c>
      <c r="E869" s="94" t="str">
        <f aca="false">FoodDB!$D$1</f>
        <v>Carbs
(g)</v>
      </c>
      <c r="F869" s="94" t="str">
        <f aca="false">FoodDB!$E$1</f>
        <v>Protein
(g)</v>
      </c>
      <c r="G869" s="94" t="str">
        <f aca="false">FoodDB!$F$1</f>
        <v>Fat
(Cal)</v>
      </c>
      <c r="H869" s="94" t="str">
        <f aca="false">FoodDB!$G$1</f>
        <v>Carb
(Cal)</v>
      </c>
      <c r="I869" s="94" t="str">
        <f aca="false">FoodDB!$H$1</f>
        <v>Protein
(Cal)</v>
      </c>
      <c r="J869" s="94" t="str">
        <f aca="false">FoodDB!$I$1</f>
        <v>Total
Calories</v>
      </c>
      <c r="K869" s="94"/>
      <c r="L869" s="94" t="s">
        <v>110</v>
      </c>
      <c r="M869" s="94" t="s">
        <v>111</v>
      </c>
      <c r="N869" s="94" t="s">
        <v>112</v>
      </c>
      <c r="O869" s="94" t="s">
        <v>113</v>
      </c>
      <c r="P869" s="94" t="s">
        <v>118</v>
      </c>
      <c r="Q869" s="94" t="s">
        <v>119</v>
      </c>
      <c r="R869" s="94" t="s">
        <v>120</v>
      </c>
      <c r="S869" s="94" t="s">
        <v>121</v>
      </c>
    </row>
    <row r="870" customFormat="false" ht="15" hidden="false" customHeight="false" outlineLevel="0" collapsed="false">
      <c r="A870" s="95" t="n">
        <f aca="false">A858+1</f>
        <v>43066</v>
      </c>
      <c r="B870" s="96" t="s">
        <v>108</v>
      </c>
      <c r="C870" s="97" t="n">
        <v>0</v>
      </c>
      <c r="D870" s="0" t="n">
        <f aca="false">$C870*VLOOKUP($B870,FoodDB!$A$2:$I$1014,3,0)</f>
        <v>0</v>
      </c>
      <c r="E870" s="0" t="n">
        <f aca="false">$C870*VLOOKUP($B870,FoodDB!$A$2:$I$1014,4,0)</f>
        <v>0</v>
      </c>
      <c r="F870" s="0" t="n">
        <f aca="false">$C870*VLOOKUP($B870,FoodDB!$A$2:$I$1014,5,0)</f>
        <v>0</v>
      </c>
      <c r="G870" s="0" t="n">
        <f aca="false">$C870*VLOOKUP($B870,FoodDB!$A$2:$I$1014,6,0)</f>
        <v>0</v>
      </c>
      <c r="H870" s="0" t="n">
        <f aca="false">$C870*VLOOKUP($B870,FoodDB!$A$2:$I$1014,7,0)</f>
        <v>0</v>
      </c>
      <c r="I870" s="0" t="n">
        <f aca="false">$C870*VLOOKUP($B870,FoodDB!$A$2:$I$1014,8,0)</f>
        <v>0</v>
      </c>
      <c r="J870" s="0" t="n">
        <f aca="false">$C870*VLOOKUP($B870,FoodDB!$A$2:$I$1014,9,0)</f>
        <v>0</v>
      </c>
      <c r="L870" s="0" t="n">
        <f aca="false">SUM(G870:G876)</f>
        <v>0</v>
      </c>
      <c r="M870" s="0" t="n">
        <f aca="false">SUM(H870:H876)</f>
        <v>0</v>
      </c>
      <c r="N870" s="0" t="n">
        <f aca="false">SUM(I870:I876)</f>
        <v>0</v>
      </c>
      <c r="O870" s="0" t="n">
        <f aca="false">SUM(L870:N870)</f>
        <v>0</v>
      </c>
      <c r="P870" s="100" t="n">
        <f aca="false">VLOOKUP($A870,LossChart!$A$3:$AB$105,14,0)-L870</f>
        <v>773.321371283957</v>
      </c>
      <c r="Q870" s="100" t="n">
        <f aca="false">VLOOKUP($A870,LossChart!$A$3:$AB$105,15,0)-M870</f>
        <v>80</v>
      </c>
      <c r="R870" s="100" t="n">
        <f aca="false">VLOOKUP($A870,LossChart!$A$3:$AB$105,16,0)-N870</f>
        <v>477.304074136158</v>
      </c>
      <c r="S870" s="100" t="n">
        <f aca="false">VLOOKUP($A870,LossChart!$A$3:$AB$105,17,0)-O870</f>
        <v>1330.62544542011</v>
      </c>
    </row>
    <row r="871" customFormat="false" ht="15" hidden="false" customHeight="false" outlineLevel="0" collapsed="false">
      <c r="B871" s="96" t="s">
        <v>108</v>
      </c>
      <c r="C871" s="97" t="n">
        <v>0</v>
      </c>
      <c r="D871" s="0" t="n">
        <f aca="false">$C871*VLOOKUP($B871,FoodDB!$A$2:$I$1014,3,0)</f>
        <v>0</v>
      </c>
      <c r="E871" s="0" t="n">
        <f aca="false">$C871*VLOOKUP($B871,FoodDB!$A$2:$I$1014,4,0)</f>
        <v>0</v>
      </c>
      <c r="F871" s="0" t="n">
        <f aca="false">$C871*VLOOKUP($B871,FoodDB!$A$2:$I$1014,5,0)</f>
        <v>0</v>
      </c>
      <c r="G871" s="0" t="n">
        <f aca="false">$C871*VLOOKUP($B871,FoodDB!$A$2:$I$1014,6,0)</f>
        <v>0</v>
      </c>
      <c r="H871" s="0" t="n">
        <f aca="false">$C871*VLOOKUP($B871,FoodDB!$A$2:$I$1014,7,0)</f>
        <v>0</v>
      </c>
      <c r="I871" s="0" t="n">
        <f aca="false">$C871*VLOOKUP($B871,FoodDB!$A$2:$I$1014,8,0)</f>
        <v>0</v>
      </c>
      <c r="J871" s="0" t="n">
        <f aca="false">$C871*VLOOKUP($B871,FoodDB!$A$2:$I$1014,9,0)</f>
        <v>0</v>
      </c>
    </row>
    <row r="872" customFormat="false" ht="15" hidden="false" customHeight="false" outlineLevel="0" collapsed="false">
      <c r="B872" s="96" t="s">
        <v>108</v>
      </c>
      <c r="C872" s="97" t="n">
        <v>0</v>
      </c>
      <c r="D872" s="0" t="n">
        <f aca="false">$C872*VLOOKUP($B872,FoodDB!$A$2:$I$1014,3,0)</f>
        <v>0</v>
      </c>
      <c r="E872" s="0" t="n">
        <f aca="false">$C872*VLOOKUP($B872,FoodDB!$A$2:$I$1014,4,0)</f>
        <v>0</v>
      </c>
      <c r="F872" s="0" t="n">
        <f aca="false">$C872*VLOOKUP($B872,FoodDB!$A$2:$I$1014,5,0)</f>
        <v>0</v>
      </c>
      <c r="G872" s="0" t="n">
        <f aca="false">$C872*VLOOKUP($B872,FoodDB!$A$2:$I$1014,6,0)</f>
        <v>0</v>
      </c>
      <c r="H872" s="0" t="n">
        <f aca="false">$C872*VLOOKUP($B872,FoodDB!$A$2:$I$1014,7,0)</f>
        <v>0</v>
      </c>
      <c r="I872" s="0" t="n">
        <f aca="false">$C872*VLOOKUP($B872,FoodDB!$A$2:$I$1014,8,0)</f>
        <v>0</v>
      </c>
      <c r="J872" s="0" t="n">
        <f aca="false">$C872*VLOOKUP($B872,FoodDB!$A$2:$I$1014,9,0)</f>
        <v>0</v>
      </c>
    </row>
    <row r="873" customFormat="false" ht="15" hidden="false" customHeight="false" outlineLevel="0" collapsed="false">
      <c r="B873" s="96" t="s">
        <v>108</v>
      </c>
      <c r="C873" s="97" t="n">
        <v>0</v>
      </c>
      <c r="D873" s="0" t="n">
        <f aca="false">$C873*VLOOKUP($B873,FoodDB!$A$2:$I$1014,3,0)</f>
        <v>0</v>
      </c>
      <c r="E873" s="0" t="n">
        <f aca="false">$C873*VLOOKUP($B873,FoodDB!$A$2:$I$1014,4,0)</f>
        <v>0</v>
      </c>
      <c r="F873" s="0" t="n">
        <f aca="false">$C873*VLOOKUP($B873,FoodDB!$A$2:$I$1014,5,0)</f>
        <v>0</v>
      </c>
      <c r="G873" s="0" t="n">
        <f aca="false">$C873*VLOOKUP($B873,FoodDB!$A$2:$I$1014,6,0)</f>
        <v>0</v>
      </c>
      <c r="H873" s="0" t="n">
        <f aca="false">$C873*VLOOKUP($B873,FoodDB!$A$2:$I$1014,7,0)</f>
        <v>0</v>
      </c>
      <c r="I873" s="0" t="n">
        <f aca="false">$C873*VLOOKUP($B873,FoodDB!$A$2:$I$1014,8,0)</f>
        <v>0</v>
      </c>
      <c r="J873" s="0" t="n">
        <f aca="false">$C873*VLOOKUP($B873,FoodDB!$A$2:$I$1014,9,0)</f>
        <v>0</v>
      </c>
    </row>
    <row r="874" customFormat="false" ht="15" hidden="false" customHeight="false" outlineLevel="0" collapsed="false">
      <c r="B874" s="96" t="s">
        <v>108</v>
      </c>
      <c r="C874" s="97" t="n">
        <v>0</v>
      </c>
      <c r="D874" s="0" t="n">
        <f aca="false">$C874*VLOOKUP($B874,FoodDB!$A$2:$I$1014,3,0)</f>
        <v>0</v>
      </c>
      <c r="E874" s="0" t="n">
        <f aca="false">$C874*VLOOKUP($B874,FoodDB!$A$2:$I$1014,4,0)</f>
        <v>0</v>
      </c>
      <c r="F874" s="0" t="n">
        <f aca="false">$C874*VLOOKUP($B874,FoodDB!$A$2:$I$1014,5,0)</f>
        <v>0</v>
      </c>
      <c r="G874" s="0" t="n">
        <f aca="false">$C874*VLOOKUP($B874,FoodDB!$A$2:$I$1014,6,0)</f>
        <v>0</v>
      </c>
      <c r="H874" s="0" t="n">
        <f aca="false">$C874*VLOOKUP($B874,FoodDB!$A$2:$I$1014,7,0)</f>
        <v>0</v>
      </c>
      <c r="I874" s="0" t="n">
        <f aca="false">$C874*VLOOKUP($B874,FoodDB!$A$2:$I$1014,8,0)</f>
        <v>0</v>
      </c>
      <c r="J874" s="0" t="n">
        <f aca="false">$C874*VLOOKUP($B874,FoodDB!$A$2:$I$1014,9,0)</f>
        <v>0</v>
      </c>
    </row>
    <row r="875" customFormat="false" ht="15" hidden="false" customHeight="false" outlineLevel="0" collapsed="false">
      <c r="B875" s="96" t="s">
        <v>108</v>
      </c>
      <c r="C875" s="97" t="n">
        <v>0</v>
      </c>
      <c r="D875" s="0" t="n">
        <f aca="false">$C875*VLOOKUP($B875,FoodDB!$A$2:$I$1014,3,0)</f>
        <v>0</v>
      </c>
      <c r="E875" s="0" t="n">
        <f aca="false">$C875*VLOOKUP($B875,FoodDB!$A$2:$I$1014,4,0)</f>
        <v>0</v>
      </c>
      <c r="F875" s="0" t="n">
        <f aca="false">$C875*VLOOKUP($B875,FoodDB!$A$2:$I$1014,5,0)</f>
        <v>0</v>
      </c>
      <c r="G875" s="0" t="n">
        <f aca="false">$C875*VLOOKUP($B875,FoodDB!$A$2:$I$1014,6,0)</f>
        <v>0</v>
      </c>
      <c r="H875" s="0" t="n">
        <f aca="false">$C875*VLOOKUP($B875,FoodDB!$A$2:$I$1014,7,0)</f>
        <v>0</v>
      </c>
      <c r="I875" s="0" t="n">
        <f aca="false">$C875*VLOOKUP($B875,FoodDB!$A$2:$I$1014,8,0)</f>
        <v>0</v>
      </c>
      <c r="J875" s="0" t="n">
        <f aca="false">$C875*VLOOKUP($B875,FoodDB!$A$2:$I$1014,9,0)</f>
        <v>0</v>
      </c>
    </row>
    <row r="876" customFormat="false" ht="15" hidden="false" customHeight="false" outlineLevel="0" collapsed="false">
      <c r="B876" s="96" t="s">
        <v>108</v>
      </c>
      <c r="C876" s="97" t="n">
        <v>0</v>
      </c>
      <c r="D876" s="0" t="n">
        <f aca="false">$C876*VLOOKUP($B876,FoodDB!$A$2:$I$1014,3,0)</f>
        <v>0</v>
      </c>
      <c r="E876" s="0" t="n">
        <f aca="false">$C876*VLOOKUP($B876,FoodDB!$A$2:$I$1014,4,0)</f>
        <v>0</v>
      </c>
      <c r="F876" s="0" t="n">
        <f aca="false">$C876*VLOOKUP($B876,FoodDB!$A$2:$I$1014,5,0)</f>
        <v>0</v>
      </c>
      <c r="G876" s="0" t="n">
        <f aca="false">$C876*VLOOKUP($B876,FoodDB!$A$2:$I$1014,6,0)</f>
        <v>0</v>
      </c>
      <c r="H876" s="0" t="n">
        <f aca="false">$C876*VLOOKUP($B876,FoodDB!$A$2:$I$1014,7,0)</f>
        <v>0</v>
      </c>
      <c r="I876" s="0" t="n">
        <f aca="false">$C876*VLOOKUP($B876,FoodDB!$A$2:$I$1014,8,0)</f>
        <v>0</v>
      </c>
      <c r="J876" s="0" t="n">
        <f aca="false">$C876*VLOOKUP($B876,FoodDB!$A$2:$I$1014,9,0)</f>
        <v>0</v>
      </c>
    </row>
    <row r="877" customFormat="false" ht="15" hidden="false" customHeight="false" outlineLevel="0" collapsed="false">
      <c r="A877" s="0" t="s">
        <v>98</v>
      </c>
      <c r="G877" s="0" t="n">
        <f aca="false">SUM(G870:G876)</f>
        <v>0</v>
      </c>
      <c r="H877" s="0" t="n">
        <f aca="false">SUM(H870:H876)</f>
        <v>0</v>
      </c>
      <c r="I877" s="0" t="n">
        <f aca="false">SUM(I870:I876)</f>
        <v>0</v>
      </c>
      <c r="J877" s="0" t="n">
        <f aca="false">SUM(G877:I877)</f>
        <v>0</v>
      </c>
    </row>
    <row r="878" customFormat="false" ht="15" hidden="false" customHeight="false" outlineLevel="0" collapsed="false">
      <c r="A878" s="0" t="s">
        <v>102</v>
      </c>
      <c r="B878" s="0" t="s">
        <v>103</v>
      </c>
      <c r="E878" s="100"/>
      <c r="F878" s="100"/>
      <c r="G878" s="100" t="n">
        <f aca="false">VLOOKUP($A870,LossChart!$A$3:$AB$105,14,0)</f>
        <v>773.321371283957</v>
      </c>
      <c r="H878" s="100" t="n">
        <f aca="false">VLOOKUP($A870,LossChart!$A$3:$AB$105,15,0)</f>
        <v>80</v>
      </c>
      <c r="I878" s="100" t="n">
        <f aca="false">VLOOKUP($A870,LossChart!$A$3:$AB$105,16,0)</f>
        <v>477.304074136158</v>
      </c>
      <c r="J878" s="100" t="n">
        <f aca="false">VLOOKUP($A870,LossChart!$A$3:$AB$105,17,0)</f>
        <v>1330.62544542011</v>
      </c>
      <c r="K878" s="100"/>
    </row>
    <row r="879" customFormat="false" ht="15" hidden="false" customHeight="false" outlineLevel="0" collapsed="false">
      <c r="A879" s="0" t="s">
        <v>104</v>
      </c>
      <c r="G879" s="0" t="n">
        <f aca="false">G878-G877</f>
        <v>773.321371283957</v>
      </c>
      <c r="H879" s="0" t="n">
        <f aca="false">H878-H877</f>
        <v>80</v>
      </c>
      <c r="I879" s="0" t="n">
        <f aca="false">I878-I877</f>
        <v>477.304074136158</v>
      </c>
      <c r="J879" s="0" t="n">
        <f aca="false">J878-J877</f>
        <v>1330.62544542011</v>
      </c>
    </row>
    <row r="881" customFormat="false" ht="60" hidden="false" customHeight="false" outlineLevel="0" collapsed="false">
      <c r="A881" s="21" t="s">
        <v>63</v>
      </c>
      <c r="B881" s="21" t="s">
        <v>93</v>
      </c>
      <c r="C881" s="21" t="s">
        <v>94</v>
      </c>
      <c r="D881" s="94" t="str">
        <f aca="false">FoodDB!$C$1</f>
        <v>Fat
(g)</v>
      </c>
      <c r="E881" s="94" t="str">
        <f aca="false">FoodDB!$D$1</f>
        <v>Carbs
(g)</v>
      </c>
      <c r="F881" s="94" t="str">
        <f aca="false">FoodDB!$E$1</f>
        <v>Protein
(g)</v>
      </c>
      <c r="G881" s="94" t="str">
        <f aca="false">FoodDB!$F$1</f>
        <v>Fat
(Cal)</v>
      </c>
      <c r="H881" s="94" t="str">
        <f aca="false">FoodDB!$G$1</f>
        <v>Carb
(Cal)</v>
      </c>
      <c r="I881" s="94" t="str">
        <f aca="false">FoodDB!$H$1</f>
        <v>Protein
(Cal)</v>
      </c>
      <c r="J881" s="94" t="str">
        <f aca="false">FoodDB!$I$1</f>
        <v>Total
Calories</v>
      </c>
      <c r="K881" s="94"/>
      <c r="L881" s="94" t="s">
        <v>110</v>
      </c>
      <c r="M881" s="94" t="s">
        <v>111</v>
      </c>
      <c r="N881" s="94" t="s">
        <v>112</v>
      </c>
      <c r="O881" s="94" t="s">
        <v>113</v>
      </c>
      <c r="P881" s="94" t="s">
        <v>118</v>
      </c>
      <c r="Q881" s="94" t="s">
        <v>119</v>
      </c>
      <c r="R881" s="94" t="s">
        <v>120</v>
      </c>
      <c r="S881" s="94" t="s">
        <v>121</v>
      </c>
    </row>
    <row r="882" customFormat="false" ht="15" hidden="false" customHeight="false" outlineLevel="0" collapsed="false">
      <c r="A882" s="95" t="n">
        <f aca="false">A870+1</f>
        <v>43067</v>
      </c>
      <c r="B882" s="96" t="s">
        <v>108</v>
      </c>
      <c r="C882" s="97" t="n">
        <v>0</v>
      </c>
      <c r="D882" s="0" t="n">
        <f aca="false">$C882*VLOOKUP($B882,FoodDB!$A$2:$I$1014,3,0)</f>
        <v>0</v>
      </c>
      <c r="E882" s="0" t="n">
        <f aca="false">$C882*VLOOKUP($B882,FoodDB!$A$2:$I$1014,4,0)</f>
        <v>0</v>
      </c>
      <c r="F882" s="0" t="n">
        <f aca="false">$C882*VLOOKUP($B882,FoodDB!$A$2:$I$1014,5,0)</f>
        <v>0</v>
      </c>
      <c r="G882" s="0" t="n">
        <f aca="false">$C882*VLOOKUP($B882,FoodDB!$A$2:$I$1014,6,0)</f>
        <v>0</v>
      </c>
      <c r="H882" s="0" t="n">
        <f aca="false">$C882*VLOOKUP($B882,FoodDB!$A$2:$I$1014,7,0)</f>
        <v>0</v>
      </c>
      <c r="I882" s="0" t="n">
        <f aca="false">$C882*VLOOKUP($B882,FoodDB!$A$2:$I$1014,8,0)</f>
        <v>0</v>
      </c>
      <c r="J882" s="0" t="n">
        <f aca="false">$C882*VLOOKUP($B882,FoodDB!$A$2:$I$1014,9,0)</f>
        <v>0</v>
      </c>
      <c r="L882" s="0" t="n">
        <f aca="false">SUM(G882:G888)</f>
        <v>0</v>
      </c>
      <c r="M882" s="0" t="n">
        <f aca="false">SUM(H882:H888)</f>
        <v>0</v>
      </c>
      <c r="N882" s="0" t="n">
        <f aca="false">SUM(I882:I888)</f>
        <v>0</v>
      </c>
      <c r="O882" s="0" t="n">
        <f aca="false">SUM(L882:N882)</f>
        <v>0</v>
      </c>
      <c r="P882" s="100" t="n">
        <f aca="false">VLOOKUP($A882,LossChart!$A$3:$AB$105,14,0)-L882</f>
        <v>777.974400918942</v>
      </c>
      <c r="Q882" s="100" t="n">
        <f aca="false">VLOOKUP($A882,LossChart!$A$3:$AB$105,15,0)-M882</f>
        <v>80</v>
      </c>
      <c r="R882" s="100" t="n">
        <f aca="false">VLOOKUP($A882,LossChart!$A$3:$AB$105,16,0)-N882</f>
        <v>477.304074136158</v>
      </c>
      <c r="S882" s="100" t="n">
        <f aca="false">VLOOKUP($A882,LossChart!$A$3:$AB$105,17,0)-O882</f>
        <v>1335.2784750551</v>
      </c>
    </row>
    <row r="883" customFormat="false" ht="15" hidden="false" customHeight="false" outlineLevel="0" collapsed="false">
      <c r="B883" s="96" t="s">
        <v>108</v>
      </c>
      <c r="C883" s="97" t="n">
        <v>0</v>
      </c>
      <c r="D883" s="0" t="n">
        <f aca="false">$C883*VLOOKUP($B883,FoodDB!$A$2:$I$1014,3,0)</f>
        <v>0</v>
      </c>
      <c r="E883" s="0" t="n">
        <f aca="false">$C883*VLOOKUP($B883,FoodDB!$A$2:$I$1014,4,0)</f>
        <v>0</v>
      </c>
      <c r="F883" s="0" t="n">
        <f aca="false">$C883*VLOOKUP($B883,FoodDB!$A$2:$I$1014,5,0)</f>
        <v>0</v>
      </c>
      <c r="G883" s="0" t="n">
        <f aca="false">$C883*VLOOKUP($B883,FoodDB!$A$2:$I$1014,6,0)</f>
        <v>0</v>
      </c>
      <c r="H883" s="0" t="n">
        <f aca="false">$C883*VLOOKUP($B883,FoodDB!$A$2:$I$1014,7,0)</f>
        <v>0</v>
      </c>
      <c r="I883" s="0" t="n">
        <f aca="false">$C883*VLOOKUP($B883,FoodDB!$A$2:$I$1014,8,0)</f>
        <v>0</v>
      </c>
      <c r="J883" s="0" t="n">
        <f aca="false">$C883*VLOOKUP($B883,FoodDB!$A$2:$I$1014,9,0)</f>
        <v>0</v>
      </c>
    </row>
    <row r="884" customFormat="false" ht="15" hidden="false" customHeight="false" outlineLevel="0" collapsed="false">
      <c r="B884" s="96" t="s">
        <v>108</v>
      </c>
      <c r="C884" s="97" t="n">
        <v>0</v>
      </c>
      <c r="D884" s="0" t="n">
        <f aca="false">$C884*VLOOKUP($B884,FoodDB!$A$2:$I$1014,3,0)</f>
        <v>0</v>
      </c>
      <c r="E884" s="0" t="n">
        <f aca="false">$C884*VLOOKUP($B884,FoodDB!$A$2:$I$1014,4,0)</f>
        <v>0</v>
      </c>
      <c r="F884" s="0" t="n">
        <f aca="false">$C884*VLOOKUP($B884,FoodDB!$A$2:$I$1014,5,0)</f>
        <v>0</v>
      </c>
      <c r="G884" s="0" t="n">
        <f aca="false">$C884*VLOOKUP($B884,FoodDB!$A$2:$I$1014,6,0)</f>
        <v>0</v>
      </c>
      <c r="H884" s="0" t="n">
        <f aca="false">$C884*VLOOKUP($B884,FoodDB!$A$2:$I$1014,7,0)</f>
        <v>0</v>
      </c>
      <c r="I884" s="0" t="n">
        <f aca="false">$C884*VLOOKUP($B884,FoodDB!$A$2:$I$1014,8,0)</f>
        <v>0</v>
      </c>
      <c r="J884" s="0" t="n">
        <f aca="false">$C884*VLOOKUP($B884,FoodDB!$A$2:$I$1014,9,0)</f>
        <v>0</v>
      </c>
    </row>
    <row r="885" customFormat="false" ht="15" hidden="false" customHeight="false" outlineLevel="0" collapsed="false">
      <c r="B885" s="96" t="s">
        <v>108</v>
      </c>
      <c r="C885" s="97" t="n">
        <v>0</v>
      </c>
      <c r="D885" s="0" t="n">
        <f aca="false">$C885*VLOOKUP($B885,FoodDB!$A$2:$I$1014,3,0)</f>
        <v>0</v>
      </c>
      <c r="E885" s="0" t="n">
        <f aca="false">$C885*VLOOKUP($B885,FoodDB!$A$2:$I$1014,4,0)</f>
        <v>0</v>
      </c>
      <c r="F885" s="0" t="n">
        <f aca="false">$C885*VLOOKUP($B885,FoodDB!$A$2:$I$1014,5,0)</f>
        <v>0</v>
      </c>
      <c r="G885" s="0" t="n">
        <f aca="false">$C885*VLOOKUP($B885,FoodDB!$A$2:$I$1014,6,0)</f>
        <v>0</v>
      </c>
      <c r="H885" s="0" t="n">
        <f aca="false">$C885*VLOOKUP($B885,FoodDB!$A$2:$I$1014,7,0)</f>
        <v>0</v>
      </c>
      <c r="I885" s="0" t="n">
        <f aca="false">$C885*VLOOKUP($B885,FoodDB!$A$2:$I$1014,8,0)</f>
        <v>0</v>
      </c>
      <c r="J885" s="0" t="n">
        <f aca="false">$C885*VLOOKUP($B885,FoodDB!$A$2:$I$1014,9,0)</f>
        <v>0</v>
      </c>
    </row>
    <row r="886" customFormat="false" ht="15" hidden="false" customHeight="false" outlineLevel="0" collapsed="false">
      <c r="B886" s="96" t="s">
        <v>108</v>
      </c>
      <c r="C886" s="97" t="n">
        <v>0</v>
      </c>
      <c r="D886" s="0" t="n">
        <f aca="false">$C886*VLOOKUP($B886,FoodDB!$A$2:$I$1014,3,0)</f>
        <v>0</v>
      </c>
      <c r="E886" s="0" t="n">
        <f aca="false">$C886*VLOOKUP($B886,FoodDB!$A$2:$I$1014,4,0)</f>
        <v>0</v>
      </c>
      <c r="F886" s="0" t="n">
        <f aca="false">$C886*VLOOKUP($B886,FoodDB!$A$2:$I$1014,5,0)</f>
        <v>0</v>
      </c>
      <c r="G886" s="0" t="n">
        <f aca="false">$C886*VLOOKUP($B886,FoodDB!$A$2:$I$1014,6,0)</f>
        <v>0</v>
      </c>
      <c r="H886" s="0" t="n">
        <f aca="false">$C886*VLOOKUP($B886,FoodDB!$A$2:$I$1014,7,0)</f>
        <v>0</v>
      </c>
      <c r="I886" s="0" t="n">
        <f aca="false">$C886*VLOOKUP($B886,FoodDB!$A$2:$I$1014,8,0)</f>
        <v>0</v>
      </c>
      <c r="J886" s="0" t="n">
        <f aca="false">$C886*VLOOKUP($B886,FoodDB!$A$2:$I$1014,9,0)</f>
        <v>0</v>
      </c>
    </row>
    <row r="887" customFormat="false" ht="15" hidden="false" customHeight="false" outlineLevel="0" collapsed="false">
      <c r="B887" s="96" t="s">
        <v>108</v>
      </c>
      <c r="C887" s="97" t="n">
        <v>0</v>
      </c>
      <c r="D887" s="0" t="n">
        <f aca="false">$C887*VLOOKUP($B887,FoodDB!$A$2:$I$1014,3,0)</f>
        <v>0</v>
      </c>
      <c r="E887" s="0" t="n">
        <f aca="false">$C887*VLOOKUP($B887,FoodDB!$A$2:$I$1014,4,0)</f>
        <v>0</v>
      </c>
      <c r="F887" s="0" t="n">
        <f aca="false">$C887*VLOOKUP($B887,FoodDB!$A$2:$I$1014,5,0)</f>
        <v>0</v>
      </c>
      <c r="G887" s="0" t="n">
        <f aca="false">$C887*VLOOKUP($B887,FoodDB!$A$2:$I$1014,6,0)</f>
        <v>0</v>
      </c>
      <c r="H887" s="0" t="n">
        <f aca="false">$C887*VLOOKUP($B887,FoodDB!$A$2:$I$1014,7,0)</f>
        <v>0</v>
      </c>
      <c r="I887" s="0" t="n">
        <f aca="false">$C887*VLOOKUP($B887,FoodDB!$A$2:$I$1014,8,0)</f>
        <v>0</v>
      </c>
      <c r="J887" s="0" t="n">
        <f aca="false">$C887*VLOOKUP($B887,FoodDB!$A$2:$I$1014,9,0)</f>
        <v>0</v>
      </c>
    </row>
    <row r="888" customFormat="false" ht="15" hidden="false" customHeight="false" outlineLevel="0" collapsed="false">
      <c r="B888" s="96" t="s">
        <v>108</v>
      </c>
      <c r="C888" s="97" t="n">
        <v>0</v>
      </c>
      <c r="D888" s="0" t="n">
        <f aca="false">$C888*VLOOKUP($B888,FoodDB!$A$2:$I$1014,3,0)</f>
        <v>0</v>
      </c>
      <c r="E888" s="0" t="n">
        <f aca="false">$C888*VLOOKUP($B888,FoodDB!$A$2:$I$1014,4,0)</f>
        <v>0</v>
      </c>
      <c r="F888" s="0" t="n">
        <f aca="false">$C888*VLOOKUP($B888,FoodDB!$A$2:$I$1014,5,0)</f>
        <v>0</v>
      </c>
      <c r="G888" s="0" t="n">
        <f aca="false">$C888*VLOOKUP($B888,FoodDB!$A$2:$I$1014,6,0)</f>
        <v>0</v>
      </c>
      <c r="H888" s="0" t="n">
        <f aca="false">$C888*VLOOKUP($B888,FoodDB!$A$2:$I$1014,7,0)</f>
        <v>0</v>
      </c>
      <c r="I888" s="0" t="n">
        <f aca="false">$C888*VLOOKUP($B888,FoodDB!$A$2:$I$1014,8,0)</f>
        <v>0</v>
      </c>
      <c r="J888" s="0" t="n">
        <f aca="false">$C888*VLOOKUP($B888,FoodDB!$A$2:$I$1014,9,0)</f>
        <v>0</v>
      </c>
    </row>
    <row r="889" customFormat="false" ht="15" hidden="false" customHeight="false" outlineLevel="0" collapsed="false">
      <c r="A889" s="0" t="s">
        <v>98</v>
      </c>
      <c r="G889" s="0" t="n">
        <f aca="false">SUM(G882:G888)</f>
        <v>0</v>
      </c>
      <c r="H889" s="0" t="n">
        <f aca="false">SUM(H882:H888)</f>
        <v>0</v>
      </c>
      <c r="I889" s="0" t="n">
        <f aca="false">SUM(I882:I888)</f>
        <v>0</v>
      </c>
      <c r="J889" s="0" t="n">
        <f aca="false">SUM(G889:I889)</f>
        <v>0</v>
      </c>
    </row>
    <row r="890" customFormat="false" ht="15" hidden="false" customHeight="false" outlineLevel="0" collapsed="false">
      <c r="A890" s="0" t="s">
        <v>102</v>
      </c>
      <c r="B890" s="0" t="s">
        <v>103</v>
      </c>
      <c r="E890" s="100"/>
      <c r="F890" s="100"/>
      <c r="G890" s="100" t="n">
        <f aca="false">VLOOKUP($A882,LossChart!$A$3:$AB$105,14,0)</f>
        <v>777.974400918942</v>
      </c>
      <c r="H890" s="100" t="n">
        <f aca="false">VLOOKUP($A882,LossChart!$A$3:$AB$105,15,0)</f>
        <v>80</v>
      </c>
      <c r="I890" s="100" t="n">
        <f aca="false">VLOOKUP($A882,LossChart!$A$3:$AB$105,16,0)</f>
        <v>477.304074136158</v>
      </c>
      <c r="J890" s="100" t="n">
        <f aca="false">VLOOKUP($A882,LossChart!$A$3:$AB$105,17,0)</f>
        <v>1335.2784750551</v>
      </c>
      <c r="K890" s="100"/>
    </row>
    <row r="891" customFormat="false" ht="15" hidden="false" customHeight="false" outlineLevel="0" collapsed="false">
      <c r="A891" s="0" t="s">
        <v>104</v>
      </c>
      <c r="G891" s="0" t="n">
        <f aca="false">G890-G889</f>
        <v>777.974400918942</v>
      </c>
      <c r="H891" s="0" t="n">
        <f aca="false">H890-H889</f>
        <v>80</v>
      </c>
      <c r="I891" s="0" t="n">
        <f aca="false">I890-I889</f>
        <v>477.304074136158</v>
      </c>
      <c r="J891" s="0" t="n">
        <f aca="false">J890-J889</f>
        <v>1335.2784750551</v>
      </c>
    </row>
    <row r="893" customFormat="false" ht="60" hidden="false" customHeight="false" outlineLevel="0" collapsed="false">
      <c r="A893" s="21" t="s">
        <v>63</v>
      </c>
      <c r="B893" s="21" t="s">
        <v>93</v>
      </c>
      <c r="C893" s="21" t="s">
        <v>94</v>
      </c>
      <c r="D893" s="94" t="str">
        <f aca="false">FoodDB!$C$1</f>
        <v>Fat
(g)</v>
      </c>
      <c r="E893" s="94" t="str">
        <f aca="false">FoodDB!$D$1</f>
        <v>Carbs
(g)</v>
      </c>
      <c r="F893" s="94" t="str">
        <f aca="false">FoodDB!$E$1</f>
        <v>Protein
(g)</v>
      </c>
      <c r="G893" s="94" t="str">
        <f aca="false">FoodDB!$F$1</f>
        <v>Fat
(Cal)</v>
      </c>
      <c r="H893" s="94" t="str">
        <f aca="false">FoodDB!$G$1</f>
        <v>Carb
(Cal)</v>
      </c>
      <c r="I893" s="94" t="str">
        <f aca="false">FoodDB!$H$1</f>
        <v>Protein
(Cal)</v>
      </c>
      <c r="J893" s="94" t="str">
        <f aca="false">FoodDB!$I$1</f>
        <v>Total
Calories</v>
      </c>
      <c r="K893" s="94"/>
      <c r="L893" s="94" t="s">
        <v>110</v>
      </c>
      <c r="M893" s="94" t="s">
        <v>111</v>
      </c>
      <c r="N893" s="94" t="s">
        <v>112</v>
      </c>
      <c r="O893" s="94" t="s">
        <v>113</v>
      </c>
      <c r="P893" s="94" t="s">
        <v>118</v>
      </c>
      <c r="Q893" s="94" t="s">
        <v>119</v>
      </c>
      <c r="R893" s="94" t="s">
        <v>120</v>
      </c>
      <c r="S893" s="94" t="s">
        <v>121</v>
      </c>
    </row>
    <row r="894" customFormat="false" ht="15" hidden="false" customHeight="false" outlineLevel="0" collapsed="false">
      <c r="A894" s="95" t="n">
        <f aca="false">A882+1</f>
        <v>43068</v>
      </c>
      <c r="B894" s="96" t="s">
        <v>108</v>
      </c>
      <c r="C894" s="97" t="n">
        <v>0</v>
      </c>
      <c r="D894" s="0" t="n">
        <f aca="false">$C894*VLOOKUP($B894,FoodDB!$A$2:$I$1014,3,0)</f>
        <v>0</v>
      </c>
      <c r="E894" s="0" t="n">
        <f aca="false">$C894*VLOOKUP($B894,FoodDB!$A$2:$I$1014,4,0)</f>
        <v>0</v>
      </c>
      <c r="F894" s="0" t="n">
        <f aca="false">$C894*VLOOKUP($B894,FoodDB!$A$2:$I$1014,5,0)</f>
        <v>0</v>
      </c>
      <c r="G894" s="0" t="n">
        <f aca="false">$C894*VLOOKUP($B894,FoodDB!$A$2:$I$1014,6,0)</f>
        <v>0</v>
      </c>
      <c r="H894" s="0" t="n">
        <f aca="false">$C894*VLOOKUP($B894,FoodDB!$A$2:$I$1014,7,0)</f>
        <v>0</v>
      </c>
      <c r="I894" s="0" t="n">
        <f aca="false">$C894*VLOOKUP($B894,FoodDB!$A$2:$I$1014,8,0)</f>
        <v>0</v>
      </c>
      <c r="J894" s="0" t="n">
        <f aca="false">$C894*VLOOKUP($B894,FoodDB!$A$2:$I$1014,9,0)</f>
        <v>0</v>
      </c>
      <c r="L894" s="0" t="n">
        <f aca="false">SUM(G894:G900)</f>
        <v>0</v>
      </c>
      <c r="M894" s="0" t="n">
        <f aca="false">SUM(H894:H900)</f>
        <v>0</v>
      </c>
      <c r="N894" s="0" t="n">
        <f aca="false">SUM(I894:I900)</f>
        <v>0</v>
      </c>
      <c r="O894" s="0" t="n">
        <f aca="false">SUM(L894:N894)</f>
        <v>0</v>
      </c>
      <c r="P894" s="100" t="n">
        <f aca="false">VLOOKUP($A894,LossChart!$A$3:$AB$105,14,0)-L894</f>
        <v>782.586218005732</v>
      </c>
      <c r="Q894" s="100" t="n">
        <f aca="false">VLOOKUP($A894,LossChart!$A$3:$AB$105,15,0)-M894</f>
        <v>80</v>
      </c>
      <c r="R894" s="100" t="n">
        <f aca="false">VLOOKUP($A894,LossChart!$A$3:$AB$105,16,0)-N894</f>
        <v>477.304074136158</v>
      </c>
      <c r="S894" s="100" t="n">
        <f aca="false">VLOOKUP($A894,LossChart!$A$3:$AB$105,17,0)-O894</f>
        <v>1339.89029214189</v>
      </c>
    </row>
    <row r="895" customFormat="false" ht="15" hidden="false" customHeight="false" outlineLevel="0" collapsed="false">
      <c r="B895" s="96" t="s">
        <v>108</v>
      </c>
      <c r="C895" s="97" t="n">
        <v>0</v>
      </c>
      <c r="D895" s="0" t="n">
        <f aca="false">$C895*VLOOKUP($B895,FoodDB!$A$2:$I$1014,3,0)</f>
        <v>0</v>
      </c>
      <c r="E895" s="0" t="n">
        <f aca="false">$C895*VLOOKUP($B895,FoodDB!$A$2:$I$1014,4,0)</f>
        <v>0</v>
      </c>
      <c r="F895" s="0" t="n">
        <f aca="false">$C895*VLOOKUP($B895,FoodDB!$A$2:$I$1014,5,0)</f>
        <v>0</v>
      </c>
      <c r="G895" s="0" t="n">
        <f aca="false">$C895*VLOOKUP($B895,FoodDB!$A$2:$I$1014,6,0)</f>
        <v>0</v>
      </c>
      <c r="H895" s="0" t="n">
        <f aca="false">$C895*VLOOKUP($B895,FoodDB!$A$2:$I$1014,7,0)</f>
        <v>0</v>
      </c>
      <c r="I895" s="0" t="n">
        <f aca="false">$C895*VLOOKUP($B895,FoodDB!$A$2:$I$1014,8,0)</f>
        <v>0</v>
      </c>
      <c r="J895" s="0" t="n">
        <f aca="false">$C895*VLOOKUP($B895,FoodDB!$A$2:$I$1014,9,0)</f>
        <v>0</v>
      </c>
    </row>
    <row r="896" customFormat="false" ht="15" hidden="false" customHeight="false" outlineLevel="0" collapsed="false">
      <c r="B896" s="96" t="s">
        <v>108</v>
      </c>
      <c r="C896" s="97" t="n">
        <v>0</v>
      </c>
      <c r="D896" s="0" t="n">
        <f aca="false">$C896*VLOOKUP($B896,FoodDB!$A$2:$I$1014,3,0)</f>
        <v>0</v>
      </c>
      <c r="E896" s="0" t="n">
        <f aca="false">$C896*VLOOKUP($B896,FoodDB!$A$2:$I$1014,4,0)</f>
        <v>0</v>
      </c>
      <c r="F896" s="0" t="n">
        <f aca="false">$C896*VLOOKUP($B896,FoodDB!$A$2:$I$1014,5,0)</f>
        <v>0</v>
      </c>
      <c r="G896" s="0" t="n">
        <f aca="false">$C896*VLOOKUP($B896,FoodDB!$A$2:$I$1014,6,0)</f>
        <v>0</v>
      </c>
      <c r="H896" s="0" t="n">
        <f aca="false">$C896*VLOOKUP($B896,FoodDB!$A$2:$I$1014,7,0)</f>
        <v>0</v>
      </c>
      <c r="I896" s="0" t="n">
        <f aca="false">$C896*VLOOKUP($B896,FoodDB!$A$2:$I$1014,8,0)</f>
        <v>0</v>
      </c>
      <c r="J896" s="0" t="n">
        <f aca="false">$C896*VLOOKUP($B896,FoodDB!$A$2:$I$1014,9,0)</f>
        <v>0</v>
      </c>
    </row>
    <row r="897" customFormat="false" ht="15" hidden="false" customHeight="false" outlineLevel="0" collapsed="false">
      <c r="B897" s="96" t="s">
        <v>108</v>
      </c>
      <c r="C897" s="97" t="n">
        <v>0</v>
      </c>
      <c r="D897" s="0" t="n">
        <f aca="false">$C897*VLOOKUP($B897,FoodDB!$A$2:$I$1014,3,0)</f>
        <v>0</v>
      </c>
      <c r="E897" s="0" t="n">
        <f aca="false">$C897*VLOOKUP($B897,FoodDB!$A$2:$I$1014,4,0)</f>
        <v>0</v>
      </c>
      <c r="F897" s="0" t="n">
        <f aca="false">$C897*VLOOKUP($B897,FoodDB!$A$2:$I$1014,5,0)</f>
        <v>0</v>
      </c>
      <c r="G897" s="0" t="n">
        <f aca="false">$C897*VLOOKUP($B897,FoodDB!$A$2:$I$1014,6,0)</f>
        <v>0</v>
      </c>
      <c r="H897" s="0" t="n">
        <f aca="false">$C897*VLOOKUP($B897,FoodDB!$A$2:$I$1014,7,0)</f>
        <v>0</v>
      </c>
      <c r="I897" s="0" t="n">
        <f aca="false">$C897*VLOOKUP($B897,FoodDB!$A$2:$I$1014,8,0)</f>
        <v>0</v>
      </c>
      <c r="J897" s="0" t="n">
        <f aca="false">$C897*VLOOKUP($B897,FoodDB!$A$2:$I$1014,9,0)</f>
        <v>0</v>
      </c>
    </row>
    <row r="898" customFormat="false" ht="15" hidden="false" customHeight="false" outlineLevel="0" collapsed="false">
      <c r="B898" s="96" t="s">
        <v>108</v>
      </c>
      <c r="C898" s="97" t="n">
        <v>0</v>
      </c>
      <c r="D898" s="0" t="n">
        <f aca="false">$C898*VLOOKUP($B898,FoodDB!$A$2:$I$1014,3,0)</f>
        <v>0</v>
      </c>
      <c r="E898" s="0" t="n">
        <f aca="false">$C898*VLOOKUP($B898,FoodDB!$A$2:$I$1014,4,0)</f>
        <v>0</v>
      </c>
      <c r="F898" s="0" t="n">
        <f aca="false">$C898*VLOOKUP($B898,FoodDB!$A$2:$I$1014,5,0)</f>
        <v>0</v>
      </c>
      <c r="G898" s="0" t="n">
        <f aca="false">$C898*VLOOKUP($B898,FoodDB!$A$2:$I$1014,6,0)</f>
        <v>0</v>
      </c>
      <c r="H898" s="0" t="n">
        <f aca="false">$C898*VLOOKUP($B898,FoodDB!$A$2:$I$1014,7,0)</f>
        <v>0</v>
      </c>
      <c r="I898" s="0" t="n">
        <f aca="false">$C898*VLOOKUP($B898,FoodDB!$A$2:$I$1014,8,0)</f>
        <v>0</v>
      </c>
      <c r="J898" s="0" t="n">
        <f aca="false">$C898*VLOOKUP($B898,FoodDB!$A$2:$I$1014,9,0)</f>
        <v>0</v>
      </c>
    </row>
    <row r="899" customFormat="false" ht="15" hidden="false" customHeight="false" outlineLevel="0" collapsed="false">
      <c r="B899" s="96" t="s">
        <v>108</v>
      </c>
      <c r="C899" s="97" t="n">
        <v>0</v>
      </c>
      <c r="D899" s="0" t="n">
        <f aca="false">$C899*VLOOKUP($B899,FoodDB!$A$2:$I$1014,3,0)</f>
        <v>0</v>
      </c>
      <c r="E899" s="0" t="n">
        <f aca="false">$C899*VLOOKUP($B899,FoodDB!$A$2:$I$1014,4,0)</f>
        <v>0</v>
      </c>
      <c r="F899" s="0" t="n">
        <f aca="false">$C899*VLOOKUP($B899,FoodDB!$A$2:$I$1014,5,0)</f>
        <v>0</v>
      </c>
      <c r="G899" s="0" t="n">
        <f aca="false">$C899*VLOOKUP($B899,FoodDB!$A$2:$I$1014,6,0)</f>
        <v>0</v>
      </c>
      <c r="H899" s="0" t="n">
        <f aca="false">$C899*VLOOKUP($B899,FoodDB!$A$2:$I$1014,7,0)</f>
        <v>0</v>
      </c>
      <c r="I899" s="0" t="n">
        <f aca="false">$C899*VLOOKUP($B899,FoodDB!$A$2:$I$1014,8,0)</f>
        <v>0</v>
      </c>
      <c r="J899" s="0" t="n">
        <f aca="false">$C899*VLOOKUP($B899,FoodDB!$A$2:$I$1014,9,0)</f>
        <v>0</v>
      </c>
    </row>
    <row r="900" customFormat="false" ht="15" hidden="false" customHeight="false" outlineLevel="0" collapsed="false">
      <c r="B900" s="96" t="s">
        <v>108</v>
      </c>
      <c r="C900" s="97" t="n">
        <v>0</v>
      </c>
      <c r="D900" s="0" t="n">
        <f aca="false">$C900*VLOOKUP($B900,FoodDB!$A$2:$I$1014,3,0)</f>
        <v>0</v>
      </c>
      <c r="E900" s="0" t="n">
        <f aca="false">$C900*VLOOKUP($B900,FoodDB!$A$2:$I$1014,4,0)</f>
        <v>0</v>
      </c>
      <c r="F900" s="0" t="n">
        <f aca="false">$C900*VLOOKUP($B900,FoodDB!$A$2:$I$1014,5,0)</f>
        <v>0</v>
      </c>
      <c r="G900" s="0" t="n">
        <f aca="false">$C900*VLOOKUP($B900,FoodDB!$A$2:$I$1014,6,0)</f>
        <v>0</v>
      </c>
      <c r="H900" s="0" t="n">
        <f aca="false">$C900*VLOOKUP($B900,FoodDB!$A$2:$I$1014,7,0)</f>
        <v>0</v>
      </c>
      <c r="I900" s="0" t="n">
        <f aca="false">$C900*VLOOKUP($B900,FoodDB!$A$2:$I$1014,8,0)</f>
        <v>0</v>
      </c>
      <c r="J900" s="0" t="n">
        <f aca="false">$C900*VLOOKUP($B900,FoodDB!$A$2:$I$1014,9,0)</f>
        <v>0</v>
      </c>
    </row>
    <row r="901" customFormat="false" ht="15" hidden="false" customHeight="false" outlineLevel="0" collapsed="false">
      <c r="A901" s="0" t="s">
        <v>98</v>
      </c>
      <c r="G901" s="0" t="n">
        <f aca="false">SUM(G894:G900)</f>
        <v>0</v>
      </c>
      <c r="H901" s="0" t="n">
        <f aca="false">SUM(H894:H900)</f>
        <v>0</v>
      </c>
      <c r="I901" s="0" t="n">
        <f aca="false">SUM(I894:I900)</f>
        <v>0</v>
      </c>
      <c r="J901" s="0" t="n">
        <f aca="false">SUM(G901:I901)</f>
        <v>0</v>
      </c>
    </row>
    <row r="902" customFormat="false" ht="15" hidden="false" customHeight="false" outlineLevel="0" collapsed="false">
      <c r="A902" s="0" t="s">
        <v>102</v>
      </c>
      <c r="B902" s="0" t="s">
        <v>103</v>
      </c>
      <c r="E902" s="100"/>
      <c r="F902" s="100"/>
      <c r="G902" s="100" t="n">
        <f aca="false">VLOOKUP($A894,LossChart!$A$3:$AB$105,14,0)</f>
        <v>782.586218005732</v>
      </c>
      <c r="H902" s="100" t="n">
        <f aca="false">VLOOKUP($A894,LossChart!$A$3:$AB$105,15,0)</f>
        <v>80</v>
      </c>
      <c r="I902" s="100" t="n">
        <f aca="false">VLOOKUP($A894,LossChart!$A$3:$AB$105,16,0)</f>
        <v>477.304074136158</v>
      </c>
      <c r="J902" s="100" t="n">
        <f aca="false">VLOOKUP($A894,LossChart!$A$3:$AB$105,17,0)</f>
        <v>1339.89029214189</v>
      </c>
      <c r="K902" s="100"/>
    </row>
    <row r="903" customFormat="false" ht="15" hidden="false" customHeight="false" outlineLevel="0" collapsed="false">
      <c r="A903" s="0" t="s">
        <v>104</v>
      </c>
      <c r="G903" s="0" t="n">
        <f aca="false">G902-G901</f>
        <v>782.586218005732</v>
      </c>
      <c r="H903" s="0" t="n">
        <f aca="false">H902-H901</f>
        <v>80</v>
      </c>
      <c r="I903" s="0" t="n">
        <f aca="false">I902-I901</f>
        <v>477.304074136158</v>
      </c>
      <c r="J903" s="0" t="n">
        <f aca="false">J902-J901</f>
        <v>1339.89029214189</v>
      </c>
    </row>
    <row r="905" customFormat="false" ht="60" hidden="false" customHeight="false" outlineLevel="0" collapsed="false">
      <c r="A905" s="21" t="s">
        <v>63</v>
      </c>
      <c r="B905" s="21" t="s">
        <v>93</v>
      </c>
      <c r="C905" s="21" t="s">
        <v>94</v>
      </c>
      <c r="D905" s="94" t="str">
        <f aca="false">FoodDB!$C$1</f>
        <v>Fat
(g)</v>
      </c>
      <c r="E905" s="94" t="str">
        <f aca="false">FoodDB!$D$1</f>
        <v>Carbs
(g)</v>
      </c>
      <c r="F905" s="94" t="str">
        <f aca="false">FoodDB!$E$1</f>
        <v>Protein
(g)</v>
      </c>
      <c r="G905" s="94" t="str">
        <f aca="false">FoodDB!$F$1</f>
        <v>Fat
(Cal)</v>
      </c>
      <c r="H905" s="94" t="str">
        <f aca="false">FoodDB!$G$1</f>
        <v>Carb
(Cal)</v>
      </c>
      <c r="I905" s="94" t="str">
        <f aca="false">FoodDB!$H$1</f>
        <v>Protein
(Cal)</v>
      </c>
      <c r="J905" s="94" t="str">
        <f aca="false">FoodDB!$I$1</f>
        <v>Total
Calories</v>
      </c>
      <c r="K905" s="94"/>
      <c r="L905" s="94" t="s">
        <v>110</v>
      </c>
      <c r="M905" s="94" t="s">
        <v>111</v>
      </c>
      <c r="N905" s="94" t="s">
        <v>112</v>
      </c>
      <c r="O905" s="94" t="s">
        <v>113</v>
      </c>
      <c r="P905" s="94" t="s">
        <v>118</v>
      </c>
      <c r="Q905" s="94" t="s">
        <v>119</v>
      </c>
      <c r="R905" s="94" t="s">
        <v>120</v>
      </c>
      <c r="S905" s="94" t="s">
        <v>121</v>
      </c>
    </row>
    <row r="906" customFormat="false" ht="15" hidden="false" customHeight="false" outlineLevel="0" collapsed="false">
      <c r="A906" s="95" t="n">
        <f aca="false">A894+1</f>
        <v>43069</v>
      </c>
      <c r="B906" s="96" t="s">
        <v>108</v>
      </c>
      <c r="C906" s="97" t="n">
        <v>0</v>
      </c>
      <c r="D906" s="0" t="n">
        <f aca="false">$C906*VLOOKUP($B906,FoodDB!$A$2:$I$1014,3,0)</f>
        <v>0</v>
      </c>
      <c r="E906" s="0" t="n">
        <f aca="false">$C906*VLOOKUP($B906,FoodDB!$A$2:$I$1014,4,0)</f>
        <v>0</v>
      </c>
      <c r="F906" s="0" t="n">
        <f aca="false">$C906*VLOOKUP($B906,FoodDB!$A$2:$I$1014,5,0)</f>
        <v>0</v>
      </c>
      <c r="G906" s="0" t="n">
        <f aca="false">$C906*VLOOKUP($B906,FoodDB!$A$2:$I$1014,6,0)</f>
        <v>0</v>
      </c>
      <c r="H906" s="0" t="n">
        <f aca="false">$C906*VLOOKUP($B906,FoodDB!$A$2:$I$1014,7,0)</f>
        <v>0</v>
      </c>
      <c r="I906" s="0" t="n">
        <f aca="false">$C906*VLOOKUP($B906,FoodDB!$A$2:$I$1014,8,0)</f>
        <v>0</v>
      </c>
      <c r="J906" s="0" t="n">
        <f aca="false">$C906*VLOOKUP($B906,FoodDB!$A$2:$I$1014,9,0)</f>
        <v>0</v>
      </c>
      <c r="L906" s="0" t="n">
        <f aca="false">SUM(G906:G912)</f>
        <v>0</v>
      </c>
      <c r="M906" s="0" t="n">
        <f aca="false">SUM(H906:H912)</f>
        <v>0</v>
      </c>
      <c r="N906" s="0" t="n">
        <f aca="false">SUM(I906:I912)</f>
        <v>0</v>
      </c>
      <c r="O906" s="0" t="n">
        <f aca="false">SUM(L906:N906)</f>
        <v>0</v>
      </c>
      <c r="P906" s="100" t="n">
        <f aca="false">VLOOKUP($A906,LossChart!$A$3:$AB$105,14,0)-L906</f>
        <v>787.157187569752</v>
      </c>
      <c r="Q906" s="100" t="n">
        <f aca="false">VLOOKUP($A906,LossChart!$A$3:$AB$105,15,0)-M906</f>
        <v>80</v>
      </c>
      <c r="R906" s="100" t="n">
        <f aca="false">VLOOKUP($A906,LossChart!$A$3:$AB$105,16,0)-N906</f>
        <v>477.304074136158</v>
      </c>
      <c r="S906" s="100" t="n">
        <f aca="false">VLOOKUP($A906,LossChart!$A$3:$AB$105,17,0)-O906</f>
        <v>1344.46126170591</v>
      </c>
    </row>
    <row r="907" customFormat="false" ht="15" hidden="false" customHeight="false" outlineLevel="0" collapsed="false">
      <c r="B907" s="96" t="s">
        <v>108</v>
      </c>
      <c r="C907" s="97" t="n">
        <v>0</v>
      </c>
      <c r="D907" s="0" t="n">
        <f aca="false">$C907*VLOOKUP($B907,FoodDB!$A$2:$I$1014,3,0)</f>
        <v>0</v>
      </c>
      <c r="E907" s="0" t="n">
        <f aca="false">$C907*VLOOKUP($B907,FoodDB!$A$2:$I$1014,4,0)</f>
        <v>0</v>
      </c>
      <c r="F907" s="0" t="n">
        <f aca="false">$C907*VLOOKUP($B907,FoodDB!$A$2:$I$1014,5,0)</f>
        <v>0</v>
      </c>
      <c r="G907" s="0" t="n">
        <f aca="false">$C907*VLOOKUP($B907,FoodDB!$A$2:$I$1014,6,0)</f>
        <v>0</v>
      </c>
      <c r="H907" s="0" t="n">
        <f aca="false">$C907*VLOOKUP($B907,FoodDB!$A$2:$I$1014,7,0)</f>
        <v>0</v>
      </c>
      <c r="I907" s="0" t="n">
        <f aca="false">$C907*VLOOKUP($B907,FoodDB!$A$2:$I$1014,8,0)</f>
        <v>0</v>
      </c>
      <c r="J907" s="0" t="n">
        <f aca="false">$C907*VLOOKUP($B907,FoodDB!$A$2:$I$1014,9,0)</f>
        <v>0</v>
      </c>
    </row>
    <row r="908" customFormat="false" ht="15" hidden="false" customHeight="false" outlineLevel="0" collapsed="false">
      <c r="B908" s="96" t="s">
        <v>108</v>
      </c>
      <c r="C908" s="97" t="n">
        <v>0</v>
      </c>
      <c r="D908" s="0" t="n">
        <f aca="false">$C908*VLOOKUP($B908,FoodDB!$A$2:$I$1014,3,0)</f>
        <v>0</v>
      </c>
      <c r="E908" s="0" t="n">
        <f aca="false">$C908*VLOOKUP($B908,FoodDB!$A$2:$I$1014,4,0)</f>
        <v>0</v>
      </c>
      <c r="F908" s="0" t="n">
        <f aca="false">$C908*VLOOKUP($B908,FoodDB!$A$2:$I$1014,5,0)</f>
        <v>0</v>
      </c>
      <c r="G908" s="0" t="n">
        <f aca="false">$C908*VLOOKUP($B908,FoodDB!$A$2:$I$1014,6,0)</f>
        <v>0</v>
      </c>
      <c r="H908" s="0" t="n">
        <f aca="false">$C908*VLOOKUP($B908,FoodDB!$A$2:$I$1014,7,0)</f>
        <v>0</v>
      </c>
      <c r="I908" s="0" t="n">
        <f aca="false">$C908*VLOOKUP($B908,FoodDB!$A$2:$I$1014,8,0)</f>
        <v>0</v>
      </c>
      <c r="J908" s="0" t="n">
        <f aca="false">$C908*VLOOKUP($B908,FoodDB!$A$2:$I$1014,9,0)</f>
        <v>0</v>
      </c>
    </row>
    <row r="909" customFormat="false" ht="15" hidden="false" customHeight="false" outlineLevel="0" collapsed="false">
      <c r="B909" s="96" t="s">
        <v>108</v>
      </c>
      <c r="C909" s="97" t="n">
        <v>0</v>
      </c>
      <c r="D909" s="0" t="n">
        <f aca="false">$C909*VLOOKUP($B909,FoodDB!$A$2:$I$1014,3,0)</f>
        <v>0</v>
      </c>
      <c r="E909" s="0" t="n">
        <f aca="false">$C909*VLOOKUP($B909,FoodDB!$A$2:$I$1014,4,0)</f>
        <v>0</v>
      </c>
      <c r="F909" s="0" t="n">
        <f aca="false">$C909*VLOOKUP($B909,FoodDB!$A$2:$I$1014,5,0)</f>
        <v>0</v>
      </c>
      <c r="G909" s="0" t="n">
        <f aca="false">$C909*VLOOKUP($B909,FoodDB!$A$2:$I$1014,6,0)</f>
        <v>0</v>
      </c>
      <c r="H909" s="0" t="n">
        <f aca="false">$C909*VLOOKUP($B909,FoodDB!$A$2:$I$1014,7,0)</f>
        <v>0</v>
      </c>
      <c r="I909" s="0" t="n">
        <f aca="false">$C909*VLOOKUP($B909,FoodDB!$A$2:$I$1014,8,0)</f>
        <v>0</v>
      </c>
      <c r="J909" s="0" t="n">
        <f aca="false">$C909*VLOOKUP($B909,FoodDB!$A$2:$I$1014,9,0)</f>
        <v>0</v>
      </c>
    </row>
    <row r="910" customFormat="false" ht="15" hidden="false" customHeight="false" outlineLevel="0" collapsed="false">
      <c r="B910" s="96" t="s">
        <v>108</v>
      </c>
      <c r="C910" s="97" t="n">
        <v>0</v>
      </c>
      <c r="D910" s="0" t="n">
        <f aca="false">$C910*VLOOKUP($B910,FoodDB!$A$2:$I$1014,3,0)</f>
        <v>0</v>
      </c>
      <c r="E910" s="0" t="n">
        <f aca="false">$C910*VLOOKUP($B910,FoodDB!$A$2:$I$1014,4,0)</f>
        <v>0</v>
      </c>
      <c r="F910" s="0" t="n">
        <f aca="false">$C910*VLOOKUP($B910,FoodDB!$A$2:$I$1014,5,0)</f>
        <v>0</v>
      </c>
      <c r="G910" s="0" t="n">
        <f aca="false">$C910*VLOOKUP($B910,FoodDB!$A$2:$I$1014,6,0)</f>
        <v>0</v>
      </c>
      <c r="H910" s="0" t="n">
        <f aca="false">$C910*VLOOKUP($B910,FoodDB!$A$2:$I$1014,7,0)</f>
        <v>0</v>
      </c>
      <c r="I910" s="0" t="n">
        <f aca="false">$C910*VLOOKUP($B910,FoodDB!$A$2:$I$1014,8,0)</f>
        <v>0</v>
      </c>
      <c r="J910" s="0" t="n">
        <f aca="false">$C910*VLOOKUP($B910,FoodDB!$A$2:$I$1014,9,0)</f>
        <v>0</v>
      </c>
    </row>
    <row r="911" customFormat="false" ht="15" hidden="false" customHeight="false" outlineLevel="0" collapsed="false">
      <c r="B911" s="96" t="s">
        <v>108</v>
      </c>
      <c r="C911" s="97" t="n">
        <v>0</v>
      </c>
      <c r="D911" s="0" t="n">
        <f aca="false">$C911*VLOOKUP($B911,FoodDB!$A$2:$I$1014,3,0)</f>
        <v>0</v>
      </c>
      <c r="E911" s="0" t="n">
        <f aca="false">$C911*VLOOKUP($B911,FoodDB!$A$2:$I$1014,4,0)</f>
        <v>0</v>
      </c>
      <c r="F911" s="0" t="n">
        <f aca="false">$C911*VLOOKUP($B911,FoodDB!$A$2:$I$1014,5,0)</f>
        <v>0</v>
      </c>
      <c r="G911" s="0" t="n">
        <f aca="false">$C911*VLOOKUP($B911,FoodDB!$A$2:$I$1014,6,0)</f>
        <v>0</v>
      </c>
      <c r="H911" s="0" t="n">
        <f aca="false">$C911*VLOOKUP($B911,FoodDB!$A$2:$I$1014,7,0)</f>
        <v>0</v>
      </c>
      <c r="I911" s="0" t="n">
        <f aca="false">$C911*VLOOKUP($B911,FoodDB!$A$2:$I$1014,8,0)</f>
        <v>0</v>
      </c>
      <c r="J911" s="0" t="n">
        <f aca="false">$C911*VLOOKUP($B911,FoodDB!$A$2:$I$1014,9,0)</f>
        <v>0</v>
      </c>
    </row>
    <row r="912" customFormat="false" ht="15" hidden="false" customHeight="false" outlineLevel="0" collapsed="false">
      <c r="B912" s="96" t="s">
        <v>108</v>
      </c>
      <c r="C912" s="97" t="n">
        <v>0</v>
      </c>
      <c r="D912" s="0" t="n">
        <f aca="false">$C912*VLOOKUP($B912,FoodDB!$A$2:$I$1014,3,0)</f>
        <v>0</v>
      </c>
      <c r="E912" s="0" t="n">
        <f aca="false">$C912*VLOOKUP($B912,FoodDB!$A$2:$I$1014,4,0)</f>
        <v>0</v>
      </c>
      <c r="F912" s="0" t="n">
        <f aca="false">$C912*VLOOKUP($B912,FoodDB!$A$2:$I$1014,5,0)</f>
        <v>0</v>
      </c>
      <c r="G912" s="0" t="n">
        <f aca="false">$C912*VLOOKUP($B912,FoodDB!$A$2:$I$1014,6,0)</f>
        <v>0</v>
      </c>
      <c r="H912" s="0" t="n">
        <f aca="false">$C912*VLOOKUP($B912,FoodDB!$A$2:$I$1014,7,0)</f>
        <v>0</v>
      </c>
      <c r="I912" s="0" t="n">
        <f aca="false">$C912*VLOOKUP($B912,FoodDB!$A$2:$I$1014,8,0)</f>
        <v>0</v>
      </c>
      <c r="J912" s="0" t="n">
        <f aca="false">$C912*VLOOKUP($B912,FoodDB!$A$2:$I$1014,9,0)</f>
        <v>0</v>
      </c>
    </row>
    <row r="913" customFormat="false" ht="15" hidden="false" customHeight="false" outlineLevel="0" collapsed="false">
      <c r="A913" s="0" t="s">
        <v>98</v>
      </c>
      <c r="G913" s="0" t="n">
        <f aca="false">SUM(G906:G912)</f>
        <v>0</v>
      </c>
      <c r="H913" s="0" t="n">
        <f aca="false">SUM(H906:H912)</f>
        <v>0</v>
      </c>
      <c r="I913" s="0" t="n">
        <f aca="false">SUM(I906:I912)</f>
        <v>0</v>
      </c>
      <c r="J913" s="0" t="n">
        <f aca="false">SUM(G913:I913)</f>
        <v>0</v>
      </c>
    </row>
    <row r="914" customFormat="false" ht="15" hidden="false" customHeight="false" outlineLevel="0" collapsed="false">
      <c r="A914" s="0" t="s">
        <v>102</v>
      </c>
      <c r="B914" s="0" t="s">
        <v>103</v>
      </c>
      <c r="E914" s="100"/>
      <c r="F914" s="100"/>
      <c r="G914" s="100" t="n">
        <f aca="false">VLOOKUP($A906,LossChart!$A$3:$AB$105,14,0)</f>
        <v>787.157187569752</v>
      </c>
      <c r="H914" s="100" t="n">
        <f aca="false">VLOOKUP($A906,LossChart!$A$3:$AB$105,15,0)</f>
        <v>80</v>
      </c>
      <c r="I914" s="100" t="n">
        <f aca="false">VLOOKUP($A906,LossChart!$A$3:$AB$105,16,0)</f>
        <v>477.304074136158</v>
      </c>
      <c r="J914" s="100" t="n">
        <f aca="false">VLOOKUP($A906,LossChart!$A$3:$AB$105,17,0)</f>
        <v>1344.46126170591</v>
      </c>
      <c r="K914" s="100"/>
    </row>
    <row r="915" customFormat="false" ht="15" hidden="false" customHeight="false" outlineLevel="0" collapsed="false">
      <c r="A915" s="0" t="s">
        <v>104</v>
      </c>
      <c r="G915" s="0" t="n">
        <f aca="false">G914-G913</f>
        <v>787.157187569752</v>
      </c>
      <c r="H915" s="0" t="n">
        <f aca="false">H914-H913</f>
        <v>80</v>
      </c>
      <c r="I915" s="0" t="n">
        <f aca="false">I914-I913</f>
        <v>477.304074136158</v>
      </c>
      <c r="J915" s="0" t="n">
        <f aca="false">J914-J913</f>
        <v>1344.46126170591</v>
      </c>
    </row>
    <row r="917" customFormat="false" ht="60" hidden="false" customHeight="false" outlineLevel="0" collapsed="false">
      <c r="A917" s="21" t="s">
        <v>63</v>
      </c>
      <c r="B917" s="21" t="s">
        <v>93</v>
      </c>
      <c r="C917" s="21" t="s">
        <v>94</v>
      </c>
      <c r="D917" s="94" t="str">
        <f aca="false">FoodDB!$C$1</f>
        <v>Fat
(g)</v>
      </c>
      <c r="E917" s="94" t="str">
        <f aca="false">FoodDB!$D$1</f>
        <v>Carbs
(g)</v>
      </c>
      <c r="F917" s="94" t="str">
        <f aca="false">FoodDB!$E$1</f>
        <v>Protein
(g)</v>
      </c>
      <c r="G917" s="94" t="str">
        <f aca="false">FoodDB!$F$1</f>
        <v>Fat
(Cal)</v>
      </c>
      <c r="H917" s="94" t="str">
        <f aca="false">FoodDB!$G$1</f>
        <v>Carb
(Cal)</v>
      </c>
      <c r="I917" s="94" t="str">
        <f aca="false">FoodDB!$H$1</f>
        <v>Protein
(Cal)</v>
      </c>
      <c r="J917" s="94" t="str">
        <f aca="false">FoodDB!$I$1</f>
        <v>Total
Calories</v>
      </c>
      <c r="K917" s="94"/>
      <c r="L917" s="94" t="s">
        <v>110</v>
      </c>
      <c r="M917" s="94" t="s">
        <v>111</v>
      </c>
      <c r="N917" s="94" t="s">
        <v>112</v>
      </c>
      <c r="O917" s="94" t="s">
        <v>113</v>
      </c>
      <c r="P917" s="94" t="s">
        <v>118</v>
      </c>
      <c r="Q917" s="94" t="s">
        <v>119</v>
      </c>
      <c r="R917" s="94" t="s">
        <v>120</v>
      </c>
      <c r="S917" s="94" t="s">
        <v>121</v>
      </c>
    </row>
    <row r="918" customFormat="false" ht="15" hidden="false" customHeight="false" outlineLevel="0" collapsed="false">
      <c r="A918" s="95" t="n">
        <f aca="false">A906+1</f>
        <v>43070</v>
      </c>
      <c r="B918" s="96" t="s">
        <v>108</v>
      </c>
      <c r="C918" s="97" t="n">
        <v>0</v>
      </c>
      <c r="D918" s="0" t="n">
        <f aca="false">$C918*VLOOKUP($B918,FoodDB!$A$2:$I$1014,3,0)</f>
        <v>0</v>
      </c>
      <c r="E918" s="0" t="n">
        <f aca="false">$C918*VLOOKUP($B918,FoodDB!$A$2:$I$1014,4,0)</f>
        <v>0</v>
      </c>
      <c r="F918" s="0" t="n">
        <f aca="false">$C918*VLOOKUP($B918,FoodDB!$A$2:$I$1014,5,0)</f>
        <v>0</v>
      </c>
      <c r="G918" s="0" t="n">
        <f aca="false">$C918*VLOOKUP($B918,FoodDB!$A$2:$I$1014,6,0)</f>
        <v>0</v>
      </c>
      <c r="H918" s="0" t="n">
        <f aca="false">$C918*VLOOKUP($B918,FoodDB!$A$2:$I$1014,7,0)</f>
        <v>0</v>
      </c>
      <c r="I918" s="0" t="n">
        <f aca="false">$C918*VLOOKUP($B918,FoodDB!$A$2:$I$1014,8,0)</f>
        <v>0</v>
      </c>
      <c r="J918" s="0" t="n">
        <f aca="false">$C918*VLOOKUP($B918,FoodDB!$A$2:$I$1014,9,0)</f>
        <v>0</v>
      </c>
      <c r="L918" s="0" t="n">
        <f aca="false">SUM(G918:G924)</f>
        <v>0</v>
      </c>
      <c r="M918" s="0" t="n">
        <f aca="false">SUM(H918:H924)</f>
        <v>0</v>
      </c>
      <c r="N918" s="0" t="n">
        <f aca="false">SUM(I918:I924)</f>
        <v>0</v>
      </c>
      <c r="O918" s="0" t="n">
        <f aca="false">SUM(L918:N918)</f>
        <v>0</v>
      </c>
      <c r="P918" s="100" t="n">
        <f aca="false">VLOOKUP($A918,LossChart!$A$3:$AB$105,14,0)-L918</f>
        <v>791.687671403349</v>
      </c>
      <c r="Q918" s="100" t="n">
        <f aca="false">VLOOKUP($A918,LossChart!$A$3:$AB$105,15,0)-M918</f>
        <v>80</v>
      </c>
      <c r="R918" s="100" t="n">
        <f aca="false">VLOOKUP($A918,LossChart!$A$3:$AB$105,16,0)-N918</f>
        <v>477.304074136158</v>
      </c>
      <c r="S918" s="100" t="n">
        <f aca="false">VLOOKUP($A918,LossChart!$A$3:$AB$105,17,0)-O918</f>
        <v>1348.99174553951</v>
      </c>
    </row>
    <row r="919" customFormat="false" ht="15" hidden="false" customHeight="false" outlineLevel="0" collapsed="false">
      <c r="B919" s="96" t="s">
        <v>108</v>
      </c>
      <c r="C919" s="97" t="n">
        <v>0</v>
      </c>
      <c r="D919" s="0" t="n">
        <f aca="false">$C919*VLOOKUP($B919,FoodDB!$A$2:$I$1014,3,0)</f>
        <v>0</v>
      </c>
      <c r="E919" s="0" t="n">
        <f aca="false">$C919*VLOOKUP($B919,FoodDB!$A$2:$I$1014,4,0)</f>
        <v>0</v>
      </c>
      <c r="F919" s="0" t="n">
        <f aca="false">$C919*VLOOKUP($B919,FoodDB!$A$2:$I$1014,5,0)</f>
        <v>0</v>
      </c>
      <c r="G919" s="0" t="n">
        <f aca="false">$C919*VLOOKUP($B919,FoodDB!$A$2:$I$1014,6,0)</f>
        <v>0</v>
      </c>
      <c r="H919" s="0" t="n">
        <f aca="false">$C919*VLOOKUP($B919,FoodDB!$A$2:$I$1014,7,0)</f>
        <v>0</v>
      </c>
      <c r="I919" s="0" t="n">
        <f aca="false">$C919*VLOOKUP($B919,FoodDB!$A$2:$I$1014,8,0)</f>
        <v>0</v>
      </c>
      <c r="J919" s="0" t="n">
        <f aca="false">$C919*VLOOKUP($B919,FoodDB!$A$2:$I$1014,9,0)</f>
        <v>0</v>
      </c>
    </row>
    <row r="920" customFormat="false" ht="15" hidden="false" customHeight="false" outlineLevel="0" collapsed="false">
      <c r="B920" s="96" t="s">
        <v>108</v>
      </c>
      <c r="C920" s="97" t="n">
        <v>0</v>
      </c>
      <c r="D920" s="0" t="n">
        <f aca="false">$C920*VLOOKUP($B920,FoodDB!$A$2:$I$1014,3,0)</f>
        <v>0</v>
      </c>
      <c r="E920" s="0" t="n">
        <f aca="false">$C920*VLOOKUP($B920,FoodDB!$A$2:$I$1014,4,0)</f>
        <v>0</v>
      </c>
      <c r="F920" s="0" t="n">
        <f aca="false">$C920*VLOOKUP($B920,FoodDB!$A$2:$I$1014,5,0)</f>
        <v>0</v>
      </c>
      <c r="G920" s="0" t="n">
        <f aca="false">$C920*VLOOKUP($B920,FoodDB!$A$2:$I$1014,6,0)</f>
        <v>0</v>
      </c>
      <c r="H920" s="0" t="n">
        <f aca="false">$C920*VLOOKUP($B920,FoodDB!$A$2:$I$1014,7,0)</f>
        <v>0</v>
      </c>
      <c r="I920" s="0" t="n">
        <f aca="false">$C920*VLOOKUP($B920,FoodDB!$A$2:$I$1014,8,0)</f>
        <v>0</v>
      </c>
      <c r="J920" s="0" t="n">
        <f aca="false">$C920*VLOOKUP($B920,FoodDB!$A$2:$I$1014,9,0)</f>
        <v>0</v>
      </c>
    </row>
    <row r="921" customFormat="false" ht="15" hidden="false" customHeight="false" outlineLevel="0" collapsed="false">
      <c r="B921" s="96" t="s">
        <v>108</v>
      </c>
      <c r="C921" s="97" t="n">
        <v>0</v>
      </c>
      <c r="D921" s="0" t="n">
        <f aca="false">$C921*VLOOKUP($B921,FoodDB!$A$2:$I$1014,3,0)</f>
        <v>0</v>
      </c>
      <c r="E921" s="0" t="n">
        <f aca="false">$C921*VLOOKUP($B921,FoodDB!$A$2:$I$1014,4,0)</f>
        <v>0</v>
      </c>
      <c r="F921" s="0" t="n">
        <f aca="false">$C921*VLOOKUP($B921,FoodDB!$A$2:$I$1014,5,0)</f>
        <v>0</v>
      </c>
      <c r="G921" s="0" t="n">
        <f aca="false">$C921*VLOOKUP($B921,FoodDB!$A$2:$I$1014,6,0)</f>
        <v>0</v>
      </c>
      <c r="H921" s="0" t="n">
        <f aca="false">$C921*VLOOKUP($B921,FoodDB!$A$2:$I$1014,7,0)</f>
        <v>0</v>
      </c>
      <c r="I921" s="0" t="n">
        <f aca="false">$C921*VLOOKUP($B921,FoodDB!$A$2:$I$1014,8,0)</f>
        <v>0</v>
      </c>
      <c r="J921" s="0" t="n">
        <f aca="false">$C921*VLOOKUP($B921,FoodDB!$A$2:$I$1014,9,0)</f>
        <v>0</v>
      </c>
    </row>
    <row r="922" customFormat="false" ht="15" hidden="false" customHeight="false" outlineLevel="0" collapsed="false">
      <c r="B922" s="96" t="s">
        <v>108</v>
      </c>
      <c r="C922" s="97" t="n">
        <v>0</v>
      </c>
      <c r="D922" s="0" t="n">
        <f aca="false">$C922*VLOOKUP($B922,FoodDB!$A$2:$I$1014,3,0)</f>
        <v>0</v>
      </c>
      <c r="E922" s="0" t="n">
        <f aca="false">$C922*VLOOKUP($B922,FoodDB!$A$2:$I$1014,4,0)</f>
        <v>0</v>
      </c>
      <c r="F922" s="0" t="n">
        <f aca="false">$C922*VLOOKUP($B922,FoodDB!$A$2:$I$1014,5,0)</f>
        <v>0</v>
      </c>
      <c r="G922" s="0" t="n">
        <f aca="false">$C922*VLOOKUP($B922,FoodDB!$A$2:$I$1014,6,0)</f>
        <v>0</v>
      </c>
      <c r="H922" s="0" t="n">
        <f aca="false">$C922*VLOOKUP($B922,FoodDB!$A$2:$I$1014,7,0)</f>
        <v>0</v>
      </c>
      <c r="I922" s="0" t="n">
        <f aca="false">$C922*VLOOKUP($B922,FoodDB!$A$2:$I$1014,8,0)</f>
        <v>0</v>
      </c>
      <c r="J922" s="0" t="n">
        <f aca="false">$C922*VLOOKUP($B922,FoodDB!$A$2:$I$1014,9,0)</f>
        <v>0</v>
      </c>
    </row>
    <row r="923" customFormat="false" ht="15" hidden="false" customHeight="false" outlineLevel="0" collapsed="false">
      <c r="B923" s="96" t="s">
        <v>108</v>
      </c>
      <c r="C923" s="97" t="n">
        <v>0</v>
      </c>
      <c r="D923" s="0" t="n">
        <f aca="false">$C923*VLOOKUP($B923,FoodDB!$A$2:$I$1014,3,0)</f>
        <v>0</v>
      </c>
      <c r="E923" s="0" t="n">
        <f aca="false">$C923*VLOOKUP($B923,FoodDB!$A$2:$I$1014,4,0)</f>
        <v>0</v>
      </c>
      <c r="F923" s="0" t="n">
        <f aca="false">$C923*VLOOKUP($B923,FoodDB!$A$2:$I$1014,5,0)</f>
        <v>0</v>
      </c>
      <c r="G923" s="0" t="n">
        <f aca="false">$C923*VLOOKUP($B923,FoodDB!$A$2:$I$1014,6,0)</f>
        <v>0</v>
      </c>
      <c r="H923" s="0" t="n">
        <f aca="false">$C923*VLOOKUP($B923,FoodDB!$A$2:$I$1014,7,0)</f>
        <v>0</v>
      </c>
      <c r="I923" s="0" t="n">
        <f aca="false">$C923*VLOOKUP($B923,FoodDB!$A$2:$I$1014,8,0)</f>
        <v>0</v>
      </c>
      <c r="J923" s="0" t="n">
        <f aca="false">$C923*VLOOKUP($B923,FoodDB!$A$2:$I$1014,9,0)</f>
        <v>0</v>
      </c>
    </row>
    <row r="924" customFormat="false" ht="15" hidden="false" customHeight="false" outlineLevel="0" collapsed="false">
      <c r="B924" s="96" t="s">
        <v>108</v>
      </c>
      <c r="C924" s="97" t="n">
        <v>0</v>
      </c>
      <c r="D924" s="0" t="n">
        <f aca="false">$C924*VLOOKUP($B924,FoodDB!$A$2:$I$1014,3,0)</f>
        <v>0</v>
      </c>
      <c r="E924" s="0" t="n">
        <f aca="false">$C924*VLOOKUP($B924,FoodDB!$A$2:$I$1014,4,0)</f>
        <v>0</v>
      </c>
      <c r="F924" s="0" t="n">
        <f aca="false">$C924*VLOOKUP($B924,FoodDB!$A$2:$I$1014,5,0)</f>
        <v>0</v>
      </c>
      <c r="G924" s="0" t="n">
        <f aca="false">$C924*VLOOKUP($B924,FoodDB!$A$2:$I$1014,6,0)</f>
        <v>0</v>
      </c>
      <c r="H924" s="0" t="n">
        <f aca="false">$C924*VLOOKUP($B924,FoodDB!$A$2:$I$1014,7,0)</f>
        <v>0</v>
      </c>
      <c r="I924" s="0" t="n">
        <f aca="false">$C924*VLOOKUP($B924,FoodDB!$A$2:$I$1014,8,0)</f>
        <v>0</v>
      </c>
      <c r="J924" s="0" t="n">
        <f aca="false">$C924*VLOOKUP($B924,FoodDB!$A$2:$I$1014,9,0)</f>
        <v>0</v>
      </c>
    </row>
    <row r="925" customFormat="false" ht="15" hidden="false" customHeight="false" outlineLevel="0" collapsed="false">
      <c r="A925" s="0" t="s">
        <v>98</v>
      </c>
      <c r="G925" s="0" t="n">
        <f aca="false">SUM(G918:G924)</f>
        <v>0</v>
      </c>
      <c r="H925" s="0" t="n">
        <f aca="false">SUM(H918:H924)</f>
        <v>0</v>
      </c>
      <c r="I925" s="0" t="n">
        <f aca="false">SUM(I918:I924)</f>
        <v>0</v>
      </c>
      <c r="J925" s="0" t="n">
        <f aca="false">SUM(G925:I925)</f>
        <v>0</v>
      </c>
    </row>
    <row r="926" customFormat="false" ht="15" hidden="false" customHeight="false" outlineLevel="0" collapsed="false">
      <c r="A926" s="0" t="s">
        <v>102</v>
      </c>
      <c r="B926" s="0" t="s">
        <v>103</v>
      </c>
      <c r="E926" s="100"/>
      <c r="F926" s="100"/>
      <c r="G926" s="100" t="n">
        <f aca="false">VLOOKUP($A918,LossChart!$A$3:$AB$105,14,0)</f>
        <v>791.687671403349</v>
      </c>
      <c r="H926" s="100" t="n">
        <f aca="false">VLOOKUP($A918,LossChart!$A$3:$AB$105,15,0)</f>
        <v>80</v>
      </c>
      <c r="I926" s="100" t="n">
        <f aca="false">VLOOKUP($A918,LossChart!$A$3:$AB$105,16,0)</f>
        <v>477.304074136158</v>
      </c>
      <c r="J926" s="100" t="n">
        <f aca="false">VLOOKUP($A918,LossChart!$A$3:$AB$105,17,0)</f>
        <v>1348.99174553951</v>
      </c>
      <c r="K926" s="100"/>
    </row>
    <row r="927" customFormat="false" ht="15" hidden="false" customHeight="false" outlineLevel="0" collapsed="false">
      <c r="A927" s="0" t="s">
        <v>104</v>
      </c>
      <c r="G927" s="0" t="n">
        <f aca="false">G926-G925</f>
        <v>791.687671403349</v>
      </c>
      <c r="H927" s="0" t="n">
        <f aca="false">H926-H925</f>
        <v>80</v>
      </c>
      <c r="I927" s="0" t="n">
        <f aca="false">I926-I925</f>
        <v>477.304074136158</v>
      </c>
      <c r="J927" s="0" t="n">
        <f aca="false">J926-J925</f>
        <v>1348.99174553951</v>
      </c>
    </row>
    <row r="929" customFormat="false" ht="60" hidden="false" customHeight="false" outlineLevel="0" collapsed="false">
      <c r="A929" s="21" t="s">
        <v>63</v>
      </c>
      <c r="B929" s="21" t="s">
        <v>93</v>
      </c>
      <c r="C929" s="21" t="s">
        <v>94</v>
      </c>
      <c r="D929" s="94" t="str">
        <f aca="false">FoodDB!$C$1</f>
        <v>Fat
(g)</v>
      </c>
      <c r="E929" s="94" t="str">
        <f aca="false">FoodDB!$D$1</f>
        <v>Carbs
(g)</v>
      </c>
      <c r="F929" s="94" t="str">
        <f aca="false">FoodDB!$E$1</f>
        <v>Protein
(g)</v>
      </c>
      <c r="G929" s="94" t="str">
        <f aca="false">FoodDB!$F$1</f>
        <v>Fat
(Cal)</v>
      </c>
      <c r="H929" s="94" t="str">
        <f aca="false">FoodDB!$G$1</f>
        <v>Carb
(Cal)</v>
      </c>
      <c r="I929" s="94" t="str">
        <f aca="false">FoodDB!$H$1</f>
        <v>Protein
(Cal)</v>
      </c>
      <c r="J929" s="94" t="str">
        <f aca="false">FoodDB!$I$1</f>
        <v>Total
Calories</v>
      </c>
      <c r="K929" s="94"/>
      <c r="L929" s="94" t="s">
        <v>110</v>
      </c>
      <c r="M929" s="94" t="s">
        <v>111</v>
      </c>
      <c r="N929" s="94" t="s">
        <v>112</v>
      </c>
      <c r="O929" s="94" t="s">
        <v>113</v>
      </c>
      <c r="P929" s="94" t="s">
        <v>118</v>
      </c>
      <c r="Q929" s="94" t="s">
        <v>119</v>
      </c>
      <c r="R929" s="94" t="s">
        <v>120</v>
      </c>
      <c r="S929" s="94" t="s">
        <v>121</v>
      </c>
    </row>
    <row r="930" customFormat="false" ht="15" hidden="false" customHeight="false" outlineLevel="0" collapsed="false">
      <c r="A930" s="95" t="n">
        <f aca="false">A918+1</f>
        <v>43071</v>
      </c>
      <c r="B930" s="96" t="s">
        <v>108</v>
      </c>
      <c r="C930" s="97" t="n">
        <v>0</v>
      </c>
      <c r="D930" s="0" t="n">
        <f aca="false">$C930*VLOOKUP($B930,FoodDB!$A$2:$I$1014,3,0)</f>
        <v>0</v>
      </c>
      <c r="E930" s="0" t="n">
        <f aca="false">$C930*VLOOKUP($B930,FoodDB!$A$2:$I$1014,4,0)</f>
        <v>0</v>
      </c>
      <c r="F930" s="0" t="n">
        <f aca="false">$C930*VLOOKUP($B930,FoodDB!$A$2:$I$1014,5,0)</f>
        <v>0</v>
      </c>
      <c r="G930" s="0" t="n">
        <f aca="false">$C930*VLOOKUP($B930,FoodDB!$A$2:$I$1014,6,0)</f>
        <v>0</v>
      </c>
      <c r="H930" s="0" t="n">
        <f aca="false">$C930*VLOOKUP($B930,FoodDB!$A$2:$I$1014,7,0)</f>
        <v>0</v>
      </c>
      <c r="I930" s="0" t="n">
        <f aca="false">$C930*VLOOKUP($B930,FoodDB!$A$2:$I$1014,8,0)</f>
        <v>0</v>
      </c>
      <c r="J930" s="0" t="n">
        <f aca="false">$C930*VLOOKUP($B930,FoodDB!$A$2:$I$1014,9,0)</f>
        <v>0</v>
      </c>
      <c r="L930" s="0" t="n">
        <f aca="false">SUM(G930:G936)</f>
        <v>0</v>
      </c>
      <c r="M930" s="0" t="n">
        <f aca="false">SUM(H930:H936)</f>
        <v>0</v>
      </c>
      <c r="N930" s="0" t="n">
        <f aca="false">SUM(I930:I936)</f>
        <v>0</v>
      </c>
      <c r="O930" s="0" t="n">
        <f aca="false">SUM(L930:N930)</f>
        <v>0</v>
      </c>
      <c r="P930" s="100" t="n">
        <f aca="false">VLOOKUP($A930,LossChart!$A$3:$AB$105,14,0)-L930</f>
        <v>796.178028094419</v>
      </c>
      <c r="Q930" s="100" t="n">
        <f aca="false">VLOOKUP($A930,LossChart!$A$3:$AB$105,15,0)-M930</f>
        <v>80</v>
      </c>
      <c r="R930" s="100" t="n">
        <f aca="false">VLOOKUP($A930,LossChart!$A$3:$AB$105,16,0)-N930</f>
        <v>477.304074136158</v>
      </c>
      <c r="S930" s="100" t="n">
        <f aca="false">VLOOKUP($A930,LossChart!$A$3:$AB$105,17,0)-O930</f>
        <v>1353.48210223058</v>
      </c>
    </row>
    <row r="931" customFormat="false" ht="15" hidden="false" customHeight="false" outlineLevel="0" collapsed="false">
      <c r="B931" s="96" t="s">
        <v>108</v>
      </c>
      <c r="C931" s="97" t="n">
        <v>0</v>
      </c>
      <c r="D931" s="0" t="n">
        <f aca="false">$C931*VLOOKUP($B931,FoodDB!$A$2:$I$1014,3,0)</f>
        <v>0</v>
      </c>
      <c r="E931" s="0" t="n">
        <f aca="false">$C931*VLOOKUP($B931,FoodDB!$A$2:$I$1014,4,0)</f>
        <v>0</v>
      </c>
      <c r="F931" s="0" t="n">
        <f aca="false">$C931*VLOOKUP($B931,FoodDB!$A$2:$I$1014,5,0)</f>
        <v>0</v>
      </c>
      <c r="G931" s="0" t="n">
        <f aca="false">$C931*VLOOKUP($B931,FoodDB!$A$2:$I$1014,6,0)</f>
        <v>0</v>
      </c>
      <c r="H931" s="0" t="n">
        <f aca="false">$C931*VLOOKUP($B931,FoodDB!$A$2:$I$1014,7,0)</f>
        <v>0</v>
      </c>
      <c r="I931" s="0" t="n">
        <f aca="false">$C931*VLOOKUP($B931,FoodDB!$A$2:$I$1014,8,0)</f>
        <v>0</v>
      </c>
      <c r="J931" s="0" t="n">
        <f aca="false">$C931*VLOOKUP($B931,FoodDB!$A$2:$I$1014,9,0)</f>
        <v>0</v>
      </c>
    </row>
    <row r="932" customFormat="false" ht="15" hidden="false" customHeight="false" outlineLevel="0" collapsed="false">
      <c r="B932" s="96" t="s">
        <v>108</v>
      </c>
      <c r="C932" s="97" t="n">
        <v>0</v>
      </c>
      <c r="D932" s="0" t="n">
        <f aca="false">$C932*VLOOKUP($B932,FoodDB!$A$2:$I$1014,3,0)</f>
        <v>0</v>
      </c>
      <c r="E932" s="0" t="n">
        <f aca="false">$C932*VLOOKUP($B932,FoodDB!$A$2:$I$1014,4,0)</f>
        <v>0</v>
      </c>
      <c r="F932" s="0" t="n">
        <f aca="false">$C932*VLOOKUP($B932,FoodDB!$A$2:$I$1014,5,0)</f>
        <v>0</v>
      </c>
      <c r="G932" s="0" t="n">
        <f aca="false">$C932*VLOOKUP($B932,FoodDB!$A$2:$I$1014,6,0)</f>
        <v>0</v>
      </c>
      <c r="H932" s="0" t="n">
        <f aca="false">$C932*VLOOKUP($B932,FoodDB!$A$2:$I$1014,7,0)</f>
        <v>0</v>
      </c>
      <c r="I932" s="0" t="n">
        <f aca="false">$C932*VLOOKUP($B932,FoodDB!$A$2:$I$1014,8,0)</f>
        <v>0</v>
      </c>
      <c r="J932" s="0" t="n">
        <f aca="false">$C932*VLOOKUP($B932,FoodDB!$A$2:$I$1014,9,0)</f>
        <v>0</v>
      </c>
    </row>
    <row r="933" customFormat="false" ht="15" hidden="false" customHeight="false" outlineLevel="0" collapsed="false">
      <c r="B933" s="96" t="s">
        <v>108</v>
      </c>
      <c r="C933" s="97" t="n">
        <v>0</v>
      </c>
      <c r="D933" s="0" t="n">
        <f aca="false">$C933*VLOOKUP($B933,FoodDB!$A$2:$I$1014,3,0)</f>
        <v>0</v>
      </c>
      <c r="E933" s="0" t="n">
        <f aca="false">$C933*VLOOKUP($B933,FoodDB!$A$2:$I$1014,4,0)</f>
        <v>0</v>
      </c>
      <c r="F933" s="0" t="n">
        <f aca="false">$C933*VLOOKUP($B933,FoodDB!$A$2:$I$1014,5,0)</f>
        <v>0</v>
      </c>
      <c r="G933" s="0" t="n">
        <f aca="false">$C933*VLOOKUP($B933,FoodDB!$A$2:$I$1014,6,0)</f>
        <v>0</v>
      </c>
      <c r="H933" s="0" t="n">
        <f aca="false">$C933*VLOOKUP($B933,FoodDB!$A$2:$I$1014,7,0)</f>
        <v>0</v>
      </c>
      <c r="I933" s="0" t="n">
        <f aca="false">$C933*VLOOKUP($B933,FoodDB!$A$2:$I$1014,8,0)</f>
        <v>0</v>
      </c>
      <c r="J933" s="0" t="n">
        <f aca="false">$C933*VLOOKUP($B933,FoodDB!$A$2:$I$1014,9,0)</f>
        <v>0</v>
      </c>
    </row>
    <row r="934" customFormat="false" ht="15" hidden="false" customHeight="false" outlineLevel="0" collapsed="false">
      <c r="B934" s="96" t="s">
        <v>108</v>
      </c>
      <c r="C934" s="97" t="n">
        <v>0</v>
      </c>
      <c r="D934" s="0" t="n">
        <f aca="false">$C934*VLOOKUP($B934,FoodDB!$A$2:$I$1014,3,0)</f>
        <v>0</v>
      </c>
      <c r="E934" s="0" t="n">
        <f aca="false">$C934*VLOOKUP($B934,FoodDB!$A$2:$I$1014,4,0)</f>
        <v>0</v>
      </c>
      <c r="F934" s="0" t="n">
        <f aca="false">$C934*VLOOKUP($B934,FoodDB!$A$2:$I$1014,5,0)</f>
        <v>0</v>
      </c>
      <c r="G934" s="0" t="n">
        <f aca="false">$C934*VLOOKUP($B934,FoodDB!$A$2:$I$1014,6,0)</f>
        <v>0</v>
      </c>
      <c r="H934" s="0" t="n">
        <f aca="false">$C934*VLOOKUP($B934,FoodDB!$A$2:$I$1014,7,0)</f>
        <v>0</v>
      </c>
      <c r="I934" s="0" t="n">
        <f aca="false">$C934*VLOOKUP($B934,FoodDB!$A$2:$I$1014,8,0)</f>
        <v>0</v>
      </c>
      <c r="J934" s="0" t="n">
        <f aca="false">$C934*VLOOKUP($B934,FoodDB!$A$2:$I$1014,9,0)</f>
        <v>0</v>
      </c>
    </row>
    <row r="935" customFormat="false" ht="15" hidden="false" customHeight="false" outlineLevel="0" collapsed="false">
      <c r="B935" s="96" t="s">
        <v>108</v>
      </c>
      <c r="C935" s="97" t="n">
        <v>0</v>
      </c>
      <c r="D935" s="0" t="n">
        <f aca="false">$C935*VLOOKUP($B935,FoodDB!$A$2:$I$1014,3,0)</f>
        <v>0</v>
      </c>
      <c r="E935" s="0" t="n">
        <f aca="false">$C935*VLOOKUP($B935,FoodDB!$A$2:$I$1014,4,0)</f>
        <v>0</v>
      </c>
      <c r="F935" s="0" t="n">
        <f aca="false">$C935*VLOOKUP($B935,FoodDB!$A$2:$I$1014,5,0)</f>
        <v>0</v>
      </c>
      <c r="G935" s="0" t="n">
        <f aca="false">$C935*VLOOKUP($B935,FoodDB!$A$2:$I$1014,6,0)</f>
        <v>0</v>
      </c>
      <c r="H935" s="0" t="n">
        <f aca="false">$C935*VLOOKUP($B935,FoodDB!$A$2:$I$1014,7,0)</f>
        <v>0</v>
      </c>
      <c r="I935" s="0" t="n">
        <f aca="false">$C935*VLOOKUP($B935,FoodDB!$A$2:$I$1014,8,0)</f>
        <v>0</v>
      </c>
      <c r="J935" s="0" t="n">
        <f aca="false">$C935*VLOOKUP($B935,FoodDB!$A$2:$I$1014,9,0)</f>
        <v>0</v>
      </c>
    </row>
    <row r="936" customFormat="false" ht="15" hidden="false" customHeight="false" outlineLevel="0" collapsed="false">
      <c r="B936" s="96" t="s">
        <v>108</v>
      </c>
      <c r="C936" s="97" t="n">
        <v>0</v>
      </c>
      <c r="D936" s="0" t="n">
        <f aca="false">$C936*VLOOKUP($B936,FoodDB!$A$2:$I$1014,3,0)</f>
        <v>0</v>
      </c>
      <c r="E936" s="0" t="n">
        <f aca="false">$C936*VLOOKUP($B936,FoodDB!$A$2:$I$1014,4,0)</f>
        <v>0</v>
      </c>
      <c r="F936" s="0" t="n">
        <f aca="false">$C936*VLOOKUP($B936,FoodDB!$A$2:$I$1014,5,0)</f>
        <v>0</v>
      </c>
      <c r="G936" s="0" t="n">
        <f aca="false">$C936*VLOOKUP($B936,FoodDB!$A$2:$I$1014,6,0)</f>
        <v>0</v>
      </c>
      <c r="H936" s="0" t="n">
        <f aca="false">$C936*VLOOKUP($B936,FoodDB!$A$2:$I$1014,7,0)</f>
        <v>0</v>
      </c>
      <c r="I936" s="0" t="n">
        <f aca="false">$C936*VLOOKUP($B936,FoodDB!$A$2:$I$1014,8,0)</f>
        <v>0</v>
      </c>
      <c r="J936" s="0" t="n">
        <f aca="false">$C936*VLOOKUP($B936,FoodDB!$A$2:$I$1014,9,0)</f>
        <v>0</v>
      </c>
    </row>
    <row r="937" customFormat="false" ht="15" hidden="false" customHeight="false" outlineLevel="0" collapsed="false">
      <c r="A937" s="0" t="s">
        <v>98</v>
      </c>
      <c r="G937" s="0" t="n">
        <f aca="false">SUM(G930:G936)</f>
        <v>0</v>
      </c>
      <c r="H937" s="0" t="n">
        <f aca="false">SUM(H930:H936)</f>
        <v>0</v>
      </c>
      <c r="I937" s="0" t="n">
        <f aca="false">SUM(I930:I936)</f>
        <v>0</v>
      </c>
      <c r="J937" s="0" t="n">
        <f aca="false">SUM(G937:I937)</f>
        <v>0</v>
      </c>
    </row>
    <row r="938" customFormat="false" ht="15" hidden="false" customHeight="false" outlineLevel="0" collapsed="false">
      <c r="A938" s="0" t="s">
        <v>102</v>
      </c>
      <c r="B938" s="0" t="s">
        <v>103</v>
      </c>
      <c r="E938" s="100"/>
      <c r="F938" s="100"/>
      <c r="G938" s="100" t="n">
        <f aca="false">VLOOKUP($A930,LossChart!$A$3:$AB$105,14,0)</f>
        <v>796.178028094419</v>
      </c>
      <c r="H938" s="100" t="n">
        <f aca="false">VLOOKUP($A930,LossChart!$A$3:$AB$105,15,0)</f>
        <v>80</v>
      </c>
      <c r="I938" s="100" t="n">
        <f aca="false">VLOOKUP($A930,LossChart!$A$3:$AB$105,16,0)</f>
        <v>477.304074136158</v>
      </c>
      <c r="J938" s="100" t="n">
        <f aca="false">VLOOKUP($A930,LossChart!$A$3:$AB$105,17,0)</f>
        <v>1353.48210223058</v>
      </c>
      <c r="K938" s="100"/>
    </row>
    <row r="939" customFormat="false" ht="15" hidden="false" customHeight="false" outlineLevel="0" collapsed="false">
      <c r="A939" s="0" t="s">
        <v>104</v>
      </c>
      <c r="G939" s="0" t="n">
        <f aca="false">G938-G937</f>
        <v>796.178028094419</v>
      </c>
      <c r="H939" s="0" t="n">
        <f aca="false">H938-H937</f>
        <v>80</v>
      </c>
      <c r="I939" s="0" t="n">
        <f aca="false">I938-I937</f>
        <v>477.304074136158</v>
      </c>
      <c r="J939" s="0" t="n">
        <f aca="false">J938-J937</f>
        <v>1353.48210223058</v>
      </c>
    </row>
    <row r="941" customFormat="false" ht="60" hidden="false" customHeight="false" outlineLevel="0" collapsed="false">
      <c r="A941" s="21" t="s">
        <v>63</v>
      </c>
      <c r="B941" s="21" t="s">
        <v>93</v>
      </c>
      <c r="C941" s="21" t="s">
        <v>94</v>
      </c>
      <c r="D941" s="94" t="str">
        <f aca="false">FoodDB!$C$1</f>
        <v>Fat
(g)</v>
      </c>
      <c r="E941" s="94" t="str">
        <f aca="false">FoodDB!$D$1</f>
        <v>Carbs
(g)</v>
      </c>
      <c r="F941" s="94" t="str">
        <f aca="false">FoodDB!$E$1</f>
        <v>Protein
(g)</v>
      </c>
      <c r="G941" s="94" t="str">
        <f aca="false">FoodDB!$F$1</f>
        <v>Fat
(Cal)</v>
      </c>
      <c r="H941" s="94" t="str">
        <f aca="false">FoodDB!$G$1</f>
        <v>Carb
(Cal)</v>
      </c>
      <c r="I941" s="94" t="str">
        <f aca="false">FoodDB!$H$1</f>
        <v>Protein
(Cal)</v>
      </c>
      <c r="J941" s="94" t="str">
        <f aca="false">FoodDB!$I$1</f>
        <v>Total
Calories</v>
      </c>
      <c r="K941" s="94"/>
      <c r="L941" s="94" t="s">
        <v>110</v>
      </c>
      <c r="M941" s="94" t="s">
        <v>111</v>
      </c>
      <c r="N941" s="94" t="s">
        <v>112</v>
      </c>
      <c r="O941" s="94" t="s">
        <v>113</v>
      </c>
      <c r="P941" s="94" t="s">
        <v>118</v>
      </c>
      <c r="Q941" s="94" t="s">
        <v>119</v>
      </c>
      <c r="R941" s="94" t="s">
        <v>120</v>
      </c>
      <c r="S941" s="94" t="s">
        <v>121</v>
      </c>
    </row>
    <row r="942" customFormat="false" ht="15" hidden="false" customHeight="false" outlineLevel="0" collapsed="false">
      <c r="A942" s="95" t="n">
        <f aca="false">A930+1</f>
        <v>43072</v>
      </c>
      <c r="B942" s="96" t="s">
        <v>108</v>
      </c>
      <c r="C942" s="97" t="n">
        <v>0</v>
      </c>
      <c r="D942" s="0" t="n">
        <f aca="false">$C942*VLOOKUP($B942,FoodDB!$A$2:$I$1014,3,0)</f>
        <v>0</v>
      </c>
      <c r="E942" s="0" t="n">
        <f aca="false">$C942*VLOOKUP($B942,FoodDB!$A$2:$I$1014,4,0)</f>
        <v>0</v>
      </c>
      <c r="F942" s="0" t="n">
        <f aca="false">$C942*VLOOKUP($B942,FoodDB!$A$2:$I$1014,5,0)</f>
        <v>0</v>
      </c>
      <c r="G942" s="0" t="n">
        <f aca="false">$C942*VLOOKUP($B942,FoodDB!$A$2:$I$1014,6,0)</f>
        <v>0</v>
      </c>
      <c r="H942" s="0" t="n">
        <f aca="false">$C942*VLOOKUP($B942,FoodDB!$A$2:$I$1014,7,0)</f>
        <v>0</v>
      </c>
      <c r="I942" s="0" t="n">
        <f aca="false">$C942*VLOOKUP($B942,FoodDB!$A$2:$I$1014,8,0)</f>
        <v>0</v>
      </c>
      <c r="J942" s="0" t="n">
        <f aca="false">$C942*VLOOKUP($B942,FoodDB!$A$2:$I$1014,9,0)</f>
        <v>0</v>
      </c>
      <c r="L942" s="0" t="n">
        <f aca="false">SUM(G942:G948)</f>
        <v>0</v>
      </c>
      <c r="M942" s="0" t="n">
        <f aca="false">SUM(H942:H948)</f>
        <v>0</v>
      </c>
      <c r="N942" s="0" t="n">
        <f aca="false">SUM(I942:I948)</f>
        <v>0</v>
      </c>
      <c r="O942" s="0" t="n">
        <f aca="false">SUM(L942:N942)</f>
        <v>0</v>
      </c>
      <c r="P942" s="100" t="n">
        <f aca="false">VLOOKUP($A942,LossChart!$A$3:$AB$105,14,0)-L942</f>
        <v>800.628613054797</v>
      </c>
      <c r="Q942" s="100" t="n">
        <f aca="false">VLOOKUP($A942,LossChart!$A$3:$AB$105,15,0)-M942</f>
        <v>80</v>
      </c>
      <c r="R942" s="100" t="n">
        <f aca="false">VLOOKUP($A942,LossChart!$A$3:$AB$105,16,0)-N942</f>
        <v>477.304074136158</v>
      </c>
      <c r="S942" s="100" t="n">
        <f aca="false">VLOOKUP($A942,LossChart!$A$3:$AB$105,17,0)-O942</f>
        <v>1357.93268719096</v>
      </c>
    </row>
    <row r="943" customFormat="false" ht="15" hidden="false" customHeight="false" outlineLevel="0" collapsed="false">
      <c r="B943" s="96" t="s">
        <v>108</v>
      </c>
      <c r="C943" s="97" t="n">
        <v>0</v>
      </c>
      <c r="D943" s="0" t="n">
        <f aca="false">$C943*VLOOKUP($B943,FoodDB!$A$2:$I$1014,3,0)</f>
        <v>0</v>
      </c>
      <c r="E943" s="0" t="n">
        <f aca="false">$C943*VLOOKUP($B943,FoodDB!$A$2:$I$1014,4,0)</f>
        <v>0</v>
      </c>
      <c r="F943" s="0" t="n">
        <f aca="false">$C943*VLOOKUP($B943,FoodDB!$A$2:$I$1014,5,0)</f>
        <v>0</v>
      </c>
      <c r="G943" s="0" t="n">
        <f aca="false">$C943*VLOOKUP($B943,FoodDB!$A$2:$I$1014,6,0)</f>
        <v>0</v>
      </c>
      <c r="H943" s="0" t="n">
        <f aca="false">$C943*VLOOKUP($B943,FoodDB!$A$2:$I$1014,7,0)</f>
        <v>0</v>
      </c>
      <c r="I943" s="0" t="n">
        <f aca="false">$C943*VLOOKUP($B943,FoodDB!$A$2:$I$1014,8,0)</f>
        <v>0</v>
      </c>
      <c r="J943" s="0" t="n">
        <f aca="false">$C943*VLOOKUP($B943,FoodDB!$A$2:$I$1014,9,0)</f>
        <v>0</v>
      </c>
    </row>
    <row r="944" customFormat="false" ht="15" hidden="false" customHeight="false" outlineLevel="0" collapsed="false">
      <c r="B944" s="96" t="s">
        <v>108</v>
      </c>
      <c r="C944" s="97" t="n">
        <v>0</v>
      </c>
      <c r="D944" s="0" t="n">
        <f aca="false">$C944*VLOOKUP($B944,FoodDB!$A$2:$I$1014,3,0)</f>
        <v>0</v>
      </c>
      <c r="E944" s="0" t="n">
        <f aca="false">$C944*VLOOKUP($B944,FoodDB!$A$2:$I$1014,4,0)</f>
        <v>0</v>
      </c>
      <c r="F944" s="0" t="n">
        <f aca="false">$C944*VLOOKUP($B944,FoodDB!$A$2:$I$1014,5,0)</f>
        <v>0</v>
      </c>
      <c r="G944" s="0" t="n">
        <f aca="false">$C944*VLOOKUP($B944,FoodDB!$A$2:$I$1014,6,0)</f>
        <v>0</v>
      </c>
      <c r="H944" s="0" t="n">
        <f aca="false">$C944*VLOOKUP($B944,FoodDB!$A$2:$I$1014,7,0)</f>
        <v>0</v>
      </c>
      <c r="I944" s="0" t="n">
        <f aca="false">$C944*VLOOKUP($B944,FoodDB!$A$2:$I$1014,8,0)</f>
        <v>0</v>
      </c>
      <c r="J944" s="0" t="n">
        <f aca="false">$C944*VLOOKUP($B944,FoodDB!$A$2:$I$1014,9,0)</f>
        <v>0</v>
      </c>
    </row>
    <row r="945" customFormat="false" ht="15" hidden="false" customHeight="false" outlineLevel="0" collapsed="false">
      <c r="B945" s="96" t="s">
        <v>108</v>
      </c>
      <c r="C945" s="97" t="n">
        <v>0</v>
      </c>
      <c r="D945" s="0" t="n">
        <f aca="false">$C945*VLOOKUP($B945,FoodDB!$A$2:$I$1014,3,0)</f>
        <v>0</v>
      </c>
      <c r="E945" s="0" t="n">
        <f aca="false">$C945*VLOOKUP($B945,FoodDB!$A$2:$I$1014,4,0)</f>
        <v>0</v>
      </c>
      <c r="F945" s="0" t="n">
        <f aca="false">$C945*VLOOKUP($B945,FoodDB!$A$2:$I$1014,5,0)</f>
        <v>0</v>
      </c>
      <c r="G945" s="0" t="n">
        <f aca="false">$C945*VLOOKUP($B945,FoodDB!$A$2:$I$1014,6,0)</f>
        <v>0</v>
      </c>
      <c r="H945" s="0" t="n">
        <f aca="false">$C945*VLOOKUP($B945,FoodDB!$A$2:$I$1014,7,0)</f>
        <v>0</v>
      </c>
      <c r="I945" s="0" t="n">
        <f aca="false">$C945*VLOOKUP($B945,FoodDB!$A$2:$I$1014,8,0)</f>
        <v>0</v>
      </c>
      <c r="J945" s="0" t="n">
        <f aca="false">$C945*VLOOKUP($B945,FoodDB!$A$2:$I$1014,9,0)</f>
        <v>0</v>
      </c>
    </row>
    <row r="946" customFormat="false" ht="15" hidden="false" customHeight="false" outlineLevel="0" collapsed="false">
      <c r="B946" s="96" t="s">
        <v>108</v>
      </c>
      <c r="C946" s="97" t="n">
        <v>0</v>
      </c>
      <c r="D946" s="0" t="n">
        <f aca="false">$C946*VLOOKUP($B946,FoodDB!$A$2:$I$1014,3,0)</f>
        <v>0</v>
      </c>
      <c r="E946" s="0" t="n">
        <f aca="false">$C946*VLOOKUP($B946,FoodDB!$A$2:$I$1014,4,0)</f>
        <v>0</v>
      </c>
      <c r="F946" s="0" t="n">
        <f aca="false">$C946*VLOOKUP($B946,FoodDB!$A$2:$I$1014,5,0)</f>
        <v>0</v>
      </c>
      <c r="G946" s="0" t="n">
        <f aca="false">$C946*VLOOKUP($B946,FoodDB!$A$2:$I$1014,6,0)</f>
        <v>0</v>
      </c>
      <c r="H946" s="0" t="n">
        <f aca="false">$C946*VLOOKUP($B946,FoodDB!$A$2:$I$1014,7,0)</f>
        <v>0</v>
      </c>
      <c r="I946" s="0" t="n">
        <f aca="false">$C946*VLOOKUP($B946,FoodDB!$A$2:$I$1014,8,0)</f>
        <v>0</v>
      </c>
      <c r="J946" s="0" t="n">
        <f aca="false">$C946*VLOOKUP($B946,FoodDB!$A$2:$I$1014,9,0)</f>
        <v>0</v>
      </c>
    </row>
    <row r="947" customFormat="false" ht="15" hidden="false" customHeight="false" outlineLevel="0" collapsed="false">
      <c r="B947" s="96" t="s">
        <v>108</v>
      </c>
      <c r="C947" s="97" t="n">
        <v>0</v>
      </c>
      <c r="D947" s="0" t="n">
        <f aca="false">$C947*VLOOKUP($B947,FoodDB!$A$2:$I$1014,3,0)</f>
        <v>0</v>
      </c>
      <c r="E947" s="0" t="n">
        <f aca="false">$C947*VLOOKUP($B947,FoodDB!$A$2:$I$1014,4,0)</f>
        <v>0</v>
      </c>
      <c r="F947" s="0" t="n">
        <f aca="false">$C947*VLOOKUP($B947,FoodDB!$A$2:$I$1014,5,0)</f>
        <v>0</v>
      </c>
      <c r="G947" s="0" t="n">
        <f aca="false">$C947*VLOOKUP($B947,FoodDB!$A$2:$I$1014,6,0)</f>
        <v>0</v>
      </c>
      <c r="H947" s="0" t="n">
        <f aca="false">$C947*VLOOKUP($B947,FoodDB!$A$2:$I$1014,7,0)</f>
        <v>0</v>
      </c>
      <c r="I947" s="0" t="n">
        <f aca="false">$C947*VLOOKUP($B947,FoodDB!$A$2:$I$1014,8,0)</f>
        <v>0</v>
      </c>
      <c r="J947" s="0" t="n">
        <f aca="false">$C947*VLOOKUP($B947,FoodDB!$A$2:$I$1014,9,0)</f>
        <v>0</v>
      </c>
    </row>
    <row r="948" customFormat="false" ht="15" hidden="false" customHeight="false" outlineLevel="0" collapsed="false">
      <c r="B948" s="96" t="s">
        <v>108</v>
      </c>
      <c r="C948" s="97" t="n">
        <v>0</v>
      </c>
      <c r="D948" s="0" t="n">
        <f aca="false">$C948*VLOOKUP($B948,FoodDB!$A$2:$I$1014,3,0)</f>
        <v>0</v>
      </c>
      <c r="E948" s="0" t="n">
        <f aca="false">$C948*VLOOKUP($B948,FoodDB!$A$2:$I$1014,4,0)</f>
        <v>0</v>
      </c>
      <c r="F948" s="0" t="n">
        <f aca="false">$C948*VLOOKUP($B948,FoodDB!$A$2:$I$1014,5,0)</f>
        <v>0</v>
      </c>
      <c r="G948" s="0" t="n">
        <f aca="false">$C948*VLOOKUP($B948,FoodDB!$A$2:$I$1014,6,0)</f>
        <v>0</v>
      </c>
      <c r="H948" s="0" t="n">
        <f aca="false">$C948*VLOOKUP($B948,FoodDB!$A$2:$I$1014,7,0)</f>
        <v>0</v>
      </c>
      <c r="I948" s="0" t="n">
        <f aca="false">$C948*VLOOKUP($B948,FoodDB!$A$2:$I$1014,8,0)</f>
        <v>0</v>
      </c>
      <c r="J948" s="0" t="n">
        <f aca="false">$C948*VLOOKUP($B948,FoodDB!$A$2:$I$1014,9,0)</f>
        <v>0</v>
      </c>
    </row>
    <row r="949" customFormat="false" ht="15" hidden="false" customHeight="false" outlineLevel="0" collapsed="false">
      <c r="A949" s="0" t="s">
        <v>98</v>
      </c>
      <c r="G949" s="0" t="n">
        <f aca="false">SUM(G942:G948)</f>
        <v>0</v>
      </c>
      <c r="H949" s="0" t="n">
        <f aca="false">SUM(H942:H948)</f>
        <v>0</v>
      </c>
      <c r="I949" s="0" t="n">
        <f aca="false">SUM(I942:I948)</f>
        <v>0</v>
      </c>
      <c r="J949" s="0" t="n">
        <f aca="false">SUM(G949:I949)</f>
        <v>0</v>
      </c>
    </row>
    <row r="950" customFormat="false" ht="15" hidden="false" customHeight="false" outlineLevel="0" collapsed="false">
      <c r="A950" s="0" t="s">
        <v>102</v>
      </c>
      <c r="B950" s="0" t="s">
        <v>103</v>
      </c>
      <c r="E950" s="100"/>
      <c r="F950" s="100"/>
      <c r="G950" s="100" t="n">
        <f aca="false">VLOOKUP($A942,LossChart!$A$3:$AB$105,14,0)</f>
        <v>800.628613054797</v>
      </c>
      <c r="H950" s="100" t="n">
        <f aca="false">VLOOKUP($A942,LossChart!$A$3:$AB$105,15,0)</f>
        <v>80</v>
      </c>
      <c r="I950" s="100" t="n">
        <f aca="false">VLOOKUP($A942,LossChart!$A$3:$AB$105,16,0)</f>
        <v>477.304074136158</v>
      </c>
      <c r="J950" s="100" t="n">
        <f aca="false">VLOOKUP($A942,LossChart!$A$3:$AB$105,17,0)</f>
        <v>1357.93268719096</v>
      </c>
      <c r="K950" s="100"/>
    </row>
    <row r="951" customFormat="false" ht="15" hidden="false" customHeight="false" outlineLevel="0" collapsed="false">
      <c r="A951" s="0" t="s">
        <v>104</v>
      </c>
      <c r="G951" s="0" t="n">
        <f aca="false">G950-G949</f>
        <v>800.628613054797</v>
      </c>
      <c r="H951" s="0" t="n">
        <f aca="false">H950-H949</f>
        <v>80</v>
      </c>
      <c r="I951" s="0" t="n">
        <f aca="false">I950-I949</f>
        <v>477.304074136158</v>
      </c>
      <c r="J951" s="0" t="n">
        <f aca="false">J950-J949</f>
        <v>1357.93268719096</v>
      </c>
    </row>
    <row r="953" customFormat="false" ht="60" hidden="false" customHeight="false" outlineLevel="0" collapsed="false">
      <c r="A953" s="21" t="s">
        <v>63</v>
      </c>
      <c r="B953" s="21" t="s">
        <v>93</v>
      </c>
      <c r="C953" s="21" t="s">
        <v>94</v>
      </c>
      <c r="D953" s="94" t="str">
        <f aca="false">FoodDB!$C$1</f>
        <v>Fat
(g)</v>
      </c>
      <c r="E953" s="94" t="str">
        <f aca="false">FoodDB!$D$1</f>
        <v>Carbs
(g)</v>
      </c>
      <c r="F953" s="94" t="str">
        <f aca="false">FoodDB!$E$1</f>
        <v>Protein
(g)</v>
      </c>
      <c r="G953" s="94" t="str">
        <f aca="false">FoodDB!$F$1</f>
        <v>Fat
(Cal)</v>
      </c>
      <c r="H953" s="94" t="str">
        <f aca="false">FoodDB!$G$1</f>
        <v>Carb
(Cal)</v>
      </c>
      <c r="I953" s="94" t="str">
        <f aca="false">FoodDB!$H$1</f>
        <v>Protein
(Cal)</v>
      </c>
      <c r="J953" s="94" t="str">
        <f aca="false">FoodDB!$I$1</f>
        <v>Total
Calories</v>
      </c>
      <c r="K953" s="94"/>
      <c r="L953" s="94" t="s">
        <v>110</v>
      </c>
      <c r="M953" s="94" t="s">
        <v>111</v>
      </c>
      <c r="N953" s="94" t="s">
        <v>112</v>
      </c>
      <c r="O953" s="94" t="s">
        <v>113</v>
      </c>
      <c r="P953" s="94" t="s">
        <v>118</v>
      </c>
      <c r="Q953" s="94" t="s">
        <v>119</v>
      </c>
      <c r="R953" s="94" t="s">
        <v>120</v>
      </c>
      <c r="S953" s="94" t="s">
        <v>121</v>
      </c>
    </row>
    <row r="954" customFormat="false" ht="15" hidden="false" customHeight="false" outlineLevel="0" collapsed="false">
      <c r="A954" s="95" t="n">
        <f aca="false">A942+1</f>
        <v>43073</v>
      </c>
      <c r="B954" s="96" t="s">
        <v>108</v>
      </c>
      <c r="C954" s="97" t="n">
        <v>0</v>
      </c>
      <c r="D954" s="0" t="n">
        <f aca="false">$C954*VLOOKUP($B954,FoodDB!$A$2:$I$1014,3,0)</f>
        <v>0</v>
      </c>
      <c r="E954" s="0" t="n">
        <f aca="false">$C954*VLOOKUP($B954,FoodDB!$A$2:$I$1014,4,0)</f>
        <v>0</v>
      </c>
      <c r="F954" s="0" t="n">
        <f aca="false">$C954*VLOOKUP($B954,FoodDB!$A$2:$I$1014,5,0)</f>
        <v>0</v>
      </c>
      <c r="G954" s="0" t="n">
        <f aca="false">$C954*VLOOKUP($B954,FoodDB!$A$2:$I$1014,6,0)</f>
        <v>0</v>
      </c>
      <c r="H954" s="0" t="n">
        <f aca="false">$C954*VLOOKUP($B954,FoodDB!$A$2:$I$1014,7,0)</f>
        <v>0</v>
      </c>
      <c r="I954" s="0" t="n">
        <f aca="false">$C954*VLOOKUP($B954,FoodDB!$A$2:$I$1014,8,0)</f>
        <v>0</v>
      </c>
      <c r="J954" s="0" t="n">
        <f aca="false">$C954*VLOOKUP($B954,FoodDB!$A$2:$I$1014,9,0)</f>
        <v>0</v>
      </c>
      <c r="L954" s="0" t="n">
        <f aca="false">SUM(G954:G960)</f>
        <v>0</v>
      </c>
      <c r="M954" s="0" t="n">
        <f aca="false">SUM(H954:H960)</f>
        <v>0</v>
      </c>
      <c r="N954" s="0" t="n">
        <f aca="false">SUM(I954:I960)</f>
        <v>0</v>
      </c>
      <c r="O954" s="0" t="n">
        <f aca="false">SUM(L954:N954)</f>
        <v>0</v>
      </c>
      <c r="P954" s="100" t="n">
        <f aca="false">VLOOKUP($A954,LossChart!$A$3:$AB$105,14,0)-L954</f>
        <v>805.039778548383</v>
      </c>
      <c r="Q954" s="100" t="n">
        <f aca="false">VLOOKUP($A954,LossChart!$A$3:$AB$105,15,0)-M954</f>
        <v>80</v>
      </c>
      <c r="R954" s="100" t="n">
        <f aca="false">VLOOKUP($A954,LossChart!$A$3:$AB$105,16,0)-N954</f>
        <v>477.304074136158</v>
      </c>
      <c r="S954" s="100" t="n">
        <f aca="false">VLOOKUP($A954,LossChart!$A$3:$AB$105,17,0)-O954</f>
        <v>1362.34385268454</v>
      </c>
    </row>
    <row r="955" customFormat="false" ht="15" hidden="false" customHeight="false" outlineLevel="0" collapsed="false">
      <c r="B955" s="96" t="s">
        <v>108</v>
      </c>
      <c r="C955" s="97" t="n">
        <v>0</v>
      </c>
      <c r="D955" s="0" t="n">
        <f aca="false">$C955*VLOOKUP($B955,FoodDB!$A$2:$I$1014,3,0)</f>
        <v>0</v>
      </c>
      <c r="E955" s="0" t="n">
        <f aca="false">$C955*VLOOKUP($B955,FoodDB!$A$2:$I$1014,4,0)</f>
        <v>0</v>
      </c>
      <c r="F955" s="0" t="n">
        <f aca="false">$C955*VLOOKUP($B955,FoodDB!$A$2:$I$1014,5,0)</f>
        <v>0</v>
      </c>
      <c r="G955" s="0" t="n">
        <f aca="false">$C955*VLOOKUP($B955,FoodDB!$A$2:$I$1014,6,0)</f>
        <v>0</v>
      </c>
      <c r="H955" s="0" t="n">
        <f aca="false">$C955*VLOOKUP($B955,FoodDB!$A$2:$I$1014,7,0)</f>
        <v>0</v>
      </c>
      <c r="I955" s="0" t="n">
        <f aca="false">$C955*VLOOKUP($B955,FoodDB!$A$2:$I$1014,8,0)</f>
        <v>0</v>
      </c>
      <c r="J955" s="0" t="n">
        <f aca="false">$C955*VLOOKUP($B955,FoodDB!$A$2:$I$1014,9,0)</f>
        <v>0</v>
      </c>
    </row>
    <row r="956" customFormat="false" ht="15" hidden="false" customHeight="false" outlineLevel="0" collapsed="false">
      <c r="B956" s="96" t="s">
        <v>108</v>
      </c>
      <c r="C956" s="97" t="n">
        <v>0</v>
      </c>
      <c r="D956" s="0" t="n">
        <f aca="false">$C956*VLOOKUP($B956,FoodDB!$A$2:$I$1014,3,0)</f>
        <v>0</v>
      </c>
      <c r="E956" s="0" t="n">
        <f aca="false">$C956*VLOOKUP($B956,FoodDB!$A$2:$I$1014,4,0)</f>
        <v>0</v>
      </c>
      <c r="F956" s="0" t="n">
        <f aca="false">$C956*VLOOKUP($B956,FoodDB!$A$2:$I$1014,5,0)</f>
        <v>0</v>
      </c>
      <c r="G956" s="0" t="n">
        <f aca="false">$C956*VLOOKUP($B956,FoodDB!$A$2:$I$1014,6,0)</f>
        <v>0</v>
      </c>
      <c r="H956" s="0" t="n">
        <f aca="false">$C956*VLOOKUP($B956,FoodDB!$A$2:$I$1014,7,0)</f>
        <v>0</v>
      </c>
      <c r="I956" s="0" t="n">
        <f aca="false">$C956*VLOOKUP($B956,FoodDB!$A$2:$I$1014,8,0)</f>
        <v>0</v>
      </c>
      <c r="J956" s="0" t="n">
        <f aca="false">$C956*VLOOKUP($B956,FoodDB!$A$2:$I$1014,9,0)</f>
        <v>0</v>
      </c>
    </row>
    <row r="957" customFormat="false" ht="15" hidden="false" customHeight="false" outlineLevel="0" collapsed="false">
      <c r="B957" s="96" t="s">
        <v>108</v>
      </c>
      <c r="C957" s="97" t="n">
        <v>0</v>
      </c>
      <c r="D957" s="0" t="n">
        <f aca="false">$C957*VLOOKUP($B957,FoodDB!$A$2:$I$1014,3,0)</f>
        <v>0</v>
      </c>
      <c r="E957" s="0" t="n">
        <f aca="false">$C957*VLOOKUP($B957,FoodDB!$A$2:$I$1014,4,0)</f>
        <v>0</v>
      </c>
      <c r="F957" s="0" t="n">
        <f aca="false">$C957*VLOOKUP($B957,FoodDB!$A$2:$I$1014,5,0)</f>
        <v>0</v>
      </c>
      <c r="G957" s="0" t="n">
        <f aca="false">$C957*VLOOKUP($B957,FoodDB!$A$2:$I$1014,6,0)</f>
        <v>0</v>
      </c>
      <c r="H957" s="0" t="n">
        <f aca="false">$C957*VLOOKUP($B957,FoodDB!$A$2:$I$1014,7,0)</f>
        <v>0</v>
      </c>
      <c r="I957" s="0" t="n">
        <f aca="false">$C957*VLOOKUP($B957,FoodDB!$A$2:$I$1014,8,0)</f>
        <v>0</v>
      </c>
      <c r="J957" s="0" t="n">
        <f aca="false">$C957*VLOOKUP($B957,FoodDB!$A$2:$I$1014,9,0)</f>
        <v>0</v>
      </c>
    </row>
    <row r="958" customFormat="false" ht="15" hidden="false" customHeight="false" outlineLevel="0" collapsed="false">
      <c r="B958" s="96" t="s">
        <v>108</v>
      </c>
      <c r="C958" s="97" t="n">
        <v>0</v>
      </c>
      <c r="D958" s="0" t="n">
        <f aca="false">$C958*VLOOKUP($B958,FoodDB!$A$2:$I$1014,3,0)</f>
        <v>0</v>
      </c>
      <c r="E958" s="0" t="n">
        <f aca="false">$C958*VLOOKUP($B958,FoodDB!$A$2:$I$1014,4,0)</f>
        <v>0</v>
      </c>
      <c r="F958" s="0" t="n">
        <f aca="false">$C958*VLOOKUP($B958,FoodDB!$A$2:$I$1014,5,0)</f>
        <v>0</v>
      </c>
      <c r="G958" s="0" t="n">
        <f aca="false">$C958*VLOOKUP($B958,FoodDB!$A$2:$I$1014,6,0)</f>
        <v>0</v>
      </c>
      <c r="H958" s="0" t="n">
        <f aca="false">$C958*VLOOKUP($B958,FoodDB!$A$2:$I$1014,7,0)</f>
        <v>0</v>
      </c>
      <c r="I958" s="0" t="n">
        <f aca="false">$C958*VLOOKUP($B958,FoodDB!$A$2:$I$1014,8,0)</f>
        <v>0</v>
      </c>
      <c r="J958" s="0" t="n">
        <f aca="false">$C958*VLOOKUP($B958,FoodDB!$A$2:$I$1014,9,0)</f>
        <v>0</v>
      </c>
    </row>
    <row r="959" customFormat="false" ht="15" hidden="false" customHeight="false" outlineLevel="0" collapsed="false">
      <c r="B959" s="96" t="s">
        <v>108</v>
      </c>
      <c r="C959" s="97" t="n">
        <v>0</v>
      </c>
      <c r="D959" s="0" t="n">
        <f aca="false">$C959*VLOOKUP($B959,FoodDB!$A$2:$I$1014,3,0)</f>
        <v>0</v>
      </c>
      <c r="E959" s="0" t="n">
        <f aca="false">$C959*VLOOKUP($B959,FoodDB!$A$2:$I$1014,4,0)</f>
        <v>0</v>
      </c>
      <c r="F959" s="0" t="n">
        <f aca="false">$C959*VLOOKUP($B959,FoodDB!$A$2:$I$1014,5,0)</f>
        <v>0</v>
      </c>
      <c r="G959" s="0" t="n">
        <f aca="false">$C959*VLOOKUP($B959,FoodDB!$A$2:$I$1014,6,0)</f>
        <v>0</v>
      </c>
      <c r="H959" s="0" t="n">
        <f aca="false">$C959*VLOOKUP($B959,FoodDB!$A$2:$I$1014,7,0)</f>
        <v>0</v>
      </c>
      <c r="I959" s="0" t="n">
        <f aca="false">$C959*VLOOKUP($B959,FoodDB!$A$2:$I$1014,8,0)</f>
        <v>0</v>
      </c>
      <c r="J959" s="0" t="n">
        <f aca="false">$C959*VLOOKUP($B959,FoodDB!$A$2:$I$1014,9,0)</f>
        <v>0</v>
      </c>
    </row>
    <row r="960" customFormat="false" ht="15" hidden="false" customHeight="false" outlineLevel="0" collapsed="false">
      <c r="B960" s="96" t="s">
        <v>108</v>
      </c>
      <c r="C960" s="97" t="n">
        <v>0</v>
      </c>
      <c r="D960" s="0" t="n">
        <f aca="false">$C960*VLOOKUP($B960,FoodDB!$A$2:$I$1014,3,0)</f>
        <v>0</v>
      </c>
      <c r="E960" s="0" t="n">
        <f aca="false">$C960*VLOOKUP($B960,FoodDB!$A$2:$I$1014,4,0)</f>
        <v>0</v>
      </c>
      <c r="F960" s="0" t="n">
        <f aca="false">$C960*VLOOKUP($B960,FoodDB!$A$2:$I$1014,5,0)</f>
        <v>0</v>
      </c>
      <c r="G960" s="0" t="n">
        <f aca="false">$C960*VLOOKUP($B960,FoodDB!$A$2:$I$1014,6,0)</f>
        <v>0</v>
      </c>
      <c r="H960" s="0" t="n">
        <f aca="false">$C960*VLOOKUP($B960,FoodDB!$A$2:$I$1014,7,0)</f>
        <v>0</v>
      </c>
      <c r="I960" s="0" t="n">
        <f aca="false">$C960*VLOOKUP($B960,FoodDB!$A$2:$I$1014,8,0)</f>
        <v>0</v>
      </c>
      <c r="J960" s="0" t="n">
        <f aca="false">$C960*VLOOKUP($B960,FoodDB!$A$2:$I$1014,9,0)</f>
        <v>0</v>
      </c>
    </row>
    <row r="961" customFormat="false" ht="15" hidden="false" customHeight="false" outlineLevel="0" collapsed="false">
      <c r="A961" s="0" t="s">
        <v>98</v>
      </c>
      <c r="G961" s="0" t="n">
        <f aca="false">SUM(G954:G960)</f>
        <v>0</v>
      </c>
      <c r="H961" s="0" t="n">
        <f aca="false">SUM(H954:H960)</f>
        <v>0</v>
      </c>
      <c r="I961" s="0" t="n">
        <f aca="false">SUM(I954:I960)</f>
        <v>0</v>
      </c>
      <c r="J961" s="0" t="n">
        <f aca="false">SUM(G961:I961)</f>
        <v>0</v>
      </c>
    </row>
    <row r="962" customFormat="false" ht="15" hidden="false" customHeight="false" outlineLevel="0" collapsed="false">
      <c r="A962" s="0" t="s">
        <v>102</v>
      </c>
      <c r="B962" s="0" t="s">
        <v>103</v>
      </c>
      <c r="E962" s="100"/>
      <c r="F962" s="100"/>
      <c r="G962" s="100" t="n">
        <f aca="false">VLOOKUP($A954,LossChart!$A$3:$AB$105,14,0)</f>
        <v>805.039778548383</v>
      </c>
      <c r="H962" s="100" t="n">
        <f aca="false">VLOOKUP($A954,LossChart!$A$3:$AB$105,15,0)</f>
        <v>80</v>
      </c>
      <c r="I962" s="100" t="n">
        <f aca="false">VLOOKUP($A954,LossChart!$A$3:$AB$105,16,0)</f>
        <v>477.304074136158</v>
      </c>
      <c r="J962" s="100" t="n">
        <f aca="false">VLOOKUP($A954,LossChart!$A$3:$AB$105,17,0)</f>
        <v>1362.34385268454</v>
      </c>
      <c r="K962" s="100"/>
    </row>
    <row r="963" customFormat="false" ht="15" hidden="false" customHeight="false" outlineLevel="0" collapsed="false">
      <c r="A963" s="0" t="s">
        <v>104</v>
      </c>
      <c r="G963" s="0" t="n">
        <f aca="false">G962-G961</f>
        <v>805.039778548383</v>
      </c>
      <c r="H963" s="0" t="n">
        <f aca="false">H962-H961</f>
        <v>80</v>
      </c>
      <c r="I963" s="0" t="n">
        <f aca="false">I962-I961</f>
        <v>477.304074136158</v>
      </c>
      <c r="J963" s="0" t="n">
        <f aca="false">J962-J961</f>
        <v>1362.34385268454</v>
      </c>
    </row>
    <row r="965" customFormat="false" ht="60" hidden="false" customHeight="false" outlineLevel="0" collapsed="false">
      <c r="A965" s="21" t="s">
        <v>63</v>
      </c>
      <c r="B965" s="21" t="s">
        <v>93</v>
      </c>
      <c r="C965" s="21" t="s">
        <v>94</v>
      </c>
      <c r="D965" s="94" t="str">
        <f aca="false">FoodDB!$C$1</f>
        <v>Fat
(g)</v>
      </c>
      <c r="E965" s="94" t="str">
        <f aca="false">FoodDB!$D$1</f>
        <v>Carbs
(g)</v>
      </c>
      <c r="F965" s="94" t="str">
        <f aca="false">FoodDB!$E$1</f>
        <v>Protein
(g)</v>
      </c>
      <c r="G965" s="94" t="str">
        <f aca="false">FoodDB!$F$1</f>
        <v>Fat
(Cal)</v>
      </c>
      <c r="H965" s="94" t="str">
        <f aca="false">FoodDB!$G$1</f>
        <v>Carb
(Cal)</v>
      </c>
      <c r="I965" s="94" t="str">
        <f aca="false">FoodDB!$H$1</f>
        <v>Protein
(Cal)</v>
      </c>
      <c r="J965" s="94" t="str">
        <f aca="false">FoodDB!$I$1</f>
        <v>Total
Calories</v>
      </c>
      <c r="K965" s="94"/>
      <c r="L965" s="94" t="s">
        <v>110</v>
      </c>
      <c r="M965" s="94" t="s">
        <v>111</v>
      </c>
      <c r="N965" s="94" t="s">
        <v>112</v>
      </c>
      <c r="O965" s="94" t="s">
        <v>113</v>
      </c>
      <c r="P965" s="94" t="s">
        <v>118</v>
      </c>
      <c r="Q965" s="94" t="s">
        <v>119</v>
      </c>
      <c r="R965" s="94" t="s">
        <v>120</v>
      </c>
      <c r="S965" s="94" t="s">
        <v>121</v>
      </c>
    </row>
    <row r="966" customFormat="false" ht="15" hidden="false" customHeight="false" outlineLevel="0" collapsed="false">
      <c r="A966" s="95" t="n">
        <f aca="false">A954+1</f>
        <v>43074</v>
      </c>
      <c r="B966" s="96" t="s">
        <v>108</v>
      </c>
      <c r="C966" s="97" t="n">
        <v>0</v>
      </c>
      <c r="D966" s="0" t="n">
        <f aca="false">$C966*VLOOKUP($B966,FoodDB!$A$2:$I$1014,3,0)</f>
        <v>0</v>
      </c>
      <c r="E966" s="0" t="n">
        <f aca="false">$C966*VLOOKUP($B966,FoodDB!$A$2:$I$1014,4,0)</f>
        <v>0</v>
      </c>
      <c r="F966" s="0" t="n">
        <f aca="false">$C966*VLOOKUP($B966,FoodDB!$A$2:$I$1014,5,0)</f>
        <v>0</v>
      </c>
      <c r="G966" s="0" t="n">
        <f aca="false">$C966*VLOOKUP($B966,FoodDB!$A$2:$I$1014,6,0)</f>
        <v>0</v>
      </c>
      <c r="H966" s="0" t="n">
        <f aca="false">$C966*VLOOKUP($B966,FoodDB!$A$2:$I$1014,7,0)</f>
        <v>0</v>
      </c>
      <c r="I966" s="0" t="n">
        <f aca="false">$C966*VLOOKUP($B966,FoodDB!$A$2:$I$1014,8,0)</f>
        <v>0</v>
      </c>
      <c r="J966" s="0" t="n">
        <f aca="false">$C966*VLOOKUP($B966,FoodDB!$A$2:$I$1014,9,0)</f>
        <v>0</v>
      </c>
      <c r="L966" s="0" t="n">
        <f aca="false">SUM(G966:G972)</f>
        <v>0</v>
      </c>
      <c r="M966" s="0" t="n">
        <f aca="false">SUM(H966:H972)</f>
        <v>0</v>
      </c>
      <c r="N966" s="0" t="n">
        <f aca="false">SUM(I966:I972)</f>
        <v>0</v>
      </c>
      <c r="O966" s="0" t="n">
        <f aca="false">SUM(L966:N966)</f>
        <v>0</v>
      </c>
      <c r="P966" s="100" t="n">
        <f aca="false">VLOOKUP($A966,LossChart!$A$3:$AB$105,14,0)-L966</f>
        <v>809.411873719026</v>
      </c>
      <c r="Q966" s="100" t="n">
        <f aca="false">VLOOKUP($A966,LossChart!$A$3:$AB$105,15,0)-M966</f>
        <v>80</v>
      </c>
      <c r="R966" s="100" t="n">
        <f aca="false">VLOOKUP($A966,LossChart!$A$3:$AB$105,16,0)-N966</f>
        <v>477.304074136158</v>
      </c>
      <c r="S966" s="100" t="n">
        <f aca="false">VLOOKUP($A966,LossChart!$A$3:$AB$105,17,0)-O966</f>
        <v>1366.71594785518</v>
      </c>
    </row>
    <row r="967" customFormat="false" ht="15" hidden="false" customHeight="false" outlineLevel="0" collapsed="false">
      <c r="B967" s="96" t="s">
        <v>108</v>
      </c>
      <c r="C967" s="97" t="n">
        <v>0</v>
      </c>
      <c r="D967" s="0" t="n">
        <f aca="false">$C967*VLOOKUP($B967,FoodDB!$A$2:$I$1014,3,0)</f>
        <v>0</v>
      </c>
      <c r="E967" s="0" t="n">
        <f aca="false">$C967*VLOOKUP($B967,FoodDB!$A$2:$I$1014,4,0)</f>
        <v>0</v>
      </c>
      <c r="F967" s="0" t="n">
        <f aca="false">$C967*VLOOKUP($B967,FoodDB!$A$2:$I$1014,5,0)</f>
        <v>0</v>
      </c>
      <c r="G967" s="0" t="n">
        <f aca="false">$C967*VLOOKUP($B967,FoodDB!$A$2:$I$1014,6,0)</f>
        <v>0</v>
      </c>
      <c r="H967" s="0" t="n">
        <f aca="false">$C967*VLOOKUP($B967,FoodDB!$A$2:$I$1014,7,0)</f>
        <v>0</v>
      </c>
      <c r="I967" s="0" t="n">
        <f aca="false">$C967*VLOOKUP($B967,FoodDB!$A$2:$I$1014,8,0)</f>
        <v>0</v>
      </c>
      <c r="J967" s="0" t="n">
        <f aca="false">$C967*VLOOKUP($B967,FoodDB!$A$2:$I$1014,9,0)</f>
        <v>0</v>
      </c>
    </row>
    <row r="968" customFormat="false" ht="15" hidden="false" customHeight="false" outlineLevel="0" collapsed="false">
      <c r="B968" s="96" t="s">
        <v>108</v>
      </c>
      <c r="C968" s="97" t="n">
        <v>0</v>
      </c>
      <c r="D968" s="0" t="n">
        <f aca="false">$C968*VLOOKUP($B968,FoodDB!$A$2:$I$1014,3,0)</f>
        <v>0</v>
      </c>
      <c r="E968" s="0" t="n">
        <f aca="false">$C968*VLOOKUP($B968,FoodDB!$A$2:$I$1014,4,0)</f>
        <v>0</v>
      </c>
      <c r="F968" s="0" t="n">
        <f aca="false">$C968*VLOOKUP($B968,FoodDB!$A$2:$I$1014,5,0)</f>
        <v>0</v>
      </c>
      <c r="G968" s="0" t="n">
        <f aca="false">$C968*VLOOKUP($B968,FoodDB!$A$2:$I$1014,6,0)</f>
        <v>0</v>
      </c>
      <c r="H968" s="0" t="n">
        <f aca="false">$C968*VLOOKUP($B968,FoodDB!$A$2:$I$1014,7,0)</f>
        <v>0</v>
      </c>
      <c r="I968" s="0" t="n">
        <f aca="false">$C968*VLOOKUP($B968,FoodDB!$A$2:$I$1014,8,0)</f>
        <v>0</v>
      </c>
      <c r="J968" s="0" t="n">
        <f aca="false">$C968*VLOOKUP($B968,FoodDB!$A$2:$I$1014,9,0)</f>
        <v>0</v>
      </c>
    </row>
    <row r="969" customFormat="false" ht="15" hidden="false" customHeight="false" outlineLevel="0" collapsed="false">
      <c r="B969" s="96" t="s">
        <v>108</v>
      </c>
      <c r="C969" s="97" t="n">
        <v>0</v>
      </c>
      <c r="D969" s="0" t="n">
        <f aca="false">$C969*VLOOKUP($B969,FoodDB!$A$2:$I$1014,3,0)</f>
        <v>0</v>
      </c>
      <c r="E969" s="0" t="n">
        <f aca="false">$C969*VLOOKUP($B969,FoodDB!$A$2:$I$1014,4,0)</f>
        <v>0</v>
      </c>
      <c r="F969" s="0" t="n">
        <f aca="false">$C969*VLOOKUP($B969,FoodDB!$A$2:$I$1014,5,0)</f>
        <v>0</v>
      </c>
      <c r="G969" s="0" t="n">
        <f aca="false">$C969*VLOOKUP($B969,FoodDB!$A$2:$I$1014,6,0)</f>
        <v>0</v>
      </c>
      <c r="H969" s="0" t="n">
        <f aca="false">$C969*VLOOKUP($B969,FoodDB!$A$2:$I$1014,7,0)</f>
        <v>0</v>
      </c>
      <c r="I969" s="0" t="n">
        <f aca="false">$C969*VLOOKUP($B969,FoodDB!$A$2:$I$1014,8,0)</f>
        <v>0</v>
      </c>
      <c r="J969" s="0" t="n">
        <f aca="false">$C969*VLOOKUP($B969,FoodDB!$A$2:$I$1014,9,0)</f>
        <v>0</v>
      </c>
    </row>
    <row r="970" customFormat="false" ht="15" hidden="false" customHeight="false" outlineLevel="0" collapsed="false">
      <c r="B970" s="96" t="s">
        <v>108</v>
      </c>
      <c r="C970" s="97" t="n">
        <v>0</v>
      </c>
      <c r="D970" s="0" t="n">
        <f aca="false">$C970*VLOOKUP($B970,FoodDB!$A$2:$I$1014,3,0)</f>
        <v>0</v>
      </c>
      <c r="E970" s="0" t="n">
        <f aca="false">$C970*VLOOKUP($B970,FoodDB!$A$2:$I$1014,4,0)</f>
        <v>0</v>
      </c>
      <c r="F970" s="0" t="n">
        <f aca="false">$C970*VLOOKUP($B970,FoodDB!$A$2:$I$1014,5,0)</f>
        <v>0</v>
      </c>
      <c r="G970" s="0" t="n">
        <f aca="false">$C970*VLOOKUP($B970,FoodDB!$A$2:$I$1014,6,0)</f>
        <v>0</v>
      </c>
      <c r="H970" s="0" t="n">
        <f aca="false">$C970*VLOOKUP($B970,FoodDB!$A$2:$I$1014,7,0)</f>
        <v>0</v>
      </c>
      <c r="I970" s="0" t="n">
        <f aca="false">$C970*VLOOKUP($B970,FoodDB!$A$2:$I$1014,8,0)</f>
        <v>0</v>
      </c>
      <c r="J970" s="0" t="n">
        <f aca="false">$C970*VLOOKUP($B970,FoodDB!$A$2:$I$1014,9,0)</f>
        <v>0</v>
      </c>
    </row>
    <row r="971" customFormat="false" ht="15" hidden="false" customHeight="false" outlineLevel="0" collapsed="false">
      <c r="B971" s="96" t="s">
        <v>108</v>
      </c>
      <c r="C971" s="97" t="n">
        <v>0</v>
      </c>
      <c r="D971" s="0" t="n">
        <f aca="false">$C971*VLOOKUP($B971,FoodDB!$A$2:$I$1014,3,0)</f>
        <v>0</v>
      </c>
      <c r="E971" s="0" t="n">
        <f aca="false">$C971*VLOOKUP($B971,FoodDB!$A$2:$I$1014,4,0)</f>
        <v>0</v>
      </c>
      <c r="F971" s="0" t="n">
        <f aca="false">$C971*VLOOKUP($B971,FoodDB!$A$2:$I$1014,5,0)</f>
        <v>0</v>
      </c>
      <c r="G971" s="0" t="n">
        <f aca="false">$C971*VLOOKUP($B971,FoodDB!$A$2:$I$1014,6,0)</f>
        <v>0</v>
      </c>
      <c r="H971" s="0" t="n">
        <f aca="false">$C971*VLOOKUP($B971,FoodDB!$A$2:$I$1014,7,0)</f>
        <v>0</v>
      </c>
      <c r="I971" s="0" t="n">
        <f aca="false">$C971*VLOOKUP($B971,FoodDB!$A$2:$I$1014,8,0)</f>
        <v>0</v>
      </c>
      <c r="J971" s="0" t="n">
        <f aca="false">$C971*VLOOKUP($B971,FoodDB!$A$2:$I$1014,9,0)</f>
        <v>0</v>
      </c>
    </row>
    <row r="972" customFormat="false" ht="15" hidden="false" customHeight="false" outlineLevel="0" collapsed="false">
      <c r="B972" s="96" t="s">
        <v>108</v>
      </c>
      <c r="C972" s="97" t="n">
        <v>0</v>
      </c>
      <c r="D972" s="0" t="n">
        <f aca="false">$C972*VLOOKUP($B972,FoodDB!$A$2:$I$1014,3,0)</f>
        <v>0</v>
      </c>
      <c r="E972" s="0" t="n">
        <f aca="false">$C972*VLOOKUP($B972,FoodDB!$A$2:$I$1014,4,0)</f>
        <v>0</v>
      </c>
      <c r="F972" s="0" t="n">
        <f aca="false">$C972*VLOOKUP($B972,FoodDB!$A$2:$I$1014,5,0)</f>
        <v>0</v>
      </c>
      <c r="G972" s="0" t="n">
        <f aca="false">$C972*VLOOKUP($B972,FoodDB!$A$2:$I$1014,6,0)</f>
        <v>0</v>
      </c>
      <c r="H972" s="0" t="n">
        <f aca="false">$C972*VLOOKUP($B972,FoodDB!$A$2:$I$1014,7,0)</f>
        <v>0</v>
      </c>
      <c r="I972" s="0" t="n">
        <f aca="false">$C972*VLOOKUP($B972,FoodDB!$A$2:$I$1014,8,0)</f>
        <v>0</v>
      </c>
      <c r="J972" s="0" t="n">
        <f aca="false">$C972*VLOOKUP($B972,FoodDB!$A$2:$I$1014,9,0)</f>
        <v>0</v>
      </c>
    </row>
    <row r="973" customFormat="false" ht="15" hidden="false" customHeight="false" outlineLevel="0" collapsed="false">
      <c r="A973" s="0" t="s">
        <v>98</v>
      </c>
      <c r="G973" s="0" t="n">
        <f aca="false">SUM(G966:G972)</f>
        <v>0</v>
      </c>
      <c r="H973" s="0" t="n">
        <f aca="false">SUM(H966:H972)</f>
        <v>0</v>
      </c>
      <c r="I973" s="0" t="n">
        <f aca="false">SUM(I966:I972)</f>
        <v>0</v>
      </c>
      <c r="J973" s="0" t="n">
        <f aca="false">SUM(G973:I973)</f>
        <v>0</v>
      </c>
    </row>
    <row r="974" customFormat="false" ht="15" hidden="false" customHeight="false" outlineLevel="0" collapsed="false">
      <c r="A974" s="0" t="s">
        <v>102</v>
      </c>
      <c r="B974" s="0" t="s">
        <v>103</v>
      </c>
      <c r="E974" s="100"/>
      <c r="F974" s="100"/>
      <c r="G974" s="100" t="n">
        <f aca="false">VLOOKUP($A966,LossChart!$A$3:$AB$105,14,0)</f>
        <v>809.411873719026</v>
      </c>
      <c r="H974" s="100" t="n">
        <f aca="false">VLOOKUP($A966,LossChart!$A$3:$AB$105,15,0)</f>
        <v>80</v>
      </c>
      <c r="I974" s="100" t="n">
        <f aca="false">VLOOKUP($A966,LossChart!$A$3:$AB$105,16,0)</f>
        <v>477.304074136158</v>
      </c>
      <c r="J974" s="100" t="n">
        <f aca="false">VLOOKUP($A966,LossChart!$A$3:$AB$105,17,0)</f>
        <v>1366.71594785518</v>
      </c>
      <c r="K974" s="100"/>
    </row>
    <row r="975" customFormat="false" ht="15" hidden="false" customHeight="false" outlineLevel="0" collapsed="false">
      <c r="A975" s="0" t="s">
        <v>104</v>
      </c>
      <c r="G975" s="0" t="n">
        <f aca="false">G974-G973</f>
        <v>809.411873719026</v>
      </c>
      <c r="H975" s="0" t="n">
        <f aca="false">H974-H973</f>
        <v>80</v>
      </c>
      <c r="I975" s="0" t="n">
        <f aca="false">I974-I973</f>
        <v>477.304074136158</v>
      </c>
      <c r="J975" s="0" t="n">
        <f aca="false">J974-J973</f>
        <v>1366.71594785518</v>
      </c>
    </row>
    <row r="977" customFormat="false" ht="60" hidden="false" customHeight="false" outlineLevel="0" collapsed="false">
      <c r="A977" s="21" t="s">
        <v>63</v>
      </c>
      <c r="B977" s="21" t="s">
        <v>93</v>
      </c>
      <c r="C977" s="21" t="s">
        <v>94</v>
      </c>
      <c r="D977" s="94" t="str">
        <f aca="false">FoodDB!$C$1</f>
        <v>Fat
(g)</v>
      </c>
      <c r="E977" s="94" t="str">
        <f aca="false">FoodDB!$D$1</f>
        <v>Carbs
(g)</v>
      </c>
      <c r="F977" s="94" t="str">
        <f aca="false">FoodDB!$E$1</f>
        <v>Protein
(g)</v>
      </c>
      <c r="G977" s="94" t="str">
        <f aca="false">FoodDB!$F$1</f>
        <v>Fat
(Cal)</v>
      </c>
      <c r="H977" s="94" t="str">
        <f aca="false">FoodDB!$G$1</f>
        <v>Carb
(Cal)</v>
      </c>
      <c r="I977" s="94" t="str">
        <f aca="false">FoodDB!$H$1</f>
        <v>Protein
(Cal)</v>
      </c>
      <c r="J977" s="94" t="str">
        <f aca="false">FoodDB!$I$1</f>
        <v>Total
Calories</v>
      </c>
      <c r="K977" s="94"/>
      <c r="L977" s="94" t="s">
        <v>110</v>
      </c>
      <c r="M977" s="94" t="s">
        <v>111</v>
      </c>
      <c r="N977" s="94" t="s">
        <v>112</v>
      </c>
      <c r="O977" s="94" t="s">
        <v>113</v>
      </c>
      <c r="P977" s="94" t="s">
        <v>118</v>
      </c>
      <c r="Q977" s="94" t="s">
        <v>119</v>
      </c>
      <c r="R977" s="94" t="s">
        <v>120</v>
      </c>
      <c r="S977" s="94" t="s">
        <v>121</v>
      </c>
    </row>
    <row r="978" customFormat="false" ht="15" hidden="false" customHeight="false" outlineLevel="0" collapsed="false">
      <c r="A978" s="95" t="n">
        <f aca="false">A966+1</f>
        <v>43075</v>
      </c>
      <c r="B978" s="96" t="s">
        <v>108</v>
      </c>
      <c r="C978" s="97" t="n">
        <v>0</v>
      </c>
      <c r="D978" s="0" t="n">
        <f aca="false">$C978*VLOOKUP($B978,FoodDB!$A$2:$I$1014,3,0)</f>
        <v>0</v>
      </c>
      <c r="E978" s="0" t="n">
        <f aca="false">$C978*VLOOKUP($B978,FoodDB!$A$2:$I$1014,4,0)</f>
        <v>0</v>
      </c>
      <c r="F978" s="0" t="n">
        <f aca="false">$C978*VLOOKUP($B978,FoodDB!$A$2:$I$1014,5,0)</f>
        <v>0</v>
      </c>
      <c r="G978" s="0" t="n">
        <f aca="false">$C978*VLOOKUP($B978,FoodDB!$A$2:$I$1014,6,0)</f>
        <v>0</v>
      </c>
      <c r="H978" s="0" t="n">
        <f aca="false">$C978*VLOOKUP($B978,FoodDB!$A$2:$I$1014,7,0)</f>
        <v>0</v>
      </c>
      <c r="I978" s="0" t="n">
        <f aca="false">$C978*VLOOKUP($B978,FoodDB!$A$2:$I$1014,8,0)</f>
        <v>0</v>
      </c>
      <c r="J978" s="0" t="n">
        <f aca="false">$C978*VLOOKUP($B978,FoodDB!$A$2:$I$1014,9,0)</f>
        <v>0</v>
      </c>
      <c r="L978" s="0" t="n">
        <f aca="false">SUM(G978:G984)</f>
        <v>0</v>
      </c>
      <c r="M978" s="0" t="n">
        <f aca="false">SUM(H978:H984)</f>
        <v>0</v>
      </c>
      <c r="N978" s="0" t="n">
        <f aca="false">SUM(I978:I984)</f>
        <v>0</v>
      </c>
      <c r="O978" s="0" t="n">
        <f aca="false">SUM(L978:N978)</f>
        <v>0</v>
      </c>
      <c r="P978" s="100" t="n">
        <f aca="false">VLOOKUP($A978,LossChart!$A$3:$AB$105,14,0)-L978</f>
        <v>813.745244618158</v>
      </c>
      <c r="Q978" s="100" t="n">
        <f aca="false">VLOOKUP($A978,LossChart!$A$3:$AB$105,15,0)-M978</f>
        <v>80</v>
      </c>
      <c r="R978" s="100" t="n">
        <f aca="false">VLOOKUP($A978,LossChart!$A$3:$AB$105,16,0)-N978</f>
        <v>477.304074136158</v>
      </c>
      <c r="S978" s="100" t="n">
        <f aca="false">VLOOKUP($A978,LossChart!$A$3:$AB$105,17,0)-O978</f>
        <v>1371.04931875432</v>
      </c>
    </row>
    <row r="979" customFormat="false" ht="15" hidden="false" customHeight="false" outlineLevel="0" collapsed="false">
      <c r="B979" s="96" t="s">
        <v>108</v>
      </c>
      <c r="C979" s="97" t="n">
        <v>0</v>
      </c>
      <c r="D979" s="0" t="n">
        <f aca="false">$C979*VLOOKUP($B979,FoodDB!$A$2:$I$1014,3,0)</f>
        <v>0</v>
      </c>
      <c r="E979" s="0" t="n">
        <f aca="false">$C979*VLOOKUP($B979,FoodDB!$A$2:$I$1014,4,0)</f>
        <v>0</v>
      </c>
      <c r="F979" s="0" t="n">
        <f aca="false">$C979*VLOOKUP($B979,FoodDB!$A$2:$I$1014,5,0)</f>
        <v>0</v>
      </c>
      <c r="G979" s="0" t="n">
        <f aca="false">$C979*VLOOKUP($B979,FoodDB!$A$2:$I$1014,6,0)</f>
        <v>0</v>
      </c>
      <c r="H979" s="0" t="n">
        <f aca="false">$C979*VLOOKUP($B979,FoodDB!$A$2:$I$1014,7,0)</f>
        <v>0</v>
      </c>
      <c r="I979" s="0" t="n">
        <f aca="false">$C979*VLOOKUP($B979,FoodDB!$A$2:$I$1014,8,0)</f>
        <v>0</v>
      </c>
      <c r="J979" s="0" t="n">
        <f aca="false">$C979*VLOOKUP($B979,FoodDB!$A$2:$I$1014,9,0)</f>
        <v>0</v>
      </c>
    </row>
    <row r="980" customFormat="false" ht="15" hidden="false" customHeight="false" outlineLevel="0" collapsed="false">
      <c r="B980" s="96" t="s">
        <v>108</v>
      </c>
      <c r="C980" s="97" t="n">
        <v>0</v>
      </c>
      <c r="D980" s="0" t="n">
        <f aca="false">$C980*VLOOKUP($B980,FoodDB!$A$2:$I$1014,3,0)</f>
        <v>0</v>
      </c>
      <c r="E980" s="0" t="n">
        <f aca="false">$C980*VLOOKUP($B980,FoodDB!$A$2:$I$1014,4,0)</f>
        <v>0</v>
      </c>
      <c r="F980" s="0" t="n">
        <f aca="false">$C980*VLOOKUP($B980,FoodDB!$A$2:$I$1014,5,0)</f>
        <v>0</v>
      </c>
      <c r="G980" s="0" t="n">
        <f aca="false">$C980*VLOOKUP($B980,FoodDB!$A$2:$I$1014,6,0)</f>
        <v>0</v>
      </c>
      <c r="H980" s="0" t="n">
        <f aca="false">$C980*VLOOKUP($B980,FoodDB!$A$2:$I$1014,7,0)</f>
        <v>0</v>
      </c>
      <c r="I980" s="0" t="n">
        <f aca="false">$C980*VLOOKUP($B980,FoodDB!$A$2:$I$1014,8,0)</f>
        <v>0</v>
      </c>
      <c r="J980" s="0" t="n">
        <f aca="false">$C980*VLOOKUP($B980,FoodDB!$A$2:$I$1014,9,0)</f>
        <v>0</v>
      </c>
    </row>
    <row r="981" customFormat="false" ht="15" hidden="false" customHeight="false" outlineLevel="0" collapsed="false">
      <c r="B981" s="96" t="s">
        <v>108</v>
      </c>
      <c r="C981" s="97" t="n">
        <v>0</v>
      </c>
      <c r="D981" s="0" t="n">
        <f aca="false">$C981*VLOOKUP($B981,FoodDB!$A$2:$I$1014,3,0)</f>
        <v>0</v>
      </c>
      <c r="E981" s="0" t="n">
        <f aca="false">$C981*VLOOKUP($B981,FoodDB!$A$2:$I$1014,4,0)</f>
        <v>0</v>
      </c>
      <c r="F981" s="0" t="n">
        <f aca="false">$C981*VLOOKUP($B981,FoodDB!$A$2:$I$1014,5,0)</f>
        <v>0</v>
      </c>
      <c r="G981" s="0" t="n">
        <f aca="false">$C981*VLOOKUP($B981,FoodDB!$A$2:$I$1014,6,0)</f>
        <v>0</v>
      </c>
      <c r="H981" s="0" t="n">
        <f aca="false">$C981*VLOOKUP($B981,FoodDB!$A$2:$I$1014,7,0)</f>
        <v>0</v>
      </c>
      <c r="I981" s="0" t="n">
        <f aca="false">$C981*VLOOKUP($B981,FoodDB!$A$2:$I$1014,8,0)</f>
        <v>0</v>
      </c>
      <c r="J981" s="0" t="n">
        <f aca="false">$C981*VLOOKUP($B981,FoodDB!$A$2:$I$1014,9,0)</f>
        <v>0</v>
      </c>
    </row>
    <row r="982" customFormat="false" ht="15" hidden="false" customHeight="false" outlineLevel="0" collapsed="false">
      <c r="B982" s="96" t="s">
        <v>108</v>
      </c>
      <c r="C982" s="97" t="n">
        <v>0</v>
      </c>
      <c r="D982" s="0" t="n">
        <f aca="false">$C982*VLOOKUP($B982,FoodDB!$A$2:$I$1014,3,0)</f>
        <v>0</v>
      </c>
      <c r="E982" s="0" t="n">
        <f aca="false">$C982*VLOOKUP($B982,FoodDB!$A$2:$I$1014,4,0)</f>
        <v>0</v>
      </c>
      <c r="F982" s="0" t="n">
        <f aca="false">$C982*VLOOKUP($B982,FoodDB!$A$2:$I$1014,5,0)</f>
        <v>0</v>
      </c>
      <c r="G982" s="0" t="n">
        <f aca="false">$C982*VLOOKUP($B982,FoodDB!$A$2:$I$1014,6,0)</f>
        <v>0</v>
      </c>
      <c r="H982" s="0" t="n">
        <f aca="false">$C982*VLOOKUP($B982,FoodDB!$A$2:$I$1014,7,0)</f>
        <v>0</v>
      </c>
      <c r="I982" s="0" t="n">
        <f aca="false">$C982*VLOOKUP($B982,FoodDB!$A$2:$I$1014,8,0)</f>
        <v>0</v>
      </c>
      <c r="J982" s="0" t="n">
        <f aca="false">$C982*VLOOKUP($B982,FoodDB!$A$2:$I$1014,9,0)</f>
        <v>0</v>
      </c>
    </row>
    <row r="983" customFormat="false" ht="15" hidden="false" customHeight="false" outlineLevel="0" collapsed="false">
      <c r="B983" s="96" t="s">
        <v>108</v>
      </c>
      <c r="C983" s="97" t="n">
        <v>0</v>
      </c>
      <c r="D983" s="0" t="n">
        <f aca="false">$C983*VLOOKUP($B983,FoodDB!$A$2:$I$1014,3,0)</f>
        <v>0</v>
      </c>
      <c r="E983" s="0" t="n">
        <f aca="false">$C983*VLOOKUP($B983,FoodDB!$A$2:$I$1014,4,0)</f>
        <v>0</v>
      </c>
      <c r="F983" s="0" t="n">
        <f aca="false">$C983*VLOOKUP($B983,FoodDB!$A$2:$I$1014,5,0)</f>
        <v>0</v>
      </c>
      <c r="G983" s="0" t="n">
        <f aca="false">$C983*VLOOKUP($B983,FoodDB!$A$2:$I$1014,6,0)</f>
        <v>0</v>
      </c>
      <c r="H983" s="0" t="n">
        <f aca="false">$C983*VLOOKUP($B983,FoodDB!$A$2:$I$1014,7,0)</f>
        <v>0</v>
      </c>
      <c r="I983" s="0" t="n">
        <f aca="false">$C983*VLOOKUP($B983,FoodDB!$A$2:$I$1014,8,0)</f>
        <v>0</v>
      </c>
      <c r="J983" s="0" t="n">
        <f aca="false">$C983*VLOOKUP($B983,FoodDB!$A$2:$I$1014,9,0)</f>
        <v>0</v>
      </c>
    </row>
    <row r="984" customFormat="false" ht="15" hidden="false" customHeight="false" outlineLevel="0" collapsed="false">
      <c r="B984" s="96" t="s">
        <v>108</v>
      </c>
      <c r="C984" s="97" t="n">
        <v>0</v>
      </c>
      <c r="D984" s="0" t="n">
        <f aca="false">$C984*VLOOKUP($B984,FoodDB!$A$2:$I$1014,3,0)</f>
        <v>0</v>
      </c>
      <c r="E984" s="0" t="n">
        <f aca="false">$C984*VLOOKUP($B984,FoodDB!$A$2:$I$1014,4,0)</f>
        <v>0</v>
      </c>
      <c r="F984" s="0" t="n">
        <f aca="false">$C984*VLOOKUP($B984,FoodDB!$A$2:$I$1014,5,0)</f>
        <v>0</v>
      </c>
      <c r="G984" s="0" t="n">
        <f aca="false">$C984*VLOOKUP($B984,FoodDB!$A$2:$I$1014,6,0)</f>
        <v>0</v>
      </c>
      <c r="H984" s="0" t="n">
        <f aca="false">$C984*VLOOKUP($B984,FoodDB!$A$2:$I$1014,7,0)</f>
        <v>0</v>
      </c>
      <c r="I984" s="0" t="n">
        <f aca="false">$C984*VLOOKUP($B984,FoodDB!$A$2:$I$1014,8,0)</f>
        <v>0</v>
      </c>
      <c r="J984" s="0" t="n">
        <f aca="false">$C984*VLOOKUP($B984,FoodDB!$A$2:$I$1014,9,0)</f>
        <v>0</v>
      </c>
    </row>
    <row r="985" customFormat="false" ht="15" hidden="false" customHeight="false" outlineLevel="0" collapsed="false">
      <c r="A985" s="0" t="s">
        <v>98</v>
      </c>
      <c r="G985" s="0" t="n">
        <f aca="false">SUM(G978:G984)</f>
        <v>0</v>
      </c>
      <c r="H985" s="0" t="n">
        <f aca="false">SUM(H978:H984)</f>
        <v>0</v>
      </c>
      <c r="I985" s="0" t="n">
        <f aca="false">SUM(I978:I984)</f>
        <v>0</v>
      </c>
      <c r="J985" s="0" t="n">
        <f aca="false">SUM(G985:I985)</f>
        <v>0</v>
      </c>
    </row>
    <row r="986" customFormat="false" ht="15" hidden="false" customHeight="false" outlineLevel="0" collapsed="false">
      <c r="A986" s="0" t="s">
        <v>102</v>
      </c>
      <c r="B986" s="0" t="s">
        <v>103</v>
      </c>
      <c r="E986" s="100"/>
      <c r="F986" s="100"/>
      <c r="G986" s="100" t="n">
        <f aca="false">VLOOKUP($A978,LossChart!$A$3:$AB$105,14,0)</f>
        <v>813.745244618158</v>
      </c>
      <c r="H986" s="100" t="n">
        <f aca="false">VLOOKUP($A978,LossChart!$A$3:$AB$105,15,0)</f>
        <v>80</v>
      </c>
      <c r="I986" s="100" t="n">
        <f aca="false">VLOOKUP($A978,LossChart!$A$3:$AB$105,16,0)</f>
        <v>477.304074136158</v>
      </c>
      <c r="J986" s="100" t="n">
        <f aca="false">VLOOKUP($A978,LossChart!$A$3:$AB$105,17,0)</f>
        <v>1371.04931875432</v>
      </c>
      <c r="K986" s="100"/>
    </row>
    <row r="987" customFormat="false" ht="15" hidden="false" customHeight="false" outlineLevel="0" collapsed="false">
      <c r="A987" s="0" t="s">
        <v>104</v>
      </c>
      <c r="G987" s="0" t="n">
        <f aca="false">G986-G985</f>
        <v>813.745244618158</v>
      </c>
      <c r="H987" s="0" t="n">
        <f aca="false">H986-H985</f>
        <v>80</v>
      </c>
      <c r="I987" s="0" t="n">
        <f aca="false">I986-I985</f>
        <v>477.304074136158</v>
      </c>
      <c r="J987" s="0" t="n">
        <f aca="false">J986-J985</f>
        <v>1371.04931875432</v>
      </c>
    </row>
    <row r="989" customFormat="false" ht="60" hidden="false" customHeight="false" outlineLevel="0" collapsed="false">
      <c r="A989" s="21" t="s">
        <v>63</v>
      </c>
      <c r="B989" s="21" t="s">
        <v>93</v>
      </c>
      <c r="C989" s="21" t="s">
        <v>94</v>
      </c>
      <c r="D989" s="94" t="str">
        <f aca="false">FoodDB!$C$1</f>
        <v>Fat
(g)</v>
      </c>
      <c r="E989" s="94" t="str">
        <f aca="false">FoodDB!$D$1</f>
        <v>Carbs
(g)</v>
      </c>
      <c r="F989" s="94" t="str">
        <f aca="false">FoodDB!$E$1</f>
        <v>Protein
(g)</v>
      </c>
      <c r="G989" s="94" t="str">
        <f aca="false">FoodDB!$F$1</f>
        <v>Fat
(Cal)</v>
      </c>
      <c r="H989" s="94" t="str">
        <f aca="false">FoodDB!$G$1</f>
        <v>Carb
(Cal)</v>
      </c>
      <c r="I989" s="94" t="str">
        <f aca="false">FoodDB!$H$1</f>
        <v>Protein
(Cal)</v>
      </c>
      <c r="J989" s="94" t="str">
        <f aca="false">FoodDB!$I$1</f>
        <v>Total
Calories</v>
      </c>
      <c r="K989" s="94"/>
      <c r="L989" s="94" t="s">
        <v>110</v>
      </c>
      <c r="M989" s="94" t="s">
        <v>111</v>
      </c>
      <c r="N989" s="94" t="s">
        <v>112</v>
      </c>
      <c r="O989" s="94" t="s">
        <v>113</v>
      </c>
      <c r="P989" s="94" t="s">
        <v>118</v>
      </c>
      <c r="Q989" s="94" t="s">
        <v>119</v>
      </c>
      <c r="R989" s="94" t="s">
        <v>120</v>
      </c>
      <c r="S989" s="94" t="s">
        <v>121</v>
      </c>
    </row>
    <row r="990" customFormat="false" ht="15" hidden="false" customHeight="false" outlineLevel="0" collapsed="false">
      <c r="A990" s="95" t="n">
        <f aca="false">A978+1</f>
        <v>43076</v>
      </c>
      <c r="B990" s="96" t="s">
        <v>108</v>
      </c>
      <c r="C990" s="97" t="n">
        <v>0</v>
      </c>
      <c r="D990" s="0" t="n">
        <f aca="false">$C990*VLOOKUP($B990,FoodDB!$A$2:$I$1014,3,0)</f>
        <v>0</v>
      </c>
      <c r="E990" s="0" t="n">
        <f aca="false">$C990*VLOOKUP($B990,FoodDB!$A$2:$I$1014,4,0)</f>
        <v>0</v>
      </c>
      <c r="F990" s="0" t="n">
        <f aca="false">$C990*VLOOKUP($B990,FoodDB!$A$2:$I$1014,5,0)</f>
        <v>0</v>
      </c>
      <c r="G990" s="0" t="n">
        <f aca="false">$C990*VLOOKUP($B990,FoodDB!$A$2:$I$1014,6,0)</f>
        <v>0</v>
      </c>
      <c r="H990" s="0" t="n">
        <f aca="false">$C990*VLOOKUP($B990,FoodDB!$A$2:$I$1014,7,0)</f>
        <v>0</v>
      </c>
      <c r="I990" s="0" t="n">
        <f aca="false">$C990*VLOOKUP($B990,FoodDB!$A$2:$I$1014,8,0)</f>
        <v>0</v>
      </c>
      <c r="J990" s="0" t="n">
        <f aca="false">$C990*VLOOKUP($B990,FoodDB!$A$2:$I$1014,9,0)</f>
        <v>0</v>
      </c>
      <c r="L990" s="0" t="n">
        <f aca="false">SUM(G990:G996)</f>
        <v>0</v>
      </c>
      <c r="M990" s="0" t="n">
        <f aca="false">SUM(H990:H996)</f>
        <v>0</v>
      </c>
      <c r="N990" s="0" t="n">
        <f aca="false">SUM(I990:I996)</f>
        <v>0</v>
      </c>
      <c r="O990" s="0" t="n">
        <f aca="false">SUM(L990:N990)</f>
        <v>0</v>
      </c>
      <c r="P990" s="100" t="n">
        <f aca="false">VLOOKUP($A990,LossChart!$A$3:$AB$105,14,0)-L990</f>
        <v>814.040234232182</v>
      </c>
      <c r="Q990" s="100" t="n">
        <f aca="false">VLOOKUP($A990,LossChart!$A$3:$AB$105,15,0)-M990</f>
        <v>84</v>
      </c>
      <c r="R990" s="100" t="n">
        <f aca="false">VLOOKUP($A990,LossChart!$A$3:$AB$105,16,0)-N990</f>
        <v>477.304074136158</v>
      </c>
      <c r="S990" s="100" t="n">
        <f aca="false">VLOOKUP($A990,LossChart!$A$3:$AB$105,17,0)-O990</f>
        <v>1375.34430836834</v>
      </c>
    </row>
    <row r="991" customFormat="false" ht="15" hidden="false" customHeight="false" outlineLevel="0" collapsed="false">
      <c r="B991" s="96" t="s">
        <v>108</v>
      </c>
      <c r="C991" s="97" t="n">
        <v>0</v>
      </c>
      <c r="D991" s="0" t="n">
        <f aca="false">$C991*VLOOKUP($B991,FoodDB!$A$2:$I$1014,3,0)</f>
        <v>0</v>
      </c>
      <c r="E991" s="0" t="n">
        <f aca="false">$C991*VLOOKUP($B991,FoodDB!$A$2:$I$1014,4,0)</f>
        <v>0</v>
      </c>
      <c r="F991" s="0" t="n">
        <f aca="false">$C991*VLOOKUP($B991,FoodDB!$A$2:$I$1014,5,0)</f>
        <v>0</v>
      </c>
      <c r="G991" s="0" t="n">
        <f aca="false">$C991*VLOOKUP($B991,FoodDB!$A$2:$I$1014,6,0)</f>
        <v>0</v>
      </c>
      <c r="H991" s="0" t="n">
        <f aca="false">$C991*VLOOKUP($B991,FoodDB!$A$2:$I$1014,7,0)</f>
        <v>0</v>
      </c>
      <c r="I991" s="0" t="n">
        <f aca="false">$C991*VLOOKUP($B991,FoodDB!$A$2:$I$1014,8,0)</f>
        <v>0</v>
      </c>
      <c r="J991" s="0" t="n">
        <f aca="false">$C991*VLOOKUP($B991,FoodDB!$A$2:$I$1014,9,0)</f>
        <v>0</v>
      </c>
    </row>
    <row r="992" customFormat="false" ht="15" hidden="false" customHeight="false" outlineLevel="0" collapsed="false">
      <c r="B992" s="96" t="s">
        <v>108</v>
      </c>
      <c r="C992" s="97" t="n">
        <v>0</v>
      </c>
      <c r="D992" s="0" t="n">
        <f aca="false">$C992*VLOOKUP($B992,FoodDB!$A$2:$I$1014,3,0)</f>
        <v>0</v>
      </c>
      <c r="E992" s="0" t="n">
        <f aca="false">$C992*VLOOKUP($B992,FoodDB!$A$2:$I$1014,4,0)</f>
        <v>0</v>
      </c>
      <c r="F992" s="0" t="n">
        <f aca="false">$C992*VLOOKUP($B992,FoodDB!$A$2:$I$1014,5,0)</f>
        <v>0</v>
      </c>
      <c r="G992" s="0" t="n">
        <f aca="false">$C992*VLOOKUP($B992,FoodDB!$A$2:$I$1014,6,0)</f>
        <v>0</v>
      </c>
      <c r="H992" s="0" t="n">
        <f aca="false">$C992*VLOOKUP($B992,FoodDB!$A$2:$I$1014,7,0)</f>
        <v>0</v>
      </c>
      <c r="I992" s="0" t="n">
        <f aca="false">$C992*VLOOKUP($B992,FoodDB!$A$2:$I$1014,8,0)</f>
        <v>0</v>
      </c>
      <c r="J992" s="0" t="n">
        <f aca="false">$C992*VLOOKUP($B992,FoodDB!$A$2:$I$1014,9,0)</f>
        <v>0</v>
      </c>
    </row>
    <row r="993" customFormat="false" ht="15" hidden="false" customHeight="false" outlineLevel="0" collapsed="false">
      <c r="B993" s="96" t="s">
        <v>108</v>
      </c>
      <c r="C993" s="97" t="n">
        <v>0</v>
      </c>
      <c r="D993" s="0" t="n">
        <f aca="false">$C993*VLOOKUP($B993,FoodDB!$A$2:$I$1014,3,0)</f>
        <v>0</v>
      </c>
      <c r="E993" s="0" t="n">
        <f aca="false">$C993*VLOOKUP($B993,FoodDB!$A$2:$I$1014,4,0)</f>
        <v>0</v>
      </c>
      <c r="F993" s="0" t="n">
        <f aca="false">$C993*VLOOKUP($B993,FoodDB!$A$2:$I$1014,5,0)</f>
        <v>0</v>
      </c>
      <c r="G993" s="0" t="n">
        <f aca="false">$C993*VLOOKUP($B993,FoodDB!$A$2:$I$1014,6,0)</f>
        <v>0</v>
      </c>
      <c r="H993" s="0" t="n">
        <f aca="false">$C993*VLOOKUP($B993,FoodDB!$A$2:$I$1014,7,0)</f>
        <v>0</v>
      </c>
      <c r="I993" s="0" t="n">
        <f aca="false">$C993*VLOOKUP($B993,FoodDB!$A$2:$I$1014,8,0)</f>
        <v>0</v>
      </c>
      <c r="J993" s="0" t="n">
        <f aca="false">$C993*VLOOKUP($B993,FoodDB!$A$2:$I$1014,9,0)</f>
        <v>0</v>
      </c>
    </row>
    <row r="994" customFormat="false" ht="15" hidden="false" customHeight="false" outlineLevel="0" collapsed="false">
      <c r="B994" s="96" t="s">
        <v>108</v>
      </c>
      <c r="C994" s="97" t="n">
        <v>0</v>
      </c>
      <c r="D994" s="0" t="n">
        <f aca="false">$C994*VLOOKUP($B994,FoodDB!$A$2:$I$1014,3,0)</f>
        <v>0</v>
      </c>
      <c r="E994" s="0" t="n">
        <f aca="false">$C994*VLOOKUP($B994,FoodDB!$A$2:$I$1014,4,0)</f>
        <v>0</v>
      </c>
      <c r="F994" s="0" t="n">
        <f aca="false">$C994*VLOOKUP($B994,FoodDB!$A$2:$I$1014,5,0)</f>
        <v>0</v>
      </c>
      <c r="G994" s="0" t="n">
        <f aca="false">$C994*VLOOKUP($B994,FoodDB!$A$2:$I$1014,6,0)</f>
        <v>0</v>
      </c>
      <c r="H994" s="0" t="n">
        <f aca="false">$C994*VLOOKUP($B994,FoodDB!$A$2:$I$1014,7,0)</f>
        <v>0</v>
      </c>
      <c r="I994" s="0" t="n">
        <f aca="false">$C994*VLOOKUP($B994,FoodDB!$A$2:$I$1014,8,0)</f>
        <v>0</v>
      </c>
      <c r="J994" s="0" t="n">
        <f aca="false">$C994*VLOOKUP($B994,FoodDB!$A$2:$I$1014,9,0)</f>
        <v>0</v>
      </c>
    </row>
    <row r="995" customFormat="false" ht="15" hidden="false" customHeight="false" outlineLevel="0" collapsed="false">
      <c r="B995" s="96" t="s">
        <v>108</v>
      </c>
      <c r="C995" s="97" t="n">
        <v>0</v>
      </c>
      <c r="D995" s="0" t="n">
        <f aca="false">$C995*VLOOKUP($B995,FoodDB!$A$2:$I$1014,3,0)</f>
        <v>0</v>
      </c>
      <c r="E995" s="0" t="n">
        <f aca="false">$C995*VLOOKUP($B995,FoodDB!$A$2:$I$1014,4,0)</f>
        <v>0</v>
      </c>
      <c r="F995" s="0" t="n">
        <f aca="false">$C995*VLOOKUP($B995,FoodDB!$A$2:$I$1014,5,0)</f>
        <v>0</v>
      </c>
      <c r="G995" s="0" t="n">
        <f aca="false">$C995*VLOOKUP($B995,FoodDB!$A$2:$I$1014,6,0)</f>
        <v>0</v>
      </c>
      <c r="H995" s="0" t="n">
        <f aca="false">$C995*VLOOKUP($B995,FoodDB!$A$2:$I$1014,7,0)</f>
        <v>0</v>
      </c>
      <c r="I995" s="0" t="n">
        <f aca="false">$C995*VLOOKUP($B995,FoodDB!$A$2:$I$1014,8,0)</f>
        <v>0</v>
      </c>
      <c r="J995" s="0" t="n">
        <f aca="false">$C995*VLOOKUP($B995,FoodDB!$A$2:$I$1014,9,0)</f>
        <v>0</v>
      </c>
    </row>
    <row r="996" customFormat="false" ht="15" hidden="false" customHeight="false" outlineLevel="0" collapsed="false">
      <c r="B996" s="96" t="s">
        <v>108</v>
      </c>
      <c r="C996" s="97" t="n">
        <v>0</v>
      </c>
      <c r="D996" s="0" t="n">
        <f aca="false">$C996*VLOOKUP($B996,FoodDB!$A$2:$I$1014,3,0)</f>
        <v>0</v>
      </c>
      <c r="E996" s="0" t="n">
        <f aca="false">$C996*VLOOKUP($B996,FoodDB!$A$2:$I$1014,4,0)</f>
        <v>0</v>
      </c>
      <c r="F996" s="0" t="n">
        <f aca="false">$C996*VLOOKUP($B996,FoodDB!$A$2:$I$1014,5,0)</f>
        <v>0</v>
      </c>
      <c r="G996" s="0" t="n">
        <f aca="false">$C996*VLOOKUP($B996,FoodDB!$A$2:$I$1014,6,0)</f>
        <v>0</v>
      </c>
      <c r="H996" s="0" t="n">
        <f aca="false">$C996*VLOOKUP($B996,FoodDB!$A$2:$I$1014,7,0)</f>
        <v>0</v>
      </c>
      <c r="I996" s="0" t="n">
        <f aca="false">$C996*VLOOKUP($B996,FoodDB!$A$2:$I$1014,8,0)</f>
        <v>0</v>
      </c>
      <c r="J996" s="0" t="n">
        <f aca="false">$C996*VLOOKUP($B996,FoodDB!$A$2:$I$1014,9,0)</f>
        <v>0</v>
      </c>
    </row>
    <row r="997" customFormat="false" ht="15" hidden="false" customHeight="false" outlineLevel="0" collapsed="false">
      <c r="A997" s="0" t="s">
        <v>98</v>
      </c>
      <c r="G997" s="0" t="n">
        <f aca="false">SUM(G990:G996)</f>
        <v>0</v>
      </c>
      <c r="H997" s="0" t="n">
        <f aca="false">SUM(H990:H996)</f>
        <v>0</v>
      </c>
      <c r="I997" s="0" t="n">
        <f aca="false">SUM(I990:I996)</f>
        <v>0</v>
      </c>
      <c r="J997" s="0" t="n">
        <f aca="false">SUM(G997:I997)</f>
        <v>0</v>
      </c>
    </row>
    <row r="998" customFormat="false" ht="15" hidden="false" customHeight="false" outlineLevel="0" collapsed="false">
      <c r="A998" s="0" t="s">
        <v>102</v>
      </c>
      <c r="B998" s="0" t="s">
        <v>103</v>
      </c>
      <c r="E998" s="100"/>
      <c r="F998" s="100"/>
      <c r="G998" s="100" t="n">
        <f aca="false">VLOOKUP($A990,LossChart!$A$3:$AB$105,14,0)</f>
        <v>814.040234232182</v>
      </c>
      <c r="H998" s="100" t="n">
        <f aca="false">VLOOKUP($A990,LossChart!$A$3:$AB$105,15,0)</f>
        <v>84</v>
      </c>
      <c r="I998" s="100" t="n">
        <f aca="false">VLOOKUP($A990,LossChart!$A$3:$AB$105,16,0)</f>
        <v>477.304074136158</v>
      </c>
      <c r="J998" s="100" t="n">
        <f aca="false">VLOOKUP($A990,LossChart!$A$3:$AB$105,17,0)</f>
        <v>1375.34430836834</v>
      </c>
      <c r="K998" s="100"/>
    </row>
    <row r="999" customFormat="false" ht="15" hidden="false" customHeight="false" outlineLevel="0" collapsed="false">
      <c r="A999" s="0" t="s">
        <v>104</v>
      </c>
      <c r="G999" s="0" t="n">
        <f aca="false">G998-G997</f>
        <v>814.040234232182</v>
      </c>
      <c r="H999" s="0" t="n">
        <f aca="false">H998-H997</f>
        <v>84</v>
      </c>
      <c r="I999" s="0" t="n">
        <f aca="false">I998-I997</f>
        <v>477.304074136158</v>
      </c>
      <c r="J999" s="0" t="n">
        <f aca="false">J998-J997</f>
        <v>1375.34430836834</v>
      </c>
    </row>
    <row r="1001" customFormat="false" ht="60" hidden="false" customHeight="false" outlineLevel="0" collapsed="false">
      <c r="A1001" s="21" t="s">
        <v>63</v>
      </c>
      <c r="B1001" s="21" t="s">
        <v>93</v>
      </c>
      <c r="C1001" s="21" t="s">
        <v>94</v>
      </c>
      <c r="D1001" s="94" t="str">
        <f aca="false">FoodDB!$C$1</f>
        <v>Fat
(g)</v>
      </c>
      <c r="E1001" s="94" t="str">
        <f aca="false">FoodDB!$D$1</f>
        <v>Carbs
(g)</v>
      </c>
      <c r="F1001" s="94" t="str">
        <f aca="false">FoodDB!$E$1</f>
        <v>Protein
(g)</v>
      </c>
      <c r="G1001" s="94" t="str">
        <f aca="false">FoodDB!$F$1</f>
        <v>Fat
(Cal)</v>
      </c>
      <c r="H1001" s="94" t="str">
        <f aca="false">FoodDB!$G$1</f>
        <v>Carb
(Cal)</v>
      </c>
      <c r="I1001" s="94" t="str">
        <f aca="false">FoodDB!$H$1</f>
        <v>Protein
(Cal)</v>
      </c>
      <c r="J1001" s="94" t="str">
        <f aca="false">FoodDB!$I$1</f>
        <v>Total
Calories</v>
      </c>
      <c r="K1001" s="94"/>
      <c r="L1001" s="94" t="s">
        <v>110</v>
      </c>
      <c r="M1001" s="94" t="s">
        <v>111</v>
      </c>
      <c r="N1001" s="94" t="s">
        <v>112</v>
      </c>
      <c r="O1001" s="94" t="s">
        <v>113</v>
      </c>
      <c r="P1001" s="94" t="s">
        <v>118</v>
      </c>
      <c r="Q1001" s="94" t="s">
        <v>119</v>
      </c>
      <c r="R1001" s="94" t="s">
        <v>120</v>
      </c>
      <c r="S1001" s="94" t="s">
        <v>121</v>
      </c>
    </row>
    <row r="1002" customFormat="false" ht="15" hidden="false" customHeight="false" outlineLevel="0" collapsed="false">
      <c r="A1002" s="95" t="n">
        <f aca="false">A990+1</f>
        <v>43077</v>
      </c>
      <c r="B1002" s="96" t="s">
        <v>108</v>
      </c>
      <c r="C1002" s="97" t="n">
        <v>0</v>
      </c>
      <c r="D1002" s="0" t="n">
        <f aca="false">$C1002*VLOOKUP($B1002,FoodDB!$A$2:$I$1014,3,0)</f>
        <v>0</v>
      </c>
      <c r="E1002" s="0" t="n">
        <f aca="false">$C1002*VLOOKUP($B1002,FoodDB!$A$2:$I$1014,4,0)</f>
        <v>0</v>
      </c>
      <c r="F1002" s="0" t="n">
        <f aca="false">$C1002*VLOOKUP($B1002,FoodDB!$A$2:$I$1014,5,0)</f>
        <v>0</v>
      </c>
      <c r="G1002" s="0" t="n">
        <f aca="false">$C1002*VLOOKUP($B1002,FoodDB!$A$2:$I$1014,6,0)</f>
        <v>0</v>
      </c>
      <c r="H1002" s="0" t="n">
        <f aca="false">$C1002*VLOOKUP($B1002,FoodDB!$A$2:$I$1014,7,0)</f>
        <v>0</v>
      </c>
      <c r="I1002" s="0" t="n">
        <f aca="false">$C1002*VLOOKUP($B1002,FoodDB!$A$2:$I$1014,8,0)</f>
        <v>0</v>
      </c>
      <c r="J1002" s="0" t="n">
        <f aca="false">$C1002*VLOOKUP($B1002,FoodDB!$A$2:$I$1014,9,0)</f>
        <v>0</v>
      </c>
      <c r="L1002" s="0" t="n">
        <f aca="false">SUM(G1002:G1008)</f>
        <v>0</v>
      </c>
      <c r="M1002" s="0" t="n">
        <f aca="false">SUM(H1002:H1008)</f>
        <v>0</v>
      </c>
      <c r="N1002" s="0" t="n">
        <f aca="false">SUM(I1002:I1008)</f>
        <v>0</v>
      </c>
      <c r="O1002" s="0" t="n">
        <f aca="false">SUM(L1002:N1002)</f>
        <v>0</v>
      </c>
      <c r="P1002" s="100" t="n">
        <f aca="false">VLOOKUP($A1002,LossChart!$A$3:$AB$105,14,0)-L1002</f>
        <v>814.297182509626</v>
      </c>
      <c r="Q1002" s="100" t="n">
        <f aca="false">VLOOKUP($A1002,LossChart!$A$3:$AB$105,15,0)-M1002</f>
        <v>88</v>
      </c>
      <c r="R1002" s="100" t="n">
        <f aca="false">VLOOKUP($A1002,LossChart!$A$3:$AB$105,16,0)-N1002</f>
        <v>477.304074136158</v>
      </c>
      <c r="S1002" s="100" t="n">
        <f aca="false">VLOOKUP($A1002,LossChart!$A$3:$AB$105,17,0)-O1002</f>
        <v>1379.60125664578</v>
      </c>
    </row>
    <row r="1003" customFormat="false" ht="15" hidden="false" customHeight="false" outlineLevel="0" collapsed="false">
      <c r="B1003" s="96" t="s">
        <v>108</v>
      </c>
      <c r="C1003" s="97" t="n">
        <v>0</v>
      </c>
      <c r="D1003" s="0" t="n">
        <f aca="false">$C1003*VLOOKUP($B1003,FoodDB!$A$2:$I$1014,3,0)</f>
        <v>0</v>
      </c>
      <c r="E1003" s="0" t="n">
        <f aca="false">$C1003*VLOOKUP($B1003,FoodDB!$A$2:$I$1014,4,0)</f>
        <v>0</v>
      </c>
      <c r="F1003" s="0" t="n">
        <f aca="false">$C1003*VLOOKUP($B1003,FoodDB!$A$2:$I$1014,5,0)</f>
        <v>0</v>
      </c>
      <c r="G1003" s="0" t="n">
        <f aca="false">$C1003*VLOOKUP($B1003,FoodDB!$A$2:$I$1014,6,0)</f>
        <v>0</v>
      </c>
      <c r="H1003" s="0" t="n">
        <f aca="false">$C1003*VLOOKUP($B1003,FoodDB!$A$2:$I$1014,7,0)</f>
        <v>0</v>
      </c>
      <c r="I1003" s="0" t="n">
        <f aca="false">$C1003*VLOOKUP($B1003,FoodDB!$A$2:$I$1014,8,0)</f>
        <v>0</v>
      </c>
      <c r="J1003" s="0" t="n">
        <f aca="false">$C1003*VLOOKUP($B1003,FoodDB!$A$2:$I$1014,9,0)</f>
        <v>0</v>
      </c>
    </row>
    <row r="1004" customFormat="false" ht="15" hidden="false" customHeight="false" outlineLevel="0" collapsed="false">
      <c r="B1004" s="96" t="s">
        <v>108</v>
      </c>
      <c r="C1004" s="97" t="n">
        <v>0</v>
      </c>
      <c r="D1004" s="0" t="n">
        <f aca="false">$C1004*VLOOKUP($B1004,FoodDB!$A$2:$I$1014,3,0)</f>
        <v>0</v>
      </c>
      <c r="E1004" s="0" t="n">
        <f aca="false">$C1004*VLOOKUP($B1004,FoodDB!$A$2:$I$1014,4,0)</f>
        <v>0</v>
      </c>
      <c r="F1004" s="0" t="n">
        <f aca="false">$C1004*VLOOKUP($B1004,FoodDB!$A$2:$I$1014,5,0)</f>
        <v>0</v>
      </c>
      <c r="G1004" s="0" t="n">
        <f aca="false">$C1004*VLOOKUP($B1004,FoodDB!$A$2:$I$1014,6,0)</f>
        <v>0</v>
      </c>
      <c r="H1004" s="0" t="n">
        <f aca="false">$C1004*VLOOKUP($B1004,FoodDB!$A$2:$I$1014,7,0)</f>
        <v>0</v>
      </c>
      <c r="I1004" s="0" t="n">
        <f aca="false">$C1004*VLOOKUP($B1004,FoodDB!$A$2:$I$1014,8,0)</f>
        <v>0</v>
      </c>
      <c r="J1004" s="0" t="n">
        <f aca="false">$C1004*VLOOKUP($B1004,FoodDB!$A$2:$I$1014,9,0)</f>
        <v>0</v>
      </c>
    </row>
    <row r="1005" customFormat="false" ht="15" hidden="false" customHeight="false" outlineLevel="0" collapsed="false">
      <c r="B1005" s="96" t="s">
        <v>108</v>
      </c>
      <c r="C1005" s="97" t="n">
        <v>0</v>
      </c>
      <c r="D1005" s="0" t="n">
        <f aca="false">$C1005*VLOOKUP($B1005,FoodDB!$A$2:$I$1014,3,0)</f>
        <v>0</v>
      </c>
      <c r="E1005" s="0" t="n">
        <f aca="false">$C1005*VLOOKUP($B1005,FoodDB!$A$2:$I$1014,4,0)</f>
        <v>0</v>
      </c>
      <c r="F1005" s="0" t="n">
        <f aca="false">$C1005*VLOOKUP($B1005,FoodDB!$A$2:$I$1014,5,0)</f>
        <v>0</v>
      </c>
      <c r="G1005" s="0" t="n">
        <f aca="false">$C1005*VLOOKUP($B1005,FoodDB!$A$2:$I$1014,6,0)</f>
        <v>0</v>
      </c>
      <c r="H1005" s="0" t="n">
        <f aca="false">$C1005*VLOOKUP($B1005,FoodDB!$A$2:$I$1014,7,0)</f>
        <v>0</v>
      </c>
      <c r="I1005" s="0" t="n">
        <f aca="false">$C1005*VLOOKUP($B1005,FoodDB!$A$2:$I$1014,8,0)</f>
        <v>0</v>
      </c>
      <c r="J1005" s="0" t="n">
        <f aca="false">$C1005*VLOOKUP($B1005,FoodDB!$A$2:$I$1014,9,0)</f>
        <v>0</v>
      </c>
    </row>
    <row r="1006" customFormat="false" ht="15" hidden="false" customHeight="false" outlineLevel="0" collapsed="false">
      <c r="B1006" s="96" t="s">
        <v>108</v>
      </c>
      <c r="C1006" s="97" t="n">
        <v>0</v>
      </c>
      <c r="D1006" s="0" t="n">
        <f aca="false">$C1006*VLOOKUP($B1006,FoodDB!$A$2:$I$1014,3,0)</f>
        <v>0</v>
      </c>
      <c r="E1006" s="0" t="n">
        <f aca="false">$C1006*VLOOKUP($B1006,FoodDB!$A$2:$I$1014,4,0)</f>
        <v>0</v>
      </c>
      <c r="F1006" s="0" t="n">
        <f aca="false">$C1006*VLOOKUP($B1006,FoodDB!$A$2:$I$1014,5,0)</f>
        <v>0</v>
      </c>
      <c r="G1006" s="0" t="n">
        <f aca="false">$C1006*VLOOKUP($B1006,FoodDB!$A$2:$I$1014,6,0)</f>
        <v>0</v>
      </c>
      <c r="H1006" s="0" t="n">
        <f aca="false">$C1006*VLOOKUP($B1006,FoodDB!$A$2:$I$1014,7,0)</f>
        <v>0</v>
      </c>
      <c r="I1006" s="0" t="n">
        <f aca="false">$C1006*VLOOKUP($B1006,FoodDB!$A$2:$I$1014,8,0)</f>
        <v>0</v>
      </c>
      <c r="J1006" s="0" t="n">
        <f aca="false">$C1006*VLOOKUP($B1006,FoodDB!$A$2:$I$1014,9,0)</f>
        <v>0</v>
      </c>
    </row>
    <row r="1007" customFormat="false" ht="15" hidden="false" customHeight="false" outlineLevel="0" collapsed="false">
      <c r="B1007" s="96" t="s">
        <v>108</v>
      </c>
      <c r="C1007" s="97" t="n">
        <v>0</v>
      </c>
      <c r="D1007" s="0" t="n">
        <f aca="false">$C1007*VLOOKUP($B1007,FoodDB!$A$2:$I$1014,3,0)</f>
        <v>0</v>
      </c>
      <c r="E1007" s="0" t="n">
        <f aca="false">$C1007*VLOOKUP($B1007,FoodDB!$A$2:$I$1014,4,0)</f>
        <v>0</v>
      </c>
      <c r="F1007" s="0" t="n">
        <f aca="false">$C1007*VLOOKUP($B1007,FoodDB!$A$2:$I$1014,5,0)</f>
        <v>0</v>
      </c>
      <c r="G1007" s="0" t="n">
        <f aca="false">$C1007*VLOOKUP($B1007,FoodDB!$A$2:$I$1014,6,0)</f>
        <v>0</v>
      </c>
      <c r="H1007" s="0" t="n">
        <f aca="false">$C1007*VLOOKUP($B1007,FoodDB!$A$2:$I$1014,7,0)</f>
        <v>0</v>
      </c>
      <c r="I1007" s="0" t="n">
        <f aca="false">$C1007*VLOOKUP($B1007,FoodDB!$A$2:$I$1014,8,0)</f>
        <v>0</v>
      </c>
      <c r="J1007" s="0" t="n">
        <f aca="false">$C1007*VLOOKUP($B1007,FoodDB!$A$2:$I$1014,9,0)</f>
        <v>0</v>
      </c>
    </row>
    <row r="1008" customFormat="false" ht="15" hidden="false" customHeight="false" outlineLevel="0" collapsed="false">
      <c r="B1008" s="96" t="s">
        <v>108</v>
      </c>
      <c r="C1008" s="97" t="n">
        <v>0</v>
      </c>
      <c r="D1008" s="0" t="n">
        <f aca="false">$C1008*VLOOKUP($B1008,FoodDB!$A$2:$I$1014,3,0)</f>
        <v>0</v>
      </c>
      <c r="E1008" s="0" t="n">
        <f aca="false">$C1008*VLOOKUP($B1008,FoodDB!$A$2:$I$1014,4,0)</f>
        <v>0</v>
      </c>
      <c r="F1008" s="0" t="n">
        <f aca="false">$C1008*VLOOKUP($B1008,FoodDB!$A$2:$I$1014,5,0)</f>
        <v>0</v>
      </c>
      <c r="G1008" s="0" t="n">
        <f aca="false">$C1008*VLOOKUP($B1008,FoodDB!$A$2:$I$1014,6,0)</f>
        <v>0</v>
      </c>
      <c r="H1008" s="0" t="n">
        <f aca="false">$C1008*VLOOKUP($B1008,FoodDB!$A$2:$I$1014,7,0)</f>
        <v>0</v>
      </c>
      <c r="I1008" s="0" t="n">
        <f aca="false">$C1008*VLOOKUP($B1008,FoodDB!$A$2:$I$1014,8,0)</f>
        <v>0</v>
      </c>
      <c r="J1008" s="0" t="n">
        <f aca="false">$C1008*VLOOKUP($B1008,FoodDB!$A$2:$I$1014,9,0)</f>
        <v>0</v>
      </c>
    </row>
    <row r="1009" customFormat="false" ht="15" hidden="false" customHeight="false" outlineLevel="0" collapsed="false">
      <c r="A1009" s="0" t="s">
        <v>98</v>
      </c>
      <c r="G1009" s="0" t="n">
        <f aca="false">SUM(G1002:G1008)</f>
        <v>0</v>
      </c>
      <c r="H1009" s="0" t="n">
        <f aca="false">SUM(H1002:H1008)</f>
        <v>0</v>
      </c>
      <c r="I1009" s="0" t="n">
        <f aca="false">SUM(I1002:I1008)</f>
        <v>0</v>
      </c>
      <c r="J1009" s="0" t="n">
        <f aca="false">SUM(G1009:I1009)</f>
        <v>0</v>
      </c>
    </row>
    <row r="1010" customFormat="false" ht="15" hidden="false" customHeight="false" outlineLevel="0" collapsed="false">
      <c r="A1010" s="0" t="s">
        <v>102</v>
      </c>
      <c r="B1010" s="0" t="s">
        <v>103</v>
      </c>
      <c r="E1010" s="100"/>
      <c r="F1010" s="100"/>
      <c r="G1010" s="100" t="n">
        <f aca="false">VLOOKUP($A1002,LossChart!$A$3:$AB$105,14,0)</f>
        <v>814.297182509626</v>
      </c>
      <c r="H1010" s="100" t="n">
        <f aca="false">VLOOKUP($A1002,LossChart!$A$3:$AB$105,15,0)</f>
        <v>88</v>
      </c>
      <c r="I1010" s="100" t="n">
        <f aca="false">VLOOKUP($A1002,LossChart!$A$3:$AB$105,16,0)</f>
        <v>477.304074136158</v>
      </c>
      <c r="J1010" s="100" t="n">
        <f aca="false">VLOOKUP($A1002,LossChart!$A$3:$AB$105,17,0)</f>
        <v>1379.60125664578</v>
      </c>
      <c r="K1010" s="100"/>
    </row>
    <row r="1011" customFormat="false" ht="15" hidden="false" customHeight="false" outlineLevel="0" collapsed="false">
      <c r="A1011" s="0" t="s">
        <v>104</v>
      </c>
      <c r="G1011" s="0" t="n">
        <f aca="false">G1010-G1009</f>
        <v>814.297182509626</v>
      </c>
      <c r="H1011" s="0" t="n">
        <f aca="false">H1010-H1009</f>
        <v>88</v>
      </c>
      <c r="I1011" s="0" t="n">
        <f aca="false">I1010-I1009</f>
        <v>477.304074136158</v>
      </c>
      <c r="J1011" s="0" t="n">
        <f aca="false">J1010-J1009</f>
        <v>1379.60125664578</v>
      </c>
    </row>
    <row r="1013" customFormat="false" ht="60" hidden="false" customHeight="false" outlineLevel="0" collapsed="false">
      <c r="A1013" s="21" t="s">
        <v>63</v>
      </c>
      <c r="B1013" s="21" t="s">
        <v>93</v>
      </c>
      <c r="C1013" s="21" t="s">
        <v>94</v>
      </c>
      <c r="D1013" s="94" t="str">
        <f aca="false">FoodDB!$C$1</f>
        <v>Fat
(g)</v>
      </c>
      <c r="E1013" s="94" t="str">
        <f aca="false">FoodDB!$D$1</f>
        <v>Carbs
(g)</v>
      </c>
      <c r="F1013" s="94" t="str">
        <f aca="false">FoodDB!$E$1</f>
        <v>Protein
(g)</v>
      </c>
      <c r="G1013" s="94" t="str">
        <f aca="false">FoodDB!$F$1</f>
        <v>Fat
(Cal)</v>
      </c>
      <c r="H1013" s="94" t="str">
        <f aca="false">FoodDB!$G$1</f>
        <v>Carb
(Cal)</v>
      </c>
      <c r="I1013" s="94" t="str">
        <f aca="false">FoodDB!$H$1</f>
        <v>Protein
(Cal)</v>
      </c>
      <c r="J1013" s="94" t="str">
        <f aca="false">FoodDB!$I$1</f>
        <v>Total
Calories</v>
      </c>
      <c r="K1013" s="94"/>
      <c r="L1013" s="94" t="s">
        <v>110</v>
      </c>
      <c r="M1013" s="94" t="s">
        <v>111</v>
      </c>
      <c r="N1013" s="94" t="s">
        <v>112</v>
      </c>
      <c r="O1013" s="94" t="s">
        <v>113</v>
      </c>
      <c r="P1013" s="94" t="s">
        <v>118</v>
      </c>
      <c r="Q1013" s="94" t="s">
        <v>119</v>
      </c>
      <c r="R1013" s="94" t="s">
        <v>120</v>
      </c>
      <c r="S1013" s="94" t="s">
        <v>121</v>
      </c>
    </row>
    <row r="1014" customFormat="false" ht="15" hidden="false" customHeight="false" outlineLevel="0" collapsed="false">
      <c r="A1014" s="95" t="n">
        <f aca="false">A1002+1</f>
        <v>43078</v>
      </c>
      <c r="B1014" s="96" t="s">
        <v>108</v>
      </c>
      <c r="C1014" s="97" t="n">
        <v>0</v>
      </c>
      <c r="D1014" s="0" t="n">
        <f aca="false">$C1014*VLOOKUP($B1014,FoodDB!$A$2:$I$1014,3,0)</f>
        <v>0</v>
      </c>
      <c r="E1014" s="0" t="n">
        <f aca="false">$C1014*VLOOKUP($B1014,FoodDB!$A$2:$I$1014,4,0)</f>
        <v>0</v>
      </c>
      <c r="F1014" s="0" t="n">
        <f aca="false">$C1014*VLOOKUP($B1014,FoodDB!$A$2:$I$1014,5,0)</f>
        <v>0</v>
      </c>
      <c r="G1014" s="0" t="n">
        <f aca="false">$C1014*VLOOKUP($B1014,FoodDB!$A$2:$I$1014,6,0)</f>
        <v>0</v>
      </c>
      <c r="H1014" s="0" t="n">
        <f aca="false">$C1014*VLOOKUP($B1014,FoodDB!$A$2:$I$1014,7,0)</f>
        <v>0</v>
      </c>
      <c r="I1014" s="0" t="n">
        <f aca="false">$C1014*VLOOKUP($B1014,FoodDB!$A$2:$I$1014,8,0)</f>
        <v>0</v>
      </c>
      <c r="J1014" s="0" t="n">
        <f aca="false">$C1014*VLOOKUP($B1014,FoodDB!$A$2:$I$1014,9,0)</f>
        <v>0</v>
      </c>
      <c r="L1014" s="0" t="n">
        <f aca="false">SUM(G1014:G1020)</f>
        <v>0</v>
      </c>
      <c r="M1014" s="0" t="n">
        <f aca="false">SUM(H1014:H1020)</f>
        <v>0</v>
      </c>
      <c r="N1014" s="0" t="n">
        <f aca="false">SUM(I1014:I1020)</f>
        <v>0</v>
      </c>
      <c r="O1014" s="0" t="n">
        <f aca="false">SUM(L1014:N1014)</f>
        <v>0</v>
      </c>
      <c r="P1014" s="100" t="n">
        <f aca="false">VLOOKUP($A1014,LossChart!$A$3:$AB$105,14,0)-L1014</f>
        <v>814.516426388041</v>
      </c>
      <c r="Q1014" s="100" t="n">
        <f aca="false">VLOOKUP($A1014,LossChart!$A$3:$AB$105,15,0)-M1014</f>
        <v>92</v>
      </c>
      <c r="R1014" s="100" t="n">
        <f aca="false">VLOOKUP($A1014,LossChart!$A$3:$AB$105,16,0)-N1014</f>
        <v>477.304074136158</v>
      </c>
      <c r="S1014" s="100" t="n">
        <f aca="false">VLOOKUP($A1014,LossChart!$A$3:$AB$105,17,0)-O1014</f>
        <v>1383.8205005242</v>
      </c>
    </row>
    <row r="1015" customFormat="false" ht="15" hidden="false" customHeight="false" outlineLevel="0" collapsed="false">
      <c r="B1015" s="96" t="s">
        <v>108</v>
      </c>
      <c r="C1015" s="97" t="n">
        <v>0</v>
      </c>
      <c r="D1015" s="0" t="n">
        <f aca="false">$C1015*VLOOKUP($B1015,FoodDB!$A$2:$I$1014,3,0)</f>
        <v>0</v>
      </c>
      <c r="E1015" s="0" t="n">
        <f aca="false">$C1015*VLOOKUP($B1015,FoodDB!$A$2:$I$1014,4,0)</f>
        <v>0</v>
      </c>
      <c r="F1015" s="0" t="n">
        <f aca="false">$C1015*VLOOKUP($B1015,FoodDB!$A$2:$I$1014,5,0)</f>
        <v>0</v>
      </c>
      <c r="G1015" s="0" t="n">
        <f aca="false">$C1015*VLOOKUP($B1015,FoodDB!$A$2:$I$1014,6,0)</f>
        <v>0</v>
      </c>
      <c r="H1015" s="0" t="n">
        <f aca="false">$C1015*VLOOKUP($B1015,FoodDB!$A$2:$I$1014,7,0)</f>
        <v>0</v>
      </c>
      <c r="I1015" s="0" t="n">
        <f aca="false">$C1015*VLOOKUP($B1015,FoodDB!$A$2:$I$1014,8,0)</f>
        <v>0</v>
      </c>
      <c r="J1015" s="0" t="n">
        <f aca="false">$C1015*VLOOKUP($B1015,FoodDB!$A$2:$I$1014,9,0)</f>
        <v>0</v>
      </c>
    </row>
    <row r="1016" customFormat="false" ht="15" hidden="false" customHeight="false" outlineLevel="0" collapsed="false">
      <c r="B1016" s="96" t="s">
        <v>108</v>
      </c>
      <c r="C1016" s="97" t="n">
        <v>0</v>
      </c>
      <c r="D1016" s="0" t="n">
        <f aca="false">$C1016*VLOOKUP($B1016,FoodDB!$A$2:$I$1014,3,0)</f>
        <v>0</v>
      </c>
      <c r="E1016" s="0" t="n">
        <f aca="false">$C1016*VLOOKUP($B1016,FoodDB!$A$2:$I$1014,4,0)</f>
        <v>0</v>
      </c>
      <c r="F1016" s="0" t="n">
        <f aca="false">$C1016*VLOOKUP($B1016,FoodDB!$A$2:$I$1014,5,0)</f>
        <v>0</v>
      </c>
      <c r="G1016" s="0" t="n">
        <f aca="false">$C1016*VLOOKUP($B1016,FoodDB!$A$2:$I$1014,6,0)</f>
        <v>0</v>
      </c>
      <c r="H1016" s="0" t="n">
        <f aca="false">$C1016*VLOOKUP($B1016,FoodDB!$A$2:$I$1014,7,0)</f>
        <v>0</v>
      </c>
      <c r="I1016" s="0" t="n">
        <f aca="false">$C1016*VLOOKUP($B1016,FoodDB!$A$2:$I$1014,8,0)</f>
        <v>0</v>
      </c>
      <c r="J1016" s="0" t="n">
        <f aca="false">$C1016*VLOOKUP($B1016,FoodDB!$A$2:$I$1014,9,0)</f>
        <v>0</v>
      </c>
    </row>
    <row r="1017" customFormat="false" ht="15" hidden="false" customHeight="false" outlineLevel="0" collapsed="false">
      <c r="B1017" s="96" t="s">
        <v>108</v>
      </c>
      <c r="C1017" s="97" t="n">
        <v>0</v>
      </c>
      <c r="D1017" s="0" t="n">
        <f aca="false">$C1017*VLOOKUP($B1017,FoodDB!$A$2:$I$1014,3,0)</f>
        <v>0</v>
      </c>
      <c r="E1017" s="0" t="n">
        <f aca="false">$C1017*VLOOKUP($B1017,FoodDB!$A$2:$I$1014,4,0)</f>
        <v>0</v>
      </c>
      <c r="F1017" s="0" t="n">
        <f aca="false">$C1017*VLOOKUP($B1017,FoodDB!$A$2:$I$1014,5,0)</f>
        <v>0</v>
      </c>
      <c r="G1017" s="0" t="n">
        <f aca="false">$C1017*VLOOKUP($B1017,FoodDB!$A$2:$I$1014,6,0)</f>
        <v>0</v>
      </c>
      <c r="H1017" s="0" t="n">
        <f aca="false">$C1017*VLOOKUP($B1017,FoodDB!$A$2:$I$1014,7,0)</f>
        <v>0</v>
      </c>
      <c r="I1017" s="0" t="n">
        <f aca="false">$C1017*VLOOKUP($B1017,FoodDB!$A$2:$I$1014,8,0)</f>
        <v>0</v>
      </c>
      <c r="J1017" s="0" t="n">
        <f aca="false">$C1017*VLOOKUP($B1017,FoodDB!$A$2:$I$1014,9,0)</f>
        <v>0</v>
      </c>
    </row>
    <row r="1018" customFormat="false" ht="15" hidden="false" customHeight="false" outlineLevel="0" collapsed="false">
      <c r="B1018" s="96" t="s">
        <v>108</v>
      </c>
      <c r="C1018" s="97" t="n">
        <v>0</v>
      </c>
      <c r="D1018" s="0" t="n">
        <f aca="false">$C1018*VLOOKUP($B1018,FoodDB!$A$2:$I$1014,3,0)</f>
        <v>0</v>
      </c>
      <c r="E1018" s="0" t="n">
        <f aca="false">$C1018*VLOOKUP($B1018,FoodDB!$A$2:$I$1014,4,0)</f>
        <v>0</v>
      </c>
      <c r="F1018" s="0" t="n">
        <f aca="false">$C1018*VLOOKUP($B1018,FoodDB!$A$2:$I$1014,5,0)</f>
        <v>0</v>
      </c>
      <c r="G1018" s="0" t="n">
        <f aca="false">$C1018*VLOOKUP($B1018,FoodDB!$A$2:$I$1014,6,0)</f>
        <v>0</v>
      </c>
      <c r="H1018" s="0" t="n">
        <f aca="false">$C1018*VLOOKUP($B1018,FoodDB!$A$2:$I$1014,7,0)</f>
        <v>0</v>
      </c>
      <c r="I1018" s="0" t="n">
        <f aca="false">$C1018*VLOOKUP($B1018,FoodDB!$A$2:$I$1014,8,0)</f>
        <v>0</v>
      </c>
      <c r="J1018" s="0" t="n">
        <f aca="false">$C1018*VLOOKUP($B1018,FoodDB!$A$2:$I$1014,9,0)</f>
        <v>0</v>
      </c>
    </row>
    <row r="1019" customFormat="false" ht="15" hidden="false" customHeight="false" outlineLevel="0" collapsed="false">
      <c r="B1019" s="96" t="s">
        <v>108</v>
      </c>
      <c r="C1019" s="97" t="n">
        <v>0</v>
      </c>
      <c r="D1019" s="0" t="n">
        <f aca="false">$C1019*VLOOKUP($B1019,FoodDB!$A$2:$I$1014,3,0)</f>
        <v>0</v>
      </c>
      <c r="E1019" s="0" t="n">
        <f aca="false">$C1019*VLOOKUP($B1019,FoodDB!$A$2:$I$1014,4,0)</f>
        <v>0</v>
      </c>
      <c r="F1019" s="0" t="n">
        <f aca="false">$C1019*VLOOKUP($B1019,FoodDB!$A$2:$I$1014,5,0)</f>
        <v>0</v>
      </c>
      <c r="G1019" s="0" t="n">
        <f aca="false">$C1019*VLOOKUP($B1019,FoodDB!$A$2:$I$1014,6,0)</f>
        <v>0</v>
      </c>
      <c r="H1019" s="0" t="n">
        <f aca="false">$C1019*VLOOKUP($B1019,FoodDB!$A$2:$I$1014,7,0)</f>
        <v>0</v>
      </c>
      <c r="I1019" s="0" t="n">
        <f aca="false">$C1019*VLOOKUP($B1019,FoodDB!$A$2:$I$1014,8,0)</f>
        <v>0</v>
      </c>
      <c r="J1019" s="0" t="n">
        <f aca="false">$C1019*VLOOKUP($B1019,FoodDB!$A$2:$I$1014,9,0)</f>
        <v>0</v>
      </c>
    </row>
    <row r="1020" customFormat="false" ht="15" hidden="false" customHeight="false" outlineLevel="0" collapsed="false">
      <c r="B1020" s="96" t="s">
        <v>108</v>
      </c>
      <c r="C1020" s="97" t="n">
        <v>0</v>
      </c>
      <c r="D1020" s="0" t="n">
        <f aca="false">$C1020*VLOOKUP($B1020,FoodDB!$A$2:$I$1014,3,0)</f>
        <v>0</v>
      </c>
      <c r="E1020" s="0" t="n">
        <f aca="false">$C1020*VLOOKUP($B1020,FoodDB!$A$2:$I$1014,4,0)</f>
        <v>0</v>
      </c>
      <c r="F1020" s="0" t="n">
        <f aca="false">$C1020*VLOOKUP($B1020,FoodDB!$A$2:$I$1014,5,0)</f>
        <v>0</v>
      </c>
      <c r="G1020" s="0" t="n">
        <f aca="false">$C1020*VLOOKUP($B1020,FoodDB!$A$2:$I$1014,6,0)</f>
        <v>0</v>
      </c>
      <c r="H1020" s="0" t="n">
        <f aca="false">$C1020*VLOOKUP($B1020,FoodDB!$A$2:$I$1014,7,0)</f>
        <v>0</v>
      </c>
      <c r="I1020" s="0" t="n">
        <f aca="false">$C1020*VLOOKUP($B1020,FoodDB!$A$2:$I$1014,8,0)</f>
        <v>0</v>
      </c>
      <c r="J1020" s="0" t="n">
        <f aca="false">$C1020*VLOOKUP($B1020,FoodDB!$A$2:$I$1014,9,0)</f>
        <v>0</v>
      </c>
    </row>
    <row r="1021" customFormat="false" ht="15" hidden="false" customHeight="false" outlineLevel="0" collapsed="false">
      <c r="A1021" s="0" t="s">
        <v>98</v>
      </c>
      <c r="G1021" s="0" t="n">
        <f aca="false">SUM(G1014:G1020)</f>
        <v>0</v>
      </c>
      <c r="H1021" s="0" t="n">
        <f aca="false">SUM(H1014:H1020)</f>
        <v>0</v>
      </c>
      <c r="I1021" s="0" t="n">
        <f aca="false">SUM(I1014:I1020)</f>
        <v>0</v>
      </c>
      <c r="J1021" s="0" t="n">
        <f aca="false">SUM(G1021:I1021)</f>
        <v>0</v>
      </c>
    </row>
    <row r="1022" customFormat="false" ht="15" hidden="false" customHeight="false" outlineLevel="0" collapsed="false">
      <c r="A1022" s="0" t="s">
        <v>102</v>
      </c>
      <c r="B1022" s="0" t="s">
        <v>103</v>
      </c>
      <c r="E1022" s="100"/>
      <c r="F1022" s="100"/>
      <c r="G1022" s="100" t="n">
        <f aca="false">VLOOKUP($A1014,LossChart!$A$3:$AB$105,14,0)</f>
        <v>814.516426388041</v>
      </c>
      <c r="H1022" s="100" t="n">
        <f aca="false">VLOOKUP($A1014,LossChart!$A$3:$AB$105,15,0)</f>
        <v>92</v>
      </c>
      <c r="I1022" s="100" t="n">
        <f aca="false">VLOOKUP($A1014,LossChart!$A$3:$AB$105,16,0)</f>
        <v>477.304074136158</v>
      </c>
      <c r="J1022" s="100" t="n">
        <f aca="false">VLOOKUP($A1014,LossChart!$A$3:$AB$105,17,0)</f>
        <v>1383.8205005242</v>
      </c>
      <c r="K1022" s="100"/>
    </row>
    <row r="1023" customFormat="false" ht="15" hidden="false" customHeight="false" outlineLevel="0" collapsed="false">
      <c r="A1023" s="0" t="s">
        <v>104</v>
      </c>
      <c r="G1023" s="0" t="n">
        <f aca="false">G1022-G1021</f>
        <v>814.516426388041</v>
      </c>
      <c r="H1023" s="0" t="n">
        <f aca="false">H1022-H1021</f>
        <v>92</v>
      </c>
      <c r="I1023" s="0" t="n">
        <f aca="false">I1022-I1021</f>
        <v>477.304074136158</v>
      </c>
      <c r="J1023" s="0" t="n">
        <f aca="false">J1022-J1021</f>
        <v>1383.8205005242</v>
      </c>
    </row>
    <row r="1025" customFormat="false" ht="60" hidden="false" customHeight="false" outlineLevel="0" collapsed="false">
      <c r="A1025" s="21" t="s">
        <v>63</v>
      </c>
      <c r="B1025" s="21" t="s">
        <v>93</v>
      </c>
      <c r="C1025" s="21" t="s">
        <v>94</v>
      </c>
      <c r="D1025" s="94" t="str">
        <f aca="false">FoodDB!$C$1</f>
        <v>Fat
(g)</v>
      </c>
      <c r="E1025" s="94" t="str">
        <f aca="false">FoodDB!$D$1</f>
        <v>Carbs
(g)</v>
      </c>
      <c r="F1025" s="94" t="str">
        <f aca="false">FoodDB!$E$1</f>
        <v>Protein
(g)</v>
      </c>
      <c r="G1025" s="94" t="str">
        <f aca="false">FoodDB!$F$1</f>
        <v>Fat
(Cal)</v>
      </c>
      <c r="H1025" s="94" t="str">
        <f aca="false">FoodDB!$G$1</f>
        <v>Carb
(Cal)</v>
      </c>
      <c r="I1025" s="94" t="str">
        <f aca="false">FoodDB!$H$1</f>
        <v>Protein
(Cal)</v>
      </c>
      <c r="J1025" s="94" t="str">
        <f aca="false">FoodDB!$I$1</f>
        <v>Total
Calories</v>
      </c>
      <c r="K1025" s="94"/>
      <c r="L1025" s="94" t="s">
        <v>110</v>
      </c>
      <c r="M1025" s="94" t="s">
        <v>111</v>
      </c>
      <c r="N1025" s="94" t="s">
        <v>112</v>
      </c>
      <c r="O1025" s="94" t="s">
        <v>113</v>
      </c>
      <c r="P1025" s="94" t="s">
        <v>118</v>
      </c>
      <c r="Q1025" s="94" t="s">
        <v>119</v>
      </c>
      <c r="R1025" s="94" t="s">
        <v>120</v>
      </c>
      <c r="S1025" s="94" t="s">
        <v>121</v>
      </c>
    </row>
    <row r="1026" customFormat="false" ht="15" hidden="false" customHeight="false" outlineLevel="0" collapsed="false">
      <c r="A1026" s="95" t="n">
        <f aca="false">A1014+1</f>
        <v>43079</v>
      </c>
      <c r="B1026" s="96" t="s">
        <v>108</v>
      </c>
      <c r="C1026" s="97" t="n">
        <v>0</v>
      </c>
      <c r="D1026" s="0" t="n">
        <f aca="false">$C1026*VLOOKUP($B1026,FoodDB!$A$2:$I$1014,3,0)</f>
        <v>0</v>
      </c>
      <c r="E1026" s="0" t="n">
        <f aca="false">$C1026*VLOOKUP($B1026,FoodDB!$A$2:$I$1014,4,0)</f>
        <v>0</v>
      </c>
      <c r="F1026" s="0" t="n">
        <f aca="false">$C1026*VLOOKUP($B1026,FoodDB!$A$2:$I$1014,5,0)</f>
        <v>0</v>
      </c>
      <c r="G1026" s="0" t="n">
        <f aca="false">$C1026*VLOOKUP($B1026,FoodDB!$A$2:$I$1014,6,0)</f>
        <v>0</v>
      </c>
      <c r="H1026" s="0" t="n">
        <f aca="false">$C1026*VLOOKUP($B1026,FoodDB!$A$2:$I$1014,7,0)</f>
        <v>0</v>
      </c>
      <c r="I1026" s="0" t="n">
        <f aca="false">$C1026*VLOOKUP($B1026,FoodDB!$A$2:$I$1014,8,0)</f>
        <v>0</v>
      </c>
      <c r="J1026" s="0" t="n">
        <f aca="false">$C1026*VLOOKUP($B1026,FoodDB!$A$2:$I$1014,9,0)</f>
        <v>0</v>
      </c>
      <c r="L1026" s="0" t="n">
        <f aca="false">SUM(G1026:G1032)</f>
        <v>0</v>
      </c>
      <c r="M1026" s="0" t="n">
        <f aca="false">SUM(H1026:H1032)</f>
        <v>0</v>
      </c>
      <c r="N1026" s="0" t="n">
        <f aca="false">SUM(I1026:I1032)</f>
        <v>0</v>
      </c>
      <c r="O1026" s="0" t="n">
        <f aca="false">SUM(L1026:N1026)</f>
        <v>0</v>
      </c>
      <c r="P1026" s="100" t="n">
        <f aca="false">VLOOKUP($A1026,LossChart!$A$3:$AB$105,14,0)-L1026</f>
        <v>814.698299820676</v>
      </c>
      <c r="Q1026" s="100" t="n">
        <f aca="false">VLOOKUP($A1026,LossChart!$A$3:$AB$105,15,0)-M1026</f>
        <v>96</v>
      </c>
      <c r="R1026" s="100" t="n">
        <f aca="false">VLOOKUP($A1026,LossChart!$A$3:$AB$105,16,0)-N1026</f>
        <v>477.304074136158</v>
      </c>
      <c r="S1026" s="100" t="n">
        <f aca="false">VLOOKUP($A1026,LossChart!$A$3:$AB$105,17,0)-O1026</f>
        <v>1388.00237395683</v>
      </c>
    </row>
    <row r="1027" customFormat="false" ht="15" hidden="false" customHeight="false" outlineLevel="0" collapsed="false">
      <c r="B1027" s="96" t="s">
        <v>108</v>
      </c>
      <c r="C1027" s="97" t="n">
        <v>0</v>
      </c>
      <c r="D1027" s="0" t="n">
        <f aca="false">$C1027*VLOOKUP($B1027,FoodDB!$A$2:$I$1014,3,0)</f>
        <v>0</v>
      </c>
      <c r="E1027" s="0" t="n">
        <f aca="false">$C1027*VLOOKUP($B1027,FoodDB!$A$2:$I$1014,4,0)</f>
        <v>0</v>
      </c>
      <c r="F1027" s="0" t="n">
        <f aca="false">$C1027*VLOOKUP($B1027,FoodDB!$A$2:$I$1014,5,0)</f>
        <v>0</v>
      </c>
      <c r="G1027" s="0" t="n">
        <f aca="false">$C1027*VLOOKUP($B1027,FoodDB!$A$2:$I$1014,6,0)</f>
        <v>0</v>
      </c>
      <c r="H1027" s="0" t="n">
        <f aca="false">$C1027*VLOOKUP($B1027,FoodDB!$A$2:$I$1014,7,0)</f>
        <v>0</v>
      </c>
      <c r="I1027" s="0" t="n">
        <f aca="false">$C1027*VLOOKUP($B1027,FoodDB!$A$2:$I$1014,8,0)</f>
        <v>0</v>
      </c>
      <c r="J1027" s="0" t="n">
        <f aca="false">$C1027*VLOOKUP($B1027,FoodDB!$A$2:$I$1014,9,0)</f>
        <v>0</v>
      </c>
    </row>
    <row r="1028" customFormat="false" ht="15" hidden="false" customHeight="false" outlineLevel="0" collapsed="false">
      <c r="B1028" s="96" t="s">
        <v>108</v>
      </c>
      <c r="C1028" s="97" t="n">
        <v>0</v>
      </c>
      <c r="D1028" s="0" t="n">
        <f aca="false">$C1028*VLOOKUP($B1028,FoodDB!$A$2:$I$1014,3,0)</f>
        <v>0</v>
      </c>
      <c r="E1028" s="0" t="n">
        <f aca="false">$C1028*VLOOKUP($B1028,FoodDB!$A$2:$I$1014,4,0)</f>
        <v>0</v>
      </c>
      <c r="F1028" s="0" t="n">
        <f aca="false">$C1028*VLOOKUP($B1028,FoodDB!$A$2:$I$1014,5,0)</f>
        <v>0</v>
      </c>
      <c r="G1028" s="0" t="n">
        <f aca="false">$C1028*VLOOKUP($B1028,FoodDB!$A$2:$I$1014,6,0)</f>
        <v>0</v>
      </c>
      <c r="H1028" s="0" t="n">
        <f aca="false">$C1028*VLOOKUP($B1028,FoodDB!$A$2:$I$1014,7,0)</f>
        <v>0</v>
      </c>
      <c r="I1028" s="0" t="n">
        <f aca="false">$C1028*VLOOKUP($B1028,FoodDB!$A$2:$I$1014,8,0)</f>
        <v>0</v>
      </c>
      <c r="J1028" s="0" t="n">
        <f aca="false">$C1028*VLOOKUP($B1028,FoodDB!$A$2:$I$1014,9,0)</f>
        <v>0</v>
      </c>
    </row>
    <row r="1029" customFormat="false" ht="15" hidden="false" customHeight="false" outlineLevel="0" collapsed="false">
      <c r="B1029" s="96" t="s">
        <v>108</v>
      </c>
      <c r="C1029" s="97" t="n">
        <v>0</v>
      </c>
      <c r="D1029" s="0" t="n">
        <f aca="false">$C1029*VLOOKUP($B1029,FoodDB!$A$2:$I$1014,3,0)</f>
        <v>0</v>
      </c>
      <c r="E1029" s="0" t="n">
        <f aca="false">$C1029*VLOOKUP($B1029,FoodDB!$A$2:$I$1014,4,0)</f>
        <v>0</v>
      </c>
      <c r="F1029" s="0" t="n">
        <f aca="false">$C1029*VLOOKUP($B1029,FoodDB!$A$2:$I$1014,5,0)</f>
        <v>0</v>
      </c>
      <c r="G1029" s="0" t="n">
        <f aca="false">$C1029*VLOOKUP($B1029,FoodDB!$A$2:$I$1014,6,0)</f>
        <v>0</v>
      </c>
      <c r="H1029" s="0" t="n">
        <f aca="false">$C1029*VLOOKUP($B1029,FoodDB!$A$2:$I$1014,7,0)</f>
        <v>0</v>
      </c>
      <c r="I1029" s="0" t="n">
        <f aca="false">$C1029*VLOOKUP($B1029,FoodDB!$A$2:$I$1014,8,0)</f>
        <v>0</v>
      </c>
      <c r="J1029" s="0" t="n">
        <f aca="false">$C1029*VLOOKUP($B1029,FoodDB!$A$2:$I$1014,9,0)</f>
        <v>0</v>
      </c>
    </row>
    <row r="1030" customFormat="false" ht="15" hidden="false" customHeight="false" outlineLevel="0" collapsed="false">
      <c r="B1030" s="96" t="s">
        <v>108</v>
      </c>
      <c r="C1030" s="97" t="n">
        <v>0</v>
      </c>
      <c r="D1030" s="0" t="n">
        <f aca="false">$C1030*VLOOKUP($B1030,FoodDB!$A$2:$I$1014,3,0)</f>
        <v>0</v>
      </c>
      <c r="E1030" s="0" t="n">
        <f aca="false">$C1030*VLOOKUP($B1030,FoodDB!$A$2:$I$1014,4,0)</f>
        <v>0</v>
      </c>
      <c r="F1030" s="0" t="n">
        <f aca="false">$C1030*VLOOKUP($B1030,FoodDB!$A$2:$I$1014,5,0)</f>
        <v>0</v>
      </c>
      <c r="G1030" s="0" t="n">
        <f aca="false">$C1030*VLOOKUP($B1030,FoodDB!$A$2:$I$1014,6,0)</f>
        <v>0</v>
      </c>
      <c r="H1030" s="0" t="n">
        <f aca="false">$C1030*VLOOKUP($B1030,FoodDB!$A$2:$I$1014,7,0)</f>
        <v>0</v>
      </c>
      <c r="I1030" s="0" t="n">
        <f aca="false">$C1030*VLOOKUP($B1030,FoodDB!$A$2:$I$1014,8,0)</f>
        <v>0</v>
      </c>
      <c r="J1030" s="0" t="n">
        <f aca="false">$C1030*VLOOKUP($B1030,FoodDB!$A$2:$I$1014,9,0)</f>
        <v>0</v>
      </c>
    </row>
    <row r="1031" customFormat="false" ht="15" hidden="false" customHeight="false" outlineLevel="0" collapsed="false">
      <c r="B1031" s="96" t="s">
        <v>108</v>
      </c>
      <c r="C1031" s="97" t="n">
        <v>0</v>
      </c>
      <c r="D1031" s="0" t="n">
        <f aca="false">$C1031*VLOOKUP($B1031,FoodDB!$A$2:$I$1014,3,0)</f>
        <v>0</v>
      </c>
      <c r="E1031" s="0" t="n">
        <f aca="false">$C1031*VLOOKUP($B1031,FoodDB!$A$2:$I$1014,4,0)</f>
        <v>0</v>
      </c>
      <c r="F1031" s="0" t="n">
        <f aca="false">$C1031*VLOOKUP($B1031,FoodDB!$A$2:$I$1014,5,0)</f>
        <v>0</v>
      </c>
      <c r="G1031" s="0" t="n">
        <f aca="false">$C1031*VLOOKUP($B1031,FoodDB!$A$2:$I$1014,6,0)</f>
        <v>0</v>
      </c>
      <c r="H1031" s="0" t="n">
        <f aca="false">$C1031*VLOOKUP($B1031,FoodDB!$A$2:$I$1014,7,0)</f>
        <v>0</v>
      </c>
      <c r="I1031" s="0" t="n">
        <f aca="false">$C1031*VLOOKUP($B1031,FoodDB!$A$2:$I$1014,8,0)</f>
        <v>0</v>
      </c>
      <c r="J1031" s="0" t="n">
        <f aca="false">$C1031*VLOOKUP($B1031,FoodDB!$A$2:$I$1014,9,0)</f>
        <v>0</v>
      </c>
    </row>
    <row r="1032" customFormat="false" ht="15" hidden="false" customHeight="false" outlineLevel="0" collapsed="false">
      <c r="B1032" s="96" t="s">
        <v>108</v>
      </c>
      <c r="C1032" s="97" t="n">
        <v>0</v>
      </c>
      <c r="D1032" s="0" t="n">
        <f aca="false">$C1032*VLOOKUP($B1032,FoodDB!$A$2:$I$1014,3,0)</f>
        <v>0</v>
      </c>
      <c r="E1032" s="0" t="n">
        <f aca="false">$C1032*VLOOKUP($B1032,FoodDB!$A$2:$I$1014,4,0)</f>
        <v>0</v>
      </c>
      <c r="F1032" s="0" t="n">
        <f aca="false">$C1032*VLOOKUP($B1032,FoodDB!$A$2:$I$1014,5,0)</f>
        <v>0</v>
      </c>
      <c r="G1032" s="0" t="n">
        <f aca="false">$C1032*VLOOKUP($B1032,FoodDB!$A$2:$I$1014,6,0)</f>
        <v>0</v>
      </c>
      <c r="H1032" s="0" t="n">
        <f aca="false">$C1032*VLOOKUP($B1032,FoodDB!$A$2:$I$1014,7,0)</f>
        <v>0</v>
      </c>
      <c r="I1032" s="0" t="n">
        <f aca="false">$C1032*VLOOKUP($B1032,FoodDB!$A$2:$I$1014,8,0)</f>
        <v>0</v>
      </c>
      <c r="J1032" s="0" t="n">
        <f aca="false">$C1032*VLOOKUP($B1032,FoodDB!$A$2:$I$1014,9,0)</f>
        <v>0</v>
      </c>
    </row>
    <row r="1033" customFormat="false" ht="15" hidden="false" customHeight="false" outlineLevel="0" collapsed="false">
      <c r="A1033" s="0" t="s">
        <v>98</v>
      </c>
      <c r="G1033" s="0" t="n">
        <f aca="false">SUM(G1026:G1032)</f>
        <v>0</v>
      </c>
      <c r="H1033" s="0" t="n">
        <f aca="false">SUM(H1026:H1032)</f>
        <v>0</v>
      </c>
      <c r="I1033" s="0" t="n">
        <f aca="false">SUM(I1026:I1032)</f>
        <v>0</v>
      </c>
      <c r="J1033" s="0" t="n">
        <f aca="false">SUM(G1033:I1033)</f>
        <v>0</v>
      </c>
    </row>
    <row r="1034" customFormat="false" ht="15" hidden="false" customHeight="false" outlineLevel="0" collapsed="false">
      <c r="A1034" s="0" t="s">
        <v>102</v>
      </c>
      <c r="B1034" s="0" t="s">
        <v>103</v>
      </c>
      <c r="E1034" s="100"/>
      <c r="F1034" s="100"/>
      <c r="G1034" s="100" t="n">
        <f aca="false">VLOOKUP($A1026,LossChart!$A$3:$AB$105,14,0)</f>
        <v>814.698299820676</v>
      </c>
      <c r="H1034" s="100" t="n">
        <f aca="false">VLOOKUP($A1026,LossChart!$A$3:$AB$105,15,0)</f>
        <v>96</v>
      </c>
      <c r="I1034" s="100" t="n">
        <f aca="false">VLOOKUP($A1026,LossChart!$A$3:$AB$105,16,0)</f>
        <v>477.304074136158</v>
      </c>
      <c r="J1034" s="100" t="n">
        <f aca="false">VLOOKUP($A1026,LossChart!$A$3:$AB$105,17,0)</f>
        <v>1388.00237395683</v>
      </c>
      <c r="K1034" s="100"/>
    </row>
    <row r="1035" customFormat="false" ht="15" hidden="false" customHeight="false" outlineLevel="0" collapsed="false">
      <c r="A1035" s="0" t="s">
        <v>104</v>
      </c>
      <c r="G1035" s="0" t="n">
        <f aca="false">G1034-G1033</f>
        <v>814.698299820676</v>
      </c>
      <c r="H1035" s="0" t="n">
        <f aca="false">H1034-H1033</f>
        <v>96</v>
      </c>
      <c r="I1035" s="0" t="n">
        <f aca="false">I1034-I1033</f>
        <v>477.304074136158</v>
      </c>
      <c r="J1035" s="0" t="n">
        <f aca="false">J1034-J1033</f>
        <v>1388.00237395683</v>
      </c>
    </row>
    <row r="1037" customFormat="false" ht="60" hidden="false" customHeight="false" outlineLevel="0" collapsed="false">
      <c r="A1037" s="21" t="s">
        <v>63</v>
      </c>
      <c r="B1037" s="21" t="s">
        <v>93</v>
      </c>
      <c r="C1037" s="21" t="s">
        <v>94</v>
      </c>
      <c r="D1037" s="94" t="str">
        <f aca="false">FoodDB!$C$1</f>
        <v>Fat
(g)</v>
      </c>
      <c r="E1037" s="94" t="str">
        <f aca="false">FoodDB!$D$1</f>
        <v>Carbs
(g)</v>
      </c>
      <c r="F1037" s="94" t="str">
        <f aca="false">FoodDB!$E$1</f>
        <v>Protein
(g)</v>
      </c>
      <c r="G1037" s="94" t="str">
        <f aca="false">FoodDB!$F$1</f>
        <v>Fat
(Cal)</v>
      </c>
      <c r="H1037" s="94" t="str">
        <f aca="false">FoodDB!$G$1</f>
        <v>Carb
(Cal)</v>
      </c>
      <c r="I1037" s="94" t="str">
        <f aca="false">FoodDB!$H$1</f>
        <v>Protein
(Cal)</v>
      </c>
      <c r="J1037" s="94" t="str">
        <f aca="false">FoodDB!$I$1</f>
        <v>Total
Calories</v>
      </c>
      <c r="K1037" s="94"/>
      <c r="L1037" s="94" t="s">
        <v>110</v>
      </c>
      <c r="M1037" s="94" t="s">
        <v>111</v>
      </c>
      <c r="N1037" s="94" t="s">
        <v>112</v>
      </c>
      <c r="O1037" s="94" t="s">
        <v>113</v>
      </c>
      <c r="P1037" s="94" t="s">
        <v>118</v>
      </c>
      <c r="Q1037" s="94" t="s">
        <v>119</v>
      </c>
      <c r="R1037" s="94" t="s">
        <v>120</v>
      </c>
      <c r="S1037" s="94" t="s">
        <v>121</v>
      </c>
    </row>
    <row r="1038" customFormat="false" ht="15" hidden="false" customHeight="false" outlineLevel="0" collapsed="false">
      <c r="A1038" s="95" t="n">
        <f aca="false">A1026+1</f>
        <v>43080</v>
      </c>
      <c r="B1038" s="96" t="s">
        <v>108</v>
      </c>
      <c r="C1038" s="97" t="n">
        <v>0</v>
      </c>
      <c r="D1038" s="0" t="n">
        <f aca="false">$C1038*VLOOKUP($B1038,FoodDB!$A$2:$I$1014,3,0)</f>
        <v>0</v>
      </c>
      <c r="E1038" s="0" t="n">
        <f aca="false">$C1038*VLOOKUP($B1038,FoodDB!$A$2:$I$1014,4,0)</f>
        <v>0</v>
      </c>
      <c r="F1038" s="0" t="n">
        <f aca="false">$C1038*VLOOKUP($B1038,FoodDB!$A$2:$I$1014,5,0)</f>
        <v>0</v>
      </c>
      <c r="G1038" s="0" t="n">
        <f aca="false">$C1038*VLOOKUP($B1038,FoodDB!$A$2:$I$1014,6,0)</f>
        <v>0</v>
      </c>
      <c r="H1038" s="0" t="n">
        <f aca="false">$C1038*VLOOKUP($B1038,FoodDB!$A$2:$I$1014,7,0)</f>
        <v>0</v>
      </c>
      <c r="I1038" s="0" t="n">
        <f aca="false">$C1038*VLOOKUP($B1038,FoodDB!$A$2:$I$1014,8,0)</f>
        <v>0</v>
      </c>
      <c r="J1038" s="0" t="n">
        <f aca="false">$C1038*VLOOKUP($B1038,FoodDB!$A$2:$I$1014,9,0)</f>
        <v>0</v>
      </c>
      <c r="L1038" s="0" t="n">
        <f aca="false">SUM(G1038:G1044)</f>
        <v>0</v>
      </c>
      <c r="M1038" s="0" t="n">
        <f aca="false">SUM(H1038:H1044)</f>
        <v>0</v>
      </c>
      <c r="N1038" s="0" t="n">
        <f aca="false">SUM(I1038:I1044)</f>
        <v>0</v>
      </c>
      <c r="O1038" s="0" t="n">
        <f aca="false">SUM(L1038:N1038)</f>
        <v>0</v>
      </c>
      <c r="P1038" s="100" t="n">
        <f aca="false">VLOOKUP($A1038,LossChart!$A$3:$AB$105,14,0)-L1038</f>
        <v>814.843133802907</v>
      </c>
      <c r="Q1038" s="100" t="n">
        <f aca="false">VLOOKUP($A1038,LossChart!$A$3:$AB$105,15,0)-M1038</f>
        <v>100</v>
      </c>
      <c r="R1038" s="100" t="n">
        <f aca="false">VLOOKUP($A1038,LossChart!$A$3:$AB$105,16,0)-N1038</f>
        <v>477.304074136158</v>
      </c>
      <c r="S1038" s="100" t="n">
        <f aca="false">VLOOKUP($A1038,LossChart!$A$3:$AB$105,17,0)-O1038</f>
        <v>1392.14720793906</v>
      </c>
    </row>
    <row r="1039" customFormat="false" ht="15" hidden="false" customHeight="false" outlineLevel="0" collapsed="false">
      <c r="B1039" s="96" t="s">
        <v>108</v>
      </c>
      <c r="C1039" s="97" t="n">
        <v>0</v>
      </c>
      <c r="D1039" s="0" t="n">
        <f aca="false">$C1039*VLOOKUP($B1039,FoodDB!$A$2:$I$1014,3,0)</f>
        <v>0</v>
      </c>
      <c r="E1039" s="0" t="n">
        <f aca="false">$C1039*VLOOKUP($B1039,FoodDB!$A$2:$I$1014,4,0)</f>
        <v>0</v>
      </c>
      <c r="F1039" s="0" t="n">
        <f aca="false">$C1039*VLOOKUP($B1039,FoodDB!$A$2:$I$1014,5,0)</f>
        <v>0</v>
      </c>
      <c r="G1039" s="0" t="n">
        <f aca="false">$C1039*VLOOKUP($B1039,FoodDB!$A$2:$I$1014,6,0)</f>
        <v>0</v>
      </c>
      <c r="H1039" s="0" t="n">
        <f aca="false">$C1039*VLOOKUP($B1039,FoodDB!$A$2:$I$1014,7,0)</f>
        <v>0</v>
      </c>
      <c r="I1039" s="0" t="n">
        <f aca="false">$C1039*VLOOKUP($B1039,FoodDB!$A$2:$I$1014,8,0)</f>
        <v>0</v>
      </c>
      <c r="J1039" s="0" t="n">
        <f aca="false">$C1039*VLOOKUP($B1039,FoodDB!$A$2:$I$1014,9,0)</f>
        <v>0</v>
      </c>
    </row>
    <row r="1040" customFormat="false" ht="15" hidden="false" customHeight="false" outlineLevel="0" collapsed="false">
      <c r="B1040" s="96" t="s">
        <v>108</v>
      </c>
      <c r="C1040" s="97" t="n">
        <v>0</v>
      </c>
      <c r="D1040" s="0" t="n">
        <f aca="false">$C1040*VLOOKUP($B1040,FoodDB!$A$2:$I$1014,3,0)</f>
        <v>0</v>
      </c>
      <c r="E1040" s="0" t="n">
        <f aca="false">$C1040*VLOOKUP($B1040,FoodDB!$A$2:$I$1014,4,0)</f>
        <v>0</v>
      </c>
      <c r="F1040" s="0" t="n">
        <f aca="false">$C1040*VLOOKUP($B1040,FoodDB!$A$2:$I$1014,5,0)</f>
        <v>0</v>
      </c>
      <c r="G1040" s="0" t="n">
        <f aca="false">$C1040*VLOOKUP($B1040,FoodDB!$A$2:$I$1014,6,0)</f>
        <v>0</v>
      </c>
      <c r="H1040" s="0" t="n">
        <f aca="false">$C1040*VLOOKUP($B1040,FoodDB!$A$2:$I$1014,7,0)</f>
        <v>0</v>
      </c>
      <c r="I1040" s="0" t="n">
        <f aca="false">$C1040*VLOOKUP($B1040,FoodDB!$A$2:$I$1014,8,0)</f>
        <v>0</v>
      </c>
      <c r="J1040" s="0" t="n">
        <f aca="false">$C1040*VLOOKUP($B1040,FoodDB!$A$2:$I$1014,9,0)</f>
        <v>0</v>
      </c>
    </row>
    <row r="1041" customFormat="false" ht="15" hidden="false" customHeight="false" outlineLevel="0" collapsed="false">
      <c r="B1041" s="96" t="s">
        <v>108</v>
      </c>
      <c r="C1041" s="97" t="n">
        <v>0</v>
      </c>
      <c r="D1041" s="0" t="n">
        <f aca="false">$C1041*VLOOKUP($B1041,FoodDB!$A$2:$I$1014,3,0)</f>
        <v>0</v>
      </c>
      <c r="E1041" s="0" t="n">
        <f aca="false">$C1041*VLOOKUP($B1041,FoodDB!$A$2:$I$1014,4,0)</f>
        <v>0</v>
      </c>
      <c r="F1041" s="0" t="n">
        <f aca="false">$C1041*VLOOKUP($B1041,FoodDB!$A$2:$I$1014,5,0)</f>
        <v>0</v>
      </c>
      <c r="G1041" s="0" t="n">
        <f aca="false">$C1041*VLOOKUP($B1041,FoodDB!$A$2:$I$1014,6,0)</f>
        <v>0</v>
      </c>
      <c r="H1041" s="0" t="n">
        <f aca="false">$C1041*VLOOKUP($B1041,FoodDB!$A$2:$I$1014,7,0)</f>
        <v>0</v>
      </c>
      <c r="I1041" s="0" t="n">
        <f aca="false">$C1041*VLOOKUP($B1041,FoodDB!$A$2:$I$1014,8,0)</f>
        <v>0</v>
      </c>
      <c r="J1041" s="0" t="n">
        <f aca="false">$C1041*VLOOKUP($B1041,FoodDB!$A$2:$I$1014,9,0)</f>
        <v>0</v>
      </c>
    </row>
    <row r="1042" customFormat="false" ht="15" hidden="false" customHeight="false" outlineLevel="0" collapsed="false">
      <c r="B1042" s="96" t="s">
        <v>108</v>
      </c>
      <c r="C1042" s="97" t="n">
        <v>0</v>
      </c>
      <c r="D1042" s="0" t="n">
        <f aca="false">$C1042*VLOOKUP($B1042,FoodDB!$A$2:$I$1014,3,0)</f>
        <v>0</v>
      </c>
      <c r="E1042" s="0" t="n">
        <f aca="false">$C1042*VLOOKUP($B1042,FoodDB!$A$2:$I$1014,4,0)</f>
        <v>0</v>
      </c>
      <c r="F1042" s="0" t="n">
        <f aca="false">$C1042*VLOOKUP($B1042,FoodDB!$A$2:$I$1014,5,0)</f>
        <v>0</v>
      </c>
      <c r="G1042" s="0" t="n">
        <f aca="false">$C1042*VLOOKUP($B1042,FoodDB!$A$2:$I$1014,6,0)</f>
        <v>0</v>
      </c>
      <c r="H1042" s="0" t="n">
        <f aca="false">$C1042*VLOOKUP($B1042,FoodDB!$A$2:$I$1014,7,0)</f>
        <v>0</v>
      </c>
      <c r="I1042" s="0" t="n">
        <f aca="false">$C1042*VLOOKUP($B1042,FoodDB!$A$2:$I$1014,8,0)</f>
        <v>0</v>
      </c>
      <c r="J1042" s="0" t="n">
        <f aca="false">$C1042*VLOOKUP($B1042,FoodDB!$A$2:$I$1014,9,0)</f>
        <v>0</v>
      </c>
    </row>
    <row r="1043" customFormat="false" ht="15" hidden="false" customHeight="false" outlineLevel="0" collapsed="false">
      <c r="B1043" s="96" t="s">
        <v>108</v>
      </c>
      <c r="C1043" s="97" t="n">
        <v>0</v>
      </c>
      <c r="D1043" s="0" t="n">
        <f aca="false">$C1043*VLOOKUP($B1043,FoodDB!$A$2:$I$1014,3,0)</f>
        <v>0</v>
      </c>
      <c r="E1043" s="0" t="n">
        <f aca="false">$C1043*VLOOKUP($B1043,FoodDB!$A$2:$I$1014,4,0)</f>
        <v>0</v>
      </c>
      <c r="F1043" s="0" t="n">
        <f aca="false">$C1043*VLOOKUP($B1043,FoodDB!$A$2:$I$1014,5,0)</f>
        <v>0</v>
      </c>
      <c r="G1043" s="0" t="n">
        <f aca="false">$C1043*VLOOKUP($B1043,FoodDB!$A$2:$I$1014,6,0)</f>
        <v>0</v>
      </c>
      <c r="H1043" s="0" t="n">
        <f aca="false">$C1043*VLOOKUP($B1043,FoodDB!$A$2:$I$1014,7,0)</f>
        <v>0</v>
      </c>
      <c r="I1043" s="0" t="n">
        <f aca="false">$C1043*VLOOKUP($B1043,FoodDB!$A$2:$I$1014,8,0)</f>
        <v>0</v>
      </c>
      <c r="J1043" s="0" t="n">
        <f aca="false">$C1043*VLOOKUP($B1043,FoodDB!$A$2:$I$1014,9,0)</f>
        <v>0</v>
      </c>
    </row>
    <row r="1044" customFormat="false" ht="15" hidden="false" customHeight="false" outlineLevel="0" collapsed="false">
      <c r="B1044" s="96" t="s">
        <v>108</v>
      </c>
      <c r="C1044" s="97" t="n">
        <v>0</v>
      </c>
      <c r="D1044" s="0" t="n">
        <f aca="false">$C1044*VLOOKUP($B1044,FoodDB!$A$2:$I$1014,3,0)</f>
        <v>0</v>
      </c>
      <c r="E1044" s="0" t="n">
        <f aca="false">$C1044*VLOOKUP($B1044,FoodDB!$A$2:$I$1014,4,0)</f>
        <v>0</v>
      </c>
      <c r="F1044" s="0" t="n">
        <f aca="false">$C1044*VLOOKUP($B1044,FoodDB!$A$2:$I$1014,5,0)</f>
        <v>0</v>
      </c>
      <c r="G1044" s="0" t="n">
        <f aca="false">$C1044*VLOOKUP($B1044,FoodDB!$A$2:$I$1014,6,0)</f>
        <v>0</v>
      </c>
      <c r="H1044" s="0" t="n">
        <f aca="false">$C1044*VLOOKUP($B1044,FoodDB!$A$2:$I$1014,7,0)</f>
        <v>0</v>
      </c>
      <c r="I1044" s="0" t="n">
        <f aca="false">$C1044*VLOOKUP($B1044,FoodDB!$A$2:$I$1014,8,0)</f>
        <v>0</v>
      </c>
      <c r="J1044" s="0" t="n">
        <f aca="false">$C1044*VLOOKUP($B1044,FoodDB!$A$2:$I$1014,9,0)</f>
        <v>0</v>
      </c>
    </row>
    <row r="1045" customFormat="false" ht="15" hidden="false" customHeight="false" outlineLevel="0" collapsed="false">
      <c r="A1045" s="0" t="s">
        <v>98</v>
      </c>
      <c r="G1045" s="0" t="n">
        <f aca="false">SUM(G1038:G1044)</f>
        <v>0</v>
      </c>
      <c r="H1045" s="0" t="n">
        <f aca="false">SUM(H1038:H1044)</f>
        <v>0</v>
      </c>
      <c r="I1045" s="0" t="n">
        <f aca="false">SUM(I1038:I1044)</f>
        <v>0</v>
      </c>
      <c r="J1045" s="0" t="n">
        <f aca="false">SUM(G1045:I1045)</f>
        <v>0</v>
      </c>
    </row>
    <row r="1046" customFormat="false" ht="15" hidden="false" customHeight="false" outlineLevel="0" collapsed="false">
      <c r="A1046" s="0" t="s">
        <v>102</v>
      </c>
      <c r="B1046" s="0" t="s">
        <v>103</v>
      </c>
      <c r="E1046" s="100"/>
      <c r="F1046" s="100"/>
      <c r="G1046" s="100" t="n">
        <f aca="false">VLOOKUP($A1038,LossChart!$A$3:$AB$105,14,0)</f>
        <v>814.843133802907</v>
      </c>
      <c r="H1046" s="100" t="n">
        <f aca="false">VLOOKUP($A1038,LossChart!$A$3:$AB$105,15,0)</f>
        <v>100</v>
      </c>
      <c r="I1046" s="100" t="n">
        <f aca="false">VLOOKUP($A1038,LossChart!$A$3:$AB$105,16,0)</f>
        <v>477.304074136158</v>
      </c>
      <c r="J1046" s="100" t="n">
        <f aca="false">VLOOKUP($A1038,LossChart!$A$3:$AB$105,17,0)</f>
        <v>1392.14720793906</v>
      </c>
      <c r="K1046" s="100"/>
    </row>
    <row r="1047" customFormat="false" ht="15" hidden="false" customHeight="false" outlineLevel="0" collapsed="false">
      <c r="A1047" s="0" t="s">
        <v>104</v>
      </c>
      <c r="G1047" s="0" t="n">
        <f aca="false">G1046-G1045</f>
        <v>814.843133802907</v>
      </c>
      <c r="H1047" s="0" t="n">
        <f aca="false">H1046-H1045</f>
        <v>100</v>
      </c>
      <c r="I1047" s="0" t="n">
        <f aca="false">I1046-I1045</f>
        <v>477.304074136158</v>
      </c>
      <c r="J1047" s="0" t="n">
        <f aca="false">J1046-J1045</f>
        <v>1392.14720793906</v>
      </c>
    </row>
    <row r="1049" customFormat="false" ht="60" hidden="false" customHeight="false" outlineLevel="0" collapsed="false">
      <c r="A1049" s="21" t="s">
        <v>63</v>
      </c>
      <c r="B1049" s="21" t="s">
        <v>93</v>
      </c>
      <c r="C1049" s="21" t="s">
        <v>94</v>
      </c>
      <c r="D1049" s="94" t="str">
        <f aca="false">FoodDB!$C$1</f>
        <v>Fat
(g)</v>
      </c>
      <c r="E1049" s="94" t="str">
        <f aca="false">FoodDB!$D$1</f>
        <v>Carbs
(g)</v>
      </c>
      <c r="F1049" s="94" t="str">
        <f aca="false">FoodDB!$E$1</f>
        <v>Protein
(g)</v>
      </c>
      <c r="G1049" s="94" t="str">
        <f aca="false">FoodDB!$F$1</f>
        <v>Fat
(Cal)</v>
      </c>
      <c r="H1049" s="94" t="str">
        <f aca="false">FoodDB!$G$1</f>
        <v>Carb
(Cal)</v>
      </c>
      <c r="I1049" s="94" t="str">
        <f aca="false">FoodDB!$H$1</f>
        <v>Protein
(Cal)</v>
      </c>
      <c r="J1049" s="94" t="str">
        <f aca="false">FoodDB!$I$1</f>
        <v>Total
Calories</v>
      </c>
      <c r="K1049" s="94"/>
      <c r="L1049" s="94" t="s">
        <v>110</v>
      </c>
      <c r="M1049" s="94" t="s">
        <v>111</v>
      </c>
      <c r="N1049" s="94" t="s">
        <v>112</v>
      </c>
      <c r="O1049" s="94" t="s">
        <v>113</v>
      </c>
      <c r="P1049" s="94" t="s">
        <v>118</v>
      </c>
      <c r="Q1049" s="94" t="s">
        <v>119</v>
      </c>
      <c r="R1049" s="94" t="s">
        <v>120</v>
      </c>
      <c r="S1049" s="94" t="s">
        <v>121</v>
      </c>
    </row>
    <row r="1050" customFormat="false" ht="15" hidden="false" customHeight="false" outlineLevel="0" collapsed="false">
      <c r="A1050" s="95" t="n">
        <f aca="false">A1038+1</f>
        <v>43081</v>
      </c>
      <c r="B1050" s="96" t="s">
        <v>108</v>
      </c>
      <c r="C1050" s="97" t="n">
        <v>0</v>
      </c>
      <c r="D1050" s="0" t="n">
        <f aca="false">$C1050*VLOOKUP($B1050,FoodDB!$A$2:$I$1014,3,0)</f>
        <v>0</v>
      </c>
      <c r="E1050" s="0" t="n">
        <f aca="false">$C1050*VLOOKUP($B1050,FoodDB!$A$2:$I$1014,4,0)</f>
        <v>0</v>
      </c>
      <c r="F1050" s="0" t="n">
        <f aca="false">$C1050*VLOOKUP($B1050,FoodDB!$A$2:$I$1014,5,0)</f>
        <v>0</v>
      </c>
      <c r="G1050" s="0" t="n">
        <f aca="false">$C1050*VLOOKUP($B1050,FoodDB!$A$2:$I$1014,6,0)</f>
        <v>0</v>
      </c>
      <c r="H1050" s="0" t="n">
        <f aca="false">$C1050*VLOOKUP($B1050,FoodDB!$A$2:$I$1014,7,0)</f>
        <v>0</v>
      </c>
      <c r="I1050" s="0" t="n">
        <f aca="false">$C1050*VLOOKUP($B1050,FoodDB!$A$2:$I$1014,8,0)</f>
        <v>0</v>
      </c>
      <c r="J1050" s="0" t="n">
        <f aca="false">$C1050*VLOOKUP($B1050,FoodDB!$A$2:$I$1014,9,0)</f>
        <v>0</v>
      </c>
      <c r="L1050" s="0" t="n">
        <f aca="false">SUM(G1050:G1056)</f>
        <v>0</v>
      </c>
      <c r="M1050" s="0" t="n">
        <f aca="false">SUM(H1050:H1056)</f>
        <v>0</v>
      </c>
      <c r="N1050" s="0" t="n">
        <f aca="false">SUM(I1050:I1056)</f>
        <v>0</v>
      </c>
      <c r="O1050" s="0" t="n">
        <f aca="false">SUM(L1050:N1050)</f>
        <v>0</v>
      </c>
      <c r="P1050" s="100" t="n">
        <f aca="false">VLOOKUP($A1050,LossChart!$A$3:$AB$105,14,0)-L1050</f>
        <v>814.951256398438</v>
      </c>
      <c r="Q1050" s="100" t="n">
        <f aca="false">VLOOKUP($A1050,LossChart!$A$3:$AB$105,15,0)-M1050</f>
        <v>104</v>
      </c>
      <c r="R1050" s="100" t="n">
        <f aca="false">VLOOKUP($A1050,LossChart!$A$3:$AB$105,16,0)-N1050</f>
        <v>477.304074136158</v>
      </c>
      <c r="S1050" s="100" t="n">
        <f aca="false">VLOOKUP($A1050,LossChart!$A$3:$AB$105,17,0)-O1050</f>
        <v>1396.2553305346</v>
      </c>
    </row>
    <row r="1051" customFormat="false" ht="15" hidden="false" customHeight="false" outlineLevel="0" collapsed="false">
      <c r="B1051" s="96" t="s">
        <v>108</v>
      </c>
      <c r="C1051" s="97" t="n">
        <v>0</v>
      </c>
      <c r="D1051" s="0" t="n">
        <f aca="false">$C1051*VLOOKUP($B1051,FoodDB!$A$2:$I$1014,3,0)</f>
        <v>0</v>
      </c>
      <c r="E1051" s="0" t="n">
        <f aca="false">$C1051*VLOOKUP($B1051,FoodDB!$A$2:$I$1014,4,0)</f>
        <v>0</v>
      </c>
      <c r="F1051" s="0" t="n">
        <f aca="false">$C1051*VLOOKUP($B1051,FoodDB!$A$2:$I$1014,5,0)</f>
        <v>0</v>
      </c>
      <c r="G1051" s="0" t="n">
        <f aca="false">$C1051*VLOOKUP($B1051,FoodDB!$A$2:$I$1014,6,0)</f>
        <v>0</v>
      </c>
      <c r="H1051" s="0" t="n">
        <f aca="false">$C1051*VLOOKUP($B1051,FoodDB!$A$2:$I$1014,7,0)</f>
        <v>0</v>
      </c>
      <c r="I1051" s="0" t="n">
        <f aca="false">$C1051*VLOOKUP($B1051,FoodDB!$A$2:$I$1014,8,0)</f>
        <v>0</v>
      </c>
      <c r="J1051" s="0" t="n">
        <f aca="false">$C1051*VLOOKUP($B1051,FoodDB!$A$2:$I$1014,9,0)</f>
        <v>0</v>
      </c>
    </row>
    <row r="1052" customFormat="false" ht="15" hidden="false" customHeight="false" outlineLevel="0" collapsed="false">
      <c r="B1052" s="96" t="s">
        <v>108</v>
      </c>
      <c r="C1052" s="97" t="n">
        <v>0</v>
      </c>
      <c r="D1052" s="0" t="n">
        <f aca="false">$C1052*VLOOKUP($B1052,FoodDB!$A$2:$I$1014,3,0)</f>
        <v>0</v>
      </c>
      <c r="E1052" s="0" t="n">
        <f aca="false">$C1052*VLOOKUP($B1052,FoodDB!$A$2:$I$1014,4,0)</f>
        <v>0</v>
      </c>
      <c r="F1052" s="0" t="n">
        <f aca="false">$C1052*VLOOKUP($B1052,FoodDB!$A$2:$I$1014,5,0)</f>
        <v>0</v>
      </c>
      <c r="G1052" s="0" t="n">
        <f aca="false">$C1052*VLOOKUP($B1052,FoodDB!$A$2:$I$1014,6,0)</f>
        <v>0</v>
      </c>
      <c r="H1052" s="0" t="n">
        <f aca="false">$C1052*VLOOKUP($B1052,FoodDB!$A$2:$I$1014,7,0)</f>
        <v>0</v>
      </c>
      <c r="I1052" s="0" t="n">
        <f aca="false">$C1052*VLOOKUP($B1052,FoodDB!$A$2:$I$1014,8,0)</f>
        <v>0</v>
      </c>
      <c r="J1052" s="0" t="n">
        <f aca="false">$C1052*VLOOKUP($B1052,FoodDB!$A$2:$I$1014,9,0)</f>
        <v>0</v>
      </c>
    </row>
    <row r="1053" customFormat="false" ht="15" hidden="false" customHeight="false" outlineLevel="0" collapsed="false">
      <c r="B1053" s="96" t="s">
        <v>108</v>
      </c>
      <c r="C1053" s="97" t="n">
        <v>0</v>
      </c>
      <c r="D1053" s="0" t="n">
        <f aca="false">$C1053*VLOOKUP($B1053,FoodDB!$A$2:$I$1014,3,0)</f>
        <v>0</v>
      </c>
      <c r="E1053" s="0" t="n">
        <f aca="false">$C1053*VLOOKUP($B1053,FoodDB!$A$2:$I$1014,4,0)</f>
        <v>0</v>
      </c>
      <c r="F1053" s="0" t="n">
        <f aca="false">$C1053*VLOOKUP($B1053,FoodDB!$A$2:$I$1014,5,0)</f>
        <v>0</v>
      </c>
      <c r="G1053" s="0" t="n">
        <f aca="false">$C1053*VLOOKUP($B1053,FoodDB!$A$2:$I$1014,6,0)</f>
        <v>0</v>
      </c>
      <c r="H1053" s="0" t="n">
        <f aca="false">$C1053*VLOOKUP($B1053,FoodDB!$A$2:$I$1014,7,0)</f>
        <v>0</v>
      </c>
      <c r="I1053" s="0" t="n">
        <f aca="false">$C1053*VLOOKUP($B1053,FoodDB!$A$2:$I$1014,8,0)</f>
        <v>0</v>
      </c>
      <c r="J1053" s="0" t="n">
        <f aca="false">$C1053*VLOOKUP($B1053,FoodDB!$A$2:$I$1014,9,0)</f>
        <v>0</v>
      </c>
    </row>
    <row r="1054" customFormat="false" ht="15" hidden="false" customHeight="false" outlineLevel="0" collapsed="false">
      <c r="B1054" s="96" t="s">
        <v>108</v>
      </c>
      <c r="C1054" s="97" t="n">
        <v>0</v>
      </c>
      <c r="D1054" s="0" t="n">
        <f aca="false">$C1054*VLOOKUP($B1054,FoodDB!$A$2:$I$1014,3,0)</f>
        <v>0</v>
      </c>
      <c r="E1054" s="0" t="n">
        <f aca="false">$C1054*VLOOKUP($B1054,FoodDB!$A$2:$I$1014,4,0)</f>
        <v>0</v>
      </c>
      <c r="F1054" s="0" t="n">
        <f aca="false">$C1054*VLOOKUP($B1054,FoodDB!$A$2:$I$1014,5,0)</f>
        <v>0</v>
      </c>
      <c r="G1054" s="0" t="n">
        <f aca="false">$C1054*VLOOKUP($B1054,FoodDB!$A$2:$I$1014,6,0)</f>
        <v>0</v>
      </c>
      <c r="H1054" s="0" t="n">
        <f aca="false">$C1054*VLOOKUP($B1054,FoodDB!$A$2:$I$1014,7,0)</f>
        <v>0</v>
      </c>
      <c r="I1054" s="0" t="n">
        <f aca="false">$C1054*VLOOKUP($B1054,FoodDB!$A$2:$I$1014,8,0)</f>
        <v>0</v>
      </c>
      <c r="J1054" s="0" t="n">
        <f aca="false">$C1054*VLOOKUP($B1054,FoodDB!$A$2:$I$1014,9,0)</f>
        <v>0</v>
      </c>
    </row>
    <row r="1055" customFormat="false" ht="15" hidden="false" customHeight="false" outlineLevel="0" collapsed="false">
      <c r="B1055" s="96" t="s">
        <v>108</v>
      </c>
      <c r="C1055" s="97" t="n">
        <v>0</v>
      </c>
      <c r="D1055" s="0" t="n">
        <f aca="false">$C1055*VLOOKUP($B1055,FoodDB!$A$2:$I$1014,3,0)</f>
        <v>0</v>
      </c>
      <c r="E1055" s="0" t="n">
        <f aca="false">$C1055*VLOOKUP($B1055,FoodDB!$A$2:$I$1014,4,0)</f>
        <v>0</v>
      </c>
      <c r="F1055" s="0" t="n">
        <f aca="false">$C1055*VLOOKUP($B1055,FoodDB!$A$2:$I$1014,5,0)</f>
        <v>0</v>
      </c>
      <c r="G1055" s="0" t="n">
        <f aca="false">$C1055*VLOOKUP($B1055,FoodDB!$A$2:$I$1014,6,0)</f>
        <v>0</v>
      </c>
      <c r="H1055" s="0" t="n">
        <f aca="false">$C1055*VLOOKUP($B1055,FoodDB!$A$2:$I$1014,7,0)</f>
        <v>0</v>
      </c>
      <c r="I1055" s="0" t="n">
        <f aca="false">$C1055*VLOOKUP($B1055,FoodDB!$A$2:$I$1014,8,0)</f>
        <v>0</v>
      </c>
      <c r="J1055" s="0" t="n">
        <f aca="false">$C1055*VLOOKUP($B1055,FoodDB!$A$2:$I$1014,9,0)</f>
        <v>0</v>
      </c>
    </row>
    <row r="1056" customFormat="false" ht="15" hidden="false" customHeight="false" outlineLevel="0" collapsed="false">
      <c r="B1056" s="96" t="s">
        <v>108</v>
      </c>
      <c r="C1056" s="97" t="n">
        <v>0</v>
      </c>
      <c r="D1056" s="0" t="n">
        <f aca="false">$C1056*VLOOKUP($B1056,FoodDB!$A$2:$I$1014,3,0)</f>
        <v>0</v>
      </c>
      <c r="E1056" s="0" t="n">
        <f aca="false">$C1056*VLOOKUP($B1056,FoodDB!$A$2:$I$1014,4,0)</f>
        <v>0</v>
      </c>
      <c r="F1056" s="0" t="n">
        <f aca="false">$C1056*VLOOKUP($B1056,FoodDB!$A$2:$I$1014,5,0)</f>
        <v>0</v>
      </c>
      <c r="G1056" s="0" t="n">
        <f aca="false">$C1056*VLOOKUP($B1056,FoodDB!$A$2:$I$1014,6,0)</f>
        <v>0</v>
      </c>
      <c r="H1056" s="0" t="n">
        <f aca="false">$C1056*VLOOKUP($B1056,FoodDB!$A$2:$I$1014,7,0)</f>
        <v>0</v>
      </c>
      <c r="I1056" s="0" t="n">
        <f aca="false">$C1056*VLOOKUP($B1056,FoodDB!$A$2:$I$1014,8,0)</f>
        <v>0</v>
      </c>
      <c r="J1056" s="0" t="n">
        <f aca="false">$C1056*VLOOKUP($B1056,FoodDB!$A$2:$I$1014,9,0)</f>
        <v>0</v>
      </c>
    </row>
    <row r="1057" customFormat="false" ht="15" hidden="false" customHeight="false" outlineLevel="0" collapsed="false">
      <c r="A1057" s="0" t="s">
        <v>98</v>
      </c>
      <c r="G1057" s="0" t="n">
        <f aca="false">SUM(G1050:G1056)</f>
        <v>0</v>
      </c>
      <c r="H1057" s="0" t="n">
        <f aca="false">SUM(H1050:H1056)</f>
        <v>0</v>
      </c>
      <c r="I1057" s="0" t="n">
        <f aca="false">SUM(I1050:I1056)</f>
        <v>0</v>
      </c>
      <c r="J1057" s="0" t="n">
        <f aca="false">SUM(G1057:I1057)</f>
        <v>0</v>
      </c>
    </row>
    <row r="1058" customFormat="false" ht="15" hidden="false" customHeight="false" outlineLevel="0" collapsed="false">
      <c r="A1058" s="0" t="s">
        <v>102</v>
      </c>
      <c r="B1058" s="0" t="s">
        <v>103</v>
      </c>
      <c r="E1058" s="100"/>
      <c r="F1058" s="100"/>
      <c r="G1058" s="100" t="n">
        <f aca="false">VLOOKUP($A1050,LossChart!$A$3:$AB$105,14,0)</f>
        <v>814.951256398438</v>
      </c>
      <c r="H1058" s="100" t="n">
        <f aca="false">VLOOKUP($A1050,LossChart!$A$3:$AB$105,15,0)</f>
        <v>104</v>
      </c>
      <c r="I1058" s="100" t="n">
        <f aca="false">VLOOKUP($A1050,LossChart!$A$3:$AB$105,16,0)</f>
        <v>477.304074136158</v>
      </c>
      <c r="J1058" s="100" t="n">
        <f aca="false">VLOOKUP($A1050,LossChart!$A$3:$AB$105,17,0)</f>
        <v>1396.2553305346</v>
      </c>
      <c r="K1058" s="100"/>
    </row>
    <row r="1059" customFormat="false" ht="15" hidden="false" customHeight="false" outlineLevel="0" collapsed="false">
      <c r="A1059" s="0" t="s">
        <v>104</v>
      </c>
      <c r="G1059" s="0" t="n">
        <f aca="false">G1058-G1057</f>
        <v>814.951256398438</v>
      </c>
      <c r="H1059" s="0" t="n">
        <f aca="false">H1058-H1057</f>
        <v>104</v>
      </c>
      <c r="I1059" s="0" t="n">
        <f aca="false">I1058-I1057</f>
        <v>477.304074136158</v>
      </c>
      <c r="J1059" s="0" t="n">
        <f aca="false">J1058-J1057</f>
        <v>1396.2553305346</v>
      </c>
    </row>
    <row r="1061" customFormat="false" ht="60" hidden="false" customHeight="false" outlineLevel="0" collapsed="false">
      <c r="A1061" s="21" t="s">
        <v>63</v>
      </c>
      <c r="B1061" s="21" t="s">
        <v>93</v>
      </c>
      <c r="C1061" s="21" t="s">
        <v>94</v>
      </c>
      <c r="D1061" s="94" t="str">
        <f aca="false">FoodDB!$C$1</f>
        <v>Fat
(g)</v>
      </c>
      <c r="E1061" s="94" t="str">
        <f aca="false">FoodDB!$D$1</f>
        <v>Carbs
(g)</v>
      </c>
      <c r="F1061" s="94" t="str">
        <f aca="false">FoodDB!$E$1</f>
        <v>Protein
(g)</v>
      </c>
      <c r="G1061" s="94" t="str">
        <f aca="false">FoodDB!$F$1</f>
        <v>Fat
(Cal)</v>
      </c>
      <c r="H1061" s="94" t="str">
        <f aca="false">FoodDB!$G$1</f>
        <v>Carb
(Cal)</v>
      </c>
      <c r="I1061" s="94" t="str">
        <f aca="false">FoodDB!$H$1</f>
        <v>Protein
(Cal)</v>
      </c>
      <c r="J1061" s="94" t="str">
        <f aca="false">FoodDB!$I$1</f>
        <v>Total
Calories</v>
      </c>
      <c r="K1061" s="94"/>
      <c r="L1061" s="94" t="s">
        <v>110</v>
      </c>
      <c r="M1061" s="94" t="s">
        <v>111</v>
      </c>
      <c r="N1061" s="94" t="s">
        <v>112</v>
      </c>
      <c r="O1061" s="94" t="s">
        <v>113</v>
      </c>
      <c r="P1061" s="94" t="s">
        <v>118</v>
      </c>
      <c r="Q1061" s="94" t="s">
        <v>119</v>
      </c>
      <c r="R1061" s="94" t="s">
        <v>120</v>
      </c>
      <c r="S1061" s="94" t="s">
        <v>121</v>
      </c>
    </row>
    <row r="1062" customFormat="false" ht="15" hidden="false" customHeight="false" outlineLevel="0" collapsed="false">
      <c r="A1062" s="95" t="n">
        <f aca="false">A1050+1</f>
        <v>43082</v>
      </c>
      <c r="B1062" s="96" t="s">
        <v>108</v>
      </c>
      <c r="C1062" s="97" t="n">
        <v>0</v>
      </c>
      <c r="D1062" s="0" t="n">
        <f aca="false">$C1062*VLOOKUP($B1062,FoodDB!$A$2:$I$1014,3,0)</f>
        <v>0</v>
      </c>
      <c r="E1062" s="0" t="n">
        <f aca="false">$C1062*VLOOKUP($B1062,FoodDB!$A$2:$I$1014,4,0)</f>
        <v>0</v>
      </c>
      <c r="F1062" s="0" t="n">
        <f aca="false">$C1062*VLOOKUP($B1062,FoodDB!$A$2:$I$1014,5,0)</f>
        <v>0</v>
      </c>
      <c r="G1062" s="0" t="n">
        <f aca="false">$C1062*VLOOKUP($B1062,FoodDB!$A$2:$I$1014,6,0)</f>
        <v>0</v>
      </c>
      <c r="H1062" s="0" t="n">
        <f aca="false">$C1062*VLOOKUP($B1062,FoodDB!$A$2:$I$1014,7,0)</f>
        <v>0</v>
      </c>
      <c r="I1062" s="0" t="n">
        <f aca="false">$C1062*VLOOKUP($B1062,FoodDB!$A$2:$I$1014,8,0)</f>
        <v>0</v>
      </c>
      <c r="J1062" s="0" t="n">
        <f aca="false">$C1062*VLOOKUP($B1062,FoodDB!$A$2:$I$1014,9,0)</f>
        <v>0</v>
      </c>
      <c r="L1062" s="0" t="n">
        <f aca="false">SUM(G1062:G1068)</f>
        <v>0</v>
      </c>
      <c r="M1062" s="0" t="n">
        <f aca="false">SUM(H1062:H1068)</f>
        <v>0</v>
      </c>
      <c r="N1062" s="0" t="n">
        <f aca="false">SUM(I1062:I1068)</f>
        <v>0</v>
      </c>
      <c r="O1062" s="0" t="n">
        <f aca="false">SUM(L1062:N1062)</f>
        <v>0</v>
      </c>
      <c r="P1062" s="100" t="n">
        <f aca="false">VLOOKUP($A1062,LossChart!$A$3:$AB$105,14,0)-L1062</f>
        <v>815.022992765266</v>
      </c>
      <c r="Q1062" s="100" t="n">
        <f aca="false">VLOOKUP($A1062,LossChart!$A$3:$AB$105,15,0)-M1062</f>
        <v>108</v>
      </c>
      <c r="R1062" s="100" t="n">
        <f aca="false">VLOOKUP($A1062,LossChart!$A$3:$AB$105,16,0)-N1062</f>
        <v>477.304074136158</v>
      </c>
      <c r="S1062" s="100" t="n">
        <f aca="false">VLOOKUP($A1062,LossChart!$A$3:$AB$105,17,0)-O1062</f>
        <v>1400.32706690142</v>
      </c>
    </row>
    <row r="1063" customFormat="false" ht="15" hidden="false" customHeight="false" outlineLevel="0" collapsed="false">
      <c r="B1063" s="96" t="s">
        <v>108</v>
      </c>
      <c r="C1063" s="97" t="n">
        <v>0</v>
      </c>
      <c r="D1063" s="0" t="n">
        <f aca="false">$C1063*VLOOKUP($B1063,FoodDB!$A$2:$I$1014,3,0)</f>
        <v>0</v>
      </c>
      <c r="E1063" s="0" t="n">
        <f aca="false">$C1063*VLOOKUP($B1063,FoodDB!$A$2:$I$1014,4,0)</f>
        <v>0</v>
      </c>
      <c r="F1063" s="0" t="n">
        <f aca="false">$C1063*VLOOKUP($B1063,FoodDB!$A$2:$I$1014,5,0)</f>
        <v>0</v>
      </c>
      <c r="G1063" s="0" t="n">
        <f aca="false">$C1063*VLOOKUP($B1063,FoodDB!$A$2:$I$1014,6,0)</f>
        <v>0</v>
      </c>
      <c r="H1063" s="0" t="n">
        <f aca="false">$C1063*VLOOKUP($B1063,FoodDB!$A$2:$I$1014,7,0)</f>
        <v>0</v>
      </c>
      <c r="I1063" s="0" t="n">
        <f aca="false">$C1063*VLOOKUP($B1063,FoodDB!$A$2:$I$1014,8,0)</f>
        <v>0</v>
      </c>
      <c r="J1063" s="0" t="n">
        <f aca="false">$C1063*VLOOKUP($B1063,FoodDB!$A$2:$I$1014,9,0)</f>
        <v>0</v>
      </c>
    </row>
    <row r="1064" customFormat="false" ht="15" hidden="false" customHeight="false" outlineLevel="0" collapsed="false">
      <c r="B1064" s="96" t="s">
        <v>108</v>
      </c>
      <c r="C1064" s="97" t="n">
        <v>0</v>
      </c>
      <c r="D1064" s="0" t="n">
        <f aca="false">$C1064*VLOOKUP($B1064,FoodDB!$A$2:$I$1014,3,0)</f>
        <v>0</v>
      </c>
      <c r="E1064" s="0" t="n">
        <f aca="false">$C1064*VLOOKUP($B1064,FoodDB!$A$2:$I$1014,4,0)</f>
        <v>0</v>
      </c>
      <c r="F1064" s="0" t="n">
        <f aca="false">$C1064*VLOOKUP($B1064,FoodDB!$A$2:$I$1014,5,0)</f>
        <v>0</v>
      </c>
      <c r="G1064" s="0" t="n">
        <f aca="false">$C1064*VLOOKUP($B1064,FoodDB!$A$2:$I$1014,6,0)</f>
        <v>0</v>
      </c>
      <c r="H1064" s="0" t="n">
        <f aca="false">$C1064*VLOOKUP($B1064,FoodDB!$A$2:$I$1014,7,0)</f>
        <v>0</v>
      </c>
      <c r="I1064" s="0" t="n">
        <f aca="false">$C1064*VLOOKUP($B1064,FoodDB!$A$2:$I$1014,8,0)</f>
        <v>0</v>
      </c>
      <c r="J1064" s="0" t="n">
        <f aca="false">$C1064*VLOOKUP($B1064,FoodDB!$A$2:$I$1014,9,0)</f>
        <v>0</v>
      </c>
    </row>
    <row r="1065" customFormat="false" ht="15" hidden="false" customHeight="false" outlineLevel="0" collapsed="false">
      <c r="B1065" s="96" t="s">
        <v>108</v>
      </c>
      <c r="C1065" s="97" t="n">
        <v>0</v>
      </c>
      <c r="D1065" s="0" t="n">
        <f aca="false">$C1065*VLOOKUP($B1065,FoodDB!$A$2:$I$1014,3,0)</f>
        <v>0</v>
      </c>
      <c r="E1065" s="0" t="n">
        <f aca="false">$C1065*VLOOKUP($B1065,FoodDB!$A$2:$I$1014,4,0)</f>
        <v>0</v>
      </c>
      <c r="F1065" s="0" t="n">
        <f aca="false">$C1065*VLOOKUP($B1065,FoodDB!$A$2:$I$1014,5,0)</f>
        <v>0</v>
      </c>
      <c r="G1065" s="0" t="n">
        <f aca="false">$C1065*VLOOKUP($B1065,FoodDB!$A$2:$I$1014,6,0)</f>
        <v>0</v>
      </c>
      <c r="H1065" s="0" t="n">
        <f aca="false">$C1065*VLOOKUP($B1065,FoodDB!$A$2:$I$1014,7,0)</f>
        <v>0</v>
      </c>
      <c r="I1065" s="0" t="n">
        <f aca="false">$C1065*VLOOKUP($B1065,FoodDB!$A$2:$I$1014,8,0)</f>
        <v>0</v>
      </c>
      <c r="J1065" s="0" t="n">
        <f aca="false">$C1065*VLOOKUP($B1065,FoodDB!$A$2:$I$1014,9,0)</f>
        <v>0</v>
      </c>
    </row>
    <row r="1066" customFormat="false" ht="15" hidden="false" customHeight="false" outlineLevel="0" collapsed="false">
      <c r="B1066" s="96" t="s">
        <v>108</v>
      </c>
      <c r="C1066" s="97" t="n">
        <v>0</v>
      </c>
      <c r="D1066" s="0" t="n">
        <f aca="false">$C1066*VLOOKUP($B1066,FoodDB!$A$2:$I$1014,3,0)</f>
        <v>0</v>
      </c>
      <c r="E1066" s="0" t="n">
        <f aca="false">$C1066*VLOOKUP($B1066,FoodDB!$A$2:$I$1014,4,0)</f>
        <v>0</v>
      </c>
      <c r="F1066" s="0" t="n">
        <f aca="false">$C1066*VLOOKUP($B1066,FoodDB!$A$2:$I$1014,5,0)</f>
        <v>0</v>
      </c>
      <c r="G1066" s="0" t="n">
        <f aca="false">$C1066*VLOOKUP($B1066,FoodDB!$A$2:$I$1014,6,0)</f>
        <v>0</v>
      </c>
      <c r="H1066" s="0" t="n">
        <f aca="false">$C1066*VLOOKUP($B1066,FoodDB!$A$2:$I$1014,7,0)</f>
        <v>0</v>
      </c>
      <c r="I1066" s="0" t="n">
        <f aca="false">$C1066*VLOOKUP($B1066,FoodDB!$A$2:$I$1014,8,0)</f>
        <v>0</v>
      </c>
      <c r="J1066" s="0" t="n">
        <f aca="false">$C1066*VLOOKUP($B1066,FoodDB!$A$2:$I$1014,9,0)</f>
        <v>0</v>
      </c>
    </row>
    <row r="1067" customFormat="false" ht="15" hidden="false" customHeight="false" outlineLevel="0" collapsed="false">
      <c r="B1067" s="96" t="s">
        <v>108</v>
      </c>
      <c r="C1067" s="97" t="n">
        <v>0</v>
      </c>
      <c r="D1067" s="0" t="n">
        <f aca="false">$C1067*VLOOKUP($B1067,FoodDB!$A$2:$I$1014,3,0)</f>
        <v>0</v>
      </c>
      <c r="E1067" s="0" t="n">
        <f aca="false">$C1067*VLOOKUP($B1067,FoodDB!$A$2:$I$1014,4,0)</f>
        <v>0</v>
      </c>
      <c r="F1067" s="0" t="n">
        <f aca="false">$C1067*VLOOKUP($B1067,FoodDB!$A$2:$I$1014,5,0)</f>
        <v>0</v>
      </c>
      <c r="G1067" s="0" t="n">
        <f aca="false">$C1067*VLOOKUP($B1067,FoodDB!$A$2:$I$1014,6,0)</f>
        <v>0</v>
      </c>
      <c r="H1067" s="0" t="n">
        <f aca="false">$C1067*VLOOKUP($B1067,FoodDB!$A$2:$I$1014,7,0)</f>
        <v>0</v>
      </c>
      <c r="I1067" s="0" t="n">
        <f aca="false">$C1067*VLOOKUP($B1067,FoodDB!$A$2:$I$1014,8,0)</f>
        <v>0</v>
      </c>
      <c r="J1067" s="0" t="n">
        <f aca="false">$C1067*VLOOKUP($B1067,FoodDB!$A$2:$I$1014,9,0)</f>
        <v>0</v>
      </c>
    </row>
    <row r="1068" customFormat="false" ht="15" hidden="false" customHeight="false" outlineLevel="0" collapsed="false">
      <c r="B1068" s="96" t="s">
        <v>108</v>
      </c>
      <c r="C1068" s="97" t="n">
        <v>0</v>
      </c>
      <c r="D1068" s="0" t="n">
        <f aca="false">$C1068*VLOOKUP($B1068,FoodDB!$A$2:$I$1014,3,0)</f>
        <v>0</v>
      </c>
      <c r="E1068" s="0" t="n">
        <f aca="false">$C1068*VLOOKUP($B1068,FoodDB!$A$2:$I$1014,4,0)</f>
        <v>0</v>
      </c>
      <c r="F1068" s="0" t="n">
        <f aca="false">$C1068*VLOOKUP($B1068,FoodDB!$A$2:$I$1014,5,0)</f>
        <v>0</v>
      </c>
      <c r="G1068" s="0" t="n">
        <f aca="false">$C1068*VLOOKUP($B1068,FoodDB!$A$2:$I$1014,6,0)</f>
        <v>0</v>
      </c>
      <c r="H1068" s="0" t="n">
        <f aca="false">$C1068*VLOOKUP($B1068,FoodDB!$A$2:$I$1014,7,0)</f>
        <v>0</v>
      </c>
      <c r="I1068" s="0" t="n">
        <f aca="false">$C1068*VLOOKUP($B1068,FoodDB!$A$2:$I$1014,8,0)</f>
        <v>0</v>
      </c>
      <c r="J1068" s="0" t="n">
        <f aca="false">$C1068*VLOOKUP($B1068,FoodDB!$A$2:$I$1014,9,0)</f>
        <v>0</v>
      </c>
    </row>
    <row r="1069" customFormat="false" ht="15" hidden="false" customHeight="false" outlineLevel="0" collapsed="false">
      <c r="A1069" s="0" t="s">
        <v>98</v>
      </c>
      <c r="G1069" s="0" t="n">
        <f aca="false">SUM(G1062:G1068)</f>
        <v>0</v>
      </c>
      <c r="H1069" s="0" t="n">
        <f aca="false">SUM(H1062:H1068)</f>
        <v>0</v>
      </c>
      <c r="I1069" s="0" t="n">
        <f aca="false">SUM(I1062:I1068)</f>
        <v>0</v>
      </c>
      <c r="J1069" s="0" t="n">
        <f aca="false">SUM(G1069:I1069)</f>
        <v>0</v>
      </c>
    </row>
    <row r="1070" customFormat="false" ht="15" hidden="false" customHeight="false" outlineLevel="0" collapsed="false">
      <c r="A1070" s="0" t="s">
        <v>102</v>
      </c>
      <c r="B1070" s="0" t="s">
        <v>103</v>
      </c>
      <c r="E1070" s="100"/>
      <c r="F1070" s="100"/>
      <c r="G1070" s="100" t="n">
        <f aca="false">VLOOKUP($A1062,LossChart!$A$3:$AB$105,14,0)</f>
        <v>815.022992765266</v>
      </c>
      <c r="H1070" s="100" t="n">
        <f aca="false">VLOOKUP($A1062,LossChart!$A$3:$AB$105,15,0)</f>
        <v>108</v>
      </c>
      <c r="I1070" s="100" t="n">
        <f aca="false">VLOOKUP($A1062,LossChart!$A$3:$AB$105,16,0)</f>
        <v>477.304074136158</v>
      </c>
      <c r="J1070" s="100" t="n">
        <f aca="false">VLOOKUP($A1062,LossChart!$A$3:$AB$105,17,0)</f>
        <v>1400.32706690142</v>
      </c>
      <c r="K1070" s="100"/>
    </row>
    <row r="1071" customFormat="false" ht="15" hidden="false" customHeight="false" outlineLevel="0" collapsed="false">
      <c r="A1071" s="0" t="s">
        <v>104</v>
      </c>
      <c r="G1071" s="0" t="n">
        <f aca="false">G1070-G1069</f>
        <v>815.022992765266</v>
      </c>
      <c r="H1071" s="0" t="n">
        <f aca="false">H1070-H1069</f>
        <v>108</v>
      </c>
      <c r="I1071" s="0" t="n">
        <f aca="false">I1070-I1069</f>
        <v>477.304074136158</v>
      </c>
      <c r="J1071" s="0" t="n">
        <f aca="false">J1070-J1069</f>
        <v>1400.32706690142</v>
      </c>
    </row>
    <row r="1073" customFormat="false" ht="60" hidden="false" customHeight="false" outlineLevel="0" collapsed="false">
      <c r="A1073" s="21" t="s">
        <v>63</v>
      </c>
      <c r="B1073" s="21" t="s">
        <v>93</v>
      </c>
      <c r="C1073" s="21" t="s">
        <v>94</v>
      </c>
      <c r="D1073" s="94" t="str">
        <f aca="false">FoodDB!$C$1</f>
        <v>Fat
(g)</v>
      </c>
      <c r="E1073" s="94" t="str">
        <f aca="false">FoodDB!$D$1</f>
        <v>Carbs
(g)</v>
      </c>
      <c r="F1073" s="94" t="str">
        <f aca="false">FoodDB!$E$1</f>
        <v>Protein
(g)</v>
      </c>
      <c r="G1073" s="94" t="str">
        <f aca="false">FoodDB!$F$1</f>
        <v>Fat
(Cal)</v>
      </c>
      <c r="H1073" s="94" t="str">
        <f aca="false">FoodDB!$G$1</f>
        <v>Carb
(Cal)</v>
      </c>
      <c r="I1073" s="94" t="str">
        <f aca="false">FoodDB!$H$1</f>
        <v>Protein
(Cal)</v>
      </c>
      <c r="J1073" s="94" t="str">
        <f aca="false">FoodDB!$I$1</f>
        <v>Total
Calories</v>
      </c>
      <c r="K1073" s="94"/>
      <c r="L1073" s="94" t="s">
        <v>110</v>
      </c>
      <c r="M1073" s="94" t="s">
        <v>111</v>
      </c>
      <c r="N1073" s="94" t="s">
        <v>112</v>
      </c>
      <c r="O1073" s="94" t="s">
        <v>113</v>
      </c>
      <c r="P1073" s="94" t="s">
        <v>118</v>
      </c>
      <c r="Q1073" s="94" t="s">
        <v>119</v>
      </c>
      <c r="R1073" s="94" t="s">
        <v>120</v>
      </c>
      <c r="S1073" s="94" t="s">
        <v>121</v>
      </c>
    </row>
    <row r="1074" customFormat="false" ht="15" hidden="false" customHeight="false" outlineLevel="0" collapsed="false">
      <c r="A1074" s="95" t="n">
        <f aca="false">A1062+1</f>
        <v>43083</v>
      </c>
      <c r="B1074" s="96" t="s">
        <v>108</v>
      </c>
      <c r="C1074" s="97" t="n">
        <v>0</v>
      </c>
      <c r="D1074" s="0" t="n">
        <f aca="false">$C1074*VLOOKUP($B1074,FoodDB!$A$2:$I$1014,3,0)</f>
        <v>0</v>
      </c>
      <c r="E1074" s="0" t="n">
        <f aca="false">$C1074*VLOOKUP($B1074,FoodDB!$A$2:$I$1014,4,0)</f>
        <v>0</v>
      </c>
      <c r="F1074" s="0" t="n">
        <f aca="false">$C1074*VLOOKUP($B1074,FoodDB!$A$2:$I$1014,5,0)</f>
        <v>0</v>
      </c>
      <c r="G1074" s="0" t="n">
        <f aca="false">$C1074*VLOOKUP($B1074,FoodDB!$A$2:$I$1014,6,0)</f>
        <v>0</v>
      </c>
      <c r="H1074" s="0" t="n">
        <f aca="false">$C1074*VLOOKUP($B1074,FoodDB!$A$2:$I$1014,7,0)</f>
        <v>0</v>
      </c>
      <c r="I1074" s="0" t="n">
        <f aca="false">$C1074*VLOOKUP($B1074,FoodDB!$A$2:$I$1014,8,0)</f>
        <v>0</v>
      </c>
      <c r="J1074" s="0" t="n">
        <f aca="false">$C1074*VLOOKUP($B1074,FoodDB!$A$2:$I$1014,9,0)</f>
        <v>0</v>
      </c>
      <c r="L1074" s="0" t="n">
        <f aca="false">SUM(G1074:G1080)</f>
        <v>0</v>
      </c>
      <c r="M1074" s="0" t="n">
        <f aca="false">SUM(H1074:H1080)</f>
        <v>0</v>
      </c>
      <c r="N1074" s="0" t="n">
        <f aca="false">SUM(I1074:I1080)</f>
        <v>0</v>
      </c>
      <c r="O1074" s="0" t="n">
        <f aca="false">SUM(L1074:N1074)</f>
        <v>0</v>
      </c>
      <c r="P1074" s="100" t="n">
        <f aca="false">VLOOKUP($A1074,LossChart!$A$3:$AB$105,14,0)-L1074</f>
        <v>815.058665181416</v>
      </c>
      <c r="Q1074" s="100" t="n">
        <f aca="false">VLOOKUP($A1074,LossChart!$A$3:$AB$105,15,0)-M1074</f>
        <v>112</v>
      </c>
      <c r="R1074" s="100" t="n">
        <f aca="false">VLOOKUP($A1074,LossChart!$A$3:$AB$105,16,0)-N1074</f>
        <v>477.304074136158</v>
      </c>
      <c r="S1074" s="100" t="n">
        <f aca="false">VLOOKUP($A1074,LossChart!$A$3:$AB$105,17,0)-O1074</f>
        <v>1404.36273931757</v>
      </c>
    </row>
    <row r="1075" customFormat="false" ht="15" hidden="false" customHeight="false" outlineLevel="0" collapsed="false">
      <c r="B1075" s="96" t="s">
        <v>108</v>
      </c>
      <c r="C1075" s="97" t="n">
        <v>0</v>
      </c>
      <c r="D1075" s="0" t="n">
        <f aca="false">$C1075*VLOOKUP($B1075,FoodDB!$A$2:$I$1014,3,0)</f>
        <v>0</v>
      </c>
      <c r="E1075" s="0" t="n">
        <f aca="false">$C1075*VLOOKUP($B1075,FoodDB!$A$2:$I$1014,4,0)</f>
        <v>0</v>
      </c>
      <c r="F1075" s="0" t="n">
        <f aca="false">$C1075*VLOOKUP($B1075,FoodDB!$A$2:$I$1014,5,0)</f>
        <v>0</v>
      </c>
      <c r="G1075" s="0" t="n">
        <f aca="false">$C1075*VLOOKUP($B1075,FoodDB!$A$2:$I$1014,6,0)</f>
        <v>0</v>
      </c>
      <c r="H1075" s="0" t="n">
        <f aca="false">$C1075*VLOOKUP($B1075,FoodDB!$A$2:$I$1014,7,0)</f>
        <v>0</v>
      </c>
      <c r="I1075" s="0" t="n">
        <f aca="false">$C1075*VLOOKUP($B1075,FoodDB!$A$2:$I$1014,8,0)</f>
        <v>0</v>
      </c>
      <c r="J1075" s="0" t="n">
        <f aca="false">$C1075*VLOOKUP($B1075,FoodDB!$A$2:$I$1014,9,0)</f>
        <v>0</v>
      </c>
    </row>
    <row r="1076" customFormat="false" ht="15" hidden="false" customHeight="false" outlineLevel="0" collapsed="false">
      <c r="B1076" s="96" t="s">
        <v>108</v>
      </c>
      <c r="C1076" s="97" t="n">
        <v>0</v>
      </c>
      <c r="D1076" s="0" t="n">
        <f aca="false">$C1076*VLOOKUP($B1076,FoodDB!$A$2:$I$1014,3,0)</f>
        <v>0</v>
      </c>
      <c r="E1076" s="0" t="n">
        <f aca="false">$C1076*VLOOKUP($B1076,FoodDB!$A$2:$I$1014,4,0)</f>
        <v>0</v>
      </c>
      <c r="F1076" s="0" t="n">
        <f aca="false">$C1076*VLOOKUP($B1076,FoodDB!$A$2:$I$1014,5,0)</f>
        <v>0</v>
      </c>
      <c r="G1076" s="0" t="n">
        <f aca="false">$C1076*VLOOKUP($B1076,FoodDB!$A$2:$I$1014,6,0)</f>
        <v>0</v>
      </c>
      <c r="H1076" s="0" t="n">
        <f aca="false">$C1076*VLOOKUP($B1076,FoodDB!$A$2:$I$1014,7,0)</f>
        <v>0</v>
      </c>
      <c r="I1076" s="0" t="n">
        <f aca="false">$C1076*VLOOKUP($B1076,FoodDB!$A$2:$I$1014,8,0)</f>
        <v>0</v>
      </c>
      <c r="J1076" s="0" t="n">
        <f aca="false">$C1076*VLOOKUP($B1076,FoodDB!$A$2:$I$1014,9,0)</f>
        <v>0</v>
      </c>
    </row>
    <row r="1077" customFormat="false" ht="15" hidden="false" customHeight="false" outlineLevel="0" collapsed="false">
      <c r="B1077" s="96" t="s">
        <v>108</v>
      </c>
      <c r="C1077" s="97" t="n">
        <v>0</v>
      </c>
      <c r="D1077" s="0" t="n">
        <f aca="false">$C1077*VLOOKUP($B1077,FoodDB!$A$2:$I$1014,3,0)</f>
        <v>0</v>
      </c>
      <c r="E1077" s="0" t="n">
        <f aca="false">$C1077*VLOOKUP($B1077,FoodDB!$A$2:$I$1014,4,0)</f>
        <v>0</v>
      </c>
      <c r="F1077" s="0" t="n">
        <f aca="false">$C1077*VLOOKUP($B1077,FoodDB!$A$2:$I$1014,5,0)</f>
        <v>0</v>
      </c>
      <c r="G1077" s="0" t="n">
        <f aca="false">$C1077*VLOOKUP($B1077,FoodDB!$A$2:$I$1014,6,0)</f>
        <v>0</v>
      </c>
      <c r="H1077" s="0" t="n">
        <f aca="false">$C1077*VLOOKUP($B1077,FoodDB!$A$2:$I$1014,7,0)</f>
        <v>0</v>
      </c>
      <c r="I1077" s="0" t="n">
        <f aca="false">$C1077*VLOOKUP($B1077,FoodDB!$A$2:$I$1014,8,0)</f>
        <v>0</v>
      </c>
      <c r="J1077" s="0" t="n">
        <f aca="false">$C1077*VLOOKUP($B1077,FoodDB!$A$2:$I$1014,9,0)</f>
        <v>0</v>
      </c>
    </row>
    <row r="1078" customFormat="false" ht="15" hidden="false" customHeight="false" outlineLevel="0" collapsed="false">
      <c r="B1078" s="96" t="s">
        <v>108</v>
      </c>
      <c r="C1078" s="97" t="n">
        <v>0</v>
      </c>
      <c r="D1078" s="0" t="n">
        <f aca="false">$C1078*VLOOKUP($B1078,FoodDB!$A$2:$I$1014,3,0)</f>
        <v>0</v>
      </c>
      <c r="E1078" s="0" t="n">
        <f aca="false">$C1078*VLOOKUP($B1078,FoodDB!$A$2:$I$1014,4,0)</f>
        <v>0</v>
      </c>
      <c r="F1078" s="0" t="n">
        <f aca="false">$C1078*VLOOKUP($B1078,FoodDB!$A$2:$I$1014,5,0)</f>
        <v>0</v>
      </c>
      <c r="G1078" s="0" t="n">
        <f aca="false">$C1078*VLOOKUP($B1078,FoodDB!$A$2:$I$1014,6,0)</f>
        <v>0</v>
      </c>
      <c r="H1078" s="0" t="n">
        <f aca="false">$C1078*VLOOKUP($B1078,FoodDB!$A$2:$I$1014,7,0)</f>
        <v>0</v>
      </c>
      <c r="I1078" s="0" t="n">
        <f aca="false">$C1078*VLOOKUP($B1078,FoodDB!$A$2:$I$1014,8,0)</f>
        <v>0</v>
      </c>
      <c r="J1078" s="0" t="n">
        <f aca="false">$C1078*VLOOKUP($B1078,FoodDB!$A$2:$I$1014,9,0)</f>
        <v>0</v>
      </c>
    </row>
    <row r="1079" customFormat="false" ht="15" hidden="false" customHeight="false" outlineLevel="0" collapsed="false">
      <c r="B1079" s="96" t="s">
        <v>108</v>
      </c>
      <c r="C1079" s="97" t="n">
        <v>0</v>
      </c>
      <c r="D1079" s="0" t="n">
        <f aca="false">$C1079*VLOOKUP($B1079,FoodDB!$A$2:$I$1014,3,0)</f>
        <v>0</v>
      </c>
      <c r="E1079" s="0" t="n">
        <f aca="false">$C1079*VLOOKUP($B1079,FoodDB!$A$2:$I$1014,4,0)</f>
        <v>0</v>
      </c>
      <c r="F1079" s="0" t="n">
        <f aca="false">$C1079*VLOOKUP($B1079,FoodDB!$A$2:$I$1014,5,0)</f>
        <v>0</v>
      </c>
      <c r="G1079" s="0" t="n">
        <f aca="false">$C1079*VLOOKUP($B1079,FoodDB!$A$2:$I$1014,6,0)</f>
        <v>0</v>
      </c>
      <c r="H1079" s="0" t="n">
        <f aca="false">$C1079*VLOOKUP($B1079,FoodDB!$A$2:$I$1014,7,0)</f>
        <v>0</v>
      </c>
      <c r="I1079" s="0" t="n">
        <f aca="false">$C1079*VLOOKUP($B1079,FoodDB!$A$2:$I$1014,8,0)</f>
        <v>0</v>
      </c>
      <c r="J1079" s="0" t="n">
        <f aca="false">$C1079*VLOOKUP($B1079,FoodDB!$A$2:$I$1014,9,0)</f>
        <v>0</v>
      </c>
    </row>
    <row r="1080" customFormat="false" ht="15" hidden="false" customHeight="false" outlineLevel="0" collapsed="false">
      <c r="B1080" s="96" t="s">
        <v>108</v>
      </c>
      <c r="C1080" s="97" t="n">
        <v>0</v>
      </c>
      <c r="D1080" s="0" t="n">
        <f aca="false">$C1080*VLOOKUP($B1080,FoodDB!$A$2:$I$1014,3,0)</f>
        <v>0</v>
      </c>
      <c r="E1080" s="0" t="n">
        <f aca="false">$C1080*VLOOKUP($B1080,FoodDB!$A$2:$I$1014,4,0)</f>
        <v>0</v>
      </c>
      <c r="F1080" s="0" t="n">
        <f aca="false">$C1080*VLOOKUP($B1080,FoodDB!$A$2:$I$1014,5,0)</f>
        <v>0</v>
      </c>
      <c r="G1080" s="0" t="n">
        <f aca="false">$C1080*VLOOKUP($B1080,FoodDB!$A$2:$I$1014,6,0)</f>
        <v>0</v>
      </c>
      <c r="H1080" s="0" t="n">
        <f aca="false">$C1080*VLOOKUP($B1080,FoodDB!$A$2:$I$1014,7,0)</f>
        <v>0</v>
      </c>
      <c r="I1080" s="0" t="n">
        <f aca="false">$C1080*VLOOKUP($B1080,FoodDB!$A$2:$I$1014,8,0)</f>
        <v>0</v>
      </c>
      <c r="J1080" s="0" t="n">
        <f aca="false">$C1080*VLOOKUP($B1080,FoodDB!$A$2:$I$1014,9,0)</f>
        <v>0</v>
      </c>
    </row>
    <row r="1081" customFormat="false" ht="15" hidden="false" customHeight="false" outlineLevel="0" collapsed="false">
      <c r="A1081" s="0" t="s">
        <v>98</v>
      </c>
      <c r="G1081" s="0" t="n">
        <f aca="false">SUM(G1074:G1080)</f>
        <v>0</v>
      </c>
      <c r="H1081" s="0" t="n">
        <f aca="false">SUM(H1074:H1080)</f>
        <v>0</v>
      </c>
      <c r="I1081" s="0" t="n">
        <f aca="false">SUM(I1074:I1080)</f>
        <v>0</v>
      </c>
      <c r="J1081" s="0" t="n">
        <f aca="false">SUM(G1081:I1081)</f>
        <v>0</v>
      </c>
    </row>
    <row r="1082" customFormat="false" ht="15" hidden="false" customHeight="false" outlineLevel="0" collapsed="false">
      <c r="A1082" s="0" t="s">
        <v>102</v>
      </c>
      <c r="B1082" s="0" t="s">
        <v>103</v>
      </c>
      <c r="E1082" s="100"/>
      <c r="F1082" s="100"/>
      <c r="G1082" s="100" t="n">
        <f aca="false">VLOOKUP($A1074,LossChart!$A$3:$AB$105,14,0)</f>
        <v>815.058665181416</v>
      </c>
      <c r="H1082" s="100" t="n">
        <f aca="false">VLOOKUP($A1074,LossChart!$A$3:$AB$105,15,0)</f>
        <v>112</v>
      </c>
      <c r="I1082" s="100" t="n">
        <f aca="false">VLOOKUP($A1074,LossChart!$A$3:$AB$105,16,0)</f>
        <v>477.304074136158</v>
      </c>
      <c r="J1082" s="100" t="n">
        <f aca="false">VLOOKUP($A1074,LossChart!$A$3:$AB$105,17,0)</f>
        <v>1404.36273931757</v>
      </c>
      <c r="K1082" s="100"/>
    </row>
    <row r="1083" customFormat="false" ht="15" hidden="false" customHeight="false" outlineLevel="0" collapsed="false">
      <c r="A1083" s="0" t="s">
        <v>104</v>
      </c>
      <c r="G1083" s="0" t="n">
        <f aca="false">G1082-G1081</f>
        <v>815.058665181416</v>
      </c>
      <c r="H1083" s="0" t="n">
        <f aca="false">H1082-H1081</f>
        <v>112</v>
      </c>
      <c r="I1083" s="0" t="n">
        <f aca="false">I1082-I1081</f>
        <v>477.304074136158</v>
      </c>
      <c r="J1083" s="0" t="n">
        <f aca="false">J1082-J1081</f>
        <v>1404.36273931757</v>
      </c>
    </row>
    <row r="1085" customFormat="false" ht="60" hidden="false" customHeight="false" outlineLevel="0" collapsed="false">
      <c r="A1085" s="21" t="s">
        <v>63</v>
      </c>
      <c r="B1085" s="21" t="s">
        <v>93</v>
      </c>
      <c r="C1085" s="21" t="s">
        <v>94</v>
      </c>
      <c r="D1085" s="94" t="str">
        <f aca="false">FoodDB!$C$1</f>
        <v>Fat
(g)</v>
      </c>
      <c r="E1085" s="94" t="str">
        <f aca="false">FoodDB!$D$1</f>
        <v>Carbs
(g)</v>
      </c>
      <c r="F1085" s="94" t="str">
        <f aca="false">FoodDB!$E$1</f>
        <v>Protein
(g)</v>
      </c>
      <c r="G1085" s="94" t="str">
        <f aca="false">FoodDB!$F$1</f>
        <v>Fat
(Cal)</v>
      </c>
      <c r="H1085" s="94" t="str">
        <f aca="false">FoodDB!$G$1</f>
        <v>Carb
(Cal)</v>
      </c>
      <c r="I1085" s="94" t="str">
        <f aca="false">FoodDB!$H$1</f>
        <v>Protein
(Cal)</v>
      </c>
      <c r="J1085" s="94" t="str">
        <f aca="false">FoodDB!$I$1</f>
        <v>Total
Calories</v>
      </c>
      <c r="K1085" s="94"/>
      <c r="L1085" s="94" t="s">
        <v>110</v>
      </c>
      <c r="M1085" s="94" t="s">
        <v>111</v>
      </c>
      <c r="N1085" s="94" t="s">
        <v>112</v>
      </c>
      <c r="O1085" s="94" t="s">
        <v>113</v>
      </c>
      <c r="P1085" s="94" t="s">
        <v>118</v>
      </c>
      <c r="Q1085" s="94" t="s">
        <v>119</v>
      </c>
      <c r="R1085" s="94" t="s">
        <v>120</v>
      </c>
      <c r="S1085" s="94" t="s">
        <v>121</v>
      </c>
    </row>
    <row r="1086" customFormat="false" ht="15" hidden="false" customHeight="false" outlineLevel="0" collapsed="false">
      <c r="A1086" s="95" t="n">
        <f aca="false">A1074+1</f>
        <v>43084</v>
      </c>
      <c r="B1086" s="96" t="s">
        <v>108</v>
      </c>
      <c r="C1086" s="97" t="n">
        <v>0</v>
      </c>
      <c r="D1086" s="0" t="n">
        <f aca="false">$C1086*VLOOKUP($B1086,FoodDB!$A$2:$I$1014,3,0)</f>
        <v>0</v>
      </c>
      <c r="E1086" s="0" t="n">
        <f aca="false">$C1086*VLOOKUP($B1086,FoodDB!$A$2:$I$1014,4,0)</f>
        <v>0</v>
      </c>
      <c r="F1086" s="0" t="n">
        <f aca="false">$C1086*VLOOKUP($B1086,FoodDB!$A$2:$I$1014,5,0)</f>
        <v>0</v>
      </c>
      <c r="G1086" s="0" t="n">
        <f aca="false">$C1086*VLOOKUP($B1086,FoodDB!$A$2:$I$1014,6,0)</f>
        <v>0</v>
      </c>
      <c r="H1086" s="0" t="n">
        <f aca="false">$C1086*VLOOKUP($B1086,FoodDB!$A$2:$I$1014,7,0)</f>
        <v>0</v>
      </c>
      <c r="I1086" s="0" t="n">
        <f aca="false">$C1086*VLOOKUP($B1086,FoodDB!$A$2:$I$1014,8,0)</f>
        <v>0</v>
      </c>
      <c r="J1086" s="0" t="n">
        <f aca="false">$C1086*VLOOKUP($B1086,FoodDB!$A$2:$I$1014,9,0)</f>
        <v>0</v>
      </c>
      <c r="L1086" s="0" t="n">
        <f aca="false">SUM(G1086:G1092)</f>
        <v>0</v>
      </c>
      <c r="M1086" s="0" t="n">
        <f aca="false">SUM(H1086:H1092)</f>
        <v>0</v>
      </c>
      <c r="N1086" s="0" t="n">
        <f aca="false">SUM(I1086:I1092)</f>
        <v>0</v>
      </c>
      <c r="O1086" s="0" t="n">
        <f aca="false">SUM(L1086:N1086)</f>
        <v>0</v>
      </c>
      <c r="P1086" s="100" t="n">
        <f aca="false">VLOOKUP($A1086,LossChart!$A$3:$AB$105,14,0)-L1086</f>
        <v>815.058593070452</v>
      </c>
      <c r="Q1086" s="100" t="n">
        <f aca="false">VLOOKUP($A1086,LossChart!$A$3:$AB$105,15,0)-M1086</f>
        <v>116</v>
      </c>
      <c r="R1086" s="100" t="n">
        <f aca="false">VLOOKUP($A1086,LossChart!$A$3:$AB$105,16,0)-N1086</f>
        <v>477.304074136158</v>
      </c>
      <c r="S1086" s="100" t="n">
        <f aca="false">VLOOKUP($A1086,LossChart!$A$3:$AB$105,17,0)-O1086</f>
        <v>1408.36266720661</v>
      </c>
    </row>
    <row r="1087" customFormat="false" ht="15" hidden="false" customHeight="false" outlineLevel="0" collapsed="false">
      <c r="B1087" s="96" t="s">
        <v>108</v>
      </c>
      <c r="C1087" s="97" t="n">
        <v>0</v>
      </c>
      <c r="D1087" s="0" t="n">
        <f aca="false">$C1087*VLOOKUP($B1087,FoodDB!$A$2:$I$1014,3,0)</f>
        <v>0</v>
      </c>
      <c r="E1087" s="0" t="n">
        <f aca="false">$C1087*VLOOKUP($B1087,FoodDB!$A$2:$I$1014,4,0)</f>
        <v>0</v>
      </c>
      <c r="F1087" s="0" t="n">
        <f aca="false">$C1087*VLOOKUP($B1087,FoodDB!$A$2:$I$1014,5,0)</f>
        <v>0</v>
      </c>
      <c r="G1087" s="0" t="n">
        <f aca="false">$C1087*VLOOKUP($B1087,FoodDB!$A$2:$I$1014,6,0)</f>
        <v>0</v>
      </c>
      <c r="H1087" s="0" t="n">
        <f aca="false">$C1087*VLOOKUP($B1087,FoodDB!$A$2:$I$1014,7,0)</f>
        <v>0</v>
      </c>
      <c r="I1087" s="0" t="n">
        <f aca="false">$C1087*VLOOKUP($B1087,FoodDB!$A$2:$I$1014,8,0)</f>
        <v>0</v>
      </c>
      <c r="J1087" s="0" t="n">
        <f aca="false">$C1087*VLOOKUP($B1087,FoodDB!$A$2:$I$1014,9,0)</f>
        <v>0</v>
      </c>
    </row>
    <row r="1088" customFormat="false" ht="15" hidden="false" customHeight="false" outlineLevel="0" collapsed="false">
      <c r="B1088" s="96" t="s">
        <v>108</v>
      </c>
      <c r="C1088" s="97" t="n">
        <v>0</v>
      </c>
      <c r="D1088" s="0" t="n">
        <f aca="false">$C1088*VLOOKUP($B1088,FoodDB!$A$2:$I$1014,3,0)</f>
        <v>0</v>
      </c>
      <c r="E1088" s="0" t="n">
        <f aca="false">$C1088*VLOOKUP($B1088,FoodDB!$A$2:$I$1014,4,0)</f>
        <v>0</v>
      </c>
      <c r="F1088" s="0" t="n">
        <f aca="false">$C1088*VLOOKUP($B1088,FoodDB!$A$2:$I$1014,5,0)</f>
        <v>0</v>
      </c>
      <c r="G1088" s="0" t="n">
        <f aca="false">$C1088*VLOOKUP($B1088,FoodDB!$A$2:$I$1014,6,0)</f>
        <v>0</v>
      </c>
      <c r="H1088" s="0" t="n">
        <f aca="false">$C1088*VLOOKUP($B1088,FoodDB!$A$2:$I$1014,7,0)</f>
        <v>0</v>
      </c>
      <c r="I1088" s="0" t="n">
        <f aca="false">$C1088*VLOOKUP($B1088,FoodDB!$A$2:$I$1014,8,0)</f>
        <v>0</v>
      </c>
      <c r="J1088" s="0" t="n">
        <f aca="false">$C1088*VLOOKUP($B1088,FoodDB!$A$2:$I$1014,9,0)</f>
        <v>0</v>
      </c>
    </row>
    <row r="1089" customFormat="false" ht="15" hidden="false" customHeight="false" outlineLevel="0" collapsed="false">
      <c r="B1089" s="96" t="s">
        <v>108</v>
      </c>
      <c r="C1089" s="97" t="n">
        <v>0</v>
      </c>
      <c r="D1089" s="0" t="n">
        <f aca="false">$C1089*VLOOKUP($B1089,FoodDB!$A$2:$I$1014,3,0)</f>
        <v>0</v>
      </c>
      <c r="E1089" s="0" t="n">
        <f aca="false">$C1089*VLOOKUP($B1089,FoodDB!$A$2:$I$1014,4,0)</f>
        <v>0</v>
      </c>
      <c r="F1089" s="0" t="n">
        <f aca="false">$C1089*VLOOKUP($B1089,FoodDB!$A$2:$I$1014,5,0)</f>
        <v>0</v>
      </c>
      <c r="G1089" s="0" t="n">
        <f aca="false">$C1089*VLOOKUP($B1089,FoodDB!$A$2:$I$1014,6,0)</f>
        <v>0</v>
      </c>
      <c r="H1089" s="0" t="n">
        <f aca="false">$C1089*VLOOKUP($B1089,FoodDB!$A$2:$I$1014,7,0)</f>
        <v>0</v>
      </c>
      <c r="I1089" s="0" t="n">
        <f aca="false">$C1089*VLOOKUP($B1089,FoodDB!$A$2:$I$1014,8,0)</f>
        <v>0</v>
      </c>
      <c r="J1089" s="0" t="n">
        <f aca="false">$C1089*VLOOKUP($B1089,FoodDB!$A$2:$I$1014,9,0)</f>
        <v>0</v>
      </c>
    </row>
    <row r="1090" customFormat="false" ht="15" hidden="false" customHeight="false" outlineLevel="0" collapsed="false">
      <c r="B1090" s="96" t="s">
        <v>108</v>
      </c>
      <c r="C1090" s="97" t="n">
        <v>0</v>
      </c>
      <c r="D1090" s="0" t="n">
        <f aca="false">$C1090*VLOOKUP($B1090,FoodDB!$A$2:$I$1014,3,0)</f>
        <v>0</v>
      </c>
      <c r="E1090" s="0" t="n">
        <f aca="false">$C1090*VLOOKUP($B1090,FoodDB!$A$2:$I$1014,4,0)</f>
        <v>0</v>
      </c>
      <c r="F1090" s="0" t="n">
        <f aca="false">$C1090*VLOOKUP($B1090,FoodDB!$A$2:$I$1014,5,0)</f>
        <v>0</v>
      </c>
      <c r="G1090" s="0" t="n">
        <f aca="false">$C1090*VLOOKUP($B1090,FoodDB!$A$2:$I$1014,6,0)</f>
        <v>0</v>
      </c>
      <c r="H1090" s="0" t="n">
        <f aca="false">$C1090*VLOOKUP($B1090,FoodDB!$A$2:$I$1014,7,0)</f>
        <v>0</v>
      </c>
      <c r="I1090" s="0" t="n">
        <f aca="false">$C1090*VLOOKUP($B1090,FoodDB!$A$2:$I$1014,8,0)</f>
        <v>0</v>
      </c>
      <c r="J1090" s="0" t="n">
        <f aca="false">$C1090*VLOOKUP($B1090,FoodDB!$A$2:$I$1014,9,0)</f>
        <v>0</v>
      </c>
    </row>
    <row r="1091" customFormat="false" ht="15" hidden="false" customHeight="false" outlineLevel="0" collapsed="false">
      <c r="B1091" s="96" t="s">
        <v>108</v>
      </c>
      <c r="C1091" s="97" t="n">
        <v>0</v>
      </c>
      <c r="D1091" s="0" t="n">
        <f aca="false">$C1091*VLOOKUP($B1091,FoodDB!$A$2:$I$1014,3,0)</f>
        <v>0</v>
      </c>
      <c r="E1091" s="0" t="n">
        <f aca="false">$C1091*VLOOKUP($B1091,FoodDB!$A$2:$I$1014,4,0)</f>
        <v>0</v>
      </c>
      <c r="F1091" s="0" t="n">
        <f aca="false">$C1091*VLOOKUP($B1091,FoodDB!$A$2:$I$1014,5,0)</f>
        <v>0</v>
      </c>
      <c r="G1091" s="0" t="n">
        <f aca="false">$C1091*VLOOKUP($B1091,FoodDB!$A$2:$I$1014,6,0)</f>
        <v>0</v>
      </c>
      <c r="H1091" s="0" t="n">
        <f aca="false">$C1091*VLOOKUP($B1091,FoodDB!$A$2:$I$1014,7,0)</f>
        <v>0</v>
      </c>
      <c r="I1091" s="0" t="n">
        <f aca="false">$C1091*VLOOKUP($B1091,FoodDB!$A$2:$I$1014,8,0)</f>
        <v>0</v>
      </c>
      <c r="J1091" s="0" t="n">
        <f aca="false">$C1091*VLOOKUP($B1091,FoodDB!$A$2:$I$1014,9,0)</f>
        <v>0</v>
      </c>
    </row>
    <row r="1092" customFormat="false" ht="15" hidden="false" customHeight="false" outlineLevel="0" collapsed="false">
      <c r="B1092" s="96" t="s">
        <v>108</v>
      </c>
      <c r="C1092" s="97" t="n">
        <v>0</v>
      </c>
      <c r="D1092" s="0" t="n">
        <f aca="false">$C1092*VLOOKUP($B1092,FoodDB!$A$2:$I$1014,3,0)</f>
        <v>0</v>
      </c>
      <c r="E1092" s="0" t="n">
        <f aca="false">$C1092*VLOOKUP($B1092,FoodDB!$A$2:$I$1014,4,0)</f>
        <v>0</v>
      </c>
      <c r="F1092" s="0" t="n">
        <f aca="false">$C1092*VLOOKUP($B1092,FoodDB!$A$2:$I$1014,5,0)</f>
        <v>0</v>
      </c>
      <c r="G1092" s="0" t="n">
        <f aca="false">$C1092*VLOOKUP($B1092,FoodDB!$A$2:$I$1014,6,0)</f>
        <v>0</v>
      </c>
      <c r="H1092" s="0" t="n">
        <f aca="false">$C1092*VLOOKUP($B1092,FoodDB!$A$2:$I$1014,7,0)</f>
        <v>0</v>
      </c>
      <c r="I1092" s="0" t="n">
        <f aca="false">$C1092*VLOOKUP($B1092,FoodDB!$A$2:$I$1014,8,0)</f>
        <v>0</v>
      </c>
      <c r="J1092" s="0" t="n">
        <f aca="false">$C1092*VLOOKUP($B1092,FoodDB!$A$2:$I$1014,9,0)</f>
        <v>0</v>
      </c>
    </row>
    <row r="1093" customFormat="false" ht="15" hidden="false" customHeight="false" outlineLevel="0" collapsed="false">
      <c r="A1093" s="0" t="s">
        <v>98</v>
      </c>
      <c r="G1093" s="0" t="n">
        <f aca="false">SUM(G1086:G1092)</f>
        <v>0</v>
      </c>
      <c r="H1093" s="0" t="n">
        <f aca="false">SUM(H1086:H1092)</f>
        <v>0</v>
      </c>
      <c r="I1093" s="0" t="n">
        <f aca="false">SUM(I1086:I1092)</f>
        <v>0</v>
      </c>
      <c r="J1093" s="0" t="n">
        <f aca="false">SUM(G1093:I1093)</f>
        <v>0</v>
      </c>
    </row>
    <row r="1094" customFormat="false" ht="15" hidden="false" customHeight="false" outlineLevel="0" collapsed="false">
      <c r="A1094" s="0" t="s">
        <v>102</v>
      </c>
      <c r="B1094" s="0" t="s">
        <v>103</v>
      </c>
      <c r="E1094" s="100"/>
      <c r="F1094" s="100"/>
      <c r="G1094" s="100" t="n">
        <f aca="false">VLOOKUP($A1086,LossChart!$A$3:$AB$105,14,0)</f>
        <v>815.058593070452</v>
      </c>
      <c r="H1094" s="100" t="n">
        <f aca="false">VLOOKUP($A1086,LossChart!$A$3:$AB$105,15,0)</f>
        <v>116</v>
      </c>
      <c r="I1094" s="100" t="n">
        <f aca="false">VLOOKUP($A1086,LossChart!$A$3:$AB$105,16,0)</f>
        <v>477.304074136158</v>
      </c>
      <c r="J1094" s="100" t="n">
        <f aca="false">VLOOKUP($A1086,LossChart!$A$3:$AB$105,17,0)</f>
        <v>1408.36266720661</v>
      </c>
      <c r="K1094" s="100"/>
    </row>
    <row r="1095" customFormat="false" ht="15" hidden="false" customHeight="false" outlineLevel="0" collapsed="false">
      <c r="A1095" s="0" t="s">
        <v>104</v>
      </c>
      <c r="G1095" s="0" t="n">
        <f aca="false">G1094-G1093</f>
        <v>815.058593070452</v>
      </c>
      <c r="H1095" s="0" t="n">
        <f aca="false">H1094-H1093</f>
        <v>116</v>
      </c>
      <c r="I1095" s="0" t="n">
        <f aca="false">I1094-I1093</f>
        <v>477.304074136158</v>
      </c>
      <c r="J1095" s="0" t="n">
        <f aca="false">J1094-J1093</f>
        <v>1408.36266720661</v>
      </c>
    </row>
    <row r="1097" customFormat="false" ht="60" hidden="false" customHeight="false" outlineLevel="0" collapsed="false">
      <c r="A1097" s="21" t="s">
        <v>63</v>
      </c>
      <c r="B1097" s="21" t="s">
        <v>93</v>
      </c>
      <c r="C1097" s="21" t="s">
        <v>94</v>
      </c>
      <c r="D1097" s="94" t="str">
        <f aca="false">FoodDB!$C$1</f>
        <v>Fat
(g)</v>
      </c>
      <c r="E1097" s="94" t="str">
        <f aca="false">FoodDB!$D$1</f>
        <v>Carbs
(g)</v>
      </c>
      <c r="F1097" s="94" t="str">
        <f aca="false">FoodDB!$E$1</f>
        <v>Protein
(g)</v>
      </c>
      <c r="G1097" s="94" t="str">
        <f aca="false">FoodDB!$F$1</f>
        <v>Fat
(Cal)</v>
      </c>
      <c r="H1097" s="94" t="str">
        <f aca="false">FoodDB!$G$1</f>
        <v>Carb
(Cal)</v>
      </c>
      <c r="I1097" s="94" t="str">
        <f aca="false">FoodDB!$H$1</f>
        <v>Protein
(Cal)</v>
      </c>
      <c r="J1097" s="94" t="str">
        <f aca="false">FoodDB!$I$1</f>
        <v>Total
Calories</v>
      </c>
      <c r="K1097" s="94"/>
      <c r="L1097" s="94" t="s">
        <v>110</v>
      </c>
      <c r="M1097" s="94" t="s">
        <v>111</v>
      </c>
      <c r="N1097" s="94" t="s">
        <v>112</v>
      </c>
      <c r="O1097" s="94" t="s">
        <v>113</v>
      </c>
      <c r="P1097" s="94" t="s">
        <v>118</v>
      </c>
      <c r="Q1097" s="94" t="s">
        <v>119</v>
      </c>
      <c r="R1097" s="94" t="s">
        <v>120</v>
      </c>
      <c r="S1097" s="94" t="s">
        <v>121</v>
      </c>
    </row>
    <row r="1098" customFormat="false" ht="15" hidden="false" customHeight="false" outlineLevel="0" collapsed="false">
      <c r="A1098" s="95" t="n">
        <f aca="false">A1086+1</f>
        <v>43085</v>
      </c>
      <c r="B1098" s="96" t="s">
        <v>108</v>
      </c>
      <c r="C1098" s="97" t="n">
        <v>0</v>
      </c>
      <c r="D1098" s="0" t="n">
        <f aca="false">$C1098*VLOOKUP($B1098,FoodDB!$A$2:$I$1014,3,0)</f>
        <v>0</v>
      </c>
      <c r="E1098" s="0" t="n">
        <f aca="false">$C1098*VLOOKUP($B1098,FoodDB!$A$2:$I$1014,4,0)</f>
        <v>0</v>
      </c>
      <c r="F1098" s="0" t="n">
        <f aca="false">$C1098*VLOOKUP($B1098,FoodDB!$A$2:$I$1014,5,0)</f>
        <v>0</v>
      </c>
      <c r="G1098" s="0" t="n">
        <f aca="false">$C1098*VLOOKUP($B1098,FoodDB!$A$2:$I$1014,6,0)</f>
        <v>0</v>
      </c>
      <c r="H1098" s="0" t="n">
        <f aca="false">$C1098*VLOOKUP($B1098,FoodDB!$A$2:$I$1014,7,0)</f>
        <v>0</v>
      </c>
      <c r="I1098" s="0" t="n">
        <f aca="false">$C1098*VLOOKUP($B1098,FoodDB!$A$2:$I$1014,8,0)</f>
        <v>0</v>
      </c>
      <c r="J1098" s="0" t="n">
        <f aca="false">$C1098*VLOOKUP($B1098,FoodDB!$A$2:$I$1014,9,0)</f>
        <v>0</v>
      </c>
      <c r="L1098" s="0" t="n">
        <f aca="false">SUM(G1098:G1104)</f>
        <v>0</v>
      </c>
      <c r="M1098" s="0" t="n">
        <f aca="false">SUM(H1098:H1104)</f>
        <v>0</v>
      </c>
      <c r="N1098" s="0" t="n">
        <f aca="false">SUM(I1098:I1104)</f>
        <v>0</v>
      </c>
      <c r="O1098" s="0" t="n">
        <f aca="false">SUM(L1098:N1098)</f>
        <v>0</v>
      </c>
      <c r="P1098" s="100" t="n">
        <f aca="false">VLOOKUP($A1098,LossChart!$A$3:$AB$105,14,0)-L1098</f>
        <v>819.023093026756</v>
      </c>
      <c r="Q1098" s="100" t="n">
        <f aca="false">VLOOKUP($A1098,LossChart!$A$3:$AB$105,15,0)-M1098</f>
        <v>116</v>
      </c>
      <c r="R1098" s="100" t="n">
        <f aca="false">VLOOKUP($A1098,LossChart!$A$3:$AB$105,16,0)-N1098</f>
        <v>477.304074136158</v>
      </c>
      <c r="S1098" s="100" t="n">
        <f aca="false">VLOOKUP($A1098,LossChart!$A$3:$AB$105,17,0)-O1098</f>
        <v>1412.32716716291</v>
      </c>
    </row>
    <row r="1099" customFormat="false" ht="15" hidden="false" customHeight="false" outlineLevel="0" collapsed="false">
      <c r="B1099" s="96" t="s">
        <v>108</v>
      </c>
      <c r="C1099" s="97" t="n">
        <v>0</v>
      </c>
      <c r="D1099" s="0" t="n">
        <f aca="false">$C1099*VLOOKUP($B1099,FoodDB!$A$2:$I$1014,3,0)</f>
        <v>0</v>
      </c>
      <c r="E1099" s="0" t="n">
        <f aca="false">$C1099*VLOOKUP($B1099,FoodDB!$A$2:$I$1014,4,0)</f>
        <v>0</v>
      </c>
      <c r="F1099" s="0" t="n">
        <f aca="false">$C1099*VLOOKUP($B1099,FoodDB!$A$2:$I$1014,5,0)</f>
        <v>0</v>
      </c>
      <c r="G1099" s="0" t="n">
        <f aca="false">$C1099*VLOOKUP($B1099,FoodDB!$A$2:$I$1014,6,0)</f>
        <v>0</v>
      </c>
      <c r="H1099" s="0" t="n">
        <f aca="false">$C1099*VLOOKUP($B1099,FoodDB!$A$2:$I$1014,7,0)</f>
        <v>0</v>
      </c>
      <c r="I1099" s="0" t="n">
        <f aca="false">$C1099*VLOOKUP($B1099,FoodDB!$A$2:$I$1014,8,0)</f>
        <v>0</v>
      </c>
      <c r="J1099" s="0" t="n">
        <f aca="false">$C1099*VLOOKUP($B1099,FoodDB!$A$2:$I$1014,9,0)</f>
        <v>0</v>
      </c>
    </row>
    <row r="1100" customFormat="false" ht="15" hidden="false" customHeight="false" outlineLevel="0" collapsed="false">
      <c r="B1100" s="96" t="s">
        <v>108</v>
      </c>
      <c r="C1100" s="97" t="n">
        <v>0</v>
      </c>
      <c r="D1100" s="0" t="n">
        <f aca="false">$C1100*VLOOKUP($B1100,FoodDB!$A$2:$I$1014,3,0)</f>
        <v>0</v>
      </c>
      <c r="E1100" s="0" t="n">
        <f aca="false">$C1100*VLOOKUP($B1100,FoodDB!$A$2:$I$1014,4,0)</f>
        <v>0</v>
      </c>
      <c r="F1100" s="0" t="n">
        <f aca="false">$C1100*VLOOKUP($B1100,FoodDB!$A$2:$I$1014,5,0)</f>
        <v>0</v>
      </c>
      <c r="G1100" s="0" t="n">
        <f aca="false">$C1100*VLOOKUP($B1100,FoodDB!$A$2:$I$1014,6,0)</f>
        <v>0</v>
      </c>
      <c r="H1100" s="0" t="n">
        <f aca="false">$C1100*VLOOKUP($B1100,FoodDB!$A$2:$I$1014,7,0)</f>
        <v>0</v>
      </c>
      <c r="I1100" s="0" t="n">
        <f aca="false">$C1100*VLOOKUP($B1100,FoodDB!$A$2:$I$1014,8,0)</f>
        <v>0</v>
      </c>
      <c r="J1100" s="0" t="n">
        <f aca="false">$C1100*VLOOKUP($B1100,FoodDB!$A$2:$I$1014,9,0)</f>
        <v>0</v>
      </c>
    </row>
    <row r="1101" customFormat="false" ht="15" hidden="false" customHeight="false" outlineLevel="0" collapsed="false">
      <c r="B1101" s="96" t="s">
        <v>108</v>
      </c>
      <c r="C1101" s="97" t="n">
        <v>0</v>
      </c>
      <c r="D1101" s="0" t="n">
        <f aca="false">$C1101*VLOOKUP($B1101,FoodDB!$A$2:$I$1014,3,0)</f>
        <v>0</v>
      </c>
      <c r="E1101" s="0" t="n">
        <f aca="false">$C1101*VLOOKUP($B1101,FoodDB!$A$2:$I$1014,4,0)</f>
        <v>0</v>
      </c>
      <c r="F1101" s="0" t="n">
        <f aca="false">$C1101*VLOOKUP($B1101,FoodDB!$A$2:$I$1014,5,0)</f>
        <v>0</v>
      </c>
      <c r="G1101" s="0" t="n">
        <f aca="false">$C1101*VLOOKUP($B1101,FoodDB!$A$2:$I$1014,6,0)</f>
        <v>0</v>
      </c>
      <c r="H1101" s="0" t="n">
        <f aca="false">$C1101*VLOOKUP($B1101,FoodDB!$A$2:$I$1014,7,0)</f>
        <v>0</v>
      </c>
      <c r="I1101" s="0" t="n">
        <f aca="false">$C1101*VLOOKUP($B1101,FoodDB!$A$2:$I$1014,8,0)</f>
        <v>0</v>
      </c>
      <c r="J1101" s="0" t="n">
        <f aca="false">$C1101*VLOOKUP($B1101,FoodDB!$A$2:$I$1014,9,0)</f>
        <v>0</v>
      </c>
    </row>
    <row r="1102" customFormat="false" ht="15" hidden="false" customHeight="false" outlineLevel="0" collapsed="false">
      <c r="B1102" s="96" t="s">
        <v>108</v>
      </c>
      <c r="C1102" s="97" t="n">
        <v>0</v>
      </c>
      <c r="D1102" s="0" t="n">
        <f aca="false">$C1102*VLOOKUP($B1102,FoodDB!$A$2:$I$1014,3,0)</f>
        <v>0</v>
      </c>
      <c r="E1102" s="0" t="n">
        <f aca="false">$C1102*VLOOKUP($B1102,FoodDB!$A$2:$I$1014,4,0)</f>
        <v>0</v>
      </c>
      <c r="F1102" s="0" t="n">
        <f aca="false">$C1102*VLOOKUP($B1102,FoodDB!$A$2:$I$1014,5,0)</f>
        <v>0</v>
      </c>
      <c r="G1102" s="0" t="n">
        <f aca="false">$C1102*VLOOKUP($B1102,FoodDB!$A$2:$I$1014,6,0)</f>
        <v>0</v>
      </c>
      <c r="H1102" s="0" t="n">
        <f aca="false">$C1102*VLOOKUP($B1102,FoodDB!$A$2:$I$1014,7,0)</f>
        <v>0</v>
      </c>
      <c r="I1102" s="0" t="n">
        <f aca="false">$C1102*VLOOKUP($B1102,FoodDB!$A$2:$I$1014,8,0)</f>
        <v>0</v>
      </c>
      <c r="J1102" s="0" t="n">
        <f aca="false">$C1102*VLOOKUP($B1102,FoodDB!$A$2:$I$1014,9,0)</f>
        <v>0</v>
      </c>
    </row>
    <row r="1103" customFormat="false" ht="15" hidden="false" customHeight="false" outlineLevel="0" collapsed="false">
      <c r="B1103" s="96" t="s">
        <v>108</v>
      </c>
      <c r="C1103" s="97" t="n">
        <v>0</v>
      </c>
      <c r="D1103" s="0" t="n">
        <f aca="false">$C1103*VLOOKUP($B1103,FoodDB!$A$2:$I$1014,3,0)</f>
        <v>0</v>
      </c>
      <c r="E1103" s="0" t="n">
        <f aca="false">$C1103*VLOOKUP($B1103,FoodDB!$A$2:$I$1014,4,0)</f>
        <v>0</v>
      </c>
      <c r="F1103" s="0" t="n">
        <f aca="false">$C1103*VLOOKUP($B1103,FoodDB!$A$2:$I$1014,5,0)</f>
        <v>0</v>
      </c>
      <c r="G1103" s="0" t="n">
        <f aca="false">$C1103*VLOOKUP($B1103,FoodDB!$A$2:$I$1014,6,0)</f>
        <v>0</v>
      </c>
      <c r="H1103" s="0" t="n">
        <f aca="false">$C1103*VLOOKUP($B1103,FoodDB!$A$2:$I$1014,7,0)</f>
        <v>0</v>
      </c>
      <c r="I1103" s="0" t="n">
        <f aca="false">$C1103*VLOOKUP($B1103,FoodDB!$A$2:$I$1014,8,0)</f>
        <v>0</v>
      </c>
      <c r="J1103" s="0" t="n">
        <f aca="false">$C1103*VLOOKUP($B1103,FoodDB!$A$2:$I$1014,9,0)</f>
        <v>0</v>
      </c>
    </row>
    <row r="1104" customFormat="false" ht="15" hidden="false" customHeight="false" outlineLevel="0" collapsed="false">
      <c r="B1104" s="96" t="s">
        <v>108</v>
      </c>
      <c r="C1104" s="97" t="n">
        <v>0</v>
      </c>
      <c r="D1104" s="0" t="n">
        <f aca="false">$C1104*VLOOKUP($B1104,FoodDB!$A$2:$I$1014,3,0)</f>
        <v>0</v>
      </c>
      <c r="E1104" s="0" t="n">
        <f aca="false">$C1104*VLOOKUP($B1104,FoodDB!$A$2:$I$1014,4,0)</f>
        <v>0</v>
      </c>
      <c r="F1104" s="0" t="n">
        <f aca="false">$C1104*VLOOKUP($B1104,FoodDB!$A$2:$I$1014,5,0)</f>
        <v>0</v>
      </c>
      <c r="G1104" s="0" t="n">
        <f aca="false">$C1104*VLOOKUP($B1104,FoodDB!$A$2:$I$1014,6,0)</f>
        <v>0</v>
      </c>
      <c r="H1104" s="0" t="n">
        <f aca="false">$C1104*VLOOKUP($B1104,FoodDB!$A$2:$I$1014,7,0)</f>
        <v>0</v>
      </c>
      <c r="I1104" s="0" t="n">
        <f aca="false">$C1104*VLOOKUP($B1104,FoodDB!$A$2:$I$1014,8,0)</f>
        <v>0</v>
      </c>
      <c r="J1104" s="0" t="n">
        <f aca="false">$C1104*VLOOKUP($B1104,FoodDB!$A$2:$I$1014,9,0)</f>
        <v>0</v>
      </c>
    </row>
    <row r="1105" customFormat="false" ht="15" hidden="false" customHeight="false" outlineLevel="0" collapsed="false">
      <c r="A1105" s="0" t="s">
        <v>98</v>
      </c>
      <c r="G1105" s="0" t="n">
        <f aca="false">SUM(G1098:G1104)</f>
        <v>0</v>
      </c>
      <c r="H1105" s="0" t="n">
        <f aca="false">SUM(H1098:H1104)</f>
        <v>0</v>
      </c>
      <c r="I1105" s="0" t="n">
        <f aca="false">SUM(I1098:I1104)</f>
        <v>0</v>
      </c>
      <c r="J1105" s="0" t="n">
        <f aca="false">SUM(G1105:I1105)</f>
        <v>0</v>
      </c>
    </row>
    <row r="1106" customFormat="false" ht="15" hidden="false" customHeight="false" outlineLevel="0" collapsed="false">
      <c r="A1106" s="0" t="s">
        <v>102</v>
      </c>
      <c r="B1106" s="0" t="s">
        <v>103</v>
      </c>
      <c r="E1106" s="100"/>
      <c r="F1106" s="100"/>
      <c r="G1106" s="100" t="n">
        <f aca="false">VLOOKUP($A1098,LossChart!$A$3:$AB$105,14,0)</f>
        <v>819.023093026756</v>
      </c>
      <c r="H1106" s="100" t="n">
        <f aca="false">VLOOKUP($A1098,LossChart!$A$3:$AB$105,15,0)</f>
        <v>116</v>
      </c>
      <c r="I1106" s="100" t="n">
        <f aca="false">VLOOKUP($A1098,LossChart!$A$3:$AB$105,16,0)</f>
        <v>477.304074136158</v>
      </c>
      <c r="J1106" s="100" t="n">
        <f aca="false">VLOOKUP($A1098,LossChart!$A$3:$AB$105,17,0)</f>
        <v>1412.32716716291</v>
      </c>
      <c r="K1106" s="100"/>
    </row>
    <row r="1107" customFormat="false" ht="15" hidden="false" customHeight="false" outlineLevel="0" collapsed="false">
      <c r="A1107" s="0" t="s">
        <v>104</v>
      </c>
      <c r="G1107" s="0" t="n">
        <f aca="false">G1106-G1105</f>
        <v>819.023093026756</v>
      </c>
      <c r="H1107" s="0" t="n">
        <f aca="false">H1106-H1105</f>
        <v>116</v>
      </c>
      <c r="I1107" s="0" t="n">
        <f aca="false">I1106-I1105</f>
        <v>477.304074136158</v>
      </c>
      <c r="J1107" s="0" t="n">
        <f aca="false">J1106-J1105</f>
        <v>1412.32716716291</v>
      </c>
    </row>
    <row r="1109" customFormat="false" ht="60" hidden="false" customHeight="false" outlineLevel="0" collapsed="false">
      <c r="A1109" s="21" t="s">
        <v>63</v>
      </c>
      <c r="B1109" s="21" t="s">
        <v>93</v>
      </c>
      <c r="C1109" s="21" t="s">
        <v>94</v>
      </c>
      <c r="D1109" s="94" t="str">
        <f aca="false">FoodDB!$C$1</f>
        <v>Fat
(g)</v>
      </c>
      <c r="E1109" s="94" t="str">
        <f aca="false">FoodDB!$D$1</f>
        <v>Carbs
(g)</v>
      </c>
      <c r="F1109" s="94" t="str">
        <f aca="false">FoodDB!$E$1</f>
        <v>Protein
(g)</v>
      </c>
      <c r="G1109" s="94" t="str">
        <f aca="false">FoodDB!$F$1</f>
        <v>Fat
(Cal)</v>
      </c>
      <c r="H1109" s="94" t="str">
        <f aca="false">FoodDB!$G$1</f>
        <v>Carb
(Cal)</v>
      </c>
      <c r="I1109" s="94" t="str">
        <f aca="false">FoodDB!$H$1</f>
        <v>Protein
(Cal)</v>
      </c>
      <c r="J1109" s="94" t="str">
        <f aca="false">FoodDB!$I$1</f>
        <v>Total
Calories</v>
      </c>
      <c r="K1109" s="94"/>
      <c r="L1109" s="94" t="s">
        <v>110</v>
      </c>
      <c r="M1109" s="94" t="s">
        <v>111</v>
      </c>
      <c r="N1109" s="94" t="s">
        <v>112</v>
      </c>
      <c r="O1109" s="94" t="s">
        <v>113</v>
      </c>
      <c r="P1109" s="94" t="s">
        <v>118</v>
      </c>
      <c r="Q1109" s="94" t="s">
        <v>119</v>
      </c>
      <c r="R1109" s="94" t="s">
        <v>120</v>
      </c>
      <c r="S1109" s="94" t="s">
        <v>121</v>
      </c>
    </row>
    <row r="1110" customFormat="false" ht="15" hidden="false" customHeight="false" outlineLevel="0" collapsed="false">
      <c r="A1110" s="95" t="n">
        <f aca="false">A1098+1</f>
        <v>43086</v>
      </c>
      <c r="B1110" s="96" t="s">
        <v>108</v>
      </c>
      <c r="C1110" s="97" t="n">
        <v>0</v>
      </c>
      <c r="D1110" s="0" t="n">
        <f aca="false">$C1110*VLOOKUP($B1110,FoodDB!$A$2:$I$1014,3,0)</f>
        <v>0</v>
      </c>
      <c r="E1110" s="0" t="n">
        <f aca="false">$C1110*VLOOKUP($B1110,FoodDB!$A$2:$I$1014,4,0)</f>
        <v>0</v>
      </c>
      <c r="F1110" s="0" t="n">
        <f aca="false">$C1110*VLOOKUP($B1110,FoodDB!$A$2:$I$1014,5,0)</f>
        <v>0</v>
      </c>
      <c r="G1110" s="0" t="n">
        <f aca="false">$C1110*VLOOKUP($B1110,FoodDB!$A$2:$I$1014,6,0)</f>
        <v>0</v>
      </c>
      <c r="H1110" s="0" t="n">
        <f aca="false">$C1110*VLOOKUP($B1110,FoodDB!$A$2:$I$1014,7,0)</f>
        <v>0</v>
      </c>
      <c r="I1110" s="0" t="n">
        <f aca="false">$C1110*VLOOKUP($B1110,FoodDB!$A$2:$I$1014,8,0)</f>
        <v>0</v>
      </c>
      <c r="J1110" s="0" t="n">
        <f aca="false">$C1110*VLOOKUP($B1110,FoodDB!$A$2:$I$1014,9,0)</f>
        <v>0</v>
      </c>
      <c r="L1110" s="0" t="n">
        <f aca="false">SUM(G1110:G1116)</f>
        <v>0</v>
      </c>
      <c r="M1110" s="0" t="n">
        <f aca="false">SUM(H1110:H1116)</f>
        <v>0</v>
      </c>
      <c r="N1110" s="0" t="n">
        <f aca="false">SUM(I1110:I1116)</f>
        <v>0</v>
      </c>
      <c r="O1110" s="0" t="n">
        <f aca="false">SUM(L1110:N1110)</f>
        <v>0</v>
      </c>
      <c r="P1110" s="100" t="n">
        <f aca="false">VLOOKUP($A1110,LossChart!$A$3:$AB$105,14,0)-L1110</f>
        <v>822.952478840591</v>
      </c>
      <c r="Q1110" s="100" t="n">
        <f aca="false">VLOOKUP($A1110,LossChart!$A$3:$AB$105,15,0)-M1110</f>
        <v>116</v>
      </c>
      <c r="R1110" s="100" t="n">
        <f aca="false">VLOOKUP($A1110,LossChart!$A$3:$AB$105,16,0)-N1110</f>
        <v>477.304074136158</v>
      </c>
      <c r="S1110" s="100" t="n">
        <f aca="false">VLOOKUP($A1110,LossChart!$A$3:$AB$105,17,0)-O1110</f>
        <v>1416.25655297675</v>
      </c>
    </row>
    <row r="1111" customFormat="false" ht="15" hidden="false" customHeight="false" outlineLevel="0" collapsed="false">
      <c r="B1111" s="96" t="s">
        <v>108</v>
      </c>
      <c r="C1111" s="97" t="n">
        <v>0</v>
      </c>
      <c r="D1111" s="0" t="n">
        <f aca="false">$C1111*VLOOKUP($B1111,FoodDB!$A$2:$I$1014,3,0)</f>
        <v>0</v>
      </c>
      <c r="E1111" s="0" t="n">
        <f aca="false">$C1111*VLOOKUP($B1111,FoodDB!$A$2:$I$1014,4,0)</f>
        <v>0</v>
      </c>
      <c r="F1111" s="0" t="n">
        <f aca="false">$C1111*VLOOKUP($B1111,FoodDB!$A$2:$I$1014,5,0)</f>
        <v>0</v>
      </c>
      <c r="G1111" s="0" t="n">
        <f aca="false">$C1111*VLOOKUP($B1111,FoodDB!$A$2:$I$1014,6,0)</f>
        <v>0</v>
      </c>
      <c r="H1111" s="0" t="n">
        <f aca="false">$C1111*VLOOKUP($B1111,FoodDB!$A$2:$I$1014,7,0)</f>
        <v>0</v>
      </c>
      <c r="I1111" s="0" t="n">
        <f aca="false">$C1111*VLOOKUP($B1111,FoodDB!$A$2:$I$1014,8,0)</f>
        <v>0</v>
      </c>
      <c r="J1111" s="0" t="n">
        <f aca="false">$C1111*VLOOKUP($B1111,FoodDB!$A$2:$I$1014,9,0)</f>
        <v>0</v>
      </c>
    </row>
    <row r="1112" customFormat="false" ht="15" hidden="false" customHeight="false" outlineLevel="0" collapsed="false">
      <c r="B1112" s="96" t="s">
        <v>108</v>
      </c>
      <c r="C1112" s="97" t="n">
        <v>0</v>
      </c>
      <c r="D1112" s="0" t="n">
        <f aca="false">$C1112*VLOOKUP($B1112,FoodDB!$A$2:$I$1014,3,0)</f>
        <v>0</v>
      </c>
      <c r="E1112" s="0" t="n">
        <f aca="false">$C1112*VLOOKUP($B1112,FoodDB!$A$2:$I$1014,4,0)</f>
        <v>0</v>
      </c>
      <c r="F1112" s="0" t="n">
        <f aca="false">$C1112*VLOOKUP($B1112,FoodDB!$A$2:$I$1014,5,0)</f>
        <v>0</v>
      </c>
      <c r="G1112" s="0" t="n">
        <f aca="false">$C1112*VLOOKUP($B1112,FoodDB!$A$2:$I$1014,6,0)</f>
        <v>0</v>
      </c>
      <c r="H1112" s="0" t="n">
        <f aca="false">$C1112*VLOOKUP($B1112,FoodDB!$A$2:$I$1014,7,0)</f>
        <v>0</v>
      </c>
      <c r="I1112" s="0" t="n">
        <f aca="false">$C1112*VLOOKUP($B1112,FoodDB!$A$2:$I$1014,8,0)</f>
        <v>0</v>
      </c>
      <c r="J1112" s="0" t="n">
        <f aca="false">$C1112*VLOOKUP($B1112,FoodDB!$A$2:$I$1014,9,0)</f>
        <v>0</v>
      </c>
    </row>
    <row r="1113" customFormat="false" ht="15" hidden="false" customHeight="false" outlineLevel="0" collapsed="false">
      <c r="B1113" s="96" t="s">
        <v>108</v>
      </c>
      <c r="C1113" s="97" t="n">
        <v>0</v>
      </c>
      <c r="D1113" s="0" t="n">
        <f aca="false">$C1113*VLOOKUP($B1113,FoodDB!$A$2:$I$1014,3,0)</f>
        <v>0</v>
      </c>
      <c r="E1113" s="0" t="n">
        <f aca="false">$C1113*VLOOKUP($B1113,FoodDB!$A$2:$I$1014,4,0)</f>
        <v>0</v>
      </c>
      <c r="F1113" s="0" t="n">
        <f aca="false">$C1113*VLOOKUP($B1113,FoodDB!$A$2:$I$1014,5,0)</f>
        <v>0</v>
      </c>
      <c r="G1113" s="0" t="n">
        <f aca="false">$C1113*VLOOKUP($B1113,FoodDB!$A$2:$I$1014,6,0)</f>
        <v>0</v>
      </c>
      <c r="H1113" s="0" t="n">
        <f aca="false">$C1113*VLOOKUP($B1113,FoodDB!$A$2:$I$1014,7,0)</f>
        <v>0</v>
      </c>
      <c r="I1113" s="0" t="n">
        <f aca="false">$C1113*VLOOKUP($B1113,FoodDB!$A$2:$I$1014,8,0)</f>
        <v>0</v>
      </c>
      <c r="J1113" s="0" t="n">
        <f aca="false">$C1113*VLOOKUP($B1113,FoodDB!$A$2:$I$1014,9,0)</f>
        <v>0</v>
      </c>
    </row>
    <row r="1114" customFormat="false" ht="15" hidden="false" customHeight="false" outlineLevel="0" collapsed="false">
      <c r="B1114" s="96" t="s">
        <v>108</v>
      </c>
      <c r="C1114" s="97" t="n">
        <v>0</v>
      </c>
      <c r="D1114" s="0" t="n">
        <f aca="false">$C1114*VLOOKUP($B1114,FoodDB!$A$2:$I$1014,3,0)</f>
        <v>0</v>
      </c>
      <c r="E1114" s="0" t="n">
        <f aca="false">$C1114*VLOOKUP($B1114,FoodDB!$A$2:$I$1014,4,0)</f>
        <v>0</v>
      </c>
      <c r="F1114" s="0" t="n">
        <f aca="false">$C1114*VLOOKUP($B1114,FoodDB!$A$2:$I$1014,5,0)</f>
        <v>0</v>
      </c>
      <c r="G1114" s="0" t="n">
        <f aca="false">$C1114*VLOOKUP($B1114,FoodDB!$A$2:$I$1014,6,0)</f>
        <v>0</v>
      </c>
      <c r="H1114" s="0" t="n">
        <f aca="false">$C1114*VLOOKUP($B1114,FoodDB!$A$2:$I$1014,7,0)</f>
        <v>0</v>
      </c>
      <c r="I1114" s="0" t="n">
        <f aca="false">$C1114*VLOOKUP($B1114,FoodDB!$A$2:$I$1014,8,0)</f>
        <v>0</v>
      </c>
      <c r="J1114" s="0" t="n">
        <f aca="false">$C1114*VLOOKUP($B1114,FoodDB!$A$2:$I$1014,9,0)</f>
        <v>0</v>
      </c>
    </row>
    <row r="1115" customFormat="false" ht="15" hidden="false" customHeight="false" outlineLevel="0" collapsed="false">
      <c r="B1115" s="96" t="s">
        <v>108</v>
      </c>
      <c r="C1115" s="97" t="n">
        <v>0</v>
      </c>
      <c r="D1115" s="0" t="n">
        <f aca="false">$C1115*VLOOKUP($B1115,FoodDB!$A$2:$I$1014,3,0)</f>
        <v>0</v>
      </c>
      <c r="E1115" s="0" t="n">
        <f aca="false">$C1115*VLOOKUP($B1115,FoodDB!$A$2:$I$1014,4,0)</f>
        <v>0</v>
      </c>
      <c r="F1115" s="0" t="n">
        <f aca="false">$C1115*VLOOKUP($B1115,FoodDB!$A$2:$I$1014,5,0)</f>
        <v>0</v>
      </c>
      <c r="G1115" s="0" t="n">
        <f aca="false">$C1115*VLOOKUP($B1115,FoodDB!$A$2:$I$1014,6,0)</f>
        <v>0</v>
      </c>
      <c r="H1115" s="0" t="n">
        <f aca="false">$C1115*VLOOKUP($B1115,FoodDB!$A$2:$I$1014,7,0)</f>
        <v>0</v>
      </c>
      <c r="I1115" s="0" t="n">
        <f aca="false">$C1115*VLOOKUP($B1115,FoodDB!$A$2:$I$1014,8,0)</f>
        <v>0</v>
      </c>
      <c r="J1115" s="0" t="n">
        <f aca="false">$C1115*VLOOKUP($B1115,FoodDB!$A$2:$I$1014,9,0)</f>
        <v>0</v>
      </c>
    </row>
    <row r="1116" customFormat="false" ht="15" hidden="false" customHeight="false" outlineLevel="0" collapsed="false">
      <c r="B1116" s="96" t="s">
        <v>108</v>
      </c>
      <c r="C1116" s="97" t="n">
        <v>0</v>
      </c>
      <c r="D1116" s="0" t="n">
        <f aca="false">$C1116*VLOOKUP($B1116,FoodDB!$A$2:$I$1014,3,0)</f>
        <v>0</v>
      </c>
      <c r="E1116" s="0" t="n">
        <f aca="false">$C1116*VLOOKUP($B1116,FoodDB!$A$2:$I$1014,4,0)</f>
        <v>0</v>
      </c>
      <c r="F1116" s="0" t="n">
        <f aca="false">$C1116*VLOOKUP($B1116,FoodDB!$A$2:$I$1014,5,0)</f>
        <v>0</v>
      </c>
      <c r="G1116" s="0" t="n">
        <f aca="false">$C1116*VLOOKUP($B1116,FoodDB!$A$2:$I$1014,6,0)</f>
        <v>0</v>
      </c>
      <c r="H1116" s="0" t="n">
        <f aca="false">$C1116*VLOOKUP($B1116,FoodDB!$A$2:$I$1014,7,0)</f>
        <v>0</v>
      </c>
      <c r="I1116" s="0" t="n">
        <f aca="false">$C1116*VLOOKUP($B1116,FoodDB!$A$2:$I$1014,8,0)</f>
        <v>0</v>
      </c>
      <c r="J1116" s="0" t="n">
        <f aca="false">$C1116*VLOOKUP($B1116,FoodDB!$A$2:$I$1014,9,0)</f>
        <v>0</v>
      </c>
    </row>
    <row r="1117" customFormat="false" ht="15" hidden="false" customHeight="false" outlineLevel="0" collapsed="false">
      <c r="A1117" s="0" t="s">
        <v>98</v>
      </c>
      <c r="G1117" s="0" t="n">
        <f aca="false">SUM(G1110:G1116)</f>
        <v>0</v>
      </c>
      <c r="H1117" s="0" t="n">
        <f aca="false">SUM(H1110:H1116)</f>
        <v>0</v>
      </c>
      <c r="I1117" s="0" t="n">
        <f aca="false">SUM(I1110:I1116)</f>
        <v>0</v>
      </c>
      <c r="J1117" s="0" t="n">
        <f aca="false">SUM(G1117:I1117)</f>
        <v>0</v>
      </c>
    </row>
    <row r="1118" customFormat="false" ht="15" hidden="false" customHeight="false" outlineLevel="0" collapsed="false">
      <c r="A1118" s="0" t="s">
        <v>102</v>
      </c>
      <c r="B1118" s="0" t="s">
        <v>103</v>
      </c>
      <c r="E1118" s="100"/>
      <c r="F1118" s="100"/>
      <c r="G1118" s="100" t="n">
        <f aca="false">VLOOKUP($A1110,LossChart!$A$3:$AB$105,14,0)</f>
        <v>822.952478840591</v>
      </c>
      <c r="H1118" s="100" t="n">
        <f aca="false">VLOOKUP($A1110,LossChart!$A$3:$AB$105,15,0)</f>
        <v>116</v>
      </c>
      <c r="I1118" s="100" t="n">
        <f aca="false">VLOOKUP($A1110,LossChart!$A$3:$AB$105,16,0)</f>
        <v>477.304074136158</v>
      </c>
      <c r="J1118" s="100" t="n">
        <f aca="false">VLOOKUP($A1110,LossChart!$A$3:$AB$105,17,0)</f>
        <v>1416.25655297675</v>
      </c>
      <c r="K1118" s="100"/>
    </row>
    <row r="1119" customFormat="false" ht="15" hidden="false" customHeight="false" outlineLevel="0" collapsed="false">
      <c r="A1119" s="0" t="s">
        <v>104</v>
      </c>
      <c r="G1119" s="0" t="n">
        <f aca="false">G1118-G1117</f>
        <v>822.952478840591</v>
      </c>
      <c r="H1119" s="0" t="n">
        <f aca="false">H1118-H1117</f>
        <v>116</v>
      </c>
      <c r="I1119" s="0" t="n">
        <f aca="false">I1118-I1117</f>
        <v>477.304074136158</v>
      </c>
      <c r="J1119" s="0" t="n">
        <f aca="false">J1118-J1117</f>
        <v>1416.25655297675</v>
      </c>
    </row>
    <row r="1121" customFormat="false" ht="60" hidden="false" customHeight="false" outlineLevel="0" collapsed="false">
      <c r="A1121" s="21" t="s">
        <v>63</v>
      </c>
      <c r="B1121" s="21" t="s">
        <v>93</v>
      </c>
      <c r="C1121" s="21" t="s">
        <v>94</v>
      </c>
      <c r="D1121" s="94" t="str">
        <f aca="false">FoodDB!$C$1</f>
        <v>Fat
(g)</v>
      </c>
      <c r="E1121" s="94" t="str">
        <f aca="false">FoodDB!$D$1</f>
        <v>Carbs
(g)</v>
      </c>
      <c r="F1121" s="94" t="str">
        <f aca="false">FoodDB!$E$1</f>
        <v>Protein
(g)</v>
      </c>
      <c r="G1121" s="94" t="str">
        <f aca="false">FoodDB!$F$1</f>
        <v>Fat
(Cal)</v>
      </c>
      <c r="H1121" s="94" t="str">
        <f aca="false">FoodDB!$G$1</f>
        <v>Carb
(Cal)</v>
      </c>
      <c r="I1121" s="94" t="str">
        <f aca="false">FoodDB!$H$1</f>
        <v>Protein
(Cal)</v>
      </c>
      <c r="J1121" s="94" t="str">
        <f aca="false">FoodDB!$I$1</f>
        <v>Total
Calories</v>
      </c>
      <c r="K1121" s="94"/>
      <c r="L1121" s="94" t="s">
        <v>110</v>
      </c>
      <c r="M1121" s="94" t="s">
        <v>111</v>
      </c>
      <c r="N1121" s="94" t="s">
        <v>112</v>
      </c>
      <c r="O1121" s="94" t="s">
        <v>113</v>
      </c>
      <c r="P1121" s="94" t="s">
        <v>118</v>
      </c>
      <c r="Q1121" s="94" t="s">
        <v>119</v>
      </c>
      <c r="R1121" s="94" t="s">
        <v>120</v>
      </c>
      <c r="S1121" s="94" t="s">
        <v>121</v>
      </c>
    </row>
    <row r="1122" customFormat="false" ht="15" hidden="false" customHeight="false" outlineLevel="0" collapsed="false">
      <c r="A1122" s="95" t="n">
        <f aca="false">A1110+1</f>
        <v>43087</v>
      </c>
      <c r="B1122" s="96" t="s">
        <v>108</v>
      </c>
      <c r="C1122" s="97" t="n">
        <v>0</v>
      </c>
      <c r="D1122" s="0" t="n">
        <f aca="false">$C1122*VLOOKUP($B1122,FoodDB!$A$2:$I$1014,3,0)</f>
        <v>0</v>
      </c>
      <c r="E1122" s="0" t="n">
        <f aca="false">$C1122*VLOOKUP($B1122,FoodDB!$A$2:$I$1014,4,0)</f>
        <v>0</v>
      </c>
      <c r="F1122" s="0" t="n">
        <f aca="false">$C1122*VLOOKUP($B1122,FoodDB!$A$2:$I$1014,5,0)</f>
        <v>0</v>
      </c>
      <c r="G1122" s="0" t="n">
        <f aca="false">$C1122*VLOOKUP($B1122,FoodDB!$A$2:$I$1014,6,0)</f>
        <v>0</v>
      </c>
      <c r="H1122" s="0" t="n">
        <f aca="false">$C1122*VLOOKUP($B1122,FoodDB!$A$2:$I$1014,7,0)</f>
        <v>0</v>
      </c>
      <c r="I1122" s="0" t="n">
        <f aca="false">$C1122*VLOOKUP($B1122,FoodDB!$A$2:$I$1014,8,0)</f>
        <v>0</v>
      </c>
      <c r="J1122" s="0" t="n">
        <f aca="false">$C1122*VLOOKUP($B1122,FoodDB!$A$2:$I$1014,9,0)</f>
        <v>0</v>
      </c>
      <c r="L1122" s="0" t="n">
        <f aca="false">SUM(G1122:G1128)</f>
        <v>0</v>
      </c>
      <c r="M1122" s="0" t="n">
        <f aca="false">SUM(H1122:H1128)</f>
        <v>0</v>
      </c>
      <c r="N1122" s="0" t="n">
        <f aca="false">SUM(I1122:I1128)</f>
        <v>0</v>
      </c>
      <c r="O1122" s="0" t="n">
        <f aca="false">SUM(L1122:N1122)</f>
        <v>0</v>
      </c>
      <c r="P1122" s="100" t="n">
        <f aca="false">VLOOKUP($A1122,LossChart!$A$3:$AB$105,14,0)-L1122</f>
        <v>826.847061522931</v>
      </c>
      <c r="Q1122" s="100" t="n">
        <f aca="false">VLOOKUP($A1122,LossChart!$A$3:$AB$105,15,0)-M1122</f>
        <v>116</v>
      </c>
      <c r="R1122" s="100" t="n">
        <f aca="false">VLOOKUP($A1122,LossChart!$A$3:$AB$105,16,0)-N1122</f>
        <v>477.304074136158</v>
      </c>
      <c r="S1122" s="100" t="n">
        <f aca="false">VLOOKUP($A1122,LossChart!$A$3:$AB$105,17,0)-O1122</f>
        <v>1420.15113565909</v>
      </c>
    </row>
    <row r="1123" customFormat="false" ht="15" hidden="false" customHeight="false" outlineLevel="0" collapsed="false">
      <c r="B1123" s="96" t="s">
        <v>108</v>
      </c>
      <c r="C1123" s="97" t="n">
        <v>0</v>
      </c>
      <c r="D1123" s="0" t="n">
        <f aca="false">$C1123*VLOOKUP($B1123,FoodDB!$A$2:$I$1014,3,0)</f>
        <v>0</v>
      </c>
      <c r="E1123" s="0" t="n">
        <f aca="false">$C1123*VLOOKUP($B1123,FoodDB!$A$2:$I$1014,4,0)</f>
        <v>0</v>
      </c>
      <c r="F1123" s="0" t="n">
        <f aca="false">$C1123*VLOOKUP($B1123,FoodDB!$A$2:$I$1014,5,0)</f>
        <v>0</v>
      </c>
      <c r="G1123" s="0" t="n">
        <f aca="false">$C1123*VLOOKUP($B1123,FoodDB!$A$2:$I$1014,6,0)</f>
        <v>0</v>
      </c>
      <c r="H1123" s="0" t="n">
        <f aca="false">$C1123*VLOOKUP($B1123,FoodDB!$A$2:$I$1014,7,0)</f>
        <v>0</v>
      </c>
      <c r="I1123" s="0" t="n">
        <f aca="false">$C1123*VLOOKUP($B1123,FoodDB!$A$2:$I$1014,8,0)</f>
        <v>0</v>
      </c>
      <c r="J1123" s="0" t="n">
        <f aca="false">$C1123*VLOOKUP($B1123,FoodDB!$A$2:$I$1014,9,0)</f>
        <v>0</v>
      </c>
    </row>
    <row r="1124" customFormat="false" ht="15" hidden="false" customHeight="false" outlineLevel="0" collapsed="false">
      <c r="B1124" s="96" t="s">
        <v>108</v>
      </c>
      <c r="C1124" s="97" t="n">
        <v>0</v>
      </c>
      <c r="D1124" s="0" t="n">
        <f aca="false">$C1124*VLOOKUP($B1124,FoodDB!$A$2:$I$1014,3,0)</f>
        <v>0</v>
      </c>
      <c r="E1124" s="0" t="n">
        <f aca="false">$C1124*VLOOKUP($B1124,FoodDB!$A$2:$I$1014,4,0)</f>
        <v>0</v>
      </c>
      <c r="F1124" s="0" t="n">
        <f aca="false">$C1124*VLOOKUP($B1124,FoodDB!$A$2:$I$1014,5,0)</f>
        <v>0</v>
      </c>
      <c r="G1124" s="0" t="n">
        <f aca="false">$C1124*VLOOKUP($B1124,FoodDB!$A$2:$I$1014,6,0)</f>
        <v>0</v>
      </c>
      <c r="H1124" s="0" t="n">
        <f aca="false">$C1124*VLOOKUP($B1124,FoodDB!$A$2:$I$1014,7,0)</f>
        <v>0</v>
      </c>
      <c r="I1124" s="0" t="n">
        <f aca="false">$C1124*VLOOKUP($B1124,FoodDB!$A$2:$I$1014,8,0)</f>
        <v>0</v>
      </c>
      <c r="J1124" s="0" t="n">
        <f aca="false">$C1124*VLOOKUP($B1124,FoodDB!$A$2:$I$1014,9,0)</f>
        <v>0</v>
      </c>
    </row>
    <row r="1125" customFormat="false" ht="15" hidden="false" customHeight="false" outlineLevel="0" collapsed="false">
      <c r="B1125" s="96" t="s">
        <v>108</v>
      </c>
      <c r="C1125" s="97" t="n">
        <v>0</v>
      </c>
      <c r="D1125" s="0" t="n">
        <f aca="false">$C1125*VLOOKUP($B1125,FoodDB!$A$2:$I$1014,3,0)</f>
        <v>0</v>
      </c>
      <c r="E1125" s="0" t="n">
        <f aca="false">$C1125*VLOOKUP($B1125,FoodDB!$A$2:$I$1014,4,0)</f>
        <v>0</v>
      </c>
      <c r="F1125" s="0" t="n">
        <f aca="false">$C1125*VLOOKUP($B1125,FoodDB!$A$2:$I$1014,5,0)</f>
        <v>0</v>
      </c>
      <c r="G1125" s="0" t="n">
        <f aca="false">$C1125*VLOOKUP($B1125,FoodDB!$A$2:$I$1014,6,0)</f>
        <v>0</v>
      </c>
      <c r="H1125" s="0" t="n">
        <f aca="false">$C1125*VLOOKUP($B1125,FoodDB!$A$2:$I$1014,7,0)</f>
        <v>0</v>
      </c>
      <c r="I1125" s="0" t="n">
        <f aca="false">$C1125*VLOOKUP($B1125,FoodDB!$A$2:$I$1014,8,0)</f>
        <v>0</v>
      </c>
      <c r="J1125" s="0" t="n">
        <f aca="false">$C1125*VLOOKUP($B1125,FoodDB!$A$2:$I$1014,9,0)</f>
        <v>0</v>
      </c>
    </row>
    <row r="1126" customFormat="false" ht="15" hidden="false" customHeight="false" outlineLevel="0" collapsed="false">
      <c r="B1126" s="96" t="s">
        <v>108</v>
      </c>
      <c r="C1126" s="97" t="n">
        <v>0</v>
      </c>
      <c r="D1126" s="0" t="n">
        <f aca="false">$C1126*VLOOKUP($B1126,FoodDB!$A$2:$I$1014,3,0)</f>
        <v>0</v>
      </c>
      <c r="E1126" s="0" t="n">
        <f aca="false">$C1126*VLOOKUP($B1126,FoodDB!$A$2:$I$1014,4,0)</f>
        <v>0</v>
      </c>
      <c r="F1126" s="0" t="n">
        <f aca="false">$C1126*VLOOKUP($B1126,FoodDB!$A$2:$I$1014,5,0)</f>
        <v>0</v>
      </c>
      <c r="G1126" s="0" t="n">
        <f aca="false">$C1126*VLOOKUP($B1126,FoodDB!$A$2:$I$1014,6,0)</f>
        <v>0</v>
      </c>
      <c r="H1126" s="0" t="n">
        <f aca="false">$C1126*VLOOKUP($B1126,FoodDB!$A$2:$I$1014,7,0)</f>
        <v>0</v>
      </c>
      <c r="I1126" s="0" t="n">
        <f aca="false">$C1126*VLOOKUP($B1126,FoodDB!$A$2:$I$1014,8,0)</f>
        <v>0</v>
      </c>
      <c r="J1126" s="0" t="n">
        <f aca="false">$C1126*VLOOKUP($B1126,FoodDB!$A$2:$I$1014,9,0)</f>
        <v>0</v>
      </c>
    </row>
    <row r="1127" customFormat="false" ht="15" hidden="false" customHeight="false" outlineLevel="0" collapsed="false">
      <c r="B1127" s="96" t="s">
        <v>108</v>
      </c>
      <c r="C1127" s="97" t="n">
        <v>0</v>
      </c>
      <c r="D1127" s="0" t="n">
        <f aca="false">$C1127*VLOOKUP($B1127,FoodDB!$A$2:$I$1014,3,0)</f>
        <v>0</v>
      </c>
      <c r="E1127" s="0" t="n">
        <f aca="false">$C1127*VLOOKUP($B1127,FoodDB!$A$2:$I$1014,4,0)</f>
        <v>0</v>
      </c>
      <c r="F1127" s="0" t="n">
        <f aca="false">$C1127*VLOOKUP($B1127,FoodDB!$A$2:$I$1014,5,0)</f>
        <v>0</v>
      </c>
      <c r="G1127" s="0" t="n">
        <f aca="false">$C1127*VLOOKUP($B1127,FoodDB!$A$2:$I$1014,6,0)</f>
        <v>0</v>
      </c>
      <c r="H1127" s="0" t="n">
        <f aca="false">$C1127*VLOOKUP($B1127,FoodDB!$A$2:$I$1014,7,0)</f>
        <v>0</v>
      </c>
      <c r="I1127" s="0" t="n">
        <f aca="false">$C1127*VLOOKUP($B1127,FoodDB!$A$2:$I$1014,8,0)</f>
        <v>0</v>
      </c>
      <c r="J1127" s="0" t="n">
        <f aca="false">$C1127*VLOOKUP($B1127,FoodDB!$A$2:$I$1014,9,0)</f>
        <v>0</v>
      </c>
    </row>
    <row r="1128" customFormat="false" ht="15" hidden="false" customHeight="false" outlineLevel="0" collapsed="false">
      <c r="B1128" s="96" t="s">
        <v>108</v>
      </c>
      <c r="C1128" s="97" t="n">
        <v>0</v>
      </c>
      <c r="D1128" s="0" t="n">
        <f aca="false">$C1128*VLOOKUP($B1128,FoodDB!$A$2:$I$1014,3,0)</f>
        <v>0</v>
      </c>
      <c r="E1128" s="0" t="n">
        <f aca="false">$C1128*VLOOKUP($B1128,FoodDB!$A$2:$I$1014,4,0)</f>
        <v>0</v>
      </c>
      <c r="F1128" s="0" t="n">
        <f aca="false">$C1128*VLOOKUP($B1128,FoodDB!$A$2:$I$1014,5,0)</f>
        <v>0</v>
      </c>
      <c r="G1128" s="0" t="n">
        <f aca="false">$C1128*VLOOKUP($B1128,FoodDB!$A$2:$I$1014,6,0)</f>
        <v>0</v>
      </c>
      <c r="H1128" s="0" t="n">
        <f aca="false">$C1128*VLOOKUP($B1128,FoodDB!$A$2:$I$1014,7,0)</f>
        <v>0</v>
      </c>
      <c r="I1128" s="0" t="n">
        <f aca="false">$C1128*VLOOKUP($B1128,FoodDB!$A$2:$I$1014,8,0)</f>
        <v>0</v>
      </c>
      <c r="J1128" s="0" t="n">
        <f aca="false">$C1128*VLOOKUP($B1128,FoodDB!$A$2:$I$1014,9,0)</f>
        <v>0</v>
      </c>
    </row>
    <row r="1129" customFormat="false" ht="15" hidden="false" customHeight="false" outlineLevel="0" collapsed="false">
      <c r="A1129" s="0" t="s">
        <v>98</v>
      </c>
      <c r="G1129" s="0" t="n">
        <f aca="false">SUM(G1122:G1128)</f>
        <v>0</v>
      </c>
      <c r="H1129" s="0" t="n">
        <f aca="false">SUM(H1122:H1128)</f>
        <v>0</v>
      </c>
      <c r="I1129" s="0" t="n">
        <f aca="false">SUM(I1122:I1128)</f>
        <v>0</v>
      </c>
      <c r="J1129" s="0" t="n">
        <f aca="false">SUM(G1129:I1129)</f>
        <v>0</v>
      </c>
    </row>
    <row r="1130" customFormat="false" ht="15" hidden="false" customHeight="false" outlineLevel="0" collapsed="false">
      <c r="A1130" s="0" t="s">
        <v>102</v>
      </c>
      <c r="B1130" s="0" t="s">
        <v>103</v>
      </c>
      <c r="E1130" s="100"/>
      <c r="F1130" s="100"/>
      <c r="G1130" s="100" t="n">
        <f aca="false">VLOOKUP($A1122,LossChart!$A$3:$AB$105,14,0)</f>
        <v>826.847061522931</v>
      </c>
      <c r="H1130" s="100" t="n">
        <f aca="false">VLOOKUP($A1122,LossChart!$A$3:$AB$105,15,0)</f>
        <v>116</v>
      </c>
      <c r="I1130" s="100" t="n">
        <f aca="false">VLOOKUP($A1122,LossChart!$A$3:$AB$105,16,0)</f>
        <v>477.304074136158</v>
      </c>
      <c r="J1130" s="100" t="n">
        <f aca="false">VLOOKUP($A1122,LossChart!$A$3:$AB$105,17,0)</f>
        <v>1420.15113565909</v>
      </c>
      <c r="K1130" s="100"/>
    </row>
    <row r="1131" customFormat="false" ht="15" hidden="false" customHeight="false" outlineLevel="0" collapsed="false">
      <c r="A1131" s="0" t="s">
        <v>104</v>
      </c>
      <c r="G1131" s="0" t="n">
        <f aca="false">G1130-G1129</f>
        <v>826.847061522931</v>
      </c>
      <c r="H1131" s="0" t="n">
        <f aca="false">H1130-H1129</f>
        <v>116</v>
      </c>
      <c r="I1131" s="0" t="n">
        <f aca="false">I1130-I1129</f>
        <v>477.304074136158</v>
      </c>
      <c r="J1131" s="0" t="n">
        <f aca="false">J1130-J1129</f>
        <v>1420.15113565909</v>
      </c>
    </row>
    <row r="1133" customFormat="false" ht="60" hidden="false" customHeight="false" outlineLevel="0" collapsed="false">
      <c r="A1133" s="21" t="s">
        <v>63</v>
      </c>
      <c r="B1133" s="21" t="s">
        <v>93</v>
      </c>
      <c r="C1133" s="21" t="s">
        <v>94</v>
      </c>
      <c r="D1133" s="94" t="str">
        <f aca="false">FoodDB!$C$1</f>
        <v>Fat
(g)</v>
      </c>
      <c r="E1133" s="94" t="str">
        <f aca="false">FoodDB!$D$1</f>
        <v>Carbs
(g)</v>
      </c>
      <c r="F1133" s="94" t="str">
        <f aca="false">FoodDB!$E$1</f>
        <v>Protein
(g)</v>
      </c>
      <c r="G1133" s="94" t="str">
        <f aca="false">FoodDB!$F$1</f>
        <v>Fat
(Cal)</v>
      </c>
      <c r="H1133" s="94" t="str">
        <f aca="false">FoodDB!$G$1</f>
        <v>Carb
(Cal)</v>
      </c>
      <c r="I1133" s="94" t="str">
        <f aca="false">FoodDB!$H$1</f>
        <v>Protein
(Cal)</v>
      </c>
      <c r="J1133" s="94" t="str">
        <f aca="false">FoodDB!$I$1</f>
        <v>Total
Calories</v>
      </c>
      <c r="K1133" s="94"/>
      <c r="L1133" s="94" t="s">
        <v>110</v>
      </c>
      <c r="M1133" s="94" t="s">
        <v>111</v>
      </c>
      <c r="N1133" s="94" t="s">
        <v>112</v>
      </c>
      <c r="O1133" s="94" t="s">
        <v>113</v>
      </c>
      <c r="P1133" s="94" t="s">
        <v>118</v>
      </c>
      <c r="Q1133" s="94" t="s">
        <v>119</v>
      </c>
      <c r="R1133" s="94" t="s">
        <v>120</v>
      </c>
      <c r="S1133" s="94" t="s">
        <v>121</v>
      </c>
    </row>
    <row r="1134" customFormat="false" ht="15" hidden="false" customHeight="false" outlineLevel="0" collapsed="false">
      <c r="A1134" s="95" t="n">
        <f aca="false">A1122+1</f>
        <v>43088</v>
      </c>
      <c r="B1134" s="96" t="s">
        <v>108</v>
      </c>
      <c r="C1134" s="97" t="n">
        <v>0</v>
      </c>
      <c r="D1134" s="0" t="n">
        <f aca="false">$C1134*VLOOKUP($B1134,FoodDB!$A$2:$I$1014,3,0)</f>
        <v>0</v>
      </c>
      <c r="E1134" s="0" t="n">
        <f aca="false">$C1134*VLOOKUP($B1134,FoodDB!$A$2:$I$1014,4,0)</f>
        <v>0</v>
      </c>
      <c r="F1134" s="0" t="n">
        <f aca="false">$C1134*VLOOKUP($B1134,FoodDB!$A$2:$I$1014,5,0)</f>
        <v>0</v>
      </c>
      <c r="G1134" s="0" t="n">
        <f aca="false">$C1134*VLOOKUP($B1134,FoodDB!$A$2:$I$1014,6,0)</f>
        <v>0</v>
      </c>
      <c r="H1134" s="0" t="n">
        <f aca="false">$C1134*VLOOKUP($B1134,FoodDB!$A$2:$I$1014,7,0)</f>
        <v>0</v>
      </c>
      <c r="I1134" s="0" t="n">
        <f aca="false">$C1134*VLOOKUP($B1134,FoodDB!$A$2:$I$1014,8,0)</f>
        <v>0</v>
      </c>
      <c r="J1134" s="0" t="n">
        <f aca="false">$C1134*VLOOKUP($B1134,FoodDB!$A$2:$I$1014,9,0)</f>
        <v>0</v>
      </c>
      <c r="L1134" s="0" t="n">
        <f aca="false">SUM(G1134:G1140)</f>
        <v>0</v>
      </c>
      <c r="M1134" s="0" t="n">
        <f aca="false">SUM(H1134:H1140)</f>
        <v>0</v>
      </c>
      <c r="N1134" s="0" t="n">
        <f aca="false">SUM(I1134:I1140)</f>
        <v>0</v>
      </c>
      <c r="O1134" s="0" t="n">
        <f aca="false">SUM(L1134:N1134)</f>
        <v>0</v>
      </c>
      <c r="P1134" s="100" t="n">
        <f aca="false">VLOOKUP($A1134,LossChart!$A$3:$AB$105,14,0)-L1134</f>
        <v>830.707149330085</v>
      </c>
      <c r="Q1134" s="100" t="n">
        <f aca="false">VLOOKUP($A1134,LossChart!$A$3:$AB$105,15,0)-M1134</f>
        <v>116</v>
      </c>
      <c r="R1134" s="100" t="n">
        <f aca="false">VLOOKUP($A1134,LossChart!$A$3:$AB$105,16,0)-N1134</f>
        <v>477.304074136158</v>
      </c>
      <c r="S1134" s="100" t="n">
        <f aca="false">VLOOKUP($A1134,LossChart!$A$3:$AB$105,17,0)-O1134</f>
        <v>1424.01122346624</v>
      </c>
    </row>
    <row r="1135" customFormat="false" ht="15" hidden="false" customHeight="false" outlineLevel="0" collapsed="false">
      <c r="B1135" s="96" t="s">
        <v>108</v>
      </c>
      <c r="C1135" s="97" t="n">
        <v>0</v>
      </c>
      <c r="D1135" s="0" t="n">
        <f aca="false">$C1135*VLOOKUP($B1135,FoodDB!$A$2:$I$1014,3,0)</f>
        <v>0</v>
      </c>
      <c r="E1135" s="0" t="n">
        <f aca="false">$C1135*VLOOKUP($B1135,FoodDB!$A$2:$I$1014,4,0)</f>
        <v>0</v>
      </c>
      <c r="F1135" s="0" t="n">
        <f aca="false">$C1135*VLOOKUP($B1135,FoodDB!$A$2:$I$1014,5,0)</f>
        <v>0</v>
      </c>
      <c r="G1135" s="0" t="n">
        <f aca="false">$C1135*VLOOKUP($B1135,FoodDB!$A$2:$I$1014,6,0)</f>
        <v>0</v>
      </c>
      <c r="H1135" s="0" t="n">
        <f aca="false">$C1135*VLOOKUP($B1135,FoodDB!$A$2:$I$1014,7,0)</f>
        <v>0</v>
      </c>
      <c r="I1135" s="0" t="n">
        <f aca="false">$C1135*VLOOKUP($B1135,FoodDB!$A$2:$I$1014,8,0)</f>
        <v>0</v>
      </c>
      <c r="J1135" s="0" t="n">
        <f aca="false">$C1135*VLOOKUP($B1135,FoodDB!$A$2:$I$1014,9,0)</f>
        <v>0</v>
      </c>
    </row>
    <row r="1136" customFormat="false" ht="15" hidden="false" customHeight="false" outlineLevel="0" collapsed="false">
      <c r="B1136" s="96" t="s">
        <v>108</v>
      </c>
      <c r="C1136" s="97" t="n">
        <v>0</v>
      </c>
      <c r="D1136" s="0" t="n">
        <f aca="false">$C1136*VLOOKUP($B1136,FoodDB!$A$2:$I$1014,3,0)</f>
        <v>0</v>
      </c>
      <c r="E1136" s="0" t="n">
        <f aca="false">$C1136*VLOOKUP($B1136,FoodDB!$A$2:$I$1014,4,0)</f>
        <v>0</v>
      </c>
      <c r="F1136" s="0" t="n">
        <f aca="false">$C1136*VLOOKUP($B1136,FoodDB!$A$2:$I$1014,5,0)</f>
        <v>0</v>
      </c>
      <c r="G1136" s="0" t="n">
        <f aca="false">$C1136*VLOOKUP($B1136,FoodDB!$A$2:$I$1014,6,0)</f>
        <v>0</v>
      </c>
      <c r="H1136" s="0" t="n">
        <f aca="false">$C1136*VLOOKUP($B1136,FoodDB!$A$2:$I$1014,7,0)</f>
        <v>0</v>
      </c>
      <c r="I1136" s="0" t="n">
        <f aca="false">$C1136*VLOOKUP($B1136,FoodDB!$A$2:$I$1014,8,0)</f>
        <v>0</v>
      </c>
      <c r="J1136" s="0" t="n">
        <f aca="false">$C1136*VLOOKUP($B1136,FoodDB!$A$2:$I$1014,9,0)</f>
        <v>0</v>
      </c>
    </row>
    <row r="1137" customFormat="false" ht="15" hidden="false" customHeight="false" outlineLevel="0" collapsed="false">
      <c r="B1137" s="96" t="s">
        <v>108</v>
      </c>
      <c r="C1137" s="97" t="n">
        <v>0</v>
      </c>
      <c r="D1137" s="0" t="n">
        <f aca="false">$C1137*VLOOKUP($B1137,FoodDB!$A$2:$I$1014,3,0)</f>
        <v>0</v>
      </c>
      <c r="E1137" s="0" t="n">
        <f aca="false">$C1137*VLOOKUP($B1137,FoodDB!$A$2:$I$1014,4,0)</f>
        <v>0</v>
      </c>
      <c r="F1137" s="0" t="n">
        <f aca="false">$C1137*VLOOKUP($B1137,FoodDB!$A$2:$I$1014,5,0)</f>
        <v>0</v>
      </c>
      <c r="G1137" s="0" t="n">
        <f aca="false">$C1137*VLOOKUP($B1137,FoodDB!$A$2:$I$1014,6,0)</f>
        <v>0</v>
      </c>
      <c r="H1137" s="0" t="n">
        <f aca="false">$C1137*VLOOKUP($B1137,FoodDB!$A$2:$I$1014,7,0)</f>
        <v>0</v>
      </c>
      <c r="I1137" s="0" t="n">
        <f aca="false">$C1137*VLOOKUP($B1137,FoodDB!$A$2:$I$1014,8,0)</f>
        <v>0</v>
      </c>
      <c r="J1137" s="0" t="n">
        <f aca="false">$C1137*VLOOKUP($B1137,FoodDB!$A$2:$I$1014,9,0)</f>
        <v>0</v>
      </c>
    </row>
    <row r="1138" customFormat="false" ht="15" hidden="false" customHeight="false" outlineLevel="0" collapsed="false">
      <c r="B1138" s="96" t="s">
        <v>108</v>
      </c>
      <c r="C1138" s="97" t="n">
        <v>0</v>
      </c>
      <c r="D1138" s="0" t="n">
        <f aca="false">$C1138*VLOOKUP($B1138,FoodDB!$A$2:$I$1014,3,0)</f>
        <v>0</v>
      </c>
      <c r="E1138" s="0" t="n">
        <f aca="false">$C1138*VLOOKUP($B1138,FoodDB!$A$2:$I$1014,4,0)</f>
        <v>0</v>
      </c>
      <c r="F1138" s="0" t="n">
        <f aca="false">$C1138*VLOOKUP($B1138,FoodDB!$A$2:$I$1014,5,0)</f>
        <v>0</v>
      </c>
      <c r="G1138" s="0" t="n">
        <f aca="false">$C1138*VLOOKUP($B1138,FoodDB!$A$2:$I$1014,6,0)</f>
        <v>0</v>
      </c>
      <c r="H1138" s="0" t="n">
        <f aca="false">$C1138*VLOOKUP($B1138,FoodDB!$A$2:$I$1014,7,0)</f>
        <v>0</v>
      </c>
      <c r="I1138" s="0" t="n">
        <f aca="false">$C1138*VLOOKUP($B1138,FoodDB!$A$2:$I$1014,8,0)</f>
        <v>0</v>
      </c>
      <c r="J1138" s="0" t="n">
        <f aca="false">$C1138*VLOOKUP($B1138,FoodDB!$A$2:$I$1014,9,0)</f>
        <v>0</v>
      </c>
    </row>
    <row r="1139" customFormat="false" ht="15" hidden="false" customHeight="false" outlineLevel="0" collapsed="false">
      <c r="B1139" s="96" t="s">
        <v>108</v>
      </c>
      <c r="C1139" s="97" t="n">
        <v>0</v>
      </c>
      <c r="D1139" s="0" t="n">
        <f aca="false">$C1139*VLOOKUP($B1139,FoodDB!$A$2:$I$1014,3,0)</f>
        <v>0</v>
      </c>
      <c r="E1139" s="0" t="n">
        <f aca="false">$C1139*VLOOKUP($B1139,FoodDB!$A$2:$I$1014,4,0)</f>
        <v>0</v>
      </c>
      <c r="F1139" s="0" t="n">
        <f aca="false">$C1139*VLOOKUP($B1139,FoodDB!$A$2:$I$1014,5,0)</f>
        <v>0</v>
      </c>
      <c r="G1139" s="0" t="n">
        <f aca="false">$C1139*VLOOKUP($B1139,FoodDB!$A$2:$I$1014,6,0)</f>
        <v>0</v>
      </c>
      <c r="H1139" s="0" t="n">
        <f aca="false">$C1139*VLOOKUP($B1139,FoodDB!$A$2:$I$1014,7,0)</f>
        <v>0</v>
      </c>
      <c r="I1139" s="0" t="n">
        <f aca="false">$C1139*VLOOKUP($B1139,FoodDB!$A$2:$I$1014,8,0)</f>
        <v>0</v>
      </c>
      <c r="J1139" s="0" t="n">
        <f aca="false">$C1139*VLOOKUP($B1139,FoodDB!$A$2:$I$1014,9,0)</f>
        <v>0</v>
      </c>
    </row>
    <row r="1140" customFormat="false" ht="15" hidden="false" customHeight="false" outlineLevel="0" collapsed="false">
      <c r="B1140" s="96" t="s">
        <v>108</v>
      </c>
      <c r="C1140" s="97" t="n">
        <v>0</v>
      </c>
      <c r="D1140" s="0" t="n">
        <f aca="false">$C1140*VLOOKUP($B1140,FoodDB!$A$2:$I$1014,3,0)</f>
        <v>0</v>
      </c>
      <c r="E1140" s="0" t="n">
        <f aca="false">$C1140*VLOOKUP($B1140,FoodDB!$A$2:$I$1014,4,0)</f>
        <v>0</v>
      </c>
      <c r="F1140" s="0" t="n">
        <f aca="false">$C1140*VLOOKUP($B1140,FoodDB!$A$2:$I$1014,5,0)</f>
        <v>0</v>
      </c>
      <c r="G1140" s="0" t="n">
        <f aca="false">$C1140*VLOOKUP($B1140,FoodDB!$A$2:$I$1014,6,0)</f>
        <v>0</v>
      </c>
      <c r="H1140" s="0" t="n">
        <f aca="false">$C1140*VLOOKUP($B1140,FoodDB!$A$2:$I$1014,7,0)</f>
        <v>0</v>
      </c>
      <c r="I1140" s="0" t="n">
        <f aca="false">$C1140*VLOOKUP($B1140,FoodDB!$A$2:$I$1014,8,0)</f>
        <v>0</v>
      </c>
      <c r="J1140" s="0" t="n">
        <f aca="false">$C1140*VLOOKUP($B1140,FoodDB!$A$2:$I$1014,9,0)</f>
        <v>0</v>
      </c>
    </row>
    <row r="1141" customFormat="false" ht="15" hidden="false" customHeight="false" outlineLevel="0" collapsed="false">
      <c r="A1141" s="0" t="s">
        <v>98</v>
      </c>
      <c r="G1141" s="0" t="n">
        <f aca="false">SUM(G1134:G1140)</f>
        <v>0</v>
      </c>
      <c r="H1141" s="0" t="n">
        <f aca="false">SUM(H1134:H1140)</f>
        <v>0</v>
      </c>
      <c r="I1141" s="0" t="n">
        <f aca="false">SUM(I1134:I1140)</f>
        <v>0</v>
      </c>
      <c r="J1141" s="0" t="n">
        <f aca="false">SUM(G1141:I1141)</f>
        <v>0</v>
      </c>
    </row>
    <row r="1142" customFormat="false" ht="15" hidden="false" customHeight="false" outlineLevel="0" collapsed="false">
      <c r="A1142" s="0" t="s">
        <v>102</v>
      </c>
      <c r="B1142" s="0" t="s">
        <v>103</v>
      </c>
      <c r="E1142" s="100"/>
      <c r="F1142" s="100"/>
      <c r="G1142" s="100" t="n">
        <f aca="false">VLOOKUP($A1134,LossChart!$A$3:$AB$105,14,0)</f>
        <v>830.707149330085</v>
      </c>
      <c r="H1142" s="100" t="n">
        <f aca="false">VLOOKUP($A1134,LossChart!$A$3:$AB$105,15,0)</f>
        <v>116</v>
      </c>
      <c r="I1142" s="100" t="n">
        <f aca="false">VLOOKUP($A1134,LossChart!$A$3:$AB$105,16,0)</f>
        <v>477.304074136158</v>
      </c>
      <c r="J1142" s="100" t="n">
        <f aca="false">VLOOKUP($A1134,LossChart!$A$3:$AB$105,17,0)</f>
        <v>1424.01122346624</v>
      </c>
      <c r="K1142" s="100"/>
    </row>
    <row r="1143" customFormat="false" ht="15" hidden="false" customHeight="false" outlineLevel="0" collapsed="false">
      <c r="A1143" s="0" t="s">
        <v>104</v>
      </c>
      <c r="G1143" s="0" t="n">
        <f aca="false">G1142-G1141</f>
        <v>830.707149330085</v>
      </c>
      <c r="H1143" s="0" t="n">
        <f aca="false">H1142-H1141</f>
        <v>116</v>
      </c>
      <c r="I1143" s="0" t="n">
        <f aca="false">I1142-I1141</f>
        <v>477.304074136158</v>
      </c>
      <c r="J1143" s="0" t="n">
        <f aca="false">J1142-J1141</f>
        <v>1424.01122346624</v>
      </c>
    </row>
    <row r="1145" customFormat="false" ht="60" hidden="false" customHeight="false" outlineLevel="0" collapsed="false">
      <c r="A1145" s="21" t="s">
        <v>63</v>
      </c>
      <c r="B1145" s="21" t="s">
        <v>93</v>
      </c>
      <c r="C1145" s="21" t="s">
        <v>94</v>
      </c>
      <c r="D1145" s="94" t="str">
        <f aca="false">FoodDB!$C$1</f>
        <v>Fat
(g)</v>
      </c>
      <c r="E1145" s="94" t="str">
        <f aca="false">FoodDB!$D$1</f>
        <v>Carbs
(g)</v>
      </c>
      <c r="F1145" s="94" t="str">
        <f aca="false">FoodDB!$E$1</f>
        <v>Protein
(g)</v>
      </c>
      <c r="G1145" s="94" t="str">
        <f aca="false">FoodDB!$F$1</f>
        <v>Fat
(Cal)</v>
      </c>
      <c r="H1145" s="94" t="str">
        <f aca="false">FoodDB!$G$1</f>
        <v>Carb
(Cal)</v>
      </c>
      <c r="I1145" s="94" t="str">
        <f aca="false">FoodDB!$H$1</f>
        <v>Protein
(Cal)</v>
      </c>
      <c r="J1145" s="94" t="str">
        <f aca="false">FoodDB!$I$1</f>
        <v>Total
Calories</v>
      </c>
      <c r="K1145" s="94"/>
      <c r="L1145" s="94" t="s">
        <v>110</v>
      </c>
      <c r="M1145" s="94" t="s">
        <v>111</v>
      </c>
      <c r="N1145" s="94" t="s">
        <v>112</v>
      </c>
      <c r="O1145" s="94" t="s">
        <v>113</v>
      </c>
      <c r="P1145" s="94" t="s">
        <v>118</v>
      </c>
      <c r="Q1145" s="94" t="s">
        <v>119</v>
      </c>
      <c r="R1145" s="94" t="s">
        <v>120</v>
      </c>
      <c r="S1145" s="94" t="s">
        <v>121</v>
      </c>
    </row>
    <row r="1146" customFormat="false" ht="15" hidden="false" customHeight="false" outlineLevel="0" collapsed="false">
      <c r="A1146" s="95" t="n">
        <f aca="false">A1134+1</f>
        <v>43089</v>
      </c>
      <c r="B1146" s="96" t="s">
        <v>108</v>
      </c>
      <c r="C1146" s="97" t="n">
        <v>0</v>
      </c>
      <c r="D1146" s="0" t="n">
        <f aca="false">$C1146*VLOOKUP($B1146,FoodDB!$A$2:$I$1014,3,0)</f>
        <v>0</v>
      </c>
      <c r="E1146" s="0" t="n">
        <f aca="false">$C1146*VLOOKUP($B1146,FoodDB!$A$2:$I$1014,4,0)</f>
        <v>0</v>
      </c>
      <c r="F1146" s="0" t="n">
        <f aca="false">$C1146*VLOOKUP($B1146,FoodDB!$A$2:$I$1014,5,0)</f>
        <v>0</v>
      </c>
      <c r="G1146" s="0" t="n">
        <f aca="false">$C1146*VLOOKUP($B1146,FoodDB!$A$2:$I$1014,6,0)</f>
        <v>0</v>
      </c>
      <c r="H1146" s="0" t="n">
        <f aca="false">$C1146*VLOOKUP($B1146,FoodDB!$A$2:$I$1014,7,0)</f>
        <v>0</v>
      </c>
      <c r="I1146" s="0" t="n">
        <f aca="false">$C1146*VLOOKUP($B1146,FoodDB!$A$2:$I$1014,8,0)</f>
        <v>0</v>
      </c>
      <c r="J1146" s="0" t="n">
        <f aca="false">$C1146*VLOOKUP($B1146,FoodDB!$A$2:$I$1014,9,0)</f>
        <v>0</v>
      </c>
      <c r="L1146" s="0" t="n">
        <f aca="false">SUM(G1146:G1152)</f>
        <v>0</v>
      </c>
      <c r="M1146" s="0" t="n">
        <f aca="false">SUM(H1146:H1152)</f>
        <v>0</v>
      </c>
      <c r="N1146" s="0" t="n">
        <f aca="false">SUM(I1146:I1152)</f>
        <v>0</v>
      </c>
      <c r="O1146" s="0" t="n">
        <f aca="false">SUM(L1146:N1146)</f>
        <v>0</v>
      </c>
      <c r="P1146" s="100" t="n">
        <f aca="false">VLOOKUP($A1146,LossChart!$A$3:$AB$105,14,0)-L1146</f>
        <v>834.533047788091</v>
      </c>
      <c r="Q1146" s="100" t="n">
        <f aca="false">VLOOKUP($A1146,LossChart!$A$3:$AB$105,15,0)-M1146</f>
        <v>116</v>
      </c>
      <c r="R1146" s="100" t="n">
        <f aca="false">VLOOKUP($A1146,LossChart!$A$3:$AB$105,16,0)-N1146</f>
        <v>477.304074136158</v>
      </c>
      <c r="S1146" s="100" t="n">
        <f aca="false">VLOOKUP($A1146,LossChart!$A$3:$AB$105,17,0)-O1146</f>
        <v>1427.83712192425</v>
      </c>
    </row>
    <row r="1147" customFormat="false" ht="15" hidden="false" customHeight="false" outlineLevel="0" collapsed="false">
      <c r="B1147" s="96" t="s">
        <v>108</v>
      </c>
      <c r="C1147" s="97" t="n">
        <v>0</v>
      </c>
      <c r="D1147" s="0" t="n">
        <f aca="false">$C1147*VLOOKUP($B1147,FoodDB!$A$2:$I$1014,3,0)</f>
        <v>0</v>
      </c>
      <c r="E1147" s="0" t="n">
        <f aca="false">$C1147*VLOOKUP($B1147,FoodDB!$A$2:$I$1014,4,0)</f>
        <v>0</v>
      </c>
      <c r="F1147" s="0" t="n">
        <f aca="false">$C1147*VLOOKUP($B1147,FoodDB!$A$2:$I$1014,5,0)</f>
        <v>0</v>
      </c>
      <c r="G1147" s="0" t="n">
        <f aca="false">$C1147*VLOOKUP($B1147,FoodDB!$A$2:$I$1014,6,0)</f>
        <v>0</v>
      </c>
      <c r="H1147" s="0" t="n">
        <f aca="false">$C1147*VLOOKUP($B1147,FoodDB!$A$2:$I$1014,7,0)</f>
        <v>0</v>
      </c>
      <c r="I1147" s="0" t="n">
        <f aca="false">$C1147*VLOOKUP($B1147,FoodDB!$A$2:$I$1014,8,0)</f>
        <v>0</v>
      </c>
      <c r="J1147" s="0" t="n">
        <f aca="false">$C1147*VLOOKUP($B1147,FoodDB!$A$2:$I$1014,9,0)</f>
        <v>0</v>
      </c>
    </row>
    <row r="1148" customFormat="false" ht="15" hidden="false" customHeight="false" outlineLevel="0" collapsed="false">
      <c r="B1148" s="96" t="s">
        <v>108</v>
      </c>
      <c r="C1148" s="97" t="n">
        <v>0</v>
      </c>
      <c r="D1148" s="0" t="n">
        <f aca="false">$C1148*VLOOKUP($B1148,FoodDB!$A$2:$I$1014,3,0)</f>
        <v>0</v>
      </c>
      <c r="E1148" s="0" t="n">
        <f aca="false">$C1148*VLOOKUP($B1148,FoodDB!$A$2:$I$1014,4,0)</f>
        <v>0</v>
      </c>
      <c r="F1148" s="0" t="n">
        <f aca="false">$C1148*VLOOKUP($B1148,FoodDB!$A$2:$I$1014,5,0)</f>
        <v>0</v>
      </c>
      <c r="G1148" s="0" t="n">
        <f aca="false">$C1148*VLOOKUP($B1148,FoodDB!$A$2:$I$1014,6,0)</f>
        <v>0</v>
      </c>
      <c r="H1148" s="0" t="n">
        <f aca="false">$C1148*VLOOKUP($B1148,FoodDB!$A$2:$I$1014,7,0)</f>
        <v>0</v>
      </c>
      <c r="I1148" s="0" t="n">
        <f aca="false">$C1148*VLOOKUP($B1148,FoodDB!$A$2:$I$1014,8,0)</f>
        <v>0</v>
      </c>
      <c r="J1148" s="0" t="n">
        <f aca="false">$C1148*VLOOKUP($B1148,FoodDB!$A$2:$I$1014,9,0)</f>
        <v>0</v>
      </c>
    </row>
    <row r="1149" customFormat="false" ht="15" hidden="false" customHeight="false" outlineLevel="0" collapsed="false">
      <c r="B1149" s="96" t="s">
        <v>108</v>
      </c>
      <c r="C1149" s="97" t="n">
        <v>0</v>
      </c>
      <c r="D1149" s="0" t="n">
        <f aca="false">$C1149*VLOOKUP($B1149,FoodDB!$A$2:$I$1014,3,0)</f>
        <v>0</v>
      </c>
      <c r="E1149" s="0" t="n">
        <f aca="false">$C1149*VLOOKUP($B1149,FoodDB!$A$2:$I$1014,4,0)</f>
        <v>0</v>
      </c>
      <c r="F1149" s="0" t="n">
        <f aca="false">$C1149*VLOOKUP($B1149,FoodDB!$A$2:$I$1014,5,0)</f>
        <v>0</v>
      </c>
      <c r="G1149" s="0" t="n">
        <f aca="false">$C1149*VLOOKUP($B1149,FoodDB!$A$2:$I$1014,6,0)</f>
        <v>0</v>
      </c>
      <c r="H1149" s="0" t="n">
        <f aca="false">$C1149*VLOOKUP($B1149,FoodDB!$A$2:$I$1014,7,0)</f>
        <v>0</v>
      </c>
      <c r="I1149" s="0" t="n">
        <f aca="false">$C1149*VLOOKUP($B1149,FoodDB!$A$2:$I$1014,8,0)</f>
        <v>0</v>
      </c>
      <c r="J1149" s="0" t="n">
        <f aca="false">$C1149*VLOOKUP($B1149,FoodDB!$A$2:$I$1014,9,0)</f>
        <v>0</v>
      </c>
    </row>
    <row r="1150" customFormat="false" ht="15" hidden="false" customHeight="false" outlineLevel="0" collapsed="false">
      <c r="B1150" s="96" t="s">
        <v>108</v>
      </c>
      <c r="C1150" s="97" t="n">
        <v>0</v>
      </c>
      <c r="D1150" s="0" t="n">
        <f aca="false">$C1150*VLOOKUP($B1150,FoodDB!$A$2:$I$1014,3,0)</f>
        <v>0</v>
      </c>
      <c r="E1150" s="0" t="n">
        <f aca="false">$C1150*VLOOKUP($B1150,FoodDB!$A$2:$I$1014,4,0)</f>
        <v>0</v>
      </c>
      <c r="F1150" s="0" t="n">
        <f aca="false">$C1150*VLOOKUP($B1150,FoodDB!$A$2:$I$1014,5,0)</f>
        <v>0</v>
      </c>
      <c r="G1150" s="0" t="n">
        <f aca="false">$C1150*VLOOKUP($B1150,FoodDB!$A$2:$I$1014,6,0)</f>
        <v>0</v>
      </c>
      <c r="H1150" s="0" t="n">
        <f aca="false">$C1150*VLOOKUP($B1150,FoodDB!$A$2:$I$1014,7,0)</f>
        <v>0</v>
      </c>
      <c r="I1150" s="0" t="n">
        <f aca="false">$C1150*VLOOKUP($B1150,FoodDB!$A$2:$I$1014,8,0)</f>
        <v>0</v>
      </c>
      <c r="J1150" s="0" t="n">
        <f aca="false">$C1150*VLOOKUP($B1150,FoodDB!$A$2:$I$1014,9,0)</f>
        <v>0</v>
      </c>
    </row>
    <row r="1151" customFormat="false" ht="15" hidden="false" customHeight="false" outlineLevel="0" collapsed="false">
      <c r="B1151" s="96" t="s">
        <v>108</v>
      </c>
      <c r="C1151" s="97" t="n">
        <v>0</v>
      </c>
      <c r="D1151" s="0" t="n">
        <f aca="false">$C1151*VLOOKUP($B1151,FoodDB!$A$2:$I$1014,3,0)</f>
        <v>0</v>
      </c>
      <c r="E1151" s="0" t="n">
        <f aca="false">$C1151*VLOOKUP($B1151,FoodDB!$A$2:$I$1014,4,0)</f>
        <v>0</v>
      </c>
      <c r="F1151" s="0" t="n">
        <f aca="false">$C1151*VLOOKUP($B1151,FoodDB!$A$2:$I$1014,5,0)</f>
        <v>0</v>
      </c>
      <c r="G1151" s="0" t="n">
        <f aca="false">$C1151*VLOOKUP($B1151,FoodDB!$A$2:$I$1014,6,0)</f>
        <v>0</v>
      </c>
      <c r="H1151" s="0" t="n">
        <f aca="false">$C1151*VLOOKUP($B1151,FoodDB!$A$2:$I$1014,7,0)</f>
        <v>0</v>
      </c>
      <c r="I1151" s="0" t="n">
        <f aca="false">$C1151*VLOOKUP($B1151,FoodDB!$A$2:$I$1014,8,0)</f>
        <v>0</v>
      </c>
      <c r="J1151" s="0" t="n">
        <f aca="false">$C1151*VLOOKUP($B1151,FoodDB!$A$2:$I$1014,9,0)</f>
        <v>0</v>
      </c>
    </row>
    <row r="1152" customFormat="false" ht="15" hidden="false" customHeight="false" outlineLevel="0" collapsed="false">
      <c r="B1152" s="96" t="s">
        <v>108</v>
      </c>
      <c r="C1152" s="97" t="n">
        <v>0</v>
      </c>
      <c r="D1152" s="0" t="n">
        <f aca="false">$C1152*VLOOKUP($B1152,FoodDB!$A$2:$I$1014,3,0)</f>
        <v>0</v>
      </c>
      <c r="E1152" s="0" t="n">
        <f aca="false">$C1152*VLOOKUP($B1152,FoodDB!$A$2:$I$1014,4,0)</f>
        <v>0</v>
      </c>
      <c r="F1152" s="0" t="n">
        <f aca="false">$C1152*VLOOKUP($B1152,FoodDB!$A$2:$I$1014,5,0)</f>
        <v>0</v>
      </c>
      <c r="G1152" s="0" t="n">
        <f aca="false">$C1152*VLOOKUP($B1152,FoodDB!$A$2:$I$1014,6,0)</f>
        <v>0</v>
      </c>
      <c r="H1152" s="0" t="n">
        <f aca="false">$C1152*VLOOKUP($B1152,FoodDB!$A$2:$I$1014,7,0)</f>
        <v>0</v>
      </c>
      <c r="I1152" s="0" t="n">
        <f aca="false">$C1152*VLOOKUP($B1152,FoodDB!$A$2:$I$1014,8,0)</f>
        <v>0</v>
      </c>
      <c r="J1152" s="0" t="n">
        <f aca="false">$C1152*VLOOKUP($B1152,FoodDB!$A$2:$I$1014,9,0)</f>
        <v>0</v>
      </c>
    </row>
    <row r="1153" customFormat="false" ht="15" hidden="false" customHeight="false" outlineLevel="0" collapsed="false">
      <c r="A1153" s="0" t="s">
        <v>98</v>
      </c>
      <c r="G1153" s="0" t="n">
        <f aca="false">SUM(G1146:G1152)</f>
        <v>0</v>
      </c>
      <c r="H1153" s="0" t="n">
        <f aca="false">SUM(H1146:H1152)</f>
        <v>0</v>
      </c>
      <c r="I1153" s="0" t="n">
        <f aca="false">SUM(I1146:I1152)</f>
        <v>0</v>
      </c>
      <c r="J1153" s="0" t="n">
        <f aca="false">SUM(G1153:I1153)</f>
        <v>0</v>
      </c>
    </row>
    <row r="1154" customFormat="false" ht="15" hidden="false" customHeight="false" outlineLevel="0" collapsed="false">
      <c r="A1154" s="0" t="s">
        <v>102</v>
      </c>
      <c r="B1154" s="0" t="s">
        <v>103</v>
      </c>
      <c r="E1154" s="100"/>
      <c r="F1154" s="100"/>
      <c r="G1154" s="100" t="n">
        <f aca="false">VLOOKUP($A1146,LossChart!$A$3:$AB$105,14,0)</f>
        <v>834.533047788091</v>
      </c>
      <c r="H1154" s="100" t="n">
        <f aca="false">VLOOKUP($A1146,LossChart!$A$3:$AB$105,15,0)</f>
        <v>116</v>
      </c>
      <c r="I1154" s="100" t="n">
        <f aca="false">VLOOKUP($A1146,LossChart!$A$3:$AB$105,16,0)</f>
        <v>477.304074136158</v>
      </c>
      <c r="J1154" s="100" t="n">
        <f aca="false">VLOOKUP($A1146,LossChart!$A$3:$AB$105,17,0)</f>
        <v>1427.83712192425</v>
      </c>
      <c r="K1154" s="100"/>
    </row>
    <row r="1155" customFormat="false" ht="15" hidden="false" customHeight="false" outlineLevel="0" collapsed="false">
      <c r="A1155" s="0" t="s">
        <v>104</v>
      </c>
      <c r="G1155" s="0" t="n">
        <f aca="false">G1154-G1153</f>
        <v>834.533047788091</v>
      </c>
      <c r="H1155" s="0" t="n">
        <f aca="false">H1154-H1153</f>
        <v>116</v>
      </c>
      <c r="I1155" s="0" t="n">
        <f aca="false">I1154-I1153</f>
        <v>477.304074136158</v>
      </c>
      <c r="J1155" s="0" t="n">
        <f aca="false">J1154-J1153</f>
        <v>1427.83712192425</v>
      </c>
    </row>
    <row r="1157" customFormat="false" ht="60" hidden="false" customHeight="false" outlineLevel="0" collapsed="false">
      <c r="A1157" s="21" t="s">
        <v>63</v>
      </c>
      <c r="B1157" s="21" t="s">
        <v>93</v>
      </c>
      <c r="C1157" s="21" t="s">
        <v>94</v>
      </c>
      <c r="D1157" s="94" t="str">
        <f aca="false">FoodDB!$C$1</f>
        <v>Fat
(g)</v>
      </c>
      <c r="E1157" s="94" t="str">
        <f aca="false">FoodDB!$D$1</f>
        <v>Carbs
(g)</v>
      </c>
      <c r="F1157" s="94" t="str">
        <f aca="false">FoodDB!$E$1</f>
        <v>Protein
(g)</v>
      </c>
      <c r="G1157" s="94" t="str">
        <f aca="false">FoodDB!$F$1</f>
        <v>Fat
(Cal)</v>
      </c>
      <c r="H1157" s="94" t="str">
        <f aca="false">FoodDB!$G$1</f>
        <v>Carb
(Cal)</v>
      </c>
      <c r="I1157" s="94" t="str">
        <f aca="false">FoodDB!$H$1</f>
        <v>Protein
(Cal)</v>
      </c>
      <c r="J1157" s="94" t="str">
        <f aca="false">FoodDB!$I$1</f>
        <v>Total
Calories</v>
      </c>
      <c r="K1157" s="94"/>
      <c r="L1157" s="94" t="s">
        <v>110</v>
      </c>
      <c r="M1157" s="94" t="s">
        <v>111</v>
      </c>
      <c r="N1157" s="94" t="s">
        <v>112</v>
      </c>
      <c r="O1157" s="94" t="s">
        <v>113</v>
      </c>
      <c r="P1157" s="94" t="s">
        <v>118</v>
      </c>
      <c r="Q1157" s="94" t="s">
        <v>119</v>
      </c>
      <c r="R1157" s="94" t="s">
        <v>120</v>
      </c>
      <c r="S1157" s="94" t="s">
        <v>121</v>
      </c>
    </row>
    <row r="1158" customFormat="false" ht="15" hidden="false" customHeight="false" outlineLevel="0" collapsed="false">
      <c r="A1158" s="95" t="n">
        <f aca="false">A1146+1</f>
        <v>43090</v>
      </c>
      <c r="B1158" s="96" t="s">
        <v>108</v>
      </c>
      <c r="C1158" s="97" t="n">
        <v>0</v>
      </c>
      <c r="D1158" s="0" t="n">
        <f aca="false">$C1158*VLOOKUP($B1158,FoodDB!$A$2:$I$1014,3,0)</f>
        <v>0</v>
      </c>
      <c r="E1158" s="0" t="n">
        <f aca="false">$C1158*VLOOKUP($B1158,FoodDB!$A$2:$I$1014,4,0)</f>
        <v>0</v>
      </c>
      <c r="F1158" s="0" t="n">
        <f aca="false">$C1158*VLOOKUP($B1158,FoodDB!$A$2:$I$1014,5,0)</f>
        <v>0</v>
      </c>
      <c r="G1158" s="0" t="n">
        <f aca="false">$C1158*VLOOKUP($B1158,FoodDB!$A$2:$I$1014,6,0)</f>
        <v>0</v>
      </c>
      <c r="H1158" s="0" t="n">
        <f aca="false">$C1158*VLOOKUP($B1158,FoodDB!$A$2:$I$1014,7,0)</f>
        <v>0</v>
      </c>
      <c r="I1158" s="0" t="n">
        <f aca="false">$C1158*VLOOKUP($B1158,FoodDB!$A$2:$I$1014,8,0)</f>
        <v>0</v>
      </c>
      <c r="J1158" s="0" t="n">
        <f aca="false">$C1158*VLOOKUP($B1158,FoodDB!$A$2:$I$1014,9,0)</f>
        <v>0</v>
      </c>
      <c r="L1158" s="0" t="n">
        <f aca="false">SUM(G1158:G1164)</f>
        <v>0</v>
      </c>
      <c r="M1158" s="0" t="n">
        <f aca="false">SUM(H1158:H1164)</f>
        <v>0</v>
      </c>
      <c r="N1158" s="0" t="n">
        <f aca="false">SUM(I1158:I1164)</f>
        <v>0</v>
      </c>
      <c r="O1158" s="0" t="n">
        <f aca="false">SUM(L1158:N1158)</f>
        <v>0</v>
      </c>
      <c r="P1158" s="100" t="n">
        <f aca="false">VLOOKUP($A1158,LossChart!$A$3:$AB$105,14,0)-L1158</f>
        <v>838.325059716896</v>
      </c>
      <c r="Q1158" s="100" t="n">
        <f aca="false">VLOOKUP($A1158,LossChart!$A$3:$AB$105,15,0)-M1158</f>
        <v>116</v>
      </c>
      <c r="R1158" s="100" t="n">
        <f aca="false">VLOOKUP($A1158,LossChart!$A$3:$AB$105,16,0)-N1158</f>
        <v>477.304074136158</v>
      </c>
      <c r="S1158" s="100" t="n">
        <f aca="false">VLOOKUP($A1158,LossChart!$A$3:$AB$105,17,0)-O1158</f>
        <v>1431.62913385305</v>
      </c>
    </row>
    <row r="1159" customFormat="false" ht="15" hidden="false" customHeight="false" outlineLevel="0" collapsed="false">
      <c r="B1159" s="96" t="s">
        <v>108</v>
      </c>
      <c r="C1159" s="97" t="n">
        <v>0</v>
      </c>
      <c r="D1159" s="0" t="n">
        <f aca="false">$C1159*VLOOKUP($B1159,FoodDB!$A$2:$I$1014,3,0)</f>
        <v>0</v>
      </c>
      <c r="E1159" s="0" t="n">
        <f aca="false">$C1159*VLOOKUP($B1159,FoodDB!$A$2:$I$1014,4,0)</f>
        <v>0</v>
      </c>
      <c r="F1159" s="0" t="n">
        <f aca="false">$C1159*VLOOKUP($B1159,FoodDB!$A$2:$I$1014,5,0)</f>
        <v>0</v>
      </c>
      <c r="G1159" s="0" t="n">
        <f aca="false">$C1159*VLOOKUP($B1159,FoodDB!$A$2:$I$1014,6,0)</f>
        <v>0</v>
      </c>
      <c r="H1159" s="0" t="n">
        <f aca="false">$C1159*VLOOKUP($B1159,FoodDB!$A$2:$I$1014,7,0)</f>
        <v>0</v>
      </c>
      <c r="I1159" s="0" t="n">
        <f aca="false">$C1159*VLOOKUP($B1159,FoodDB!$A$2:$I$1014,8,0)</f>
        <v>0</v>
      </c>
      <c r="J1159" s="0" t="n">
        <f aca="false">$C1159*VLOOKUP($B1159,FoodDB!$A$2:$I$1014,9,0)</f>
        <v>0</v>
      </c>
    </row>
    <row r="1160" customFormat="false" ht="15" hidden="false" customHeight="false" outlineLevel="0" collapsed="false">
      <c r="B1160" s="96" t="s">
        <v>108</v>
      </c>
      <c r="C1160" s="97" t="n">
        <v>0</v>
      </c>
      <c r="D1160" s="0" t="n">
        <f aca="false">$C1160*VLOOKUP($B1160,FoodDB!$A$2:$I$1014,3,0)</f>
        <v>0</v>
      </c>
      <c r="E1160" s="0" t="n">
        <f aca="false">$C1160*VLOOKUP($B1160,FoodDB!$A$2:$I$1014,4,0)</f>
        <v>0</v>
      </c>
      <c r="F1160" s="0" t="n">
        <f aca="false">$C1160*VLOOKUP($B1160,FoodDB!$A$2:$I$1014,5,0)</f>
        <v>0</v>
      </c>
      <c r="G1160" s="0" t="n">
        <f aca="false">$C1160*VLOOKUP($B1160,FoodDB!$A$2:$I$1014,6,0)</f>
        <v>0</v>
      </c>
      <c r="H1160" s="0" t="n">
        <f aca="false">$C1160*VLOOKUP($B1160,FoodDB!$A$2:$I$1014,7,0)</f>
        <v>0</v>
      </c>
      <c r="I1160" s="0" t="n">
        <f aca="false">$C1160*VLOOKUP($B1160,FoodDB!$A$2:$I$1014,8,0)</f>
        <v>0</v>
      </c>
      <c r="J1160" s="0" t="n">
        <f aca="false">$C1160*VLOOKUP($B1160,FoodDB!$A$2:$I$1014,9,0)</f>
        <v>0</v>
      </c>
    </row>
    <row r="1161" customFormat="false" ht="15" hidden="false" customHeight="false" outlineLevel="0" collapsed="false">
      <c r="B1161" s="96" t="s">
        <v>108</v>
      </c>
      <c r="C1161" s="97" t="n">
        <v>0</v>
      </c>
      <c r="D1161" s="0" t="n">
        <f aca="false">$C1161*VLOOKUP($B1161,FoodDB!$A$2:$I$1014,3,0)</f>
        <v>0</v>
      </c>
      <c r="E1161" s="0" t="n">
        <f aca="false">$C1161*VLOOKUP($B1161,FoodDB!$A$2:$I$1014,4,0)</f>
        <v>0</v>
      </c>
      <c r="F1161" s="0" t="n">
        <f aca="false">$C1161*VLOOKUP($B1161,FoodDB!$A$2:$I$1014,5,0)</f>
        <v>0</v>
      </c>
      <c r="G1161" s="0" t="n">
        <f aca="false">$C1161*VLOOKUP($B1161,FoodDB!$A$2:$I$1014,6,0)</f>
        <v>0</v>
      </c>
      <c r="H1161" s="0" t="n">
        <f aca="false">$C1161*VLOOKUP($B1161,FoodDB!$A$2:$I$1014,7,0)</f>
        <v>0</v>
      </c>
      <c r="I1161" s="0" t="n">
        <f aca="false">$C1161*VLOOKUP($B1161,FoodDB!$A$2:$I$1014,8,0)</f>
        <v>0</v>
      </c>
      <c r="J1161" s="0" t="n">
        <f aca="false">$C1161*VLOOKUP($B1161,FoodDB!$A$2:$I$1014,9,0)</f>
        <v>0</v>
      </c>
    </row>
    <row r="1162" customFormat="false" ht="15" hidden="false" customHeight="false" outlineLevel="0" collapsed="false">
      <c r="B1162" s="96" t="s">
        <v>108</v>
      </c>
      <c r="C1162" s="97" t="n">
        <v>0</v>
      </c>
      <c r="D1162" s="0" t="n">
        <f aca="false">$C1162*VLOOKUP($B1162,FoodDB!$A$2:$I$1014,3,0)</f>
        <v>0</v>
      </c>
      <c r="E1162" s="0" t="n">
        <f aca="false">$C1162*VLOOKUP($B1162,FoodDB!$A$2:$I$1014,4,0)</f>
        <v>0</v>
      </c>
      <c r="F1162" s="0" t="n">
        <f aca="false">$C1162*VLOOKUP($B1162,FoodDB!$A$2:$I$1014,5,0)</f>
        <v>0</v>
      </c>
      <c r="G1162" s="0" t="n">
        <f aca="false">$C1162*VLOOKUP($B1162,FoodDB!$A$2:$I$1014,6,0)</f>
        <v>0</v>
      </c>
      <c r="H1162" s="0" t="n">
        <f aca="false">$C1162*VLOOKUP($B1162,FoodDB!$A$2:$I$1014,7,0)</f>
        <v>0</v>
      </c>
      <c r="I1162" s="0" t="n">
        <f aca="false">$C1162*VLOOKUP($B1162,FoodDB!$A$2:$I$1014,8,0)</f>
        <v>0</v>
      </c>
      <c r="J1162" s="0" t="n">
        <f aca="false">$C1162*VLOOKUP($B1162,FoodDB!$A$2:$I$1014,9,0)</f>
        <v>0</v>
      </c>
    </row>
    <row r="1163" customFormat="false" ht="15" hidden="false" customHeight="false" outlineLevel="0" collapsed="false">
      <c r="B1163" s="96" t="s">
        <v>108</v>
      </c>
      <c r="C1163" s="97" t="n">
        <v>0</v>
      </c>
      <c r="D1163" s="0" t="n">
        <f aca="false">$C1163*VLOOKUP($B1163,FoodDB!$A$2:$I$1014,3,0)</f>
        <v>0</v>
      </c>
      <c r="E1163" s="0" t="n">
        <f aca="false">$C1163*VLOOKUP($B1163,FoodDB!$A$2:$I$1014,4,0)</f>
        <v>0</v>
      </c>
      <c r="F1163" s="0" t="n">
        <f aca="false">$C1163*VLOOKUP($B1163,FoodDB!$A$2:$I$1014,5,0)</f>
        <v>0</v>
      </c>
      <c r="G1163" s="0" t="n">
        <f aca="false">$C1163*VLOOKUP($B1163,FoodDB!$A$2:$I$1014,6,0)</f>
        <v>0</v>
      </c>
      <c r="H1163" s="0" t="n">
        <f aca="false">$C1163*VLOOKUP($B1163,FoodDB!$A$2:$I$1014,7,0)</f>
        <v>0</v>
      </c>
      <c r="I1163" s="0" t="n">
        <f aca="false">$C1163*VLOOKUP($B1163,FoodDB!$A$2:$I$1014,8,0)</f>
        <v>0</v>
      </c>
      <c r="J1163" s="0" t="n">
        <f aca="false">$C1163*VLOOKUP($B1163,FoodDB!$A$2:$I$1014,9,0)</f>
        <v>0</v>
      </c>
    </row>
    <row r="1164" customFormat="false" ht="15" hidden="false" customHeight="false" outlineLevel="0" collapsed="false">
      <c r="B1164" s="96" t="s">
        <v>108</v>
      </c>
      <c r="C1164" s="97" t="n">
        <v>0</v>
      </c>
      <c r="D1164" s="0" t="n">
        <f aca="false">$C1164*VLOOKUP($B1164,FoodDB!$A$2:$I$1014,3,0)</f>
        <v>0</v>
      </c>
      <c r="E1164" s="0" t="n">
        <f aca="false">$C1164*VLOOKUP($B1164,FoodDB!$A$2:$I$1014,4,0)</f>
        <v>0</v>
      </c>
      <c r="F1164" s="0" t="n">
        <f aca="false">$C1164*VLOOKUP($B1164,FoodDB!$A$2:$I$1014,5,0)</f>
        <v>0</v>
      </c>
      <c r="G1164" s="0" t="n">
        <f aca="false">$C1164*VLOOKUP($B1164,FoodDB!$A$2:$I$1014,6,0)</f>
        <v>0</v>
      </c>
      <c r="H1164" s="0" t="n">
        <f aca="false">$C1164*VLOOKUP($B1164,FoodDB!$A$2:$I$1014,7,0)</f>
        <v>0</v>
      </c>
      <c r="I1164" s="0" t="n">
        <f aca="false">$C1164*VLOOKUP($B1164,FoodDB!$A$2:$I$1014,8,0)</f>
        <v>0</v>
      </c>
      <c r="J1164" s="0" t="n">
        <f aca="false">$C1164*VLOOKUP($B1164,FoodDB!$A$2:$I$1014,9,0)</f>
        <v>0</v>
      </c>
    </row>
    <row r="1165" customFormat="false" ht="15" hidden="false" customHeight="false" outlineLevel="0" collapsed="false">
      <c r="A1165" s="0" t="s">
        <v>98</v>
      </c>
      <c r="G1165" s="0" t="n">
        <f aca="false">SUM(G1158:G1164)</f>
        <v>0</v>
      </c>
      <c r="H1165" s="0" t="n">
        <f aca="false">SUM(H1158:H1164)</f>
        <v>0</v>
      </c>
      <c r="I1165" s="0" t="n">
        <f aca="false">SUM(I1158:I1164)</f>
        <v>0</v>
      </c>
      <c r="J1165" s="0" t="n">
        <f aca="false">SUM(G1165:I1165)</f>
        <v>0</v>
      </c>
    </row>
    <row r="1166" customFormat="false" ht="15" hidden="false" customHeight="false" outlineLevel="0" collapsed="false">
      <c r="A1166" s="0" t="s">
        <v>102</v>
      </c>
      <c r="B1166" s="0" t="s">
        <v>103</v>
      </c>
      <c r="E1166" s="100"/>
      <c r="F1166" s="100"/>
      <c r="G1166" s="100" t="n">
        <f aca="false">VLOOKUP($A1158,LossChart!$A$3:$AB$105,14,0)</f>
        <v>838.325059716896</v>
      </c>
      <c r="H1166" s="100" t="n">
        <f aca="false">VLOOKUP($A1158,LossChart!$A$3:$AB$105,15,0)</f>
        <v>116</v>
      </c>
      <c r="I1166" s="100" t="n">
        <f aca="false">VLOOKUP($A1158,LossChart!$A$3:$AB$105,16,0)</f>
        <v>477.304074136158</v>
      </c>
      <c r="J1166" s="100" t="n">
        <f aca="false">VLOOKUP($A1158,LossChart!$A$3:$AB$105,17,0)</f>
        <v>1431.62913385305</v>
      </c>
      <c r="K1166" s="100"/>
    </row>
    <row r="1167" customFormat="false" ht="15" hidden="false" customHeight="false" outlineLevel="0" collapsed="false">
      <c r="A1167" s="0" t="s">
        <v>104</v>
      </c>
      <c r="G1167" s="0" t="n">
        <f aca="false">G1166-G1165</f>
        <v>838.325059716896</v>
      </c>
      <c r="H1167" s="0" t="n">
        <f aca="false">H1166-H1165</f>
        <v>116</v>
      </c>
      <c r="I1167" s="0" t="n">
        <f aca="false">I1166-I1165</f>
        <v>477.304074136158</v>
      </c>
      <c r="J1167" s="0" t="n">
        <f aca="false">J1166-J1165</f>
        <v>1431.62913385305</v>
      </c>
    </row>
    <row r="1169" customFormat="false" ht="60" hidden="false" customHeight="false" outlineLevel="0" collapsed="false">
      <c r="A1169" s="21" t="s">
        <v>63</v>
      </c>
      <c r="B1169" s="21" t="s">
        <v>93</v>
      </c>
      <c r="C1169" s="21" t="s">
        <v>94</v>
      </c>
      <c r="D1169" s="94" t="str">
        <f aca="false">FoodDB!$C$1</f>
        <v>Fat
(g)</v>
      </c>
      <c r="E1169" s="94" t="str">
        <f aca="false">FoodDB!$D$1</f>
        <v>Carbs
(g)</v>
      </c>
      <c r="F1169" s="94" t="str">
        <f aca="false">FoodDB!$E$1</f>
        <v>Protein
(g)</v>
      </c>
      <c r="G1169" s="94" t="str">
        <f aca="false">FoodDB!$F$1</f>
        <v>Fat
(Cal)</v>
      </c>
      <c r="H1169" s="94" t="str">
        <f aca="false">FoodDB!$G$1</f>
        <v>Carb
(Cal)</v>
      </c>
      <c r="I1169" s="94" t="str">
        <f aca="false">FoodDB!$H$1</f>
        <v>Protein
(Cal)</v>
      </c>
      <c r="J1169" s="94" t="str">
        <f aca="false">FoodDB!$I$1</f>
        <v>Total
Calories</v>
      </c>
      <c r="K1169" s="94"/>
      <c r="L1169" s="94" t="s">
        <v>110</v>
      </c>
      <c r="M1169" s="94" t="s">
        <v>111</v>
      </c>
      <c r="N1169" s="94" t="s">
        <v>112</v>
      </c>
      <c r="O1169" s="94" t="s">
        <v>113</v>
      </c>
      <c r="P1169" s="94" t="s">
        <v>118</v>
      </c>
      <c r="Q1169" s="94" t="s">
        <v>119</v>
      </c>
      <c r="R1169" s="94" t="s">
        <v>120</v>
      </c>
      <c r="S1169" s="94" t="s">
        <v>121</v>
      </c>
    </row>
    <row r="1170" customFormat="false" ht="15" hidden="false" customHeight="false" outlineLevel="0" collapsed="false">
      <c r="A1170" s="95" t="n">
        <f aca="false">A1158+1</f>
        <v>43091</v>
      </c>
      <c r="B1170" s="96" t="s">
        <v>108</v>
      </c>
      <c r="C1170" s="97" t="n">
        <v>0</v>
      </c>
      <c r="D1170" s="0" t="n">
        <f aca="false">$C1170*VLOOKUP($B1170,FoodDB!$A$2:$I$1014,3,0)</f>
        <v>0</v>
      </c>
      <c r="E1170" s="0" t="n">
        <f aca="false">$C1170*VLOOKUP($B1170,FoodDB!$A$2:$I$1014,4,0)</f>
        <v>0</v>
      </c>
      <c r="F1170" s="0" t="n">
        <f aca="false">$C1170*VLOOKUP($B1170,FoodDB!$A$2:$I$1014,5,0)</f>
        <v>0</v>
      </c>
      <c r="G1170" s="0" t="n">
        <f aca="false">$C1170*VLOOKUP($B1170,FoodDB!$A$2:$I$1014,6,0)</f>
        <v>0</v>
      </c>
      <c r="H1170" s="0" t="n">
        <f aca="false">$C1170*VLOOKUP($B1170,FoodDB!$A$2:$I$1014,7,0)</f>
        <v>0</v>
      </c>
      <c r="I1170" s="0" t="n">
        <f aca="false">$C1170*VLOOKUP($B1170,FoodDB!$A$2:$I$1014,8,0)</f>
        <v>0</v>
      </c>
      <c r="J1170" s="0" t="n">
        <f aca="false">$C1170*VLOOKUP($B1170,FoodDB!$A$2:$I$1014,9,0)</f>
        <v>0</v>
      </c>
      <c r="L1170" s="0" t="n">
        <f aca="false">SUM(G1170:G1176)</f>
        <v>0</v>
      </c>
      <c r="M1170" s="0" t="n">
        <f aca="false">SUM(H1170:H1176)</f>
        <v>0</v>
      </c>
      <c r="N1170" s="0" t="n">
        <f aca="false">SUM(I1170:I1176)</f>
        <v>0</v>
      </c>
      <c r="O1170" s="0" t="n">
        <f aca="false">SUM(L1170:N1170)</f>
        <v>0</v>
      </c>
      <c r="P1170" s="100" t="n">
        <f aca="false">VLOOKUP($A1170,LossChart!$A$3:$AB$105,14,0)-L1170</f>
        <v>842.083485254332</v>
      </c>
      <c r="Q1170" s="100" t="n">
        <f aca="false">VLOOKUP($A1170,LossChart!$A$3:$AB$105,15,0)-M1170</f>
        <v>116</v>
      </c>
      <c r="R1170" s="100" t="n">
        <f aca="false">VLOOKUP($A1170,LossChart!$A$3:$AB$105,16,0)-N1170</f>
        <v>477.304074136158</v>
      </c>
      <c r="S1170" s="100" t="n">
        <f aca="false">VLOOKUP($A1170,LossChart!$A$3:$AB$105,17,0)-O1170</f>
        <v>1435.38755939049</v>
      </c>
    </row>
    <row r="1171" customFormat="false" ht="15" hidden="false" customHeight="false" outlineLevel="0" collapsed="false">
      <c r="B1171" s="96" t="s">
        <v>108</v>
      </c>
      <c r="C1171" s="97" t="n">
        <v>0</v>
      </c>
      <c r="D1171" s="0" t="n">
        <f aca="false">$C1171*VLOOKUP($B1171,FoodDB!$A$2:$I$1014,3,0)</f>
        <v>0</v>
      </c>
      <c r="E1171" s="0" t="n">
        <f aca="false">$C1171*VLOOKUP($B1171,FoodDB!$A$2:$I$1014,4,0)</f>
        <v>0</v>
      </c>
      <c r="F1171" s="0" t="n">
        <f aca="false">$C1171*VLOOKUP($B1171,FoodDB!$A$2:$I$1014,5,0)</f>
        <v>0</v>
      </c>
      <c r="G1171" s="0" t="n">
        <f aca="false">$C1171*VLOOKUP($B1171,FoodDB!$A$2:$I$1014,6,0)</f>
        <v>0</v>
      </c>
      <c r="H1171" s="0" t="n">
        <f aca="false">$C1171*VLOOKUP($B1171,FoodDB!$A$2:$I$1014,7,0)</f>
        <v>0</v>
      </c>
      <c r="I1171" s="0" t="n">
        <f aca="false">$C1171*VLOOKUP($B1171,FoodDB!$A$2:$I$1014,8,0)</f>
        <v>0</v>
      </c>
      <c r="J1171" s="0" t="n">
        <f aca="false">$C1171*VLOOKUP($B1171,FoodDB!$A$2:$I$1014,9,0)</f>
        <v>0</v>
      </c>
    </row>
    <row r="1172" customFormat="false" ht="15" hidden="false" customHeight="false" outlineLevel="0" collapsed="false">
      <c r="B1172" s="96" t="s">
        <v>108</v>
      </c>
      <c r="C1172" s="97" t="n">
        <v>0</v>
      </c>
      <c r="D1172" s="0" t="n">
        <f aca="false">$C1172*VLOOKUP($B1172,FoodDB!$A$2:$I$1014,3,0)</f>
        <v>0</v>
      </c>
      <c r="E1172" s="0" t="n">
        <f aca="false">$C1172*VLOOKUP($B1172,FoodDB!$A$2:$I$1014,4,0)</f>
        <v>0</v>
      </c>
      <c r="F1172" s="0" t="n">
        <f aca="false">$C1172*VLOOKUP($B1172,FoodDB!$A$2:$I$1014,5,0)</f>
        <v>0</v>
      </c>
      <c r="G1172" s="0" t="n">
        <f aca="false">$C1172*VLOOKUP($B1172,FoodDB!$A$2:$I$1014,6,0)</f>
        <v>0</v>
      </c>
      <c r="H1172" s="0" t="n">
        <f aca="false">$C1172*VLOOKUP($B1172,FoodDB!$A$2:$I$1014,7,0)</f>
        <v>0</v>
      </c>
      <c r="I1172" s="0" t="n">
        <f aca="false">$C1172*VLOOKUP($B1172,FoodDB!$A$2:$I$1014,8,0)</f>
        <v>0</v>
      </c>
      <c r="J1172" s="0" t="n">
        <f aca="false">$C1172*VLOOKUP($B1172,FoodDB!$A$2:$I$1014,9,0)</f>
        <v>0</v>
      </c>
    </row>
    <row r="1173" customFormat="false" ht="15" hidden="false" customHeight="false" outlineLevel="0" collapsed="false">
      <c r="B1173" s="96" t="s">
        <v>108</v>
      </c>
      <c r="C1173" s="97" t="n">
        <v>0</v>
      </c>
      <c r="D1173" s="0" t="n">
        <f aca="false">$C1173*VLOOKUP($B1173,FoodDB!$A$2:$I$1014,3,0)</f>
        <v>0</v>
      </c>
      <c r="E1173" s="0" t="n">
        <f aca="false">$C1173*VLOOKUP($B1173,FoodDB!$A$2:$I$1014,4,0)</f>
        <v>0</v>
      </c>
      <c r="F1173" s="0" t="n">
        <f aca="false">$C1173*VLOOKUP($B1173,FoodDB!$A$2:$I$1014,5,0)</f>
        <v>0</v>
      </c>
      <c r="G1173" s="0" t="n">
        <f aca="false">$C1173*VLOOKUP($B1173,FoodDB!$A$2:$I$1014,6,0)</f>
        <v>0</v>
      </c>
      <c r="H1173" s="0" t="n">
        <f aca="false">$C1173*VLOOKUP($B1173,FoodDB!$A$2:$I$1014,7,0)</f>
        <v>0</v>
      </c>
      <c r="I1173" s="0" t="n">
        <f aca="false">$C1173*VLOOKUP($B1173,FoodDB!$A$2:$I$1014,8,0)</f>
        <v>0</v>
      </c>
      <c r="J1173" s="0" t="n">
        <f aca="false">$C1173*VLOOKUP($B1173,FoodDB!$A$2:$I$1014,9,0)</f>
        <v>0</v>
      </c>
    </row>
    <row r="1174" customFormat="false" ht="15" hidden="false" customHeight="false" outlineLevel="0" collapsed="false">
      <c r="B1174" s="96" t="s">
        <v>108</v>
      </c>
      <c r="C1174" s="97" t="n">
        <v>0</v>
      </c>
      <c r="D1174" s="0" t="n">
        <f aca="false">$C1174*VLOOKUP($B1174,FoodDB!$A$2:$I$1014,3,0)</f>
        <v>0</v>
      </c>
      <c r="E1174" s="0" t="n">
        <f aca="false">$C1174*VLOOKUP($B1174,FoodDB!$A$2:$I$1014,4,0)</f>
        <v>0</v>
      </c>
      <c r="F1174" s="0" t="n">
        <f aca="false">$C1174*VLOOKUP($B1174,FoodDB!$A$2:$I$1014,5,0)</f>
        <v>0</v>
      </c>
      <c r="G1174" s="0" t="n">
        <f aca="false">$C1174*VLOOKUP($B1174,FoodDB!$A$2:$I$1014,6,0)</f>
        <v>0</v>
      </c>
      <c r="H1174" s="0" t="n">
        <f aca="false">$C1174*VLOOKUP($B1174,FoodDB!$A$2:$I$1014,7,0)</f>
        <v>0</v>
      </c>
      <c r="I1174" s="0" t="n">
        <f aca="false">$C1174*VLOOKUP($B1174,FoodDB!$A$2:$I$1014,8,0)</f>
        <v>0</v>
      </c>
      <c r="J1174" s="0" t="n">
        <f aca="false">$C1174*VLOOKUP($B1174,FoodDB!$A$2:$I$1014,9,0)</f>
        <v>0</v>
      </c>
    </row>
    <row r="1175" customFormat="false" ht="15" hidden="false" customHeight="false" outlineLevel="0" collapsed="false">
      <c r="B1175" s="96" t="s">
        <v>108</v>
      </c>
      <c r="C1175" s="97" t="n">
        <v>0</v>
      </c>
      <c r="D1175" s="0" t="n">
        <f aca="false">$C1175*VLOOKUP($B1175,FoodDB!$A$2:$I$1014,3,0)</f>
        <v>0</v>
      </c>
      <c r="E1175" s="0" t="n">
        <f aca="false">$C1175*VLOOKUP($B1175,FoodDB!$A$2:$I$1014,4,0)</f>
        <v>0</v>
      </c>
      <c r="F1175" s="0" t="n">
        <f aca="false">$C1175*VLOOKUP($B1175,FoodDB!$A$2:$I$1014,5,0)</f>
        <v>0</v>
      </c>
      <c r="G1175" s="0" t="n">
        <f aca="false">$C1175*VLOOKUP($B1175,FoodDB!$A$2:$I$1014,6,0)</f>
        <v>0</v>
      </c>
      <c r="H1175" s="0" t="n">
        <f aca="false">$C1175*VLOOKUP($B1175,FoodDB!$A$2:$I$1014,7,0)</f>
        <v>0</v>
      </c>
      <c r="I1175" s="0" t="n">
        <f aca="false">$C1175*VLOOKUP($B1175,FoodDB!$A$2:$I$1014,8,0)</f>
        <v>0</v>
      </c>
      <c r="J1175" s="0" t="n">
        <f aca="false">$C1175*VLOOKUP($B1175,FoodDB!$A$2:$I$1014,9,0)</f>
        <v>0</v>
      </c>
    </row>
    <row r="1176" customFormat="false" ht="15" hidden="false" customHeight="false" outlineLevel="0" collapsed="false">
      <c r="B1176" s="96" t="s">
        <v>108</v>
      </c>
      <c r="C1176" s="97" t="n">
        <v>0</v>
      </c>
      <c r="D1176" s="0" t="n">
        <f aca="false">$C1176*VLOOKUP($B1176,FoodDB!$A$2:$I$1014,3,0)</f>
        <v>0</v>
      </c>
      <c r="E1176" s="0" t="n">
        <f aca="false">$C1176*VLOOKUP($B1176,FoodDB!$A$2:$I$1014,4,0)</f>
        <v>0</v>
      </c>
      <c r="F1176" s="0" t="n">
        <f aca="false">$C1176*VLOOKUP($B1176,FoodDB!$A$2:$I$1014,5,0)</f>
        <v>0</v>
      </c>
      <c r="G1176" s="0" t="n">
        <f aca="false">$C1176*VLOOKUP($B1176,FoodDB!$A$2:$I$1014,6,0)</f>
        <v>0</v>
      </c>
      <c r="H1176" s="0" t="n">
        <f aca="false">$C1176*VLOOKUP($B1176,FoodDB!$A$2:$I$1014,7,0)</f>
        <v>0</v>
      </c>
      <c r="I1176" s="0" t="n">
        <f aca="false">$C1176*VLOOKUP($B1176,FoodDB!$A$2:$I$1014,8,0)</f>
        <v>0</v>
      </c>
      <c r="J1176" s="0" t="n">
        <f aca="false">$C1176*VLOOKUP($B1176,FoodDB!$A$2:$I$1014,9,0)</f>
        <v>0</v>
      </c>
    </row>
    <row r="1177" customFormat="false" ht="15" hidden="false" customHeight="false" outlineLevel="0" collapsed="false">
      <c r="A1177" s="0" t="s">
        <v>98</v>
      </c>
      <c r="G1177" s="0" t="n">
        <f aca="false">SUM(G1170:G1176)</f>
        <v>0</v>
      </c>
      <c r="H1177" s="0" t="n">
        <f aca="false">SUM(H1170:H1176)</f>
        <v>0</v>
      </c>
      <c r="I1177" s="0" t="n">
        <f aca="false">SUM(I1170:I1176)</f>
        <v>0</v>
      </c>
      <c r="J1177" s="0" t="n">
        <f aca="false">SUM(G1177:I1177)</f>
        <v>0</v>
      </c>
    </row>
    <row r="1178" customFormat="false" ht="15" hidden="false" customHeight="false" outlineLevel="0" collapsed="false">
      <c r="A1178" s="0" t="s">
        <v>102</v>
      </c>
      <c r="B1178" s="0" t="s">
        <v>103</v>
      </c>
      <c r="E1178" s="100"/>
      <c r="F1178" s="100"/>
      <c r="G1178" s="100" t="n">
        <f aca="false">VLOOKUP($A1170,LossChart!$A$3:$AB$105,14,0)</f>
        <v>842.083485254332</v>
      </c>
      <c r="H1178" s="100" t="n">
        <f aca="false">VLOOKUP($A1170,LossChart!$A$3:$AB$105,15,0)</f>
        <v>116</v>
      </c>
      <c r="I1178" s="100" t="n">
        <f aca="false">VLOOKUP($A1170,LossChart!$A$3:$AB$105,16,0)</f>
        <v>477.304074136158</v>
      </c>
      <c r="J1178" s="100" t="n">
        <f aca="false">VLOOKUP($A1170,LossChart!$A$3:$AB$105,17,0)</f>
        <v>1435.38755939049</v>
      </c>
      <c r="K1178" s="100"/>
    </row>
    <row r="1179" customFormat="false" ht="15" hidden="false" customHeight="false" outlineLevel="0" collapsed="false">
      <c r="A1179" s="0" t="s">
        <v>104</v>
      </c>
      <c r="G1179" s="0" t="n">
        <f aca="false">G1178-G1177</f>
        <v>842.083485254332</v>
      </c>
      <c r="H1179" s="0" t="n">
        <f aca="false">H1178-H1177</f>
        <v>116</v>
      </c>
      <c r="I1179" s="0" t="n">
        <f aca="false">I1178-I1177</f>
        <v>477.304074136158</v>
      </c>
      <c r="J1179" s="0" t="n">
        <f aca="false">J1178-J1177</f>
        <v>1435.38755939049</v>
      </c>
    </row>
    <row r="1181" customFormat="false" ht="60" hidden="false" customHeight="false" outlineLevel="0" collapsed="false">
      <c r="A1181" s="21" t="s">
        <v>63</v>
      </c>
      <c r="B1181" s="21" t="s">
        <v>93</v>
      </c>
      <c r="C1181" s="21" t="s">
        <v>94</v>
      </c>
      <c r="D1181" s="94" t="str">
        <f aca="false">FoodDB!$C$1</f>
        <v>Fat
(g)</v>
      </c>
      <c r="E1181" s="94" t="str">
        <f aca="false">FoodDB!$D$1</f>
        <v>Carbs
(g)</v>
      </c>
      <c r="F1181" s="94" t="str">
        <f aca="false">FoodDB!$E$1</f>
        <v>Protein
(g)</v>
      </c>
      <c r="G1181" s="94" t="str">
        <f aca="false">FoodDB!$F$1</f>
        <v>Fat
(Cal)</v>
      </c>
      <c r="H1181" s="94" t="str">
        <f aca="false">FoodDB!$G$1</f>
        <v>Carb
(Cal)</v>
      </c>
      <c r="I1181" s="94" t="str">
        <f aca="false">FoodDB!$H$1</f>
        <v>Protein
(Cal)</v>
      </c>
      <c r="J1181" s="94" t="str">
        <f aca="false">FoodDB!$I$1</f>
        <v>Total
Calories</v>
      </c>
      <c r="K1181" s="94"/>
      <c r="L1181" s="94" t="s">
        <v>110</v>
      </c>
      <c r="M1181" s="94" t="s">
        <v>111</v>
      </c>
      <c r="N1181" s="94" t="s">
        <v>112</v>
      </c>
      <c r="O1181" s="94" t="s">
        <v>113</v>
      </c>
      <c r="P1181" s="94" t="s">
        <v>118</v>
      </c>
      <c r="Q1181" s="94" t="s">
        <v>119</v>
      </c>
      <c r="R1181" s="94" t="s">
        <v>120</v>
      </c>
      <c r="S1181" s="94" t="s">
        <v>121</v>
      </c>
    </row>
    <row r="1182" customFormat="false" ht="15" hidden="false" customHeight="false" outlineLevel="0" collapsed="false">
      <c r="A1182" s="95" t="n">
        <f aca="false">A1170+1</f>
        <v>43092</v>
      </c>
      <c r="B1182" s="96" t="s">
        <v>108</v>
      </c>
      <c r="C1182" s="97" t="n">
        <v>0</v>
      </c>
      <c r="D1182" s="0" t="n">
        <f aca="false">$C1182*VLOOKUP($B1182,FoodDB!$A$2:$I$1014,3,0)</f>
        <v>0</v>
      </c>
      <c r="E1182" s="0" t="n">
        <f aca="false">$C1182*VLOOKUP($B1182,FoodDB!$A$2:$I$1014,4,0)</f>
        <v>0</v>
      </c>
      <c r="F1182" s="0" t="n">
        <f aca="false">$C1182*VLOOKUP($B1182,FoodDB!$A$2:$I$1014,5,0)</f>
        <v>0</v>
      </c>
      <c r="G1182" s="0" t="n">
        <f aca="false">$C1182*VLOOKUP($B1182,FoodDB!$A$2:$I$1014,6,0)</f>
        <v>0</v>
      </c>
      <c r="H1182" s="0" t="n">
        <f aca="false">$C1182*VLOOKUP($B1182,FoodDB!$A$2:$I$1014,7,0)</f>
        <v>0</v>
      </c>
      <c r="I1182" s="0" t="n">
        <f aca="false">$C1182*VLOOKUP($B1182,FoodDB!$A$2:$I$1014,8,0)</f>
        <v>0</v>
      </c>
      <c r="J1182" s="0" t="n">
        <f aca="false">$C1182*VLOOKUP($B1182,FoodDB!$A$2:$I$1014,9,0)</f>
        <v>0</v>
      </c>
      <c r="L1182" s="0" t="n">
        <f aca="false">SUM(G1182:G1188)</f>
        <v>0</v>
      </c>
      <c r="M1182" s="0" t="n">
        <f aca="false">SUM(H1182:H1188)</f>
        <v>0</v>
      </c>
      <c r="N1182" s="0" t="n">
        <f aca="false">SUM(I1182:I1188)</f>
        <v>0</v>
      </c>
      <c r="O1182" s="0" t="n">
        <f aca="false">SUM(L1182:N1182)</f>
        <v>0</v>
      </c>
      <c r="P1182" s="100" t="n">
        <f aca="false">VLOOKUP($A1182,LossChart!$A$3:$AB$105,14,0)-L1182</f>
        <v>845.808621879865</v>
      </c>
      <c r="Q1182" s="100" t="n">
        <f aca="false">VLOOKUP($A1182,LossChart!$A$3:$AB$105,15,0)-M1182</f>
        <v>116</v>
      </c>
      <c r="R1182" s="100" t="n">
        <f aca="false">VLOOKUP($A1182,LossChart!$A$3:$AB$105,16,0)-N1182</f>
        <v>477.304074136158</v>
      </c>
      <c r="S1182" s="100" t="n">
        <f aca="false">VLOOKUP($A1182,LossChart!$A$3:$AB$105,17,0)-O1182</f>
        <v>1439.11269601602</v>
      </c>
    </row>
    <row r="1183" customFormat="false" ht="15" hidden="false" customHeight="false" outlineLevel="0" collapsed="false">
      <c r="B1183" s="96" t="s">
        <v>108</v>
      </c>
      <c r="C1183" s="97" t="n">
        <v>0</v>
      </c>
      <c r="D1183" s="0" t="n">
        <f aca="false">$C1183*VLOOKUP($B1183,FoodDB!$A$2:$I$1014,3,0)</f>
        <v>0</v>
      </c>
      <c r="E1183" s="0" t="n">
        <f aca="false">$C1183*VLOOKUP($B1183,FoodDB!$A$2:$I$1014,4,0)</f>
        <v>0</v>
      </c>
      <c r="F1183" s="0" t="n">
        <f aca="false">$C1183*VLOOKUP($B1183,FoodDB!$A$2:$I$1014,5,0)</f>
        <v>0</v>
      </c>
      <c r="G1183" s="0" t="n">
        <f aca="false">$C1183*VLOOKUP($B1183,FoodDB!$A$2:$I$1014,6,0)</f>
        <v>0</v>
      </c>
      <c r="H1183" s="0" t="n">
        <f aca="false">$C1183*VLOOKUP($B1183,FoodDB!$A$2:$I$1014,7,0)</f>
        <v>0</v>
      </c>
      <c r="I1183" s="0" t="n">
        <f aca="false">$C1183*VLOOKUP($B1183,FoodDB!$A$2:$I$1014,8,0)</f>
        <v>0</v>
      </c>
      <c r="J1183" s="0" t="n">
        <f aca="false">$C1183*VLOOKUP($B1183,FoodDB!$A$2:$I$1014,9,0)</f>
        <v>0</v>
      </c>
    </row>
    <row r="1184" customFormat="false" ht="15" hidden="false" customHeight="false" outlineLevel="0" collapsed="false">
      <c r="B1184" s="96" t="s">
        <v>108</v>
      </c>
      <c r="C1184" s="97" t="n">
        <v>0</v>
      </c>
      <c r="D1184" s="0" t="n">
        <f aca="false">$C1184*VLOOKUP($B1184,FoodDB!$A$2:$I$1014,3,0)</f>
        <v>0</v>
      </c>
      <c r="E1184" s="0" t="n">
        <f aca="false">$C1184*VLOOKUP($B1184,FoodDB!$A$2:$I$1014,4,0)</f>
        <v>0</v>
      </c>
      <c r="F1184" s="0" t="n">
        <f aca="false">$C1184*VLOOKUP($B1184,FoodDB!$A$2:$I$1014,5,0)</f>
        <v>0</v>
      </c>
      <c r="G1184" s="0" t="n">
        <f aca="false">$C1184*VLOOKUP($B1184,FoodDB!$A$2:$I$1014,6,0)</f>
        <v>0</v>
      </c>
      <c r="H1184" s="0" t="n">
        <f aca="false">$C1184*VLOOKUP($B1184,FoodDB!$A$2:$I$1014,7,0)</f>
        <v>0</v>
      </c>
      <c r="I1184" s="0" t="n">
        <f aca="false">$C1184*VLOOKUP($B1184,FoodDB!$A$2:$I$1014,8,0)</f>
        <v>0</v>
      </c>
      <c r="J1184" s="0" t="n">
        <f aca="false">$C1184*VLOOKUP($B1184,FoodDB!$A$2:$I$1014,9,0)</f>
        <v>0</v>
      </c>
    </row>
    <row r="1185" customFormat="false" ht="15" hidden="false" customHeight="false" outlineLevel="0" collapsed="false">
      <c r="B1185" s="96" t="s">
        <v>108</v>
      </c>
      <c r="C1185" s="97" t="n">
        <v>0</v>
      </c>
      <c r="D1185" s="0" t="n">
        <f aca="false">$C1185*VLOOKUP($B1185,FoodDB!$A$2:$I$1014,3,0)</f>
        <v>0</v>
      </c>
      <c r="E1185" s="0" t="n">
        <f aca="false">$C1185*VLOOKUP($B1185,FoodDB!$A$2:$I$1014,4,0)</f>
        <v>0</v>
      </c>
      <c r="F1185" s="0" t="n">
        <f aca="false">$C1185*VLOOKUP($B1185,FoodDB!$A$2:$I$1014,5,0)</f>
        <v>0</v>
      </c>
      <c r="G1185" s="0" t="n">
        <f aca="false">$C1185*VLOOKUP($B1185,FoodDB!$A$2:$I$1014,6,0)</f>
        <v>0</v>
      </c>
      <c r="H1185" s="0" t="n">
        <f aca="false">$C1185*VLOOKUP($B1185,FoodDB!$A$2:$I$1014,7,0)</f>
        <v>0</v>
      </c>
      <c r="I1185" s="0" t="n">
        <f aca="false">$C1185*VLOOKUP($B1185,FoodDB!$A$2:$I$1014,8,0)</f>
        <v>0</v>
      </c>
      <c r="J1185" s="0" t="n">
        <f aca="false">$C1185*VLOOKUP($B1185,FoodDB!$A$2:$I$1014,9,0)</f>
        <v>0</v>
      </c>
    </row>
    <row r="1186" customFormat="false" ht="15" hidden="false" customHeight="false" outlineLevel="0" collapsed="false">
      <c r="B1186" s="96" t="s">
        <v>108</v>
      </c>
      <c r="C1186" s="97" t="n">
        <v>0</v>
      </c>
      <c r="D1186" s="0" t="n">
        <f aca="false">$C1186*VLOOKUP($B1186,FoodDB!$A$2:$I$1014,3,0)</f>
        <v>0</v>
      </c>
      <c r="E1186" s="0" t="n">
        <f aca="false">$C1186*VLOOKUP($B1186,FoodDB!$A$2:$I$1014,4,0)</f>
        <v>0</v>
      </c>
      <c r="F1186" s="0" t="n">
        <f aca="false">$C1186*VLOOKUP($B1186,FoodDB!$A$2:$I$1014,5,0)</f>
        <v>0</v>
      </c>
      <c r="G1186" s="0" t="n">
        <f aca="false">$C1186*VLOOKUP($B1186,FoodDB!$A$2:$I$1014,6,0)</f>
        <v>0</v>
      </c>
      <c r="H1186" s="0" t="n">
        <f aca="false">$C1186*VLOOKUP($B1186,FoodDB!$A$2:$I$1014,7,0)</f>
        <v>0</v>
      </c>
      <c r="I1186" s="0" t="n">
        <f aca="false">$C1186*VLOOKUP($B1186,FoodDB!$A$2:$I$1014,8,0)</f>
        <v>0</v>
      </c>
      <c r="J1186" s="0" t="n">
        <f aca="false">$C1186*VLOOKUP($B1186,FoodDB!$A$2:$I$1014,9,0)</f>
        <v>0</v>
      </c>
    </row>
    <row r="1187" customFormat="false" ht="15" hidden="false" customHeight="false" outlineLevel="0" collapsed="false">
      <c r="B1187" s="96" t="s">
        <v>108</v>
      </c>
      <c r="C1187" s="97" t="n">
        <v>0</v>
      </c>
      <c r="D1187" s="0" t="n">
        <f aca="false">$C1187*VLOOKUP($B1187,FoodDB!$A$2:$I$1014,3,0)</f>
        <v>0</v>
      </c>
      <c r="E1187" s="0" t="n">
        <f aca="false">$C1187*VLOOKUP($B1187,FoodDB!$A$2:$I$1014,4,0)</f>
        <v>0</v>
      </c>
      <c r="F1187" s="0" t="n">
        <f aca="false">$C1187*VLOOKUP($B1187,FoodDB!$A$2:$I$1014,5,0)</f>
        <v>0</v>
      </c>
      <c r="G1187" s="0" t="n">
        <f aca="false">$C1187*VLOOKUP($B1187,FoodDB!$A$2:$I$1014,6,0)</f>
        <v>0</v>
      </c>
      <c r="H1187" s="0" t="n">
        <f aca="false">$C1187*VLOOKUP($B1187,FoodDB!$A$2:$I$1014,7,0)</f>
        <v>0</v>
      </c>
      <c r="I1187" s="0" t="n">
        <f aca="false">$C1187*VLOOKUP($B1187,FoodDB!$A$2:$I$1014,8,0)</f>
        <v>0</v>
      </c>
      <c r="J1187" s="0" t="n">
        <f aca="false">$C1187*VLOOKUP($B1187,FoodDB!$A$2:$I$1014,9,0)</f>
        <v>0</v>
      </c>
    </row>
    <row r="1188" customFormat="false" ht="15" hidden="false" customHeight="false" outlineLevel="0" collapsed="false">
      <c r="B1188" s="96" t="s">
        <v>108</v>
      </c>
      <c r="C1188" s="97" t="n">
        <v>0</v>
      </c>
      <c r="D1188" s="0" t="n">
        <f aca="false">$C1188*VLOOKUP($B1188,FoodDB!$A$2:$I$1014,3,0)</f>
        <v>0</v>
      </c>
      <c r="E1188" s="0" t="n">
        <f aca="false">$C1188*VLOOKUP($B1188,FoodDB!$A$2:$I$1014,4,0)</f>
        <v>0</v>
      </c>
      <c r="F1188" s="0" t="n">
        <f aca="false">$C1188*VLOOKUP($B1188,FoodDB!$A$2:$I$1014,5,0)</f>
        <v>0</v>
      </c>
      <c r="G1188" s="0" t="n">
        <f aca="false">$C1188*VLOOKUP($B1188,FoodDB!$A$2:$I$1014,6,0)</f>
        <v>0</v>
      </c>
      <c r="H1188" s="0" t="n">
        <f aca="false">$C1188*VLOOKUP($B1188,FoodDB!$A$2:$I$1014,7,0)</f>
        <v>0</v>
      </c>
      <c r="I1188" s="0" t="n">
        <f aca="false">$C1188*VLOOKUP($B1188,FoodDB!$A$2:$I$1014,8,0)</f>
        <v>0</v>
      </c>
      <c r="J1188" s="0" t="n">
        <f aca="false">$C1188*VLOOKUP($B1188,FoodDB!$A$2:$I$1014,9,0)</f>
        <v>0</v>
      </c>
    </row>
    <row r="1189" customFormat="false" ht="15" hidden="false" customHeight="false" outlineLevel="0" collapsed="false">
      <c r="A1189" s="0" t="s">
        <v>98</v>
      </c>
      <c r="G1189" s="0" t="n">
        <f aca="false">SUM(G1182:G1188)</f>
        <v>0</v>
      </c>
      <c r="H1189" s="0" t="n">
        <f aca="false">SUM(H1182:H1188)</f>
        <v>0</v>
      </c>
      <c r="I1189" s="0" t="n">
        <f aca="false">SUM(I1182:I1188)</f>
        <v>0</v>
      </c>
      <c r="J1189" s="0" t="n">
        <f aca="false">SUM(G1189:I1189)</f>
        <v>0</v>
      </c>
    </row>
    <row r="1190" customFormat="false" ht="15" hidden="false" customHeight="false" outlineLevel="0" collapsed="false">
      <c r="A1190" s="0" t="s">
        <v>102</v>
      </c>
      <c r="B1190" s="0" t="s">
        <v>103</v>
      </c>
      <c r="E1190" s="100"/>
      <c r="F1190" s="100"/>
      <c r="G1190" s="100" t="n">
        <f aca="false">VLOOKUP($A1182,LossChart!$A$3:$AB$105,14,0)</f>
        <v>845.808621879865</v>
      </c>
      <c r="H1190" s="100" t="n">
        <f aca="false">VLOOKUP($A1182,LossChart!$A$3:$AB$105,15,0)</f>
        <v>116</v>
      </c>
      <c r="I1190" s="100" t="n">
        <f aca="false">VLOOKUP($A1182,LossChart!$A$3:$AB$105,16,0)</f>
        <v>477.304074136158</v>
      </c>
      <c r="J1190" s="100" t="n">
        <f aca="false">VLOOKUP($A1182,LossChart!$A$3:$AB$105,17,0)</f>
        <v>1439.11269601602</v>
      </c>
      <c r="K1190" s="100"/>
    </row>
    <row r="1191" customFormat="false" ht="15" hidden="false" customHeight="false" outlineLevel="0" collapsed="false">
      <c r="A1191" s="0" t="s">
        <v>104</v>
      </c>
      <c r="G1191" s="0" t="n">
        <f aca="false">G1190-G1189</f>
        <v>845.808621879865</v>
      </c>
      <c r="H1191" s="0" t="n">
        <f aca="false">H1190-H1189</f>
        <v>116</v>
      </c>
      <c r="I1191" s="0" t="n">
        <f aca="false">I1190-I1189</f>
        <v>477.304074136158</v>
      </c>
      <c r="J1191" s="0" t="n">
        <f aca="false">J1190-J1189</f>
        <v>1439.11269601602</v>
      </c>
    </row>
    <row r="1193" customFormat="false" ht="60" hidden="false" customHeight="false" outlineLevel="0" collapsed="false">
      <c r="A1193" s="21" t="s">
        <v>63</v>
      </c>
      <c r="B1193" s="21" t="s">
        <v>93</v>
      </c>
      <c r="C1193" s="21" t="s">
        <v>94</v>
      </c>
      <c r="D1193" s="94" t="str">
        <f aca="false">FoodDB!$C$1</f>
        <v>Fat
(g)</v>
      </c>
      <c r="E1193" s="94" t="str">
        <f aca="false">FoodDB!$D$1</f>
        <v>Carbs
(g)</v>
      </c>
      <c r="F1193" s="94" t="str">
        <f aca="false">FoodDB!$E$1</f>
        <v>Protein
(g)</v>
      </c>
      <c r="G1193" s="94" t="str">
        <f aca="false">FoodDB!$F$1</f>
        <v>Fat
(Cal)</v>
      </c>
      <c r="H1193" s="94" t="str">
        <f aca="false">FoodDB!$G$1</f>
        <v>Carb
(Cal)</v>
      </c>
      <c r="I1193" s="94" t="str">
        <f aca="false">FoodDB!$H$1</f>
        <v>Protein
(Cal)</v>
      </c>
      <c r="J1193" s="94" t="str">
        <f aca="false">FoodDB!$I$1</f>
        <v>Total
Calories</v>
      </c>
      <c r="K1193" s="94"/>
      <c r="L1193" s="94" t="s">
        <v>110</v>
      </c>
      <c r="M1193" s="94" t="s">
        <v>111</v>
      </c>
      <c r="N1193" s="94" t="s">
        <v>112</v>
      </c>
      <c r="O1193" s="94" t="s">
        <v>113</v>
      </c>
      <c r="P1193" s="94" t="s">
        <v>118</v>
      </c>
      <c r="Q1193" s="94" t="s">
        <v>119</v>
      </c>
      <c r="R1193" s="94" t="s">
        <v>120</v>
      </c>
      <c r="S1193" s="94" t="s">
        <v>121</v>
      </c>
    </row>
    <row r="1194" customFormat="false" ht="15" hidden="false" customHeight="false" outlineLevel="0" collapsed="false">
      <c r="A1194" s="95" t="n">
        <f aca="false">A1182+1</f>
        <v>43093</v>
      </c>
      <c r="B1194" s="96" t="s">
        <v>108</v>
      </c>
      <c r="C1194" s="97" t="n">
        <v>0</v>
      </c>
      <c r="D1194" s="0" t="n">
        <f aca="false">$C1194*VLOOKUP($B1194,FoodDB!$A$2:$I$1014,3,0)</f>
        <v>0</v>
      </c>
      <c r="E1194" s="0" t="n">
        <f aca="false">$C1194*VLOOKUP($B1194,FoodDB!$A$2:$I$1014,4,0)</f>
        <v>0</v>
      </c>
      <c r="F1194" s="0" t="n">
        <f aca="false">$C1194*VLOOKUP($B1194,FoodDB!$A$2:$I$1014,5,0)</f>
        <v>0</v>
      </c>
      <c r="G1194" s="0" t="n">
        <f aca="false">$C1194*VLOOKUP($B1194,FoodDB!$A$2:$I$1014,6,0)</f>
        <v>0</v>
      </c>
      <c r="H1194" s="0" t="n">
        <f aca="false">$C1194*VLOOKUP($B1194,FoodDB!$A$2:$I$1014,7,0)</f>
        <v>0</v>
      </c>
      <c r="I1194" s="0" t="n">
        <f aca="false">$C1194*VLOOKUP($B1194,FoodDB!$A$2:$I$1014,8,0)</f>
        <v>0</v>
      </c>
      <c r="J1194" s="0" t="n">
        <f aca="false">$C1194*VLOOKUP($B1194,FoodDB!$A$2:$I$1014,9,0)</f>
        <v>0</v>
      </c>
      <c r="L1194" s="0" t="n">
        <f aca="false">SUM(G1194:G1200)</f>
        <v>0</v>
      </c>
      <c r="M1194" s="0" t="n">
        <f aca="false">SUM(H1194:H1200)</f>
        <v>0</v>
      </c>
      <c r="N1194" s="0" t="n">
        <f aca="false">SUM(I1194:I1200)</f>
        <v>0</v>
      </c>
      <c r="O1194" s="0" t="n">
        <f aca="false">SUM(L1194:N1194)</f>
        <v>0</v>
      </c>
      <c r="P1194" s="100" t="n">
        <f aca="false">VLOOKUP($A1194,LossChart!$A$3:$AB$105,14,0)-L1194</f>
        <v>849.500764438143</v>
      </c>
      <c r="Q1194" s="100" t="n">
        <f aca="false">VLOOKUP($A1194,LossChart!$A$3:$AB$105,15,0)-M1194</f>
        <v>116</v>
      </c>
      <c r="R1194" s="100" t="n">
        <f aca="false">VLOOKUP($A1194,LossChart!$A$3:$AB$105,16,0)-N1194</f>
        <v>477.304074136158</v>
      </c>
      <c r="S1194" s="100" t="n">
        <f aca="false">VLOOKUP($A1194,LossChart!$A$3:$AB$105,17,0)-O1194</f>
        <v>1442.8048385743</v>
      </c>
    </row>
    <row r="1195" customFormat="false" ht="15" hidden="false" customHeight="false" outlineLevel="0" collapsed="false">
      <c r="B1195" s="96" t="s">
        <v>108</v>
      </c>
      <c r="C1195" s="97" t="n">
        <v>0</v>
      </c>
      <c r="D1195" s="0" t="n">
        <f aca="false">$C1195*VLOOKUP($B1195,FoodDB!$A$2:$I$1014,3,0)</f>
        <v>0</v>
      </c>
      <c r="E1195" s="0" t="n">
        <f aca="false">$C1195*VLOOKUP($B1195,FoodDB!$A$2:$I$1014,4,0)</f>
        <v>0</v>
      </c>
      <c r="F1195" s="0" t="n">
        <f aca="false">$C1195*VLOOKUP($B1195,FoodDB!$A$2:$I$1014,5,0)</f>
        <v>0</v>
      </c>
      <c r="G1195" s="0" t="n">
        <f aca="false">$C1195*VLOOKUP($B1195,FoodDB!$A$2:$I$1014,6,0)</f>
        <v>0</v>
      </c>
      <c r="H1195" s="0" t="n">
        <f aca="false">$C1195*VLOOKUP($B1195,FoodDB!$A$2:$I$1014,7,0)</f>
        <v>0</v>
      </c>
      <c r="I1195" s="0" t="n">
        <f aca="false">$C1195*VLOOKUP($B1195,FoodDB!$A$2:$I$1014,8,0)</f>
        <v>0</v>
      </c>
      <c r="J1195" s="0" t="n">
        <f aca="false">$C1195*VLOOKUP($B1195,FoodDB!$A$2:$I$1014,9,0)</f>
        <v>0</v>
      </c>
    </row>
    <row r="1196" customFormat="false" ht="15" hidden="false" customHeight="false" outlineLevel="0" collapsed="false">
      <c r="B1196" s="96" t="s">
        <v>108</v>
      </c>
      <c r="C1196" s="97" t="n">
        <v>0</v>
      </c>
      <c r="D1196" s="0" t="n">
        <f aca="false">$C1196*VLOOKUP($B1196,FoodDB!$A$2:$I$1014,3,0)</f>
        <v>0</v>
      </c>
      <c r="E1196" s="0" t="n">
        <f aca="false">$C1196*VLOOKUP($B1196,FoodDB!$A$2:$I$1014,4,0)</f>
        <v>0</v>
      </c>
      <c r="F1196" s="0" t="n">
        <f aca="false">$C1196*VLOOKUP($B1196,FoodDB!$A$2:$I$1014,5,0)</f>
        <v>0</v>
      </c>
      <c r="G1196" s="0" t="n">
        <f aca="false">$C1196*VLOOKUP($B1196,FoodDB!$A$2:$I$1014,6,0)</f>
        <v>0</v>
      </c>
      <c r="H1196" s="0" t="n">
        <f aca="false">$C1196*VLOOKUP($B1196,FoodDB!$A$2:$I$1014,7,0)</f>
        <v>0</v>
      </c>
      <c r="I1196" s="0" t="n">
        <f aca="false">$C1196*VLOOKUP($B1196,FoodDB!$A$2:$I$1014,8,0)</f>
        <v>0</v>
      </c>
      <c r="J1196" s="0" t="n">
        <f aca="false">$C1196*VLOOKUP($B1196,FoodDB!$A$2:$I$1014,9,0)</f>
        <v>0</v>
      </c>
    </row>
    <row r="1197" customFormat="false" ht="15" hidden="false" customHeight="false" outlineLevel="0" collapsed="false">
      <c r="B1197" s="96" t="s">
        <v>108</v>
      </c>
      <c r="C1197" s="97" t="n">
        <v>0</v>
      </c>
      <c r="D1197" s="0" t="n">
        <f aca="false">$C1197*VLOOKUP($B1197,FoodDB!$A$2:$I$1014,3,0)</f>
        <v>0</v>
      </c>
      <c r="E1197" s="0" t="n">
        <f aca="false">$C1197*VLOOKUP($B1197,FoodDB!$A$2:$I$1014,4,0)</f>
        <v>0</v>
      </c>
      <c r="F1197" s="0" t="n">
        <f aca="false">$C1197*VLOOKUP($B1197,FoodDB!$A$2:$I$1014,5,0)</f>
        <v>0</v>
      </c>
      <c r="G1197" s="0" t="n">
        <f aca="false">$C1197*VLOOKUP($B1197,FoodDB!$A$2:$I$1014,6,0)</f>
        <v>0</v>
      </c>
      <c r="H1197" s="0" t="n">
        <f aca="false">$C1197*VLOOKUP($B1197,FoodDB!$A$2:$I$1014,7,0)</f>
        <v>0</v>
      </c>
      <c r="I1197" s="0" t="n">
        <f aca="false">$C1197*VLOOKUP($B1197,FoodDB!$A$2:$I$1014,8,0)</f>
        <v>0</v>
      </c>
      <c r="J1197" s="0" t="n">
        <f aca="false">$C1197*VLOOKUP($B1197,FoodDB!$A$2:$I$1014,9,0)</f>
        <v>0</v>
      </c>
    </row>
    <row r="1198" customFormat="false" ht="15" hidden="false" customHeight="false" outlineLevel="0" collapsed="false">
      <c r="B1198" s="96" t="s">
        <v>108</v>
      </c>
      <c r="C1198" s="97" t="n">
        <v>0</v>
      </c>
      <c r="D1198" s="0" t="n">
        <f aca="false">$C1198*VLOOKUP($B1198,FoodDB!$A$2:$I$1014,3,0)</f>
        <v>0</v>
      </c>
      <c r="E1198" s="0" t="n">
        <f aca="false">$C1198*VLOOKUP($B1198,FoodDB!$A$2:$I$1014,4,0)</f>
        <v>0</v>
      </c>
      <c r="F1198" s="0" t="n">
        <f aca="false">$C1198*VLOOKUP($B1198,FoodDB!$A$2:$I$1014,5,0)</f>
        <v>0</v>
      </c>
      <c r="G1198" s="0" t="n">
        <f aca="false">$C1198*VLOOKUP($B1198,FoodDB!$A$2:$I$1014,6,0)</f>
        <v>0</v>
      </c>
      <c r="H1198" s="0" t="n">
        <f aca="false">$C1198*VLOOKUP($B1198,FoodDB!$A$2:$I$1014,7,0)</f>
        <v>0</v>
      </c>
      <c r="I1198" s="0" t="n">
        <f aca="false">$C1198*VLOOKUP($B1198,FoodDB!$A$2:$I$1014,8,0)</f>
        <v>0</v>
      </c>
      <c r="J1198" s="0" t="n">
        <f aca="false">$C1198*VLOOKUP($B1198,FoodDB!$A$2:$I$1014,9,0)</f>
        <v>0</v>
      </c>
    </row>
    <row r="1199" customFormat="false" ht="15" hidden="false" customHeight="false" outlineLevel="0" collapsed="false">
      <c r="B1199" s="96" t="s">
        <v>108</v>
      </c>
      <c r="C1199" s="97" t="n">
        <v>0</v>
      </c>
      <c r="D1199" s="0" t="n">
        <f aca="false">$C1199*VLOOKUP($B1199,FoodDB!$A$2:$I$1014,3,0)</f>
        <v>0</v>
      </c>
      <c r="E1199" s="0" t="n">
        <f aca="false">$C1199*VLOOKUP($B1199,FoodDB!$A$2:$I$1014,4,0)</f>
        <v>0</v>
      </c>
      <c r="F1199" s="0" t="n">
        <f aca="false">$C1199*VLOOKUP($B1199,FoodDB!$A$2:$I$1014,5,0)</f>
        <v>0</v>
      </c>
      <c r="G1199" s="0" t="n">
        <f aca="false">$C1199*VLOOKUP($B1199,FoodDB!$A$2:$I$1014,6,0)</f>
        <v>0</v>
      </c>
      <c r="H1199" s="0" t="n">
        <f aca="false">$C1199*VLOOKUP($B1199,FoodDB!$A$2:$I$1014,7,0)</f>
        <v>0</v>
      </c>
      <c r="I1199" s="0" t="n">
        <f aca="false">$C1199*VLOOKUP($B1199,FoodDB!$A$2:$I$1014,8,0)</f>
        <v>0</v>
      </c>
      <c r="J1199" s="0" t="n">
        <f aca="false">$C1199*VLOOKUP($B1199,FoodDB!$A$2:$I$1014,9,0)</f>
        <v>0</v>
      </c>
    </row>
    <row r="1200" customFormat="false" ht="15" hidden="false" customHeight="false" outlineLevel="0" collapsed="false">
      <c r="B1200" s="96" t="s">
        <v>108</v>
      </c>
      <c r="C1200" s="97" t="n">
        <v>0</v>
      </c>
      <c r="D1200" s="0" t="n">
        <f aca="false">$C1200*VLOOKUP($B1200,FoodDB!$A$2:$I$1014,3,0)</f>
        <v>0</v>
      </c>
      <c r="E1200" s="0" t="n">
        <f aca="false">$C1200*VLOOKUP($B1200,FoodDB!$A$2:$I$1014,4,0)</f>
        <v>0</v>
      </c>
      <c r="F1200" s="0" t="n">
        <f aca="false">$C1200*VLOOKUP($B1200,FoodDB!$A$2:$I$1014,5,0)</f>
        <v>0</v>
      </c>
      <c r="G1200" s="0" t="n">
        <f aca="false">$C1200*VLOOKUP($B1200,FoodDB!$A$2:$I$1014,6,0)</f>
        <v>0</v>
      </c>
      <c r="H1200" s="0" t="n">
        <f aca="false">$C1200*VLOOKUP($B1200,FoodDB!$A$2:$I$1014,7,0)</f>
        <v>0</v>
      </c>
      <c r="I1200" s="0" t="n">
        <f aca="false">$C1200*VLOOKUP($B1200,FoodDB!$A$2:$I$1014,8,0)</f>
        <v>0</v>
      </c>
      <c r="J1200" s="0" t="n">
        <f aca="false">$C1200*VLOOKUP($B1200,FoodDB!$A$2:$I$1014,9,0)</f>
        <v>0</v>
      </c>
    </row>
    <row r="1201" customFormat="false" ht="15" hidden="false" customHeight="false" outlineLevel="0" collapsed="false">
      <c r="A1201" s="0" t="s">
        <v>98</v>
      </c>
      <c r="G1201" s="0" t="n">
        <f aca="false">SUM(G1194:G1200)</f>
        <v>0</v>
      </c>
      <c r="H1201" s="0" t="n">
        <f aca="false">SUM(H1194:H1200)</f>
        <v>0</v>
      </c>
      <c r="I1201" s="0" t="n">
        <f aca="false">SUM(I1194:I1200)</f>
        <v>0</v>
      </c>
      <c r="J1201" s="0" t="n">
        <f aca="false">SUM(G1201:I1201)</f>
        <v>0</v>
      </c>
    </row>
    <row r="1202" customFormat="false" ht="15" hidden="false" customHeight="false" outlineLevel="0" collapsed="false">
      <c r="A1202" s="0" t="s">
        <v>102</v>
      </c>
      <c r="B1202" s="0" t="s">
        <v>103</v>
      </c>
      <c r="E1202" s="100"/>
      <c r="F1202" s="100"/>
      <c r="G1202" s="100" t="n">
        <f aca="false">VLOOKUP($A1194,LossChart!$A$3:$AB$105,14,0)</f>
        <v>849.500764438143</v>
      </c>
      <c r="H1202" s="100" t="n">
        <f aca="false">VLOOKUP($A1194,LossChart!$A$3:$AB$105,15,0)</f>
        <v>116</v>
      </c>
      <c r="I1202" s="100" t="n">
        <f aca="false">VLOOKUP($A1194,LossChart!$A$3:$AB$105,16,0)</f>
        <v>477.304074136158</v>
      </c>
      <c r="J1202" s="100" t="n">
        <f aca="false">VLOOKUP($A1194,LossChart!$A$3:$AB$105,17,0)</f>
        <v>1442.8048385743</v>
      </c>
      <c r="K1202" s="100"/>
    </row>
    <row r="1203" customFormat="false" ht="15" hidden="false" customHeight="false" outlineLevel="0" collapsed="false">
      <c r="A1203" s="0" t="s">
        <v>104</v>
      </c>
      <c r="G1203" s="0" t="n">
        <f aca="false">G1202-G1201</f>
        <v>849.500764438143</v>
      </c>
      <c r="H1203" s="0" t="n">
        <f aca="false">H1202-H1201</f>
        <v>116</v>
      </c>
      <c r="I1203" s="0" t="n">
        <f aca="false">I1202-I1201</f>
        <v>477.304074136158</v>
      </c>
      <c r="J1203" s="0" t="n">
        <f aca="false">J1202-J1201</f>
        <v>1442.8048385743</v>
      </c>
    </row>
    <row r="1205" customFormat="false" ht="60" hidden="false" customHeight="false" outlineLevel="0" collapsed="false">
      <c r="A1205" s="21" t="s">
        <v>63</v>
      </c>
      <c r="B1205" s="21" t="s">
        <v>93</v>
      </c>
      <c r="C1205" s="21" t="s">
        <v>94</v>
      </c>
      <c r="D1205" s="94" t="str">
        <f aca="false">FoodDB!$C$1</f>
        <v>Fat
(g)</v>
      </c>
      <c r="E1205" s="94" t="str">
        <f aca="false">FoodDB!$D$1</f>
        <v>Carbs
(g)</v>
      </c>
      <c r="F1205" s="94" t="str">
        <f aca="false">FoodDB!$E$1</f>
        <v>Protein
(g)</v>
      </c>
      <c r="G1205" s="94" t="str">
        <f aca="false">FoodDB!$F$1</f>
        <v>Fat
(Cal)</v>
      </c>
      <c r="H1205" s="94" t="str">
        <f aca="false">FoodDB!$G$1</f>
        <v>Carb
(Cal)</v>
      </c>
      <c r="I1205" s="94" t="str">
        <f aca="false">FoodDB!$H$1</f>
        <v>Protein
(Cal)</v>
      </c>
      <c r="J1205" s="94" t="str">
        <f aca="false">FoodDB!$I$1</f>
        <v>Total
Calories</v>
      </c>
      <c r="K1205" s="94"/>
      <c r="L1205" s="94" t="s">
        <v>110</v>
      </c>
      <c r="M1205" s="94" t="s">
        <v>111</v>
      </c>
      <c r="N1205" s="94" t="s">
        <v>112</v>
      </c>
      <c r="O1205" s="94" t="s">
        <v>113</v>
      </c>
      <c r="P1205" s="94" t="s">
        <v>118</v>
      </c>
      <c r="Q1205" s="94" t="s">
        <v>119</v>
      </c>
      <c r="R1205" s="94" t="s">
        <v>120</v>
      </c>
      <c r="S1205" s="94" t="s">
        <v>121</v>
      </c>
    </row>
    <row r="1206" customFormat="false" ht="15" hidden="false" customHeight="false" outlineLevel="0" collapsed="false">
      <c r="A1206" s="95" t="n">
        <f aca="false">A1194+1</f>
        <v>43094</v>
      </c>
      <c r="B1206" s="96" t="s">
        <v>108</v>
      </c>
      <c r="C1206" s="97" t="n">
        <v>0</v>
      </c>
      <c r="D1206" s="0" t="n">
        <f aca="false">$C1206*VLOOKUP($B1206,FoodDB!$A$2:$I$1014,3,0)</f>
        <v>0</v>
      </c>
      <c r="E1206" s="0" t="n">
        <f aca="false">$C1206*VLOOKUP($B1206,FoodDB!$A$2:$I$1014,4,0)</f>
        <v>0</v>
      </c>
      <c r="F1206" s="0" t="n">
        <f aca="false">$C1206*VLOOKUP($B1206,FoodDB!$A$2:$I$1014,5,0)</f>
        <v>0</v>
      </c>
      <c r="G1206" s="0" t="n">
        <f aca="false">$C1206*VLOOKUP($B1206,FoodDB!$A$2:$I$1014,6,0)</f>
        <v>0</v>
      </c>
      <c r="H1206" s="0" t="n">
        <f aca="false">$C1206*VLOOKUP($B1206,FoodDB!$A$2:$I$1014,7,0)</f>
        <v>0</v>
      </c>
      <c r="I1206" s="0" t="n">
        <f aca="false">$C1206*VLOOKUP($B1206,FoodDB!$A$2:$I$1014,8,0)</f>
        <v>0</v>
      </c>
      <c r="J1206" s="0" t="n">
        <f aca="false">$C1206*VLOOKUP($B1206,FoodDB!$A$2:$I$1014,9,0)</f>
        <v>0</v>
      </c>
      <c r="L1206" s="0" t="n">
        <f aca="false">SUM(G1206:G1212)</f>
        <v>0</v>
      </c>
      <c r="M1206" s="0" t="n">
        <f aca="false">SUM(H1206:H1212)</f>
        <v>0</v>
      </c>
      <c r="N1206" s="0" t="n">
        <f aca="false">SUM(I1206:I1212)</f>
        <v>0</v>
      </c>
      <c r="O1206" s="0" t="n">
        <f aca="false">SUM(L1206:N1206)</f>
        <v>0</v>
      </c>
      <c r="P1206" s="100" t="n">
        <f aca="false">VLOOKUP($A1206,LossChart!$A$3:$AB$105,14,0)-L1206</f>
        <v>853.160205162334</v>
      </c>
      <c r="Q1206" s="100" t="n">
        <f aca="false">VLOOKUP($A1206,LossChart!$A$3:$AB$105,15,0)-M1206</f>
        <v>116</v>
      </c>
      <c r="R1206" s="100" t="n">
        <f aca="false">VLOOKUP($A1206,LossChart!$A$3:$AB$105,16,0)-N1206</f>
        <v>477.304074136158</v>
      </c>
      <c r="S1206" s="100" t="n">
        <f aca="false">VLOOKUP($A1206,LossChart!$A$3:$AB$105,17,0)-O1206</f>
        <v>1446.46427929849</v>
      </c>
    </row>
    <row r="1207" customFormat="false" ht="15" hidden="false" customHeight="false" outlineLevel="0" collapsed="false">
      <c r="B1207" s="96" t="s">
        <v>108</v>
      </c>
      <c r="C1207" s="97" t="n">
        <v>0</v>
      </c>
      <c r="D1207" s="0" t="n">
        <f aca="false">$C1207*VLOOKUP($B1207,FoodDB!$A$2:$I$1014,3,0)</f>
        <v>0</v>
      </c>
      <c r="E1207" s="0" t="n">
        <f aca="false">$C1207*VLOOKUP($B1207,FoodDB!$A$2:$I$1014,4,0)</f>
        <v>0</v>
      </c>
      <c r="F1207" s="0" t="n">
        <f aca="false">$C1207*VLOOKUP($B1207,FoodDB!$A$2:$I$1014,5,0)</f>
        <v>0</v>
      </c>
      <c r="G1207" s="0" t="n">
        <f aca="false">$C1207*VLOOKUP($B1207,FoodDB!$A$2:$I$1014,6,0)</f>
        <v>0</v>
      </c>
      <c r="H1207" s="0" t="n">
        <f aca="false">$C1207*VLOOKUP($B1207,FoodDB!$A$2:$I$1014,7,0)</f>
        <v>0</v>
      </c>
      <c r="I1207" s="0" t="n">
        <f aca="false">$C1207*VLOOKUP($B1207,FoodDB!$A$2:$I$1014,8,0)</f>
        <v>0</v>
      </c>
      <c r="J1207" s="0" t="n">
        <f aca="false">$C1207*VLOOKUP($B1207,FoodDB!$A$2:$I$1014,9,0)</f>
        <v>0</v>
      </c>
    </row>
    <row r="1208" customFormat="false" ht="15" hidden="false" customHeight="false" outlineLevel="0" collapsed="false">
      <c r="B1208" s="96" t="s">
        <v>108</v>
      </c>
      <c r="C1208" s="97" t="n">
        <v>0</v>
      </c>
      <c r="D1208" s="0" t="n">
        <f aca="false">$C1208*VLOOKUP($B1208,FoodDB!$A$2:$I$1014,3,0)</f>
        <v>0</v>
      </c>
      <c r="E1208" s="0" t="n">
        <f aca="false">$C1208*VLOOKUP($B1208,FoodDB!$A$2:$I$1014,4,0)</f>
        <v>0</v>
      </c>
      <c r="F1208" s="0" t="n">
        <f aca="false">$C1208*VLOOKUP($B1208,FoodDB!$A$2:$I$1014,5,0)</f>
        <v>0</v>
      </c>
      <c r="G1208" s="0" t="n">
        <f aca="false">$C1208*VLOOKUP($B1208,FoodDB!$A$2:$I$1014,6,0)</f>
        <v>0</v>
      </c>
      <c r="H1208" s="0" t="n">
        <f aca="false">$C1208*VLOOKUP($B1208,FoodDB!$A$2:$I$1014,7,0)</f>
        <v>0</v>
      </c>
      <c r="I1208" s="0" t="n">
        <f aca="false">$C1208*VLOOKUP($B1208,FoodDB!$A$2:$I$1014,8,0)</f>
        <v>0</v>
      </c>
      <c r="J1208" s="0" t="n">
        <f aca="false">$C1208*VLOOKUP($B1208,FoodDB!$A$2:$I$1014,9,0)</f>
        <v>0</v>
      </c>
    </row>
    <row r="1209" customFormat="false" ht="15" hidden="false" customHeight="false" outlineLevel="0" collapsed="false">
      <c r="B1209" s="96" t="s">
        <v>108</v>
      </c>
      <c r="C1209" s="97" t="n">
        <v>0</v>
      </c>
      <c r="D1209" s="0" t="n">
        <f aca="false">$C1209*VLOOKUP($B1209,FoodDB!$A$2:$I$1014,3,0)</f>
        <v>0</v>
      </c>
      <c r="E1209" s="0" t="n">
        <f aca="false">$C1209*VLOOKUP($B1209,FoodDB!$A$2:$I$1014,4,0)</f>
        <v>0</v>
      </c>
      <c r="F1209" s="0" t="n">
        <f aca="false">$C1209*VLOOKUP($B1209,FoodDB!$A$2:$I$1014,5,0)</f>
        <v>0</v>
      </c>
      <c r="G1209" s="0" t="n">
        <f aca="false">$C1209*VLOOKUP($B1209,FoodDB!$A$2:$I$1014,6,0)</f>
        <v>0</v>
      </c>
      <c r="H1209" s="0" t="n">
        <f aca="false">$C1209*VLOOKUP($B1209,FoodDB!$A$2:$I$1014,7,0)</f>
        <v>0</v>
      </c>
      <c r="I1209" s="0" t="n">
        <f aca="false">$C1209*VLOOKUP($B1209,FoodDB!$A$2:$I$1014,8,0)</f>
        <v>0</v>
      </c>
      <c r="J1209" s="0" t="n">
        <f aca="false">$C1209*VLOOKUP($B1209,FoodDB!$A$2:$I$1014,9,0)</f>
        <v>0</v>
      </c>
    </row>
    <row r="1210" customFormat="false" ht="15" hidden="false" customHeight="false" outlineLevel="0" collapsed="false">
      <c r="B1210" s="96" t="s">
        <v>108</v>
      </c>
      <c r="C1210" s="97" t="n">
        <v>0</v>
      </c>
      <c r="D1210" s="0" t="n">
        <f aca="false">$C1210*VLOOKUP($B1210,FoodDB!$A$2:$I$1014,3,0)</f>
        <v>0</v>
      </c>
      <c r="E1210" s="0" t="n">
        <f aca="false">$C1210*VLOOKUP($B1210,FoodDB!$A$2:$I$1014,4,0)</f>
        <v>0</v>
      </c>
      <c r="F1210" s="0" t="n">
        <f aca="false">$C1210*VLOOKUP($B1210,FoodDB!$A$2:$I$1014,5,0)</f>
        <v>0</v>
      </c>
      <c r="G1210" s="0" t="n">
        <f aca="false">$C1210*VLOOKUP($B1210,FoodDB!$A$2:$I$1014,6,0)</f>
        <v>0</v>
      </c>
      <c r="H1210" s="0" t="n">
        <f aca="false">$C1210*VLOOKUP($B1210,FoodDB!$A$2:$I$1014,7,0)</f>
        <v>0</v>
      </c>
      <c r="I1210" s="0" t="n">
        <f aca="false">$C1210*VLOOKUP($B1210,FoodDB!$A$2:$I$1014,8,0)</f>
        <v>0</v>
      </c>
      <c r="J1210" s="0" t="n">
        <f aca="false">$C1210*VLOOKUP($B1210,FoodDB!$A$2:$I$1014,9,0)</f>
        <v>0</v>
      </c>
    </row>
    <row r="1211" customFormat="false" ht="15" hidden="false" customHeight="false" outlineLevel="0" collapsed="false">
      <c r="B1211" s="96" t="s">
        <v>108</v>
      </c>
      <c r="C1211" s="97" t="n">
        <v>0</v>
      </c>
      <c r="D1211" s="0" t="n">
        <f aca="false">$C1211*VLOOKUP($B1211,FoodDB!$A$2:$I$1014,3,0)</f>
        <v>0</v>
      </c>
      <c r="E1211" s="0" t="n">
        <f aca="false">$C1211*VLOOKUP($B1211,FoodDB!$A$2:$I$1014,4,0)</f>
        <v>0</v>
      </c>
      <c r="F1211" s="0" t="n">
        <f aca="false">$C1211*VLOOKUP($B1211,FoodDB!$A$2:$I$1014,5,0)</f>
        <v>0</v>
      </c>
      <c r="G1211" s="0" t="n">
        <f aca="false">$C1211*VLOOKUP($B1211,FoodDB!$A$2:$I$1014,6,0)</f>
        <v>0</v>
      </c>
      <c r="H1211" s="0" t="n">
        <f aca="false">$C1211*VLOOKUP($B1211,FoodDB!$A$2:$I$1014,7,0)</f>
        <v>0</v>
      </c>
      <c r="I1211" s="0" t="n">
        <f aca="false">$C1211*VLOOKUP($B1211,FoodDB!$A$2:$I$1014,8,0)</f>
        <v>0</v>
      </c>
      <c r="J1211" s="0" t="n">
        <f aca="false">$C1211*VLOOKUP($B1211,FoodDB!$A$2:$I$1014,9,0)</f>
        <v>0</v>
      </c>
    </row>
    <row r="1212" customFormat="false" ht="15" hidden="false" customHeight="false" outlineLevel="0" collapsed="false">
      <c r="B1212" s="96" t="s">
        <v>108</v>
      </c>
      <c r="C1212" s="97" t="n">
        <v>0</v>
      </c>
      <c r="D1212" s="0" t="n">
        <f aca="false">$C1212*VLOOKUP($B1212,FoodDB!$A$2:$I$1014,3,0)</f>
        <v>0</v>
      </c>
      <c r="E1212" s="0" t="n">
        <f aca="false">$C1212*VLOOKUP($B1212,FoodDB!$A$2:$I$1014,4,0)</f>
        <v>0</v>
      </c>
      <c r="F1212" s="0" t="n">
        <f aca="false">$C1212*VLOOKUP($B1212,FoodDB!$A$2:$I$1014,5,0)</f>
        <v>0</v>
      </c>
      <c r="G1212" s="0" t="n">
        <f aca="false">$C1212*VLOOKUP($B1212,FoodDB!$A$2:$I$1014,6,0)</f>
        <v>0</v>
      </c>
      <c r="H1212" s="0" t="n">
        <f aca="false">$C1212*VLOOKUP($B1212,FoodDB!$A$2:$I$1014,7,0)</f>
        <v>0</v>
      </c>
      <c r="I1212" s="0" t="n">
        <f aca="false">$C1212*VLOOKUP($B1212,FoodDB!$A$2:$I$1014,8,0)</f>
        <v>0</v>
      </c>
      <c r="J1212" s="0" t="n">
        <f aca="false">$C1212*VLOOKUP($B1212,FoodDB!$A$2:$I$1014,9,0)</f>
        <v>0</v>
      </c>
    </row>
    <row r="1213" customFormat="false" ht="15" hidden="false" customHeight="false" outlineLevel="0" collapsed="false">
      <c r="A1213" s="0" t="s">
        <v>98</v>
      </c>
      <c r="G1213" s="0" t="n">
        <f aca="false">SUM(G1206:G1212)</f>
        <v>0</v>
      </c>
      <c r="H1213" s="0" t="n">
        <f aca="false">SUM(H1206:H1212)</f>
        <v>0</v>
      </c>
      <c r="I1213" s="0" t="n">
        <f aca="false">SUM(I1206:I1212)</f>
        <v>0</v>
      </c>
      <c r="J1213" s="0" t="n">
        <f aca="false">SUM(G1213:I1213)</f>
        <v>0</v>
      </c>
    </row>
    <row r="1214" customFormat="false" ht="15" hidden="false" customHeight="false" outlineLevel="0" collapsed="false">
      <c r="A1214" s="0" t="s">
        <v>102</v>
      </c>
      <c r="B1214" s="0" t="s">
        <v>103</v>
      </c>
      <c r="E1214" s="100"/>
      <c r="F1214" s="100"/>
      <c r="G1214" s="100" t="n">
        <f aca="false">VLOOKUP($A1206,LossChart!$A$3:$AB$105,14,0)</f>
        <v>853.160205162334</v>
      </c>
      <c r="H1214" s="100" t="n">
        <f aca="false">VLOOKUP($A1206,LossChart!$A$3:$AB$105,15,0)</f>
        <v>116</v>
      </c>
      <c r="I1214" s="100" t="n">
        <f aca="false">VLOOKUP($A1206,LossChart!$A$3:$AB$105,16,0)</f>
        <v>477.304074136158</v>
      </c>
      <c r="J1214" s="100" t="n">
        <f aca="false">VLOOKUP($A1206,LossChart!$A$3:$AB$105,17,0)</f>
        <v>1446.46427929849</v>
      </c>
      <c r="K1214" s="100"/>
    </row>
    <row r="1215" customFormat="false" ht="15" hidden="false" customHeight="false" outlineLevel="0" collapsed="false">
      <c r="A1215" s="0" t="s">
        <v>104</v>
      </c>
      <c r="G1215" s="0" t="n">
        <f aca="false">G1214-G1213</f>
        <v>853.160205162334</v>
      </c>
      <c r="H1215" s="0" t="n">
        <f aca="false">H1214-H1213</f>
        <v>116</v>
      </c>
      <c r="I1215" s="0" t="n">
        <f aca="false">I1214-I1213</f>
        <v>477.304074136158</v>
      </c>
      <c r="J1215" s="0" t="n">
        <f aca="false">J1214-J1213</f>
        <v>1446.46427929849</v>
      </c>
    </row>
    <row r="1217" customFormat="false" ht="60" hidden="false" customHeight="false" outlineLevel="0" collapsed="false">
      <c r="A1217" s="21" t="s">
        <v>63</v>
      </c>
      <c r="B1217" s="21" t="s">
        <v>93</v>
      </c>
      <c r="C1217" s="21" t="s">
        <v>94</v>
      </c>
      <c r="D1217" s="94" t="str">
        <f aca="false">FoodDB!$C$1</f>
        <v>Fat
(g)</v>
      </c>
      <c r="E1217" s="94" t="str">
        <f aca="false">FoodDB!$D$1</f>
        <v>Carbs
(g)</v>
      </c>
      <c r="F1217" s="94" t="str">
        <f aca="false">FoodDB!$E$1</f>
        <v>Protein
(g)</v>
      </c>
      <c r="G1217" s="94" t="str">
        <f aca="false">FoodDB!$F$1</f>
        <v>Fat
(Cal)</v>
      </c>
      <c r="H1217" s="94" t="str">
        <f aca="false">FoodDB!$G$1</f>
        <v>Carb
(Cal)</v>
      </c>
      <c r="I1217" s="94" t="str">
        <f aca="false">FoodDB!$H$1</f>
        <v>Protein
(Cal)</v>
      </c>
      <c r="J1217" s="94" t="str">
        <f aca="false">FoodDB!$I$1</f>
        <v>Total
Calories</v>
      </c>
      <c r="K1217" s="94"/>
      <c r="L1217" s="94" t="s">
        <v>110</v>
      </c>
      <c r="M1217" s="94" t="s">
        <v>111</v>
      </c>
      <c r="N1217" s="94" t="s">
        <v>112</v>
      </c>
      <c r="O1217" s="94" t="s">
        <v>113</v>
      </c>
      <c r="P1217" s="94" t="s">
        <v>118</v>
      </c>
      <c r="Q1217" s="94" t="s">
        <v>119</v>
      </c>
      <c r="R1217" s="94" t="s">
        <v>120</v>
      </c>
      <c r="S1217" s="94" t="s">
        <v>121</v>
      </c>
    </row>
    <row r="1218" customFormat="false" ht="15" hidden="false" customHeight="false" outlineLevel="0" collapsed="false">
      <c r="A1218" s="95" t="n">
        <f aca="false">A1206+1</f>
        <v>43095</v>
      </c>
      <c r="B1218" s="96" t="s">
        <v>108</v>
      </c>
      <c r="C1218" s="97" t="n">
        <v>0</v>
      </c>
      <c r="D1218" s="0" t="n">
        <f aca="false">$C1218*VLOOKUP($B1218,FoodDB!$A$2:$I$1014,3,0)</f>
        <v>0</v>
      </c>
      <c r="E1218" s="0" t="n">
        <f aca="false">$C1218*VLOOKUP($B1218,FoodDB!$A$2:$I$1014,4,0)</f>
        <v>0</v>
      </c>
      <c r="F1218" s="0" t="n">
        <f aca="false">$C1218*VLOOKUP($B1218,FoodDB!$A$2:$I$1014,5,0)</f>
        <v>0</v>
      </c>
      <c r="G1218" s="0" t="n">
        <f aca="false">$C1218*VLOOKUP($B1218,FoodDB!$A$2:$I$1014,6,0)</f>
        <v>0</v>
      </c>
      <c r="H1218" s="0" t="n">
        <f aca="false">$C1218*VLOOKUP($B1218,FoodDB!$A$2:$I$1014,7,0)</f>
        <v>0</v>
      </c>
      <c r="I1218" s="0" t="n">
        <f aca="false">$C1218*VLOOKUP($B1218,FoodDB!$A$2:$I$1014,8,0)</f>
        <v>0</v>
      </c>
      <c r="J1218" s="0" t="n">
        <f aca="false">$C1218*VLOOKUP($B1218,FoodDB!$A$2:$I$1014,9,0)</f>
        <v>0</v>
      </c>
      <c r="L1218" s="0" t="n">
        <f aca="false">SUM(G1218:G1224)</f>
        <v>0</v>
      </c>
      <c r="M1218" s="0" t="n">
        <f aca="false">SUM(H1218:H1224)</f>
        <v>0</v>
      </c>
      <c r="N1218" s="0" t="n">
        <f aca="false">SUM(I1218:I1224)</f>
        <v>0</v>
      </c>
      <c r="O1218" s="0" t="n">
        <f aca="false">SUM(L1218:N1218)</f>
        <v>0</v>
      </c>
      <c r="P1218" s="100" t="n">
        <f aca="false">VLOOKUP($A1218,LossChart!$A$3:$AB$999,14,0)-L1218</f>
        <v>856.787233697254</v>
      </c>
      <c r="Q1218" s="100" t="n">
        <f aca="false">VLOOKUP($A1218,LossChart!$A$3:$AB$999,15,0)-M1218</f>
        <v>116</v>
      </c>
      <c r="R1218" s="100" t="n">
        <f aca="false">VLOOKUP($A1218,LossChart!$A$3:$AB$999,16,0)-N1218</f>
        <v>477.304074136158</v>
      </c>
      <c r="S1218" s="100" t="n">
        <f aca="false">VLOOKUP($A1218,LossChart!$A$3:$AB$999,17,0)-O1218</f>
        <v>1450.09130783341</v>
      </c>
    </row>
    <row r="1219" customFormat="false" ht="15" hidden="false" customHeight="false" outlineLevel="0" collapsed="false">
      <c r="B1219" s="96" t="s">
        <v>108</v>
      </c>
      <c r="C1219" s="97" t="n">
        <v>0</v>
      </c>
      <c r="D1219" s="0" t="n">
        <f aca="false">$C1219*VLOOKUP($B1219,FoodDB!$A$2:$I$1014,3,0)</f>
        <v>0</v>
      </c>
      <c r="E1219" s="0" t="n">
        <f aca="false">$C1219*VLOOKUP($B1219,FoodDB!$A$2:$I$1014,4,0)</f>
        <v>0</v>
      </c>
      <c r="F1219" s="0" t="n">
        <f aca="false">$C1219*VLOOKUP($B1219,FoodDB!$A$2:$I$1014,5,0)</f>
        <v>0</v>
      </c>
      <c r="G1219" s="0" t="n">
        <f aca="false">$C1219*VLOOKUP($B1219,FoodDB!$A$2:$I$1014,6,0)</f>
        <v>0</v>
      </c>
      <c r="H1219" s="0" t="n">
        <f aca="false">$C1219*VLOOKUP($B1219,FoodDB!$A$2:$I$1014,7,0)</f>
        <v>0</v>
      </c>
      <c r="I1219" s="0" t="n">
        <f aca="false">$C1219*VLOOKUP($B1219,FoodDB!$A$2:$I$1014,8,0)</f>
        <v>0</v>
      </c>
      <c r="J1219" s="0" t="n">
        <f aca="false">$C1219*VLOOKUP($B1219,FoodDB!$A$2:$I$1014,9,0)</f>
        <v>0</v>
      </c>
    </row>
    <row r="1220" customFormat="false" ht="15" hidden="false" customHeight="false" outlineLevel="0" collapsed="false">
      <c r="B1220" s="96" t="s">
        <v>108</v>
      </c>
      <c r="C1220" s="97" t="n">
        <v>0</v>
      </c>
      <c r="D1220" s="0" t="n">
        <f aca="false">$C1220*VLOOKUP($B1220,FoodDB!$A$2:$I$1014,3,0)</f>
        <v>0</v>
      </c>
      <c r="E1220" s="0" t="n">
        <f aca="false">$C1220*VLOOKUP($B1220,FoodDB!$A$2:$I$1014,4,0)</f>
        <v>0</v>
      </c>
      <c r="F1220" s="0" t="n">
        <f aca="false">$C1220*VLOOKUP($B1220,FoodDB!$A$2:$I$1014,5,0)</f>
        <v>0</v>
      </c>
      <c r="G1220" s="0" t="n">
        <f aca="false">$C1220*VLOOKUP($B1220,FoodDB!$A$2:$I$1014,6,0)</f>
        <v>0</v>
      </c>
      <c r="H1220" s="0" t="n">
        <f aca="false">$C1220*VLOOKUP($B1220,FoodDB!$A$2:$I$1014,7,0)</f>
        <v>0</v>
      </c>
      <c r="I1220" s="0" t="n">
        <f aca="false">$C1220*VLOOKUP($B1220,FoodDB!$A$2:$I$1014,8,0)</f>
        <v>0</v>
      </c>
      <c r="J1220" s="0" t="n">
        <f aca="false">$C1220*VLOOKUP($B1220,FoodDB!$A$2:$I$1014,9,0)</f>
        <v>0</v>
      </c>
    </row>
    <row r="1221" customFormat="false" ht="15" hidden="false" customHeight="false" outlineLevel="0" collapsed="false">
      <c r="B1221" s="96" t="s">
        <v>108</v>
      </c>
      <c r="C1221" s="97" t="n">
        <v>0</v>
      </c>
      <c r="D1221" s="0" t="n">
        <f aca="false">$C1221*VLOOKUP($B1221,FoodDB!$A$2:$I$1014,3,0)</f>
        <v>0</v>
      </c>
      <c r="E1221" s="0" t="n">
        <f aca="false">$C1221*VLOOKUP($B1221,FoodDB!$A$2:$I$1014,4,0)</f>
        <v>0</v>
      </c>
      <c r="F1221" s="0" t="n">
        <f aca="false">$C1221*VLOOKUP($B1221,FoodDB!$A$2:$I$1014,5,0)</f>
        <v>0</v>
      </c>
      <c r="G1221" s="0" t="n">
        <f aca="false">$C1221*VLOOKUP($B1221,FoodDB!$A$2:$I$1014,6,0)</f>
        <v>0</v>
      </c>
      <c r="H1221" s="0" t="n">
        <f aca="false">$C1221*VLOOKUP($B1221,FoodDB!$A$2:$I$1014,7,0)</f>
        <v>0</v>
      </c>
      <c r="I1221" s="0" t="n">
        <f aca="false">$C1221*VLOOKUP($B1221,FoodDB!$A$2:$I$1014,8,0)</f>
        <v>0</v>
      </c>
      <c r="J1221" s="0" t="n">
        <f aca="false">$C1221*VLOOKUP($B1221,FoodDB!$A$2:$I$1014,9,0)</f>
        <v>0</v>
      </c>
    </row>
    <row r="1222" customFormat="false" ht="15" hidden="false" customHeight="false" outlineLevel="0" collapsed="false">
      <c r="B1222" s="96" t="s">
        <v>108</v>
      </c>
      <c r="C1222" s="97" t="n">
        <v>0</v>
      </c>
      <c r="D1222" s="0" t="n">
        <f aca="false">$C1222*VLOOKUP($B1222,FoodDB!$A$2:$I$1014,3,0)</f>
        <v>0</v>
      </c>
      <c r="E1222" s="0" t="n">
        <f aca="false">$C1222*VLOOKUP($B1222,FoodDB!$A$2:$I$1014,4,0)</f>
        <v>0</v>
      </c>
      <c r="F1222" s="0" t="n">
        <f aca="false">$C1222*VLOOKUP($B1222,FoodDB!$A$2:$I$1014,5,0)</f>
        <v>0</v>
      </c>
      <c r="G1222" s="0" t="n">
        <f aca="false">$C1222*VLOOKUP($B1222,FoodDB!$A$2:$I$1014,6,0)</f>
        <v>0</v>
      </c>
      <c r="H1222" s="0" t="n">
        <f aca="false">$C1222*VLOOKUP($B1222,FoodDB!$A$2:$I$1014,7,0)</f>
        <v>0</v>
      </c>
      <c r="I1222" s="0" t="n">
        <f aca="false">$C1222*VLOOKUP($B1222,FoodDB!$A$2:$I$1014,8,0)</f>
        <v>0</v>
      </c>
      <c r="J1222" s="0" t="n">
        <f aca="false">$C1222*VLOOKUP($B1222,FoodDB!$A$2:$I$1014,9,0)</f>
        <v>0</v>
      </c>
    </row>
    <row r="1223" customFormat="false" ht="15" hidden="false" customHeight="false" outlineLevel="0" collapsed="false">
      <c r="B1223" s="96" t="s">
        <v>108</v>
      </c>
      <c r="C1223" s="97" t="n">
        <v>0</v>
      </c>
      <c r="D1223" s="0" t="n">
        <f aca="false">$C1223*VLOOKUP($B1223,FoodDB!$A$2:$I$1014,3,0)</f>
        <v>0</v>
      </c>
      <c r="E1223" s="0" t="n">
        <f aca="false">$C1223*VLOOKUP($B1223,FoodDB!$A$2:$I$1014,4,0)</f>
        <v>0</v>
      </c>
      <c r="F1223" s="0" t="n">
        <f aca="false">$C1223*VLOOKUP($B1223,FoodDB!$A$2:$I$1014,5,0)</f>
        <v>0</v>
      </c>
      <c r="G1223" s="0" t="n">
        <f aca="false">$C1223*VLOOKUP($B1223,FoodDB!$A$2:$I$1014,6,0)</f>
        <v>0</v>
      </c>
      <c r="H1223" s="0" t="n">
        <f aca="false">$C1223*VLOOKUP($B1223,FoodDB!$A$2:$I$1014,7,0)</f>
        <v>0</v>
      </c>
      <c r="I1223" s="0" t="n">
        <f aca="false">$C1223*VLOOKUP($B1223,FoodDB!$A$2:$I$1014,8,0)</f>
        <v>0</v>
      </c>
      <c r="J1223" s="0" t="n">
        <f aca="false">$C1223*VLOOKUP($B1223,FoodDB!$A$2:$I$1014,9,0)</f>
        <v>0</v>
      </c>
    </row>
    <row r="1224" customFormat="false" ht="15" hidden="false" customHeight="false" outlineLevel="0" collapsed="false">
      <c r="B1224" s="96" t="s">
        <v>108</v>
      </c>
      <c r="C1224" s="97" t="n">
        <v>0</v>
      </c>
      <c r="D1224" s="0" t="n">
        <f aca="false">$C1224*VLOOKUP($B1224,FoodDB!$A$2:$I$1014,3,0)</f>
        <v>0</v>
      </c>
      <c r="E1224" s="0" t="n">
        <f aca="false">$C1224*VLOOKUP($B1224,FoodDB!$A$2:$I$1014,4,0)</f>
        <v>0</v>
      </c>
      <c r="F1224" s="0" t="n">
        <f aca="false">$C1224*VLOOKUP($B1224,FoodDB!$A$2:$I$1014,5,0)</f>
        <v>0</v>
      </c>
      <c r="G1224" s="0" t="n">
        <f aca="false">$C1224*VLOOKUP($B1224,FoodDB!$A$2:$I$1014,6,0)</f>
        <v>0</v>
      </c>
      <c r="H1224" s="0" t="n">
        <f aca="false">$C1224*VLOOKUP($B1224,FoodDB!$A$2:$I$1014,7,0)</f>
        <v>0</v>
      </c>
      <c r="I1224" s="0" t="n">
        <f aca="false">$C1224*VLOOKUP($B1224,FoodDB!$A$2:$I$1014,8,0)</f>
        <v>0</v>
      </c>
      <c r="J1224" s="0" t="n">
        <f aca="false">$C1224*VLOOKUP($B1224,FoodDB!$A$2:$I$1014,9,0)</f>
        <v>0</v>
      </c>
    </row>
    <row r="1225" customFormat="false" ht="15" hidden="false" customHeight="false" outlineLevel="0" collapsed="false">
      <c r="A1225" s="0" t="s">
        <v>98</v>
      </c>
      <c r="G1225" s="0" t="n">
        <f aca="false">SUM(G1218:G1224)</f>
        <v>0</v>
      </c>
      <c r="H1225" s="0" t="n">
        <f aca="false">SUM(H1218:H1224)</f>
        <v>0</v>
      </c>
      <c r="I1225" s="0" t="n">
        <f aca="false">SUM(I1218:I1224)</f>
        <v>0</v>
      </c>
      <c r="J1225" s="0" t="n">
        <f aca="false">SUM(G1225:I1225)</f>
        <v>0</v>
      </c>
    </row>
    <row r="1226" customFormat="false" ht="15" hidden="false" customHeight="false" outlineLevel="0" collapsed="false">
      <c r="A1226" s="0" t="s">
        <v>102</v>
      </c>
      <c r="B1226" s="0" t="s">
        <v>103</v>
      </c>
      <c r="E1226" s="100"/>
      <c r="F1226" s="100"/>
      <c r="G1226" s="100" t="e">
        <f aca="false">VLOOKUP($A1218,LossChart!$A$3:$AB$105,14,0)</f>
        <v>#N/A</v>
      </c>
      <c r="H1226" s="100" t="e">
        <f aca="false">VLOOKUP($A1218,LossChart!$A$3:$AB$105,15,0)</f>
        <v>#N/A</v>
      </c>
      <c r="I1226" s="100" t="e">
        <f aca="false">VLOOKUP($A1218,LossChart!$A$3:$AB$105,16,0)</f>
        <v>#N/A</v>
      </c>
      <c r="J1226" s="100" t="e">
        <f aca="false">VLOOKUP($A1218,LossChart!$A$3:$AB$105,17,0)</f>
        <v>#N/A</v>
      </c>
      <c r="K1226" s="100"/>
    </row>
    <row r="1227" customFormat="false" ht="15" hidden="false" customHeight="false" outlineLevel="0" collapsed="false">
      <c r="A1227" s="0" t="s">
        <v>104</v>
      </c>
      <c r="G1227" s="0" t="e">
        <f aca="false">G1226-G1225</f>
        <v>#N/A</v>
      </c>
      <c r="H1227" s="0" t="e">
        <f aca="false">H1226-H1225</f>
        <v>#N/A</v>
      </c>
      <c r="I1227" s="0" t="e">
        <f aca="false">I1226-I1225</f>
        <v>#N/A</v>
      </c>
      <c r="J1227" s="0" t="e">
        <f aca="false">J1226-J1225</f>
        <v>#N/A</v>
      </c>
    </row>
    <row r="1229" customFormat="false" ht="60" hidden="false" customHeight="false" outlineLevel="0" collapsed="false">
      <c r="A1229" s="21" t="s">
        <v>63</v>
      </c>
      <c r="B1229" s="21" t="s">
        <v>93</v>
      </c>
      <c r="C1229" s="21" t="s">
        <v>94</v>
      </c>
      <c r="D1229" s="94" t="str">
        <f aca="false">FoodDB!$C$1</f>
        <v>Fat
(g)</v>
      </c>
      <c r="E1229" s="94" t="str">
        <f aca="false">FoodDB!$D$1</f>
        <v>Carbs
(g)</v>
      </c>
      <c r="F1229" s="94" t="str">
        <f aca="false">FoodDB!$E$1</f>
        <v>Protein
(g)</v>
      </c>
      <c r="G1229" s="94" t="str">
        <f aca="false">FoodDB!$F$1</f>
        <v>Fat
(Cal)</v>
      </c>
      <c r="H1229" s="94" t="str">
        <f aca="false">FoodDB!$G$1</f>
        <v>Carb
(Cal)</v>
      </c>
      <c r="I1229" s="94" t="str">
        <f aca="false">FoodDB!$H$1</f>
        <v>Protein
(Cal)</v>
      </c>
      <c r="J1229" s="94" t="str">
        <f aca="false">FoodDB!$I$1</f>
        <v>Total
Calories</v>
      </c>
      <c r="K1229" s="94"/>
      <c r="L1229" s="94" t="s">
        <v>110</v>
      </c>
      <c r="M1229" s="94" t="s">
        <v>111</v>
      </c>
      <c r="N1229" s="94" t="s">
        <v>112</v>
      </c>
      <c r="O1229" s="94" t="s">
        <v>113</v>
      </c>
      <c r="P1229" s="94" t="s">
        <v>118</v>
      </c>
      <c r="Q1229" s="94" t="s">
        <v>119</v>
      </c>
      <c r="R1229" s="94" t="s">
        <v>120</v>
      </c>
      <c r="S1229" s="94" t="s">
        <v>121</v>
      </c>
    </row>
    <row r="1230" customFormat="false" ht="15" hidden="false" customHeight="false" outlineLevel="0" collapsed="false">
      <c r="A1230" s="95" t="n">
        <f aca="false">A1218+1</f>
        <v>43096</v>
      </c>
      <c r="B1230" s="96" t="s">
        <v>108</v>
      </c>
      <c r="C1230" s="97" t="n">
        <v>0</v>
      </c>
      <c r="D1230" s="0" t="n">
        <f aca="false">$C1230*VLOOKUP($B1230,FoodDB!$A$2:$I$1014,3,0)</f>
        <v>0</v>
      </c>
      <c r="E1230" s="0" t="n">
        <f aca="false">$C1230*VLOOKUP($B1230,FoodDB!$A$2:$I$1014,4,0)</f>
        <v>0</v>
      </c>
      <c r="F1230" s="0" t="n">
        <f aca="false">$C1230*VLOOKUP($B1230,FoodDB!$A$2:$I$1014,5,0)</f>
        <v>0</v>
      </c>
      <c r="G1230" s="0" t="n">
        <f aca="false">$C1230*VLOOKUP($B1230,FoodDB!$A$2:$I$1014,6,0)</f>
        <v>0</v>
      </c>
      <c r="H1230" s="0" t="n">
        <f aca="false">$C1230*VLOOKUP($B1230,FoodDB!$A$2:$I$1014,7,0)</f>
        <v>0</v>
      </c>
      <c r="I1230" s="0" t="n">
        <f aca="false">$C1230*VLOOKUP($B1230,FoodDB!$A$2:$I$1014,8,0)</f>
        <v>0</v>
      </c>
      <c r="J1230" s="0" t="n">
        <f aca="false">$C1230*VLOOKUP($B1230,FoodDB!$A$2:$I$1014,9,0)</f>
        <v>0</v>
      </c>
      <c r="L1230" s="0" t="n">
        <f aca="false">SUM(G1230:G1236)</f>
        <v>0</v>
      </c>
      <c r="M1230" s="0" t="n">
        <f aca="false">SUM(H1230:H1236)</f>
        <v>0</v>
      </c>
      <c r="N1230" s="0" t="n">
        <f aca="false">SUM(I1230:I1236)</f>
        <v>0</v>
      </c>
      <c r="O1230" s="0" t="n">
        <f aca="false">SUM(L1230:N1230)</f>
        <v>0</v>
      </c>
      <c r="P1230" s="100" t="n">
        <f aca="false">VLOOKUP($A1230,LossChart!$A$3:$AB$999,14,0)-L1230</f>
        <v>860.382137122292</v>
      </c>
      <c r="Q1230" s="100" t="n">
        <f aca="false">VLOOKUP($A1230,LossChart!$A$3:$AB$999,15,0)-M1230</f>
        <v>116</v>
      </c>
      <c r="R1230" s="100" t="n">
        <f aca="false">VLOOKUP($A1230,LossChart!$A$3:$AB$999,16,0)-N1230</f>
        <v>477.304074136158</v>
      </c>
      <c r="S1230" s="100" t="n">
        <f aca="false">VLOOKUP($A1230,LossChart!$A$3:$AB$999,17,0)-O1230</f>
        <v>1453.68621125845</v>
      </c>
    </row>
    <row r="1231" customFormat="false" ht="15" hidden="false" customHeight="false" outlineLevel="0" collapsed="false">
      <c r="B1231" s="96" t="s">
        <v>108</v>
      </c>
      <c r="C1231" s="97" t="n">
        <v>0</v>
      </c>
      <c r="D1231" s="0" t="n">
        <f aca="false">$C1231*VLOOKUP($B1231,FoodDB!$A$2:$I$1014,3,0)</f>
        <v>0</v>
      </c>
      <c r="E1231" s="0" t="n">
        <f aca="false">$C1231*VLOOKUP($B1231,FoodDB!$A$2:$I$1014,4,0)</f>
        <v>0</v>
      </c>
      <c r="F1231" s="0" t="n">
        <f aca="false">$C1231*VLOOKUP($B1231,FoodDB!$A$2:$I$1014,5,0)</f>
        <v>0</v>
      </c>
      <c r="G1231" s="0" t="n">
        <f aca="false">$C1231*VLOOKUP($B1231,FoodDB!$A$2:$I$1014,6,0)</f>
        <v>0</v>
      </c>
      <c r="H1231" s="0" t="n">
        <f aca="false">$C1231*VLOOKUP($B1231,FoodDB!$A$2:$I$1014,7,0)</f>
        <v>0</v>
      </c>
      <c r="I1231" s="0" t="n">
        <f aca="false">$C1231*VLOOKUP($B1231,FoodDB!$A$2:$I$1014,8,0)</f>
        <v>0</v>
      </c>
      <c r="J1231" s="0" t="n">
        <f aca="false">$C1231*VLOOKUP($B1231,FoodDB!$A$2:$I$1014,9,0)</f>
        <v>0</v>
      </c>
    </row>
    <row r="1232" customFormat="false" ht="15" hidden="false" customHeight="false" outlineLevel="0" collapsed="false">
      <c r="B1232" s="96" t="s">
        <v>108</v>
      </c>
      <c r="C1232" s="97" t="n">
        <v>0</v>
      </c>
      <c r="D1232" s="0" t="n">
        <f aca="false">$C1232*VLOOKUP($B1232,FoodDB!$A$2:$I$1014,3,0)</f>
        <v>0</v>
      </c>
      <c r="E1232" s="0" t="n">
        <f aca="false">$C1232*VLOOKUP($B1232,FoodDB!$A$2:$I$1014,4,0)</f>
        <v>0</v>
      </c>
      <c r="F1232" s="0" t="n">
        <f aca="false">$C1232*VLOOKUP($B1232,FoodDB!$A$2:$I$1014,5,0)</f>
        <v>0</v>
      </c>
      <c r="G1232" s="0" t="n">
        <f aca="false">$C1232*VLOOKUP($B1232,FoodDB!$A$2:$I$1014,6,0)</f>
        <v>0</v>
      </c>
      <c r="H1232" s="0" t="n">
        <f aca="false">$C1232*VLOOKUP($B1232,FoodDB!$A$2:$I$1014,7,0)</f>
        <v>0</v>
      </c>
      <c r="I1232" s="0" t="n">
        <f aca="false">$C1232*VLOOKUP($B1232,FoodDB!$A$2:$I$1014,8,0)</f>
        <v>0</v>
      </c>
      <c r="J1232" s="0" t="n">
        <f aca="false">$C1232*VLOOKUP($B1232,FoodDB!$A$2:$I$1014,9,0)</f>
        <v>0</v>
      </c>
    </row>
    <row r="1233" customFormat="false" ht="15" hidden="false" customHeight="false" outlineLevel="0" collapsed="false">
      <c r="B1233" s="96" t="s">
        <v>108</v>
      </c>
      <c r="C1233" s="97" t="n">
        <v>0</v>
      </c>
      <c r="D1233" s="0" t="n">
        <f aca="false">$C1233*VLOOKUP($B1233,FoodDB!$A$2:$I$1014,3,0)</f>
        <v>0</v>
      </c>
      <c r="E1233" s="0" t="n">
        <f aca="false">$C1233*VLOOKUP($B1233,FoodDB!$A$2:$I$1014,4,0)</f>
        <v>0</v>
      </c>
      <c r="F1233" s="0" t="n">
        <f aca="false">$C1233*VLOOKUP($B1233,FoodDB!$A$2:$I$1014,5,0)</f>
        <v>0</v>
      </c>
      <c r="G1233" s="0" t="n">
        <f aca="false">$C1233*VLOOKUP($B1233,FoodDB!$A$2:$I$1014,6,0)</f>
        <v>0</v>
      </c>
      <c r="H1233" s="0" t="n">
        <f aca="false">$C1233*VLOOKUP($B1233,FoodDB!$A$2:$I$1014,7,0)</f>
        <v>0</v>
      </c>
      <c r="I1233" s="0" t="n">
        <f aca="false">$C1233*VLOOKUP($B1233,FoodDB!$A$2:$I$1014,8,0)</f>
        <v>0</v>
      </c>
      <c r="J1233" s="0" t="n">
        <f aca="false">$C1233*VLOOKUP($B1233,FoodDB!$A$2:$I$1014,9,0)</f>
        <v>0</v>
      </c>
    </row>
    <row r="1234" customFormat="false" ht="15" hidden="false" customHeight="false" outlineLevel="0" collapsed="false">
      <c r="B1234" s="96" t="s">
        <v>108</v>
      </c>
      <c r="C1234" s="97" t="n">
        <v>0</v>
      </c>
      <c r="D1234" s="0" t="n">
        <f aca="false">$C1234*VLOOKUP($B1234,FoodDB!$A$2:$I$1014,3,0)</f>
        <v>0</v>
      </c>
      <c r="E1234" s="0" t="n">
        <f aca="false">$C1234*VLOOKUP($B1234,FoodDB!$A$2:$I$1014,4,0)</f>
        <v>0</v>
      </c>
      <c r="F1234" s="0" t="n">
        <f aca="false">$C1234*VLOOKUP($B1234,FoodDB!$A$2:$I$1014,5,0)</f>
        <v>0</v>
      </c>
      <c r="G1234" s="0" t="n">
        <f aca="false">$C1234*VLOOKUP($B1234,FoodDB!$A$2:$I$1014,6,0)</f>
        <v>0</v>
      </c>
      <c r="H1234" s="0" t="n">
        <f aca="false">$C1234*VLOOKUP($B1234,FoodDB!$A$2:$I$1014,7,0)</f>
        <v>0</v>
      </c>
      <c r="I1234" s="0" t="n">
        <f aca="false">$C1234*VLOOKUP($B1234,FoodDB!$A$2:$I$1014,8,0)</f>
        <v>0</v>
      </c>
      <c r="J1234" s="0" t="n">
        <f aca="false">$C1234*VLOOKUP($B1234,FoodDB!$A$2:$I$1014,9,0)</f>
        <v>0</v>
      </c>
    </row>
    <row r="1235" customFormat="false" ht="15" hidden="false" customHeight="false" outlineLevel="0" collapsed="false">
      <c r="B1235" s="96" t="s">
        <v>108</v>
      </c>
      <c r="C1235" s="97" t="n">
        <v>0</v>
      </c>
      <c r="D1235" s="0" t="n">
        <f aca="false">$C1235*VLOOKUP($B1235,FoodDB!$A$2:$I$1014,3,0)</f>
        <v>0</v>
      </c>
      <c r="E1235" s="0" t="n">
        <f aca="false">$C1235*VLOOKUP($B1235,FoodDB!$A$2:$I$1014,4,0)</f>
        <v>0</v>
      </c>
      <c r="F1235" s="0" t="n">
        <f aca="false">$C1235*VLOOKUP($B1235,FoodDB!$A$2:$I$1014,5,0)</f>
        <v>0</v>
      </c>
      <c r="G1235" s="0" t="n">
        <f aca="false">$C1235*VLOOKUP($B1235,FoodDB!$A$2:$I$1014,6,0)</f>
        <v>0</v>
      </c>
      <c r="H1235" s="0" t="n">
        <f aca="false">$C1235*VLOOKUP($B1235,FoodDB!$A$2:$I$1014,7,0)</f>
        <v>0</v>
      </c>
      <c r="I1235" s="0" t="n">
        <f aca="false">$C1235*VLOOKUP($B1235,FoodDB!$A$2:$I$1014,8,0)</f>
        <v>0</v>
      </c>
      <c r="J1235" s="0" t="n">
        <f aca="false">$C1235*VLOOKUP($B1235,FoodDB!$A$2:$I$1014,9,0)</f>
        <v>0</v>
      </c>
    </row>
    <row r="1236" customFormat="false" ht="15" hidden="false" customHeight="false" outlineLevel="0" collapsed="false">
      <c r="B1236" s="96" t="s">
        <v>108</v>
      </c>
      <c r="C1236" s="97" t="n">
        <v>0</v>
      </c>
      <c r="D1236" s="0" t="n">
        <f aca="false">$C1236*VLOOKUP($B1236,FoodDB!$A$2:$I$1014,3,0)</f>
        <v>0</v>
      </c>
      <c r="E1236" s="0" t="n">
        <f aca="false">$C1236*VLOOKUP($B1236,FoodDB!$A$2:$I$1014,4,0)</f>
        <v>0</v>
      </c>
      <c r="F1236" s="0" t="n">
        <f aca="false">$C1236*VLOOKUP($B1236,FoodDB!$A$2:$I$1014,5,0)</f>
        <v>0</v>
      </c>
      <c r="G1236" s="0" t="n">
        <f aca="false">$C1236*VLOOKUP($B1236,FoodDB!$A$2:$I$1014,6,0)</f>
        <v>0</v>
      </c>
      <c r="H1236" s="0" t="n">
        <f aca="false">$C1236*VLOOKUP($B1236,FoodDB!$A$2:$I$1014,7,0)</f>
        <v>0</v>
      </c>
      <c r="I1236" s="0" t="n">
        <f aca="false">$C1236*VLOOKUP($B1236,FoodDB!$A$2:$I$1014,8,0)</f>
        <v>0</v>
      </c>
      <c r="J1236" s="0" t="n">
        <f aca="false">$C1236*VLOOKUP($B1236,FoodDB!$A$2:$I$1014,9,0)</f>
        <v>0</v>
      </c>
    </row>
    <row r="1237" customFormat="false" ht="15" hidden="false" customHeight="false" outlineLevel="0" collapsed="false">
      <c r="A1237" s="0" t="s">
        <v>98</v>
      </c>
      <c r="G1237" s="0" t="n">
        <f aca="false">SUM(G1230:G1236)</f>
        <v>0</v>
      </c>
      <c r="H1237" s="0" t="n">
        <f aca="false">SUM(H1230:H1236)</f>
        <v>0</v>
      </c>
      <c r="I1237" s="0" t="n">
        <f aca="false">SUM(I1230:I1236)</f>
        <v>0</v>
      </c>
      <c r="J1237" s="0" t="n">
        <f aca="false">SUM(G1237:I1237)</f>
        <v>0</v>
      </c>
    </row>
    <row r="1238" customFormat="false" ht="15" hidden="false" customHeight="false" outlineLevel="0" collapsed="false">
      <c r="A1238" s="0" t="s">
        <v>102</v>
      </c>
      <c r="B1238" s="0" t="s">
        <v>103</v>
      </c>
      <c r="E1238" s="100"/>
      <c r="F1238" s="100"/>
      <c r="G1238" s="100" t="e">
        <f aca="false">VLOOKUP($A1230,LossChart!$A$3:$AB$105,14,0)</f>
        <v>#N/A</v>
      </c>
      <c r="H1238" s="100" t="e">
        <f aca="false">VLOOKUP($A1230,LossChart!$A$3:$AB$105,15,0)</f>
        <v>#N/A</v>
      </c>
      <c r="I1238" s="100" t="e">
        <f aca="false">VLOOKUP($A1230,LossChart!$A$3:$AB$105,16,0)</f>
        <v>#N/A</v>
      </c>
      <c r="J1238" s="100" t="e">
        <f aca="false">VLOOKUP($A1230,LossChart!$A$3:$AB$105,17,0)</f>
        <v>#N/A</v>
      </c>
      <c r="K1238" s="100"/>
    </row>
    <row r="1239" customFormat="false" ht="15" hidden="false" customHeight="false" outlineLevel="0" collapsed="false">
      <c r="A1239" s="0" t="s">
        <v>104</v>
      </c>
      <c r="G1239" s="0" t="e">
        <f aca="false">G1238-G1237</f>
        <v>#N/A</v>
      </c>
      <c r="H1239" s="0" t="e">
        <f aca="false">H1238-H1237</f>
        <v>#N/A</v>
      </c>
      <c r="I1239" s="0" t="e">
        <f aca="false">I1238-I1237</f>
        <v>#N/A</v>
      </c>
      <c r="J1239" s="0" t="e">
        <f aca="false">J1238-J1237</f>
        <v>#N/A</v>
      </c>
    </row>
    <row r="1241" customFormat="false" ht="60" hidden="false" customHeight="false" outlineLevel="0" collapsed="false">
      <c r="A1241" s="21" t="s">
        <v>63</v>
      </c>
      <c r="B1241" s="21" t="s">
        <v>93</v>
      </c>
      <c r="C1241" s="21" t="s">
        <v>94</v>
      </c>
      <c r="D1241" s="94" t="str">
        <f aca="false">FoodDB!$C$1</f>
        <v>Fat
(g)</v>
      </c>
      <c r="E1241" s="94" t="str">
        <f aca="false">FoodDB!$D$1</f>
        <v>Carbs
(g)</v>
      </c>
      <c r="F1241" s="94" t="str">
        <f aca="false">FoodDB!$E$1</f>
        <v>Protein
(g)</v>
      </c>
      <c r="G1241" s="94" t="str">
        <f aca="false">FoodDB!$F$1</f>
        <v>Fat
(Cal)</v>
      </c>
      <c r="H1241" s="94" t="str">
        <f aca="false">FoodDB!$G$1</f>
        <v>Carb
(Cal)</v>
      </c>
      <c r="I1241" s="94" t="str">
        <f aca="false">FoodDB!$H$1</f>
        <v>Protein
(Cal)</v>
      </c>
      <c r="J1241" s="94" t="str">
        <f aca="false">FoodDB!$I$1</f>
        <v>Total
Calories</v>
      </c>
      <c r="K1241" s="94"/>
      <c r="L1241" s="94" t="s">
        <v>110</v>
      </c>
      <c r="M1241" s="94" t="s">
        <v>111</v>
      </c>
      <c r="N1241" s="94" t="s">
        <v>112</v>
      </c>
      <c r="O1241" s="94" t="s">
        <v>113</v>
      </c>
      <c r="P1241" s="94" t="s">
        <v>118</v>
      </c>
      <c r="Q1241" s="94" t="s">
        <v>119</v>
      </c>
      <c r="R1241" s="94" t="s">
        <v>120</v>
      </c>
      <c r="S1241" s="94" t="s">
        <v>121</v>
      </c>
    </row>
    <row r="1242" customFormat="false" ht="15" hidden="false" customHeight="false" outlineLevel="0" collapsed="false">
      <c r="A1242" s="95" t="n">
        <f aca="false">A1230+1</f>
        <v>43097</v>
      </c>
      <c r="B1242" s="96" t="s">
        <v>108</v>
      </c>
      <c r="C1242" s="97" t="n">
        <v>0</v>
      </c>
      <c r="D1242" s="0" t="n">
        <f aca="false">$C1242*VLOOKUP($B1242,FoodDB!$A$2:$I$1014,3,0)</f>
        <v>0</v>
      </c>
      <c r="E1242" s="0" t="n">
        <f aca="false">$C1242*VLOOKUP($B1242,FoodDB!$A$2:$I$1014,4,0)</f>
        <v>0</v>
      </c>
      <c r="F1242" s="0" t="n">
        <f aca="false">$C1242*VLOOKUP($B1242,FoodDB!$A$2:$I$1014,5,0)</f>
        <v>0</v>
      </c>
      <c r="G1242" s="0" t="n">
        <f aca="false">$C1242*VLOOKUP($B1242,FoodDB!$A$2:$I$1014,6,0)</f>
        <v>0</v>
      </c>
      <c r="H1242" s="0" t="n">
        <f aca="false">$C1242*VLOOKUP($B1242,FoodDB!$A$2:$I$1014,7,0)</f>
        <v>0</v>
      </c>
      <c r="I1242" s="0" t="n">
        <f aca="false">$C1242*VLOOKUP($B1242,FoodDB!$A$2:$I$1014,8,0)</f>
        <v>0</v>
      </c>
      <c r="J1242" s="0" t="n">
        <f aca="false">$C1242*VLOOKUP($B1242,FoodDB!$A$2:$I$1014,9,0)</f>
        <v>0</v>
      </c>
      <c r="L1242" s="0" t="n">
        <f aca="false">SUM(G1242:G1248)</f>
        <v>0</v>
      </c>
      <c r="M1242" s="0" t="n">
        <f aca="false">SUM(H1242:H1248)</f>
        <v>0</v>
      </c>
      <c r="N1242" s="0" t="n">
        <f aca="false">SUM(I1242:I1248)</f>
        <v>0</v>
      </c>
      <c r="O1242" s="0" t="n">
        <f aca="false">SUM(L1242:N1242)</f>
        <v>0</v>
      </c>
      <c r="P1242" s="100" t="n">
        <f aca="false">VLOOKUP($A1242,LossChart!$A$3:$AB$999,14,0)-L1242</f>
        <v>863.945199974138</v>
      </c>
      <c r="Q1242" s="100" t="n">
        <f aca="false">VLOOKUP($A1242,LossChart!$A$3:$AB$999,15,0)-M1242</f>
        <v>116</v>
      </c>
      <c r="R1242" s="100" t="n">
        <f aca="false">VLOOKUP($A1242,LossChart!$A$3:$AB$999,16,0)-N1242</f>
        <v>477.304074136158</v>
      </c>
      <c r="S1242" s="100" t="n">
        <f aca="false">VLOOKUP($A1242,LossChart!$A$3:$AB$999,17,0)-O1242</f>
        <v>1457.2492741103</v>
      </c>
    </row>
    <row r="1243" customFormat="false" ht="15" hidden="false" customHeight="false" outlineLevel="0" collapsed="false">
      <c r="B1243" s="96" t="s">
        <v>108</v>
      </c>
      <c r="C1243" s="97" t="n">
        <v>0</v>
      </c>
      <c r="D1243" s="0" t="n">
        <f aca="false">$C1243*VLOOKUP($B1243,FoodDB!$A$2:$I$1014,3,0)</f>
        <v>0</v>
      </c>
      <c r="E1243" s="0" t="n">
        <f aca="false">$C1243*VLOOKUP($B1243,FoodDB!$A$2:$I$1014,4,0)</f>
        <v>0</v>
      </c>
      <c r="F1243" s="0" t="n">
        <f aca="false">$C1243*VLOOKUP($B1243,FoodDB!$A$2:$I$1014,5,0)</f>
        <v>0</v>
      </c>
      <c r="G1243" s="0" t="n">
        <f aca="false">$C1243*VLOOKUP($B1243,FoodDB!$A$2:$I$1014,6,0)</f>
        <v>0</v>
      </c>
      <c r="H1243" s="0" t="n">
        <f aca="false">$C1243*VLOOKUP($B1243,FoodDB!$A$2:$I$1014,7,0)</f>
        <v>0</v>
      </c>
      <c r="I1243" s="0" t="n">
        <f aca="false">$C1243*VLOOKUP($B1243,FoodDB!$A$2:$I$1014,8,0)</f>
        <v>0</v>
      </c>
      <c r="J1243" s="0" t="n">
        <f aca="false">$C1243*VLOOKUP($B1243,FoodDB!$A$2:$I$1014,9,0)</f>
        <v>0</v>
      </c>
    </row>
    <row r="1244" customFormat="false" ht="15" hidden="false" customHeight="false" outlineLevel="0" collapsed="false">
      <c r="B1244" s="96" t="s">
        <v>108</v>
      </c>
      <c r="C1244" s="97" t="n">
        <v>0</v>
      </c>
      <c r="D1244" s="0" t="n">
        <f aca="false">$C1244*VLOOKUP($B1244,FoodDB!$A$2:$I$1014,3,0)</f>
        <v>0</v>
      </c>
      <c r="E1244" s="0" t="n">
        <f aca="false">$C1244*VLOOKUP($B1244,FoodDB!$A$2:$I$1014,4,0)</f>
        <v>0</v>
      </c>
      <c r="F1244" s="0" t="n">
        <f aca="false">$C1244*VLOOKUP($B1244,FoodDB!$A$2:$I$1014,5,0)</f>
        <v>0</v>
      </c>
      <c r="G1244" s="0" t="n">
        <f aca="false">$C1244*VLOOKUP($B1244,FoodDB!$A$2:$I$1014,6,0)</f>
        <v>0</v>
      </c>
      <c r="H1244" s="0" t="n">
        <f aca="false">$C1244*VLOOKUP($B1244,FoodDB!$A$2:$I$1014,7,0)</f>
        <v>0</v>
      </c>
      <c r="I1244" s="0" t="n">
        <f aca="false">$C1244*VLOOKUP($B1244,FoodDB!$A$2:$I$1014,8,0)</f>
        <v>0</v>
      </c>
      <c r="J1244" s="0" t="n">
        <f aca="false">$C1244*VLOOKUP($B1244,FoodDB!$A$2:$I$1014,9,0)</f>
        <v>0</v>
      </c>
    </row>
    <row r="1245" customFormat="false" ht="15" hidden="false" customHeight="false" outlineLevel="0" collapsed="false">
      <c r="B1245" s="96" t="s">
        <v>108</v>
      </c>
      <c r="C1245" s="97" t="n">
        <v>0</v>
      </c>
      <c r="D1245" s="0" t="n">
        <f aca="false">$C1245*VLOOKUP($B1245,FoodDB!$A$2:$I$1014,3,0)</f>
        <v>0</v>
      </c>
      <c r="E1245" s="0" t="n">
        <f aca="false">$C1245*VLOOKUP($B1245,FoodDB!$A$2:$I$1014,4,0)</f>
        <v>0</v>
      </c>
      <c r="F1245" s="0" t="n">
        <f aca="false">$C1245*VLOOKUP($B1245,FoodDB!$A$2:$I$1014,5,0)</f>
        <v>0</v>
      </c>
      <c r="G1245" s="0" t="n">
        <f aca="false">$C1245*VLOOKUP($B1245,FoodDB!$A$2:$I$1014,6,0)</f>
        <v>0</v>
      </c>
      <c r="H1245" s="0" t="n">
        <f aca="false">$C1245*VLOOKUP($B1245,FoodDB!$A$2:$I$1014,7,0)</f>
        <v>0</v>
      </c>
      <c r="I1245" s="0" t="n">
        <f aca="false">$C1245*VLOOKUP($B1245,FoodDB!$A$2:$I$1014,8,0)</f>
        <v>0</v>
      </c>
      <c r="J1245" s="0" t="n">
        <f aca="false">$C1245*VLOOKUP($B1245,FoodDB!$A$2:$I$1014,9,0)</f>
        <v>0</v>
      </c>
    </row>
    <row r="1246" customFormat="false" ht="15" hidden="false" customHeight="false" outlineLevel="0" collapsed="false">
      <c r="B1246" s="96" t="s">
        <v>108</v>
      </c>
      <c r="C1246" s="97" t="n">
        <v>0</v>
      </c>
      <c r="D1246" s="0" t="n">
        <f aca="false">$C1246*VLOOKUP($B1246,FoodDB!$A$2:$I$1014,3,0)</f>
        <v>0</v>
      </c>
      <c r="E1246" s="0" t="n">
        <f aca="false">$C1246*VLOOKUP($B1246,FoodDB!$A$2:$I$1014,4,0)</f>
        <v>0</v>
      </c>
      <c r="F1246" s="0" t="n">
        <f aca="false">$C1246*VLOOKUP($B1246,FoodDB!$A$2:$I$1014,5,0)</f>
        <v>0</v>
      </c>
      <c r="G1246" s="0" t="n">
        <f aca="false">$C1246*VLOOKUP($B1246,FoodDB!$A$2:$I$1014,6,0)</f>
        <v>0</v>
      </c>
      <c r="H1246" s="0" t="n">
        <f aca="false">$C1246*VLOOKUP($B1246,FoodDB!$A$2:$I$1014,7,0)</f>
        <v>0</v>
      </c>
      <c r="I1246" s="0" t="n">
        <f aca="false">$C1246*VLOOKUP($B1246,FoodDB!$A$2:$I$1014,8,0)</f>
        <v>0</v>
      </c>
      <c r="J1246" s="0" t="n">
        <f aca="false">$C1246*VLOOKUP($B1246,FoodDB!$A$2:$I$1014,9,0)</f>
        <v>0</v>
      </c>
    </row>
    <row r="1247" customFormat="false" ht="15" hidden="false" customHeight="false" outlineLevel="0" collapsed="false">
      <c r="B1247" s="96" t="s">
        <v>108</v>
      </c>
      <c r="C1247" s="97" t="n">
        <v>0</v>
      </c>
      <c r="D1247" s="0" t="n">
        <f aca="false">$C1247*VLOOKUP($B1247,FoodDB!$A$2:$I$1014,3,0)</f>
        <v>0</v>
      </c>
      <c r="E1247" s="0" t="n">
        <f aca="false">$C1247*VLOOKUP($B1247,FoodDB!$A$2:$I$1014,4,0)</f>
        <v>0</v>
      </c>
      <c r="F1247" s="0" t="n">
        <f aca="false">$C1247*VLOOKUP($B1247,FoodDB!$A$2:$I$1014,5,0)</f>
        <v>0</v>
      </c>
      <c r="G1247" s="0" t="n">
        <f aca="false">$C1247*VLOOKUP($B1247,FoodDB!$A$2:$I$1014,6,0)</f>
        <v>0</v>
      </c>
      <c r="H1247" s="0" t="n">
        <f aca="false">$C1247*VLOOKUP($B1247,FoodDB!$A$2:$I$1014,7,0)</f>
        <v>0</v>
      </c>
      <c r="I1247" s="0" t="n">
        <f aca="false">$C1247*VLOOKUP($B1247,FoodDB!$A$2:$I$1014,8,0)</f>
        <v>0</v>
      </c>
      <c r="J1247" s="0" t="n">
        <f aca="false">$C1247*VLOOKUP($B1247,FoodDB!$A$2:$I$1014,9,0)</f>
        <v>0</v>
      </c>
    </row>
    <row r="1248" customFormat="false" ht="15" hidden="false" customHeight="false" outlineLevel="0" collapsed="false">
      <c r="B1248" s="96" t="s">
        <v>108</v>
      </c>
      <c r="C1248" s="97" t="n">
        <v>0</v>
      </c>
      <c r="D1248" s="0" t="n">
        <f aca="false">$C1248*VLOOKUP($B1248,FoodDB!$A$2:$I$1014,3,0)</f>
        <v>0</v>
      </c>
      <c r="E1248" s="0" t="n">
        <f aca="false">$C1248*VLOOKUP($B1248,FoodDB!$A$2:$I$1014,4,0)</f>
        <v>0</v>
      </c>
      <c r="F1248" s="0" t="n">
        <f aca="false">$C1248*VLOOKUP($B1248,FoodDB!$A$2:$I$1014,5,0)</f>
        <v>0</v>
      </c>
      <c r="G1248" s="0" t="n">
        <f aca="false">$C1248*VLOOKUP($B1248,FoodDB!$A$2:$I$1014,6,0)</f>
        <v>0</v>
      </c>
      <c r="H1248" s="0" t="n">
        <f aca="false">$C1248*VLOOKUP($B1248,FoodDB!$A$2:$I$1014,7,0)</f>
        <v>0</v>
      </c>
      <c r="I1248" s="0" t="n">
        <f aca="false">$C1248*VLOOKUP($B1248,FoodDB!$A$2:$I$1014,8,0)</f>
        <v>0</v>
      </c>
      <c r="J1248" s="0" t="n">
        <f aca="false">$C1248*VLOOKUP($B1248,FoodDB!$A$2:$I$1014,9,0)</f>
        <v>0</v>
      </c>
    </row>
    <row r="1249" customFormat="false" ht="15" hidden="false" customHeight="false" outlineLevel="0" collapsed="false">
      <c r="A1249" s="0" t="s">
        <v>98</v>
      </c>
      <c r="G1249" s="0" t="n">
        <f aca="false">SUM(G1242:G1248)</f>
        <v>0</v>
      </c>
      <c r="H1249" s="0" t="n">
        <f aca="false">SUM(H1242:H1248)</f>
        <v>0</v>
      </c>
      <c r="I1249" s="0" t="n">
        <f aca="false">SUM(I1242:I1248)</f>
        <v>0</v>
      </c>
      <c r="J1249" s="0" t="n">
        <f aca="false">SUM(G1249:I1249)</f>
        <v>0</v>
      </c>
    </row>
    <row r="1250" customFormat="false" ht="15" hidden="false" customHeight="false" outlineLevel="0" collapsed="false">
      <c r="A1250" s="0" t="s">
        <v>102</v>
      </c>
      <c r="B1250" s="0" t="s">
        <v>103</v>
      </c>
      <c r="E1250" s="100"/>
      <c r="F1250" s="100"/>
      <c r="G1250" s="100" t="e">
        <f aca="false">VLOOKUP($A1242,LossChart!$A$3:$AB$105,14,0)</f>
        <v>#N/A</v>
      </c>
      <c r="H1250" s="100" t="e">
        <f aca="false">VLOOKUP($A1242,LossChart!$A$3:$AB$105,15,0)</f>
        <v>#N/A</v>
      </c>
      <c r="I1250" s="100" t="e">
        <f aca="false">VLOOKUP($A1242,LossChart!$A$3:$AB$105,16,0)</f>
        <v>#N/A</v>
      </c>
      <c r="J1250" s="100" t="e">
        <f aca="false">VLOOKUP($A1242,LossChart!$A$3:$AB$105,17,0)</f>
        <v>#N/A</v>
      </c>
      <c r="K1250" s="100"/>
    </row>
    <row r="1251" customFormat="false" ht="15" hidden="false" customHeight="false" outlineLevel="0" collapsed="false">
      <c r="A1251" s="0" t="s">
        <v>104</v>
      </c>
      <c r="G1251" s="0" t="e">
        <f aca="false">G1250-G1249</f>
        <v>#N/A</v>
      </c>
      <c r="H1251" s="0" t="e">
        <f aca="false">H1250-H1249</f>
        <v>#N/A</v>
      </c>
      <c r="I1251" s="0" t="e">
        <f aca="false">I1250-I1249</f>
        <v>#N/A</v>
      </c>
      <c r="J1251" s="0" t="e">
        <f aca="false">J1250-J1249</f>
        <v>#N/A</v>
      </c>
    </row>
    <row r="1253" customFormat="false" ht="60" hidden="false" customHeight="false" outlineLevel="0" collapsed="false">
      <c r="A1253" s="21" t="s">
        <v>63</v>
      </c>
      <c r="B1253" s="21" t="s">
        <v>93</v>
      </c>
      <c r="C1253" s="21" t="s">
        <v>94</v>
      </c>
      <c r="D1253" s="94" t="str">
        <f aca="false">FoodDB!$C$1</f>
        <v>Fat
(g)</v>
      </c>
      <c r="E1253" s="94" t="str">
        <f aca="false">FoodDB!$D$1</f>
        <v>Carbs
(g)</v>
      </c>
      <c r="F1253" s="94" t="str">
        <f aca="false">FoodDB!$E$1</f>
        <v>Protein
(g)</v>
      </c>
      <c r="G1253" s="94" t="str">
        <f aca="false">FoodDB!$F$1</f>
        <v>Fat
(Cal)</v>
      </c>
      <c r="H1253" s="94" t="str">
        <f aca="false">FoodDB!$G$1</f>
        <v>Carb
(Cal)</v>
      </c>
      <c r="I1253" s="94" t="str">
        <f aca="false">FoodDB!$H$1</f>
        <v>Protein
(Cal)</v>
      </c>
      <c r="J1253" s="94" t="str">
        <f aca="false">FoodDB!$I$1</f>
        <v>Total
Calories</v>
      </c>
      <c r="K1253" s="94"/>
      <c r="L1253" s="94" t="s">
        <v>110</v>
      </c>
      <c r="M1253" s="94" t="s">
        <v>111</v>
      </c>
      <c r="N1253" s="94" t="s">
        <v>112</v>
      </c>
      <c r="O1253" s="94" t="s">
        <v>113</v>
      </c>
      <c r="P1253" s="94" t="s">
        <v>118</v>
      </c>
      <c r="Q1253" s="94" t="s">
        <v>119</v>
      </c>
      <c r="R1253" s="94" t="s">
        <v>120</v>
      </c>
      <c r="S1253" s="94" t="s">
        <v>121</v>
      </c>
    </row>
    <row r="1254" customFormat="false" ht="15" hidden="false" customHeight="false" outlineLevel="0" collapsed="false">
      <c r="A1254" s="95" t="n">
        <f aca="false">A1242+1</f>
        <v>43098</v>
      </c>
      <c r="B1254" s="96" t="s">
        <v>108</v>
      </c>
      <c r="C1254" s="97" t="n">
        <v>0</v>
      </c>
      <c r="D1254" s="0" t="n">
        <f aca="false">$C1254*VLOOKUP($B1254,FoodDB!$A$2:$I$1014,3,0)</f>
        <v>0</v>
      </c>
      <c r="E1254" s="0" t="n">
        <f aca="false">$C1254*VLOOKUP($B1254,FoodDB!$A$2:$I$1014,4,0)</f>
        <v>0</v>
      </c>
      <c r="F1254" s="0" t="n">
        <f aca="false">$C1254*VLOOKUP($B1254,FoodDB!$A$2:$I$1014,5,0)</f>
        <v>0</v>
      </c>
      <c r="G1254" s="0" t="n">
        <f aca="false">$C1254*VLOOKUP($B1254,FoodDB!$A$2:$I$1014,6,0)</f>
        <v>0</v>
      </c>
      <c r="H1254" s="0" t="n">
        <f aca="false">$C1254*VLOOKUP($B1254,FoodDB!$A$2:$I$1014,7,0)</f>
        <v>0</v>
      </c>
      <c r="I1254" s="0" t="n">
        <f aca="false">$C1254*VLOOKUP($B1254,FoodDB!$A$2:$I$1014,8,0)</f>
        <v>0</v>
      </c>
      <c r="J1254" s="0" t="n">
        <f aca="false">$C1254*VLOOKUP($B1254,FoodDB!$A$2:$I$1014,9,0)</f>
        <v>0</v>
      </c>
      <c r="L1254" s="0" t="n">
        <f aca="false">SUM(G1254:G1260)</f>
        <v>0</v>
      </c>
      <c r="M1254" s="0" t="n">
        <f aca="false">SUM(H1254:H1260)</f>
        <v>0</v>
      </c>
      <c r="N1254" s="0" t="n">
        <f aca="false">SUM(I1254:I1260)</f>
        <v>0</v>
      </c>
      <c r="O1254" s="0" t="n">
        <f aca="false">SUM(L1254:N1254)</f>
        <v>0</v>
      </c>
      <c r="P1254" s="100" t="n">
        <f aca="false">VLOOKUP($A1254,LossChart!$A$3:$AB$999,14,0)-L1254</f>
        <v>867.476704269295</v>
      </c>
      <c r="Q1254" s="100" t="n">
        <f aca="false">VLOOKUP($A1254,LossChart!$A$3:$AB$999,15,0)-M1254</f>
        <v>116</v>
      </c>
      <c r="R1254" s="100" t="n">
        <f aca="false">VLOOKUP($A1254,LossChart!$A$3:$AB$999,16,0)-N1254</f>
        <v>477.304074136158</v>
      </c>
      <c r="S1254" s="100" t="n">
        <f aca="false">VLOOKUP($A1254,LossChart!$A$3:$AB$999,17,0)-O1254</f>
        <v>1460.78077840545</v>
      </c>
    </row>
    <row r="1255" customFormat="false" ht="15" hidden="false" customHeight="false" outlineLevel="0" collapsed="false">
      <c r="B1255" s="96" t="s">
        <v>108</v>
      </c>
      <c r="C1255" s="97" t="n">
        <v>0</v>
      </c>
      <c r="D1255" s="0" t="n">
        <f aca="false">$C1255*VLOOKUP($B1255,FoodDB!$A$2:$I$1014,3,0)</f>
        <v>0</v>
      </c>
      <c r="E1255" s="0" t="n">
        <f aca="false">$C1255*VLOOKUP($B1255,FoodDB!$A$2:$I$1014,4,0)</f>
        <v>0</v>
      </c>
      <c r="F1255" s="0" t="n">
        <f aca="false">$C1255*VLOOKUP($B1255,FoodDB!$A$2:$I$1014,5,0)</f>
        <v>0</v>
      </c>
      <c r="G1255" s="0" t="n">
        <f aca="false">$C1255*VLOOKUP($B1255,FoodDB!$A$2:$I$1014,6,0)</f>
        <v>0</v>
      </c>
      <c r="H1255" s="0" t="n">
        <f aca="false">$C1255*VLOOKUP($B1255,FoodDB!$A$2:$I$1014,7,0)</f>
        <v>0</v>
      </c>
      <c r="I1255" s="0" t="n">
        <f aca="false">$C1255*VLOOKUP($B1255,FoodDB!$A$2:$I$1014,8,0)</f>
        <v>0</v>
      </c>
      <c r="J1255" s="0" t="n">
        <f aca="false">$C1255*VLOOKUP($B1255,FoodDB!$A$2:$I$1014,9,0)</f>
        <v>0</v>
      </c>
    </row>
    <row r="1256" customFormat="false" ht="15" hidden="false" customHeight="false" outlineLevel="0" collapsed="false">
      <c r="B1256" s="96" t="s">
        <v>108</v>
      </c>
      <c r="C1256" s="97" t="n">
        <v>0</v>
      </c>
      <c r="D1256" s="0" t="n">
        <f aca="false">$C1256*VLOOKUP($B1256,FoodDB!$A$2:$I$1014,3,0)</f>
        <v>0</v>
      </c>
      <c r="E1256" s="0" t="n">
        <f aca="false">$C1256*VLOOKUP($B1256,FoodDB!$A$2:$I$1014,4,0)</f>
        <v>0</v>
      </c>
      <c r="F1256" s="0" t="n">
        <f aca="false">$C1256*VLOOKUP($B1256,FoodDB!$A$2:$I$1014,5,0)</f>
        <v>0</v>
      </c>
      <c r="G1256" s="0" t="n">
        <f aca="false">$C1256*VLOOKUP($B1256,FoodDB!$A$2:$I$1014,6,0)</f>
        <v>0</v>
      </c>
      <c r="H1256" s="0" t="n">
        <f aca="false">$C1256*VLOOKUP($B1256,FoodDB!$A$2:$I$1014,7,0)</f>
        <v>0</v>
      </c>
      <c r="I1256" s="0" t="n">
        <f aca="false">$C1256*VLOOKUP($B1256,FoodDB!$A$2:$I$1014,8,0)</f>
        <v>0</v>
      </c>
      <c r="J1256" s="0" t="n">
        <f aca="false">$C1256*VLOOKUP($B1256,FoodDB!$A$2:$I$1014,9,0)</f>
        <v>0</v>
      </c>
    </row>
    <row r="1257" customFormat="false" ht="15" hidden="false" customHeight="false" outlineLevel="0" collapsed="false">
      <c r="B1257" s="96" t="s">
        <v>108</v>
      </c>
      <c r="C1257" s="97" t="n">
        <v>0</v>
      </c>
      <c r="D1257" s="0" t="n">
        <f aca="false">$C1257*VLOOKUP($B1257,FoodDB!$A$2:$I$1014,3,0)</f>
        <v>0</v>
      </c>
      <c r="E1257" s="0" t="n">
        <f aca="false">$C1257*VLOOKUP($B1257,FoodDB!$A$2:$I$1014,4,0)</f>
        <v>0</v>
      </c>
      <c r="F1257" s="0" t="n">
        <f aca="false">$C1257*VLOOKUP($B1257,FoodDB!$A$2:$I$1014,5,0)</f>
        <v>0</v>
      </c>
      <c r="G1257" s="0" t="n">
        <f aca="false">$C1257*VLOOKUP($B1257,FoodDB!$A$2:$I$1014,6,0)</f>
        <v>0</v>
      </c>
      <c r="H1257" s="0" t="n">
        <f aca="false">$C1257*VLOOKUP($B1257,FoodDB!$A$2:$I$1014,7,0)</f>
        <v>0</v>
      </c>
      <c r="I1257" s="0" t="n">
        <f aca="false">$C1257*VLOOKUP($B1257,FoodDB!$A$2:$I$1014,8,0)</f>
        <v>0</v>
      </c>
      <c r="J1257" s="0" t="n">
        <f aca="false">$C1257*VLOOKUP($B1257,FoodDB!$A$2:$I$1014,9,0)</f>
        <v>0</v>
      </c>
    </row>
    <row r="1258" customFormat="false" ht="15" hidden="false" customHeight="false" outlineLevel="0" collapsed="false">
      <c r="B1258" s="96" t="s">
        <v>108</v>
      </c>
      <c r="C1258" s="97" t="n">
        <v>0</v>
      </c>
      <c r="D1258" s="0" t="n">
        <f aca="false">$C1258*VLOOKUP($B1258,FoodDB!$A$2:$I$1014,3,0)</f>
        <v>0</v>
      </c>
      <c r="E1258" s="0" t="n">
        <f aca="false">$C1258*VLOOKUP($B1258,FoodDB!$A$2:$I$1014,4,0)</f>
        <v>0</v>
      </c>
      <c r="F1258" s="0" t="n">
        <f aca="false">$C1258*VLOOKUP($B1258,FoodDB!$A$2:$I$1014,5,0)</f>
        <v>0</v>
      </c>
      <c r="G1258" s="0" t="n">
        <f aca="false">$C1258*VLOOKUP($B1258,FoodDB!$A$2:$I$1014,6,0)</f>
        <v>0</v>
      </c>
      <c r="H1258" s="0" t="n">
        <f aca="false">$C1258*VLOOKUP($B1258,FoodDB!$A$2:$I$1014,7,0)</f>
        <v>0</v>
      </c>
      <c r="I1258" s="0" t="n">
        <f aca="false">$C1258*VLOOKUP($B1258,FoodDB!$A$2:$I$1014,8,0)</f>
        <v>0</v>
      </c>
      <c r="J1258" s="0" t="n">
        <f aca="false">$C1258*VLOOKUP($B1258,FoodDB!$A$2:$I$1014,9,0)</f>
        <v>0</v>
      </c>
    </row>
    <row r="1259" customFormat="false" ht="15" hidden="false" customHeight="false" outlineLevel="0" collapsed="false">
      <c r="B1259" s="96" t="s">
        <v>108</v>
      </c>
      <c r="C1259" s="97" t="n">
        <v>0</v>
      </c>
      <c r="D1259" s="0" t="n">
        <f aca="false">$C1259*VLOOKUP($B1259,FoodDB!$A$2:$I$1014,3,0)</f>
        <v>0</v>
      </c>
      <c r="E1259" s="0" t="n">
        <f aca="false">$C1259*VLOOKUP($B1259,FoodDB!$A$2:$I$1014,4,0)</f>
        <v>0</v>
      </c>
      <c r="F1259" s="0" t="n">
        <f aca="false">$C1259*VLOOKUP($B1259,FoodDB!$A$2:$I$1014,5,0)</f>
        <v>0</v>
      </c>
      <c r="G1259" s="0" t="n">
        <f aca="false">$C1259*VLOOKUP($B1259,FoodDB!$A$2:$I$1014,6,0)</f>
        <v>0</v>
      </c>
      <c r="H1259" s="0" t="n">
        <f aca="false">$C1259*VLOOKUP($B1259,FoodDB!$A$2:$I$1014,7,0)</f>
        <v>0</v>
      </c>
      <c r="I1259" s="0" t="n">
        <f aca="false">$C1259*VLOOKUP($B1259,FoodDB!$A$2:$I$1014,8,0)</f>
        <v>0</v>
      </c>
      <c r="J1259" s="0" t="n">
        <f aca="false">$C1259*VLOOKUP($B1259,FoodDB!$A$2:$I$1014,9,0)</f>
        <v>0</v>
      </c>
    </row>
    <row r="1260" customFormat="false" ht="15" hidden="false" customHeight="false" outlineLevel="0" collapsed="false">
      <c r="B1260" s="96" t="s">
        <v>108</v>
      </c>
      <c r="C1260" s="97" t="n">
        <v>0</v>
      </c>
      <c r="D1260" s="0" t="n">
        <f aca="false">$C1260*VLOOKUP($B1260,FoodDB!$A$2:$I$1014,3,0)</f>
        <v>0</v>
      </c>
      <c r="E1260" s="0" t="n">
        <f aca="false">$C1260*VLOOKUP($B1260,FoodDB!$A$2:$I$1014,4,0)</f>
        <v>0</v>
      </c>
      <c r="F1260" s="0" t="n">
        <f aca="false">$C1260*VLOOKUP($B1260,FoodDB!$A$2:$I$1014,5,0)</f>
        <v>0</v>
      </c>
      <c r="G1260" s="0" t="n">
        <f aca="false">$C1260*VLOOKUP($B1260,FoodDB!$A$2:$I$1014,6,0)</f>
        <v>0</v>
      </c>
      <c r="H1260" s="0" t="n">
        <f aca="false">$C1260*VLOOKUP($B1260,FoodDB!$A$2:$I$1014,7,0)</f>
        <v>0</v>
      </c>
      <c r="I1260" s="0" t="n">
        <f aca="false">$C1260*VLOOKUP($B1260,FoodDB!$A$2:$I$1014,8,0)</f>
        <v>0</v>
      </c>
      <c r="J1260" s="0" t="n">
        <f aca="false">$C1260*VLOOKUP($B1260,FoodDB!$A$2:$I$1014,9,0)</f>
        <v>0</v>
      </c>
    </row>
    <row r="1261" customFormat="false" ht="15" hidden="false" customHeight="false" outlineLevel="0" collapsed="false">
      <c r="A1261" s="0" t="s">
        <v>98</v>
      </c>
      <c r="G1261" s="0" t="n">
        <f aca="false">SUM(G1254:G1260)</f>
        <v>0</v>
      </c>
      <c r="H1261" s="0" t="n">
        <f aca="false">SUM(H1254:H1260)</f>
        <v>0</v>
      </c>
      <c r="I1261" s="0" t="n">
        <f aca="false">SUM(I1254:I1260)</f>
        <v>0</v>
      </c>
      <c r="J1261" s="0" t="n">
        <f aca="false">SUM(G1261:I1261)</f>
        <v>0</v>
      </c>
    </row>
    <row r="1262" customFormat="false" ht="15" hidden="false" customHeight="false" outlineLevel="0" collapsed="false">
      <c r="A1262" s="0" t="s">
        <v>102</v>
      </c>
      <c r="B1262" s="0" t="s">
        <v>103</v>
      </c>
      <c r="E1262" s="100"/>
      <c r="F1262" s="100"/>
      <c r="G1262" s="100" t="e">
        <f aca="false">VLOOKUP($A1254,LossChart!$A$3:$AB$105,14,0)</f>
        <v>#N/A</v>
      </c>
      <c r="H1262" s="100" t="e">
        <f aca="false">VLOOKUP($A1254,LossChart!$A$3:$AB$105,15,0)</f>
        <v>#N/A</v>
      </c>
      <c r="I1262" s="100" t="e">
        <f aca="false">VLOOKUP($A1254,LossChart!$A$3:$AB$105,16,0)</f>
        <v>#N/A</v>
      </c>
      <c r="J1262" s="100" t="e">
        <f aca="false">VLOOKUP($A1254,LossChart!$A$3:$AB$105,17,0)</f>
        <v>#N/A</v>
      </c>
      <c r="K1262" s="100"/>
    </row>
    <row r="1263" customFormat="false" ht="15" hidden="false" customHeight="false" outlineLevel="0" collapsed="false">
      <c r="A1263" s="0" t="s">
        <v>104</v>
      </c>
      <c r="G1263" s="0" t="e">
        <f aca="false">G1262-G1261</f>
        <v>#N/A</v>
      </c>
      <c r="H1263" s="0" t="e">
        <f aca="false">H1262-H1261</f>
        <v>#N/A</v>
      </c>
      <c r="I1263" s="0" t="e">
        <f aca="false">I1262-I1261</f>
        <v>#N/A</v>
      </c>
      <c r="J1263" s="0" t="e">
        <f aca="false">J1262-J1261</f>
        <v>#N/A</v>
      </c>
    </row>
    <row r="1265" customFormat="false" ht="60" hidden="false" customHeight="false" outlineLevel="0" collapsed="false">
      <c r="A1265" s="21" t="s">
        <v>63</v>
      </c>
      <c r="B1265" s="21" t="s">
        <v>93</v>
      </c>
      <c r="C1265" s="21" t="s">
        <v>94</v>
      </c>
      <c r="D1265" s="94" t="str">
        <f aca="false">FoodDB!$C$1</f>
        <v>Fat
(g)</v>
      </c>
      <c r="E1265" s="94" t="str">
        <f aca="false">FoodDB!$D$1</f>
        <v>Carbs
(g)</v>
      </c>
      <c r="F1265" s="94" t="str">
        <f aca="false">FoodDB!$E$1</f>
        <v>Protein
(g)</v>
      </c>
      <c r="G1265" s="94" t="str">
        <f aca="false">FoodDB!$F$1</f>
        <v>Fat
(Cal)</v>
      </c>
      <c r="H1265" s="94" t="str">
        <f aca="false">FoodDB!$G$1</f>
        <v>Carb
(Cal)</v>
      </c>
      <c r="I1265" s="94" t="str">
        <f aca="false">FoodDB!$H$1</f>
        <v>Protein
(Cal)</v>
      </c>
      <c r="J1265" s="94" t="str">
        <f aca="false">FoodDB!$I$1</f>
        <v>Total
Calories</v>
      </c>
      <c r="K1265" s="94"/>
      <c r="L1265" s="94" t="s">
        <v>110</v>
      </c>
      <c r="M1265" s="94" t="s">
        <v>111</v>
      </c>
      <c r="N1265" s="94" t="s">
        <v>112</v>
      </c>
      <c r="O1265" s="94" t="s">
        <v>113</v>
      </c>
      <c r="P1265" s="94" t="s">
        <v>118</v>
      </c>
      <c r="Q1265" s="94" t="s">
        <v>119</v>
      </c>
      <c r="R1265" s="94" t="s">
        <v>120</v>
      </c>
      <c r="S1265" s="94" t="s">
        <v>121</v>
      </c>
    </row>
    <row r="1266" customFormat="false" ht="15" hidden="false" customHeight="false" outlineLevel="0" collapsed="false">
      <c r="A1266" s="95" t="n">
        <f aca="false">A1254+1</f>
        <v>43099</v>
      </c>
      <c r="B1266" s="96" t="s">
        <v>108</v>
      </c>
      <c r="C1266" s="97" t="n">
        <v>0</v>
      </c>
      <c r="D1266" s="0" t="n">
        <f aca="false">$C1266*VLOOKUP($B1266,FoodDB!$A$2:$I$1014,3,0)</f>
        <v>0</v>
      </c>
      <c r="E1266" s="0" t="n">
        <f aca="false">$C1266*VLOOKUP($B1266,FoodDB!$A$2:$I$1014,4,0)</f>
        <v>0</v>
      </c>
      <c r="F1266" s="0" t="n">
        <f aca="false">$C1266*VLOOKUP($B1266,FoodDB!$A$2:$I$1014,5,0)</f>
        <v>0</v>
      </c>
      <c r="G1266" s="0" t="n">
        <f aca="false">$C1266*VLOOKUP($B1266,FoodDB!$A$2:$I$1014,6,0)</f>
        <v>0</v>
      </c>
      <c r="H1266" s="0" t="n">
        <f aca="false">$C1266*VLOOKUP($B1266,FoodDB!$A$2:$I$1014,7,0)</f>
        <v>0</v>
      </c>
      <c r="I1266" s="0" t="n">
        <f aca="false">$C1266*VLOOKUP($B1266,FoodDB!$A$2:$I$1014,8,0)</f>
        <v>0</v>
      </c>
      <c r="J1266" s="0" t="n">
        <f aca="false">$C1266*VLOOKUP($B1266,FoodDB!$A$2:$I$1014,9,0)</f>
        <v>0</v>
      </c>
      <c r="L1266" s="0" t="n">
        <f aca="false">SUM(G1266:G1272)</f>
        <v>0</v>
      </c>
      <c r="M1266" s="0" t="n">
        <f aca="false">SUM(H1266:H1272)</f>
        <v>0</v>
      </c>
      <c r="N1266" s="0" t="n">
        <f aca="false">SUM(I1266:I1272)</f>
        <v>0</v>
      </c>
      <c r="O1266" s="0" t="n">
        <f aca="false">SUM(L1266:N1266)</f>
        <v>0</v>
      </c>
      <c r="P1266" s="100" t="n">
        <f aca="false">VLOOKUP($A1266,LossChart!$A$3:$AB$999,14,0)-L1266</f>
        <v>870.97692952641</v>
      </c>
      <c r="Q1266" s="100" t="n">
        <f aca="false">VLOOKUP($A1266,LossChart!$A$3:$AB$999,15,0)-M1266</f>
        <v>116</v>
      </c>
      <c r="R1266" s="100" t="n">
        <f aca="false">VLOOKUP($A1266,LossChart!$A$3:$AB$999,16,0)-N1266</f>
        <v>477.304074136158</v>
      </c>
      <c r="S1266" s="100" t="n">
        <f aca="false">VLOOKUP($A1266,LossChart!$A$3:$AB$999,17,0)-O1266</f>
        <v>1464.28100366257</v>
      </c>
    </row>
    <row r="1267" customFormat="false" ht="15" hidden="false" customHeight="false" outlineLevel="0" collapsed="false">
      <c r="B1267" s="96" t="s">
        <v>108</v>
      </c>
      <c r="C1267" s="97" t="n">
        <v>0</v>
      </c>
      <c r="D1267" s="0" t="n">
        <f aca="false">$C1267*VLOOKUP($B1267,FoodDB!$A$2:$I$1014,3,0)</f>
        <v>0</v>
      </c>
      <c r="E1267" s="0" t="n">
        <f aca="false">$C1267*VLOOKUP($B1267,FoodDB!$A$2:$I$1014,4,0)</f>
        <v>0</v>
      </c>
      <c r="F1267" s="0" t="n">
        <f aca="false">$C1267*VLOOKUP($B1267,FoodDB!$A$2:$I$1014,5,0)</f>
        <v>0</v>
      </c>
      <c r="G1267" s="0" t="n">
        <f aca="false">$C1267*VLOOKUP($B1267,FoodDB!$A$2:$I$1014,6,0)</f>
        <v>0</v>
      </c>
      <c r="H1267" s="0" t="n">
        <f aca="false">$C1267*VLOOKUP($B1267,FoodDB!$A$2:$I$1014,7,0)</f>
        <v>0</v>
      </c>
      <c r="I1267" s="0" t="n">
        <f aca="false">$C1267*VLOOKUP($B1267,FoodDB!$A$2:$I$1014,8,0)</f>
        <v>0</v>
      </c>
      <c r="J1267" s="0" t="n">
        <f aca="false">$C1267*VLOOKUP($B1267,FoodDB!$A$2:$I$1014,9,0)</f>
        <v>0</v>
      </c>
    </row>
    <row r="1268" customFormat="false" ht="15" hidden="false" customHeight="false" outlineLevel="0" collapsed="false">
      <c r="B1268" s="96" t="s">
        <v>108</v>
      </c>
      <c r="C1268" s="97" t="n">
        <v>0</v>
      </c>
      <c r="D1268" s="0" t="n">
        <f aca="false">$C1268*VLOOKUP($B1268,FoodDB!$A$2:$I$1014,3,0)</f>
        <v>0</v>
      </c>
      <c r="E1268" s="0" t="n">
        <f aca="false">$C1268*VLOOKUP($B1268,FoodDB!$A$2:$I$1014,4,0)</f>
        <v>0</v>
      </c>
      <c r="F1268" s="0" t="n">
        <f aca="false">$C1268*VLOOKUP($B1268,FoodDB!$A$2:$I$1014,5,0)</f>
        <v>0</v>
      </c>
      <c r="G1268" s="0" t="n">
        <f aca="false">$C1268*VLOOKUP($B1268,FoodDB!$A$2:$I$1014,6,0)</f>
        <v>0</v>
      </c>
      <c r="H1268" s="0" t="n">
        <f aca="false">$C1268*VLOOKUP($B1268,FoodDB!$A$2:$I$1014,7,0)</f>
        <v>0</v>
      </c>
      <c r="I1268" s="0" t="n">
        <f aca="false">$C1268*VLOOKUP($B1268,FoodDB!$A$2:$I$1014,8,0)</f>
        <v>0</v>
      </c>
      <c r="J1268" s="0" t="n">
        <f aca="false">$C1268*VLOOKUP($B1268,FoodDB!$A$2:$I$1014,9,0)</f>
        <v>0</v>
      </c>
    </row>
    <row r="1269" customFormat="false" ht="15" hidden="false" customHeight="false" outlineLevel="0" collapsed="false">
      <c r="B1269" s="96" t="s">
        <v>108</v>
      </c>
      <c r="C1269" s="97" t="n">
        <v>0</v>
      </c>
      <c r="D1269" s="0" t="n">
        <f aca="false">$C1269*VLOOKUP($B1269,FoodDB!$A$2:$I$1014,3,0)</f>
        <v>0</v>
      </c>
      <c r="E1269" s="0" t="n">
        <f aca="false">$C1269*VLOOKUP($B1269,FoodDB!$A$2:$I$1014,4,0)</f>
        <v>0</v>
      </c>
      <c r="F1269" s="0" t="n">
        <f aca="false">$C1269*VLOOKUP($B1269,FoodDB!$A$2:$I$1014,5,0)</f>
        <v>0</v>
      </c>
      <c r="G1269" s="0" t="n">
        <f aca="false">$C1269*VLOOKUP($B1269,FoodDB!$A$2:$I$1014,6,0)</f>
        <v>0</v>
      </c>
      <c r="H1269" s="0" t="n">
        <f aca="false">$C1269*VLOOKUP($B1269,FoodDB!$A$2:$I$1014,7,0)</f>
        <v>0</v>
      </c>
      <c r="I1269" s="0" t="n">
        <f aca="false">$C1269*VLOOKUP($B1269,FoodDB!$A$2:$I$1014,8,0)</f>
        <v>0</v>
      </c>
      <c r="J1269" s="0" t="n">
        <f aca="false">$C1269*VLOOKUP($B1269,FoodDB!$A$2:$I$1014,9,0)</f>
        <v>0</v>
      </c>
    </row>
    <row r="1270" customFormat="false" ht="15" hidden="false" customHeight="false" outlineLevel="0" collapsed="false">
      <c r="B1270" s="96" t="s">
        <v>108</v>
      </c>
      <c r="C1270" s="97" t="n">
        <v>0</v>
      </c>
      <c r="D1270" s="0" t="n">
        <f aca="false">$C1270*VLOOKUP($B1270,FoodDB!$A$2:$I$1014,3,0)</f>
        <v>0</v>
      </c>
      <c r="E1270" s="0" t="n">
        <f aca="false">$C1270*VLOOKUP($B1270,FoodDB!$A$2:$I$1014,4,0)</f>
        <v>0</v>
      </c>
      <c r="F1270" s="0" t="n">
        <f aca="false">$C1270*VLOOKUP($B1270,FoodDB!$A$2:$I$1014,5,0)</f>
        <v>0</v>
      </c>
      <c r="G1270" s="0" t="n">
        <f aca="false">$C1270*VLOOKUP($B1270,FoodDB!$A$2:$I$1014,6,0)</f>
        <v>0</v>
      </c>
      <c r="H1270" s="0" t="n">
        <f aca="false">$C1270*VLOOKUP($B1270,FoodDB!$A$2:$I$1014,7,0)</f>
        <v>0</v>
      </c>
      <c r="I1270" s="0" t="n">
        <f aca="false">$C1270*VLOOKUP($B1270,FoodDB!$A$2:$I$1014,8,0)</f>
        <v>0</v>
      </c>
      <c r="J1270" s="0" t="n">
        <f aca="false">$C1270*VLOOKUP($B1270,FoodDB!$A$2:$I$1014,9,0)</f>
        <v>0</v>
      </c>
    </row>
    <row r="1271" customFormat="false" ht="15" hidden="false" customHeight="false" outlineLevel="0" collapsed="false">
      <c r="B1271" s="96" t="s">
        <v>108</v>
      </c>
      <c r="C1271" s="97" t="n">
        <v>0</v>
      </c>
      <c r="D1271" s="0" t="n">
        <f aca="false">$C1271*VLOOKUP($B1271,FoodDB!$A$2:$I$1014,3,0)</f>
        <v>0</v>
      </c>
      <c r="E1271" s="0" t="n">
        <f aca="false">$C1271*VLOOKUP($B1271,FoodDB!$A$2:$I$1014,4,0)</f>
        <v>0</v>
      </c>
      <c r="F1271" s="0" t="n">
        <f aca="false">$C1271*VLOOKUP($B1271,FoodDB!$A$2:$I$1014,5,0)</f>
        <v>0</v>
      </c>
      <c r="G1271" s="0" t="n">
        <f aca="false">$C1271*VLOOKUP($B1271,FoodDB!$A$2:$I$1014,6,0)</f>
        <v>0</v>
      </c>
      <c r="H1271" s="0" t="n">
        <f aca="false">$C1271*VLOOKUP($B1271,FoodDB!$A$2:$I$1014,7,0)</f>
        <v>0</v>
      </c>
      <c r="I1271" s="0" t="n">
        <f aca="false">$C1271*VLOOKUP($B1271,FoodDB!$A$2:$I$1014,8,0)</f>
        <v>0</v>
      </c>
      <c r="J1271" s="0" t="n">
        <f aca="false">$C1271*VLOOKUP($B1271,FoodDB!$A$2:$I$1014,9,0)</f>
        <v>0</v>
      </c>
    </row>
    <row r="1272" customFormat="false" ht="15" hidden="false" customHeight="false" outlineLevel="0" collapsed="false">
      <c r="B1272" s="96" t="s">
        <v>108</v>
      </c>
      <c r="C1272" s="97" t="n">
        <v>0</v>
      </c>
      <c r="D1272" s="0" t="n">
        <f aca="false">$C1272*VLOOKUP($B1272,FoodDB!$A$2:$I$1014,3,0)</f>
        <v>0</v>
      </c>
      <c r="E1272" s="0" t="n">
        <f aca="false">$C1272*VLOOKUP($B1272,FoodDB!$A$2:$I$1014,4,0)</f>
        <v>0</v>
      </c>
      <c r="F1272" s="0" t="n">
        <f aca="false">$C1272*VLOOKUP($B1272,FoodDB!$A$2:$I$1014,5,0)</f>
        <v>0</v>
      </c>
      <c r="G1272" s="0" t="n">
        <f aca="false">$C1272*VLOOKUP($B1272,FoodDB!$A$2:$I$1014,6,0)</f>
        <v>0</v>
      </c>
      <c r="H1272" s="0" t="n">
        <f aca="false">$C1272*VLOOKUP($B1272,FoodDB!$A$2:$I$1014,7,0)</f>
        <v>0</v>
      </c>
      <c r="I1272" s="0" t="n">
        <f aca="false">$C1272*VLOOKUP($B1272,FoodDB!$A$2:$I$1014,8,0)</f>
        <v>0</v>
      </c>
      <c r="J1272" s="0" t="n">
        <f aca="false">$C1272*VLOOKUP($B1272,FoodDB!$A$2:$I$1014,9,0)</f>
        <v>0</v>
      </c>
    </row>
    <row r="1273" customFormat="false" ht="15" hidden="false" customHeight="false" outlineLevel="0" collapsed="false">
      <c r="A1273" s="0" t="s">
        <v>98</v>
      </c>
      <c r="G1273" s="0" t="n">
        <f aca="false">SUM(G1266:G1272)</f>
        <v>0</v>
      </c>
      <c r="H1273" s="0" t="n">
        <f aca="false">SUM(H1266:H1272)</f>
        <v>0</v>
      </c>
      <c r="I1273" s="0" t="n">
        <f aca="false">SUM(I1266:I1272)</f>
        <v>0</v>
      </c>
      <c r="J1273" s="0" t="n">
        <f aca="false">SUM(G1273:I1273)</f>
        <v>0</v>
      </c>
    </row>
    <row r="1274" customFormat="false" ht="15" hidden="false" customHeight="false" outlineLevel="0" collapsed="false">
      <c r="A1274" s="0" t="s">
        <v>102</v>
      </c>
      <c r="B1274" s="0" t="s">
        <v>103</v>
      </c>
      <c r="E1274" s="100"/>
      <c r="F1274" s="100"/>
      <c r="G1274" s="100" t="e">
        <f aca="false">VLOOKUP($A1266,LossChart!$A$3:$AB$105,14,0)</f>
        <v>#N/A</v>
      </c>
      <c r="H1274" s="100" t="e">
        <f aca="false">VLOOKUP($A1266,LossChart!$A$3:$AB$105,15,0)</f>
        <v>#N/A</v>
      </c>
      <c r="I1274" s="100" t="e">
        <f aca="false">VLOOKUP($A1266,LossChart!$A$3:$AB$105,16,0)</f>
        <v>#N/A</v>
      </c>
      <c r="J1274" s="100" t="e">
        <f aca="false">VLOOKUP($A1266,LossChart!$A$3:$AB$105,17,0)</f>
        <v>#N/A</v>
      </c>
      <c r="K1274" s="100"/>
    </row>
    <row r="1275" customFormat="false" ht="15" hidden="false" customHeight="false" outlineLevel="0" collapsed="false">
      <c r="A1275" s="0" t="s">
        <v>104</v>
      </c>
      <c r="G1275" s="0" t="e">
        <f aca="false">G1274-G1273</f>
        <v>#N/A</v>
      </c>
      <c r="H1275" s="0" t="e">
        <f aca="false">H1274-H1273</f>
        <v>#N/A</v>
      </c>
      <c r="I1275" s="0" t="e">
        <f aca="false">I1274-I1273</f>
        <v>#N/A</v>
      </c>
      <c r="J1275" s="0" t="e">
        <f aca="false">J1274-J1273</f>
        <v>#N/A</v>
      </c>
    </row>
    <row r="1277" customFormat="false" ht="60" hidden="false" customHeight="false" outlineLevel="0" collapsed="false">
      <c r="A1277" s="21" t="s">
        <v>63</v>
      </c>
      <c r="B1277" s="21" t="s">
        <v>93</v>
      </c>
      <c r="C1277" s="21" t="s">
        <v>94</v>
      </c>
      <c r="D1277" s="94" t="str">
        <f aca="false">FoodDB!$C$1</f>
        <v>Fat
(g)</v>
      </c>
      <c r="E1277" s="94" t="str">
        <f aca="false">FoodDB!$D$1</f>
        <v>Carbs
(g)</v>
      </c>
      <c r="F1277" s="94" t="str">
        <f aca="false">FoodDB!$E$1</f>
        <v>Protein
(g)</v>
      </c>
      <c r="G1277" s="94" t="str">
        <f aca="false">FoodDB!$F$1</f>
        <v>Fat
(Cal)</v>
      </c>
      <c r="H1277" s="94" t="str">
        <f aca="false">FoodDB!$G$1</f>
        <v>Carb
(Cal)</v>
      </c>
      <c r="I1277" s="94" t="str">
        <f aca="false">FoodDB!$H$1</f>
        <v>Protein
(Cal)</v>
      </c>
      <c r="J1277" s="94" t="str">
        <f aca="false">FoodDB!$I$1</f>
        <v>Total
Calories</v>
      </c>
      <c r="K1277" s="94"/>
      <c r="L1277" s="94" t="s">
        <v>110</v>
      </c>
      <c r="M1277" s="94" t="s">
        <v>111</v>
      </c>
      <c r="N1277" s="94" t="s">
        <v>112</v>
      </c>
      <c r="O1277" s="94" t="s">
        <v>113</v>
      </c>
      <c r="P1277" s="94" t="s">
        <v>118</v>
      </c>
      <c r="Q1277" s="94" t="s">
        <v>119</v>
      </c>
      <c r="R1277" s="94" t="s">
        <v>120</v>
      </c>
      <c r="S1277" s="94" t="s">
        <v>121</v>
      </c>
    </row>
    <row r="1278" customFormat="false" ht="15" hidden="false" customHeight="false" outlineLevel="0" collapsed="false">
      <c r="A1278" s="95" t="n">
        <f aca="false">A1266+1</f>
        <v>43100</v>
      </c>
      <c r="B1278" s="96" t="s">
        <v>108</v>
      </c>
      <c r="C1278" s="97" t="n">
        <v>0</v>
      </c>
      <c r="D1278" s="0" t="n">
        <f aca="false">$C1278*VLOOKUP($B1278,FoodDB!$A$2:$I$1014,3,0)</f>
        <v>0</v>
      </c>
      <c r="E1278" s="0" t="n">
        <f aca="false">$C1278*VLOOKUP($B1278,FoodDB!$A$2:$I$1014,4,0)</f>
        <v>0</v>
      </c>
      <c r="F1278" s="0" t="n">
        <f aca="false">$C1278*VLOOKUP($B1278,FoodDB!$A$2:$I$1014,5,0)</f>
        <v>0</v>
      </c>
      <c r="G1278" s="0" t="n">
        <f aca="false">$C1278*VLOOKUP($B1278,FoodDB!$A$2:$I$1014,6,0)</f>
        <v>0</v>
      </c>
      <c r="H1278" s="0" t="n">
        <f aca="false">$C1278*VLOOKUP($B1278,FoodDB!$A$2:$I$1014,7,0)</f>
        <v>0</v>
      </c>
      <c r="I1278" s="0" t="n">
        <f aca="false">$C1278*VLOOKUP($B1278,FoodDB!$A$2:$I$1014,8,0)</f>
        <v>0</v>
      </c>
      <c r="J1278" s="0" t="n">
        <f aca="false">$C1278*VLOOKUP($B1278,FoodDB!$A$2:$I$1014,9,0)</f>
        <v>0</v>
      </c>
      <c r="L1278" s="0" t="n">
        <f aca="false">SUM(G1278:G1284)</f>
        <v>0</v>
      </c>
      <c r="M1278" s="0" t="n">
        <f aca="false">SUM(H1278:H1284)</f>
        <v>0</v>
      </c>
      <c r="N1278" s="0" t="n">
        <f aca="false">SUM(I1278:I1284)</f>
        <v>0</v>
      </c>
      <c r="O1278" s="0" t="n">
        <f aca="false">SUM(L1278:N1278)</f>
        <v>0</v>
      </c>
      <c r="P1278" s="100" t="n">
        <f aca="false">VLOOKUP($A1278,LossChart!$A$3:$AB$999,14,0)-L1278</f>
        <v>874.44615278839</v>
      </c>
      <c r="Q1278" s="100" t="n">
        <f aca="false">VLOOKUP($A1278,LossChart!$A$3:$AB$999,15,0)-M1278</f>
        <v>116</v>
      </c>
      <c r="R1278" s="100" t="n">
        <f aca="false">VLOOKUP($A1278,LossChart!$A$3:$AB$999,16,0)-N1278</f>
        <v>477.304074136158</v>
      </c>
      <c r="S1278" s="100" t="n">
        <f aca="false">VLOOKUP($A1278,LossChart!$A$3:$AB$999,17,0)-O1278</f>
        <v>1467.75022692455</v>
      </c>
    </row>
    <row r="1279" customFormat="false" ht="15" hidden="false" customHeight="false" outlineLevel="0" collapsed="false">
      <c r="B1279" s="96" t="s">
        <v>108</v>
      </c>
      <c r="C1279" s="97" t="n">
        <v>0</v>
      </c>
      <c r="D1279" s="0" t="n">
        <f aca="false">$C1279*VLOOKUP($B1279,FoodDB!$A$2:$I$1014,3,0)</f>
        <v>0</v>
      </c>
      <c r="E1279" s="0" t="n">
        <f aca="false">$C1279*VLOOKUP($B1279,FoodDB!$A$2:$I$1014,4,0)</f>
        <v>0</v>
      </c>
      <c r="F1279" s="0" t="n">
        <f aca="false">$C1279*VLOOKUP($B1279,FoodDB!$A$2:$I$1014,5,0)</f>
        <v>0</v>
      </c>
      <c r="G1279" s="0" t="n">
        <f aca="false">$C1279*VLOOKUP($B1279,FoodDB!$A$2:$I$1014,6,0)</f>
        <v>0</v>
      </c>
      <c r="H1279" s="0" t="n">
        <f aca="false">$C1279*VLOOKUP($B1279,FoodDB!$A$2:$I$1014,7,0)</f>
        <v>0</v>
      </c>
      <c r="I1279" s="0" t="n">
        <f aca="false">$C1279*VLOOKUP($B1279,FoodDB!$A$2:$I$1014,8,0)</f>
        <v>0</v>
      </c>
      <c r="J1279" s="0" t="n">
        <f aca="false">$C1279*VLOOKUP($B1279,FoodDB!$A$2:$I$1014,9,0)</f>
        <v>0</v>
      </c>
    </row>
    <row r="1280" customFormat="false" ht="15" hidden="false" customHeight="false" outlineLevel="0" collapsed="false">
      <c r="B1280" s="96" t="s">
        <v>108</v>
      </c>
      <c r="C1280" s="97" t="n">
        <v>0</v>
      </c>
      <c r="D1280" s="0" t="n">
        <f aca="false">$C1280*VLOOKUP($B1280,FoodDB!$A$2:$I$1014,3,0)</f>
        <v>0</v>
      </c>
      <c r="E1280" s="0" t="n">
        <f aca="false">$C1280*VLOOKUP($B1280,FoodDB!$A$2:$I$1014,4,0)</f>
        <v>0</v>
      </c>
      <c r="F1280" s="0" t="n">
        <f aca="false">$C1280*VLOOKUP($B1280,FoodDB!$A$2:$I$1014,5,0)</f>
        <v>0</v>
      </c>
      <c r="G1280" s="0" t="n">
        <f aca="false">$C1280*VLOOKUP($B1280,FoodDB!$A$2:$I$1014,6,0)</f>
        <v>0</v>
      </c>
      <c r="H1280" s="0" t="n">
        <f aca="false">$C1280*VLOOKUP($B1280,FoodDB!$A$2:$I$1014,7,0)</f>
        <v>0</v>
      </c>
      <c r="I1280" s="0" t="n">
        <f aca="false">$C1280*VLOOKUP($B1280,FoodDB!$A$2:$I$1014,8,0)</f>
        <v>0</v>
      </c>
      <c r="J1280" s="0" t="n">
        <f aca="false">$C1280*VLOOKUP($B1280,FoodDB!$A$2:$I$1014,9,0)</f>
        <v>0</v>
      </c>
    </row>
    <row r="1281" customFormat="false" ht="15" hidden="false" customHeight="false" outlineLevel="0" collapsed="false">
      <c r="B1281" s="96" t="s">
        <v>108</v>
      </c>
      <c r="C1281" s="97" t="n">
        <v>0</v>
      </c>
      <c r="D1281" s="0" t="n">
        <f aca="false">$C1281*VLOOKUP($B1281,FoodDB!$A$2:$I$1014,3,0)</f>
        <v>0</v>
      </c>
      <c r="E1281" s="0" t="n">
        <f aca="false">$C1281*VLOOKUP($B1281,FoodDB!$A$2:$I$1014,4,0)</f>
        <v>0</v>
      </c>
      <c r="F1281" s="0" t="n">
        <f aca="false">$C1281*VLOOKUP($B1281,FoodDB!$A$2:$I$1014,5,0)</f>
        <v>0</v>
      </c>
      <c r="G1281" s="0" t="n">
        <f aca="false">$C1281*VLOOKUP($B1281,FoodDB!$A$2:$I$1014,6,0)</f>
        <v>0</v>
      </c>
      <c r="H1281" s="0" t="n">
        <f aca="false">$C1281*VLOOKUP($B1281,FoodDB!$A$2:$I$1014,7,0)</f>
        <v>0</v>
      </c>
      <c r="I1281" s="0" t="n">
        <f aca="false">$C1281*VLOOKUP($B1281,FoodDB!$A$2:$I$1014,8,0)</f>
        <v>0</v>
      </c>
      <c r="J1281" s="0" t="n">
        <f aca="false">$C1281*VLOOKUP($B1281,FoodDB!$A$2:$I$1014,9,0)</f>
        <v>0</v>
      </c>
    </row>
    <row r="1282" customFormat="false" ht="15" hidden="false" customHeight="false" outlineLevel="0" collapsed="false">
      <c r="B1282" s="96" t="s">
        <v>108</v>
      </c>
      <c r="C1282" s="97" t="n">
        <v>0</v>
      </c>
      <c r="D1282" s="0" t="n">
        <f aca="false">$C1282*VLOOKUP($B1282,FoodDB!$A$2:$I$1014,3,0)</f>
        <v>0</v>
      </c>
      <c r="E1282" s="0" t="n">
        <f aca="false">$C1282*VLOOKUP($B1282,FoodDB!$A$2:$I$1014,4,0)</f>
        <v>0</v>
      </c>
      <c r="F1282" s="0" t="n">
        <f aca="false">$C1282*VLOOKUP($B1282,FoodDB!$A$2:$I$1014,5,0)</f>
        <v>0</v>
      </c>
      <c r="G1282" s="0" t="n">
        <f aca="false">$C1282*VLOOKUP($B1282,FoodDB!$A$2:$I$1014,6,0)</f>
        <v>0</v>
      </c>
      <c r="H1282" s="0" t="n">
        <f aca="false">$C1282*VLOOKUP($B1282,FoodDB!$A$2:$I$1014,7,0)</f>
        <v>0</v>
      </c>
      <c r="I1282" s="0" t="n">
        <f aca="false">$C1282*VLOOKUP($B1282,FoodDB!$A$2:$I$1014,8,0)</f>
        <v>0</v>
      </c>
      <c r="J1282" s="0" t="n">
        <f aca="false">$C1282*VLOOKUP($B1282,FoodDB!$A$2:$I$1014,9,0)</f>
        <v>0</v>
      </c>
    </row>
    <row r="1283" customFormat="false" ht="15" hidden="false" customHeight="false" outlineLevel="0" collapsed="false">
      <c r="B1283" s="96" t="s">
        <v>108</v>
      </c>
      <c r="C1283" s="97" t="n">
        <v>0</v>
      </c>
      <c r="D1283" s="0" t="n">
        <f aca="false">$C1283*VLOOKUP($B1283,FoodDB!$A$2:$I$1014,3,0)</f>
        <v>0</v>
      </c>
      <c r="E1283" s="0" t="n">
        <f aca="false">$C1283*VLOOKUP($B1283,FoodDB!$A$2:$I$1014,4,0)</f>
        <v>0</v>
      </c>
      <c r="F1283" s="0" t="n">
        <f aca="false">$C1283*VLOOKUP($B1283,FoodDB!$A$2:$I$1014,5,0)</f>
        <v>0</v>
      </c>
      <c r="G1283" s="0" t="n">
        <f aca="false">$C1283*VLOOKUP($B1283,FoodDB!$A$2:$I$1014,6,0)</f>
        <v>0</v>
      </c>
      <c r="H1283" s="0" t="n">
        <f aca="false">$C1283*VLOOKUP($B1283,FoodDB!$A$2:$I$1014,7,0)</f>
        <v>0</v>
      </c>
      <c r="I1283" s="0" t="n">
        <f aca="false">$C1283*VLOOKUP($B1283,FoodDB!$A$2:$I$1014,8,0)</f>
        <v>0</v>
      </c>
      <c r="J1283" s="0" t="n">
        <f aca="false">$C1283*VLOOKUP($B1283,FoodDB!$A$2:$I$1014,9,0)</f>
        <v>0</v>
      </c>
    </row>
    <row r="1284" customFormat="false" ht="15" hidden="false" customHeight="false" outlineLevel="0" collapsed="false">
      <c r="B1284" s="96" t="s">
        <v>108</v>
      </c>
      <c r="C1284" s="97" t="n">
        <v>0</v>
      </c>
      <c r="D1284" s="0" t="n">
        <f aca="false">$C1284*VLOOKUP($B1284,FoodDB!$A$2:$I$1014,3,0)</f>
        <v>0</v>
      </c>
      <c r="E1284" s="0" t="n">
        <f aca="false">$C1284*VLOOKUP($B1284,FoodDB!$A$2:$I$1014,4,0)</f>
        <v>0</v>
      </c>
      <c r="F1284" s="0" t="n">
        <f aca="false">$C1284*VLOOKUP($B1284,FoodDB!$A$2:$I$1014,5,0)</f>
        <v>0</v>
      </c>
      <c r="G1284" s="0" t="n">
        <f aca="false">$C1284*VLOOKUP($B1284,FoodDB!$A$2:$I$1014,6,0)</f>
        <v>0</v>
      </c>
      <c r="H1284" s="0" t="n">
        <f aca="false">$C1284*VLOOKUP($B1284,FoodDB!$A$2:$I$1014,7,0)</f>
        <v>0</v>
      </c>
      <c r="I1284" s="0" t="n">
        <f aca="false">$C1284*VLOOKUP($B1284,FoodDB!$A$2:$I$1014,8,0)</f>
        <v>0</v>
      </c>
      <c r="J1284" s="0" t="n">
        <f aca="false">$C1284*VLOOKUP($B1284,FoodDB!$A$2:$I$1014,9,0)</f>
        <v>0</v>
      </c>
    </row>
    <row r="1285" customFormat="false" ht="15" hidden="false" customHeight="false" outlineLevel="0" collapsed="false">
      <c r="A1285" s="0" t="s">
        <v>98</v>
      </c>
      <c r="G1285" s="0" t="n">
        <f aca="false">SUM(G1278:G1284)</f>
        <v>0</v>
      </c>
      <c r="H1285" s="0" t="n">
        <f aca="false">SUM(H1278:H1284)</f>
        <v>0</v>
      </c>
      <c r="I1285" s="0" t="n">
        <f aca="false">SUM(I1278:I1284)</f>
        <v>0</v>
      </c>
      <c r="J1285" s="0" t="n">
        <f aca="false">SUM(G1285:I1285)</f>
        <v>0</v>
      </c>
    </row>
    <row r="1286" customFormat="false" ht="15" hidden="false" customHeight="false" outlineLevel="0" collapsed="false">
      <c r="A1286" s="0" t="s">
        <v>102</v>
      </c>
      <c r="B1286" s="0" t="s">
        <v>103</v>
      </c>
      <c r="E1286" s="100"/>
      <c r="F1286" s="100"/>
      <c r="G1286" s="100" t="e">
        <f aca="false">VLOOKUP($A1278,LossChart!$A$3:$AB$105,14,0)</f>
        <v>#N/A</v>
      </c>
      <c r="H1286" s="100" t="e">
        <f aca="false">VLOOKUP($A1278,LossChart!$A$3:$AB$105,15,0)</f>
        <v>#N/A</v>
      </c>
      <c r="I1286" s="100" t="e">
        <f aca="false">VLOOKUP($A1278,LossChart!$A$3:$AB$105,16,0)</f>
        <v>#N/A</v>
      </c>
      <c r="J1286" s="100" t="e">
        <f aca="false">VLOOKUP($A1278,LossChart!$A$3:$AB$105,17,0)</f>
        <v>#N/A</v>
      </c>
      <c r="K1286" s="100"/>
    </row>
    <row r="1287" customFormat="false" ht="15" hidden="false" customHeight="false" outlineLevel="0" collapsed="false">
      <c r="A1287" s="0" t="s">
        <v>104</v>
      </c>
      <c r="G1287" s="0" t="e">
        <f aca="false">G1286-G1285</f>
        <v>#N/A</v>
      </c>
      <c r="H1287" s="0" t="e">
        <f aca="false">H1286-H1285</f>
        <v>#N/A</v>
      </c>
      <c r="I1287" s="0" t="e">
        <f aca="false">I1286-I1285</f>
        <v>#N/A</v>
      </c>
      <c r="J1287" s="0" t="e">
        <f aca="false">J1286-J1285</f>
        <v>#N/A</v>
      </c>
    </row>
    <row r="1289" customFormat="false" ht="60" hidden="false" customHeight="false" outlineLevel="0" collapsed="false">
      <c r="A1289" s="21" t="s">
        <v>63</v>
      </c>
      <c r="B1289" s="21" t="s">
        <v>93</v>
      </c>
      <c r="C1289" s="21" t="s">
        <v>94</v>
      </c>
      <c r="D1289" s="94" t="str">
        <f aca="false">FoodDB!$C$1</f>
        <v>Fat
(g)</v>
      </c>
      <c r="E1289" s="94" t="str">
        <f aca="false">FoodDB!$D$1</f>
        <v>Carbs
(g)</v>
      </c>
      <c r="F1289" s="94" t="str">
        <f aca="false">FoodDB!$E$1</f>
        <v>Protein
(g)</v>
      </c>
      <c r="G1289" s="94" t="str">
        <f aca="false">FoodDB!$F$1</f>
        <v>Fat
(Cal)</v>
      </c>
      <c r="H1289" s="94" t="str">
        <f aca="false">FoodDB!$G$1</f>
        <v>Carb
(Cal)</v>
      </c>
      <c r="I1289" s="94" t="str">
        <f aca="false">FoodDB!$H$1</f>
        <v>Protein
(Cal)</v>
      </c>
      <c r="J1289" s="94" t="str">
        <f aca="false">FoodDB!$I$1</f>
        <v>Total
Calories</v>
      </c>
      <c r="K1289" s="94"/>
      <c r="L1289" s="94" t="s">
        <v>110</v>
      </c>
      <c r="M1289" s="94" t="s">
        <v>111</v>
      </c>
      <c r="N1289" s="94" t="s">
        <v>112</v>
      </c>
      <c r="O1289" s="94" t="s">
        <v>113</v>
      </c>
      <c r="P1289" s="94" t="s">
        <v>118</v>
      </c>
      <c r="Q1289" s="94" t="s">
        <v>119</v>
      </c>
      <c r="R1289" s="94" t="s">
        <v>120</v>
      </c>
      <c r="S1289" s="94" t="s">
        <v>121</v>
      </c>
    </row>
    <row r="1290" customFormat="false" ht="15" hidden="false" customHeight="false" outlineLevel="0" collapsed="false">
      <c r="A1290" s="95" t="n">
        <f aca="false">A1278+1</f>
        <v>43101</v>
      </c>
      <c r="B1290" s="96" t="s">
        <v>108</v>
      </c>
      <c r="C1290" s="97" t="n">
        <v>0</v>
      </c>
      <c r="D1290" s="0" t="n">
        <f aca="false">$C1290*VLOOKUP($B1290,FoodDB!$A$2:$I$1014,3,0)</f>
        <v>0</v>
      </c>
      <c r="E1290" s="0" t="n">
        <f aca="false">$C1290*VLOOKUP($B1290,FoodDB!$A$2:$I$1014,4,0)</f>
        <v>0</v>
      </c>
      <c r="F1290" s="0" t="n">
        <f aca="false">$C1290*VLOOKUP($B1290,FoodDB!$A$2:$I$1014,5,0)</f>
        <v>0</v>
      </c>
      <c r="G1290" s="0" t="n">
        <f aca="false">$C1290*VLOOKUP($B1290,FoodDB!$A$2:$I$1014,6,0)</f>
        <v>0</v>
      </c>
      <c r="H1290" s="0" t="n">
        <f aca="false">$C1290*VLOOKUP($B1290,FoodDB!$A$2:$I$1014,7,0)</f>
        <v>0</v>
      </c>
      <c r="I1290" s="0" t="n">
        <f aca="false">$C1290*VLOOKUP($B1290,FoodDB!$A$2:$I$1014,8,0)</f>
        <v>0</v>
      </c>
      <c r="J1290" s="0" t="n">
        <f aca="false">$C1290*VLOOKUP($B1290,FoodDB!$A$2:$I$1014,9,0)</f>
        <v>0</v>
      </c>
      <c r="L1290" s="0" t="n">
        <f aca="false">SUM(G1290:G1296)</f>
        <v>0</v>
      </c>
      <c r="M1290" s="0" t="n">
        <f aca="false">SUM(H1290:H1296)</f>
        <v>0</v>
      </c>
      <c r="N1290" s="0" t="n">
        <f aca="false">SUM(I1290:I1296)</f>
        <v>0</v>
      </c>
      <c r="O1290" s="0" t="n">
        <f aca="false">SUM(L1290:N1290)</f>
        <v>0</v>
      </c>
      <c r="P1290" s="100" t="e">
        <f aca="false">VLOOKUP($A1290,LossChart!$A$3:$AB$999,14,0)-L1290</f>
        <v>#N/A</v>
      </c>
      <c r="Q1290" s="100" t="e">
        <f aca="false">VLOOKUP($A1290,LossChart!$A$3:$AB$999,15,0)-M1290</f>
        <v>#N/A</v>
      </c>
      <c r="R1290" s="100" t="e">
        <f aca="false">VLOOKUP($A1290,LossChart!$A$3:$AB$999,16,0)-N1290</f>
        <v>#N/A</v>
      </c>
      <c r="S1290" s="100" t="e">
        <f aca="false">VLOOKUP($A1290,LossChart!$A$3:$AB$999,17,0)-O1290</f>
        <v>#N/A</v>
      </c>
    </row>
    <row r="1291" customFormat="false" ht="15" hidden="false" customHeight="false" outlineLevel="0" collapsed="false">
      <c r="B1291" s="96" t="s">
        <v>108</v>
      </c>
      <c r="C1291" s="97" t="n">
        <v>0</v>
      </c>
      <c r="D1291" s="0" t="n">
        <f aca="false">$C1291*VLOOKUP($B1291,FoodDB!$A$2:$I$1014,3,0)</f>
        <v>0</v>
      </c>
      <c r="E1291" s="0" t="n">
        <f aca="false">$C1291*VLOOKUP($B1291,FoodDB!$A$2:$I$1014,4,0)</f>
        <v>0</v>
      </c>
      <c r="F1291" s="0" t="n">
        <f aca="false">$C1291*VLOOKUP($B1291,FoodDB!$A$2:$I$1014,5,0)</f>
        <v>0</v>
      </c>
      <c r="G1291" s="0" t="n">
        <f aca="false">$C1291*VLOOKUP($B1291,FoodDB!$A$2:$I$1014,6,0)</f>
        <v>0</v>
      </c>
      <c r="H1291" s="0" t="n">
        <f aca="false">$C1291*VLOOKUP($B1291,FoodDB!$A$2:$I$1014,7,0)</f>
        <v>0</v>
      </c>
      <c r="I1291" s="0" t="n">
        <f aca="false">$C1291*VLOOKUP($B1291,FoodDB!$A$2:$I$1014,8,0)</f>
        <v>0</v>
      </c>
      <c r="J1291" s="0" t="n">
        <f aca="false">$C1291*VLOOKUP($B1291,FoodDB!$A$2:$I$1014,9,0)</f>
        <v>0</v>
      </c>
    </row>
    <row r="1292" customFormat="false" ht="15" hidden="false" customHeight="false" outlineLevel="0" collapsed="false">
      <c r="B1292" s="96" t="s">
        <v>108</v>
      </c>
      <c r="C1292" s="97" t="n">
        <v>0</v>
      </c>
      <c r="D1292" s="0" t="n">
        <f aca="false">$C1292*VLOOKUP($B1292,FoodDB!$A$2:$I$1014,3,0)</f>
        <v>0</v>
      </c>
      <c r="E1292" s="0" t="n">
        <f aca="false">$C1292*VLOOKUP($B1292,FoodDB!$A$2:$I$1014,4,0)</f>
        <v>0</v>
      </c>
      <c r="F1292" s="0" t="n">
        <f aca="false">$C1292*VLOOKUP($B1292,FoodDB!$A$2:$I$1014,5,0)</f>
        <v>0</v>
      </c>
      <c r="G1292" s="0" t="n">
        <f aca="false">$C1292*VLOOKUP($B1292,FoodDB!$A$2:$I$1014,6,0)</f>
        <v>0</v>
      </c>
      <c r="H1292" s="0" t="n">
        <f aca="false">$C1292*VLOOKUP($B1292,FoodDB!$A$2:$I$1014,7,0)</f>
        <v>0</v>
      </c>
      <c r="I1292" s="0" t="n">
        <f aca="false">$C1292*VLOOKUP($B1292,FoodDB!$A$2:$I$1014,8,0)</f>
        <v>0</v>
      </c>
      <c r="J1292" s="0" t="n">
        <f aca="false">$C1292*VLOOKUP($B1292,FoodDB!$A$2:$I$1014,9,0)</f>
        <v>0</v>
      </c>
    </row>
    <row r="1293" customFormat="false" ht="15" hidden="false" customHeight="false" outlineLevel="0" collapsed="false">
      <c r="B1293" s="96" t="s">
        <v>108</v>
      </c>
      <c r="C1293" s="97" t="n">
        <v>0</v>
      </c>
      <c r="D1293" s="0" t="n">
        <f aca="false">$C1293*VLOOKUP($B1293,FoodDB!$A$2:$I$1014,3,0)</f>
        <v>0</v>
      </c>
      <c r="E1293" s="0" t="n">
        <f aca="false">$C1293*VLOOKUP($B1293,FoodDB!$A$2:$I$1014,4,0)</f>
        <v>0</v>
      </c>
      <c r="F1293" s="0" t="n">
        <f aca="false">$C1293*VLOOKUP($B1293,FoodDB!$A$2:$I$1014,5,0)</f>
        <v>0</v>
      </c>
      <c r="G1293" s="0" t="n">
        <f aca="false">$C1293*VLOOKUP($B1293,FoodDB!$A$2:$I$1014,6,0)</f>
        <v>0</v>
      </c>
      <c r="H1293" s="0" t="n">
        <f aca="false">$C1293*VLOOKUP($B1293,FoodDB!$A$2:$I$1014,7,0)</f>
        <v>0</v>
      </c>
      <c r="I1293" s="0" t="n">
        <f aca="false">$C1293*VLOOKUP($B1293,FoodDB!$A$2:$I$1014,8,0)</f>
        <v>0</v>
      </c>
      <c r="J1293" s="0" t="n">
        <f aca="false">$C1293*VLOOKUP($B1293,FoodDB!$A$2:$I$1014,9,0)</f>
        <v>0</v>
      </c>
    </row>
    <row r="1294" customFormat="false" ht="15" hidden="false" customHeight="false" outlineLevel="0" collapsed="false">
      <c r="B1294" s="96" t="s">
        <v>108</v>
      </c>
      <c r="C1294" s="97" t="n">
        <v>0</v>
      </c>
      <c r="D1294" s="0" t="n">
        <f aca="false">$C1294*VLOOKUP($B1294,FoodDB!$A$2:$I$1014,3,0)</f>
        <v>0</v>
      </c>
      <c r="E1294" s="0" t="n">
        <f aca="false">$C1294*VLOOKUP($B1294,FoodDB!$A$2:$I$1014,4,0)</f>
        <v>0</v>
      </c>
      <c r="F1294" s="0" t="n">
        <f aca="false">$C1294*VLOOKUP($B1294,FoodDB!$A$2:$I$1014,5,0)</f>
        <v>0</v>
      </c>
      <c r="G1294" s="0" t="n">
        <f aca="false">$C1294*VLOOKUP($B1294,FoodDB!$A$2:$I$1014,6,0)</f>
        <v>0</v>
      </c>
      <c r="H1294" s="0" t="n">
        <f aca="false">$C1294*VLOOKUP($B1294,FoodDB!$A$2:$I$1014,7,0)</f>
        <v>0</v>
      </c>
      <c r="I1294" s="0" t="n">
        <f aca="false">$C1294*VLOOKUP($B1294,FoodDB!$A$2:$I$1014,8,0)</f>
        <v>0</v>
      </c>
      <c r="J1294" s="0" t="n">
        <f aca="false">$C1294*VLOOKUP($B1294,FoodDB!$A$2:$I$1014,9,0)</f>
        <v>0</v>
      </c>
    </row>
    <row r="1295" customFormat="false" ht="15" hidden="false" customHeight="false" outlineLevel="0" collapsed="false">
      <c r="B1295" s="96" t="s">
        <v>108</v>
      </c>
      <c r="C1295" s="97" t="n">
        <v>0</v>
      </c>
      <c r="D1295" s="0" t="n">
        <f aca="false">$C1295*VLOOKUP($B1295,FoodDB!$A$2:$I$1014,3,0)</f>
        <v>0</v>
      </c>
      <c r="E1295" s="0" t="n">
        <f aca="false">$C1295*VLOOKUP($B1295,FoodDB!$A$2:$I$1014,4,0)</f>
        <v>0</v>
      </c>
      <c r="F1295" s="0" t="n">
        <f aca="false">$C1295*VLOOKUP($B1295,FoodDB!$A$2:$I$1014,5,0)</f>
        <v>0</v>
      </c>
      <c r="G1295" s="0" t="n">
        <f aca="false">$C1295*VLOOKUP($B1295,FoodDB!$A$2:$I$1014,6,0)</f>
        <v>0</v>
      </c>
      <c r="H1295" s="0" t="n">
        <f aca="false">$C1295*VLOOKUP($B1295,FoodDB!$A$2:$I$1014,7,0)</f>
        <v>0</v>
      </c>
      <c r="I1295" s="0" t="n">
        <f aca="false">$C1295*VLOOKUP($B1295,FoodDB!$A$2:$I$1014,8,0)</f>
        <v>0</v>
      </c>
      <c r="J1295" s="0" t="n">
        <f aca="false">$C1295*VLOOKUP($B1295,FoodDB!$A$2:$I$1014,9,0)</f>
        <v>0</v>
      </c>
    </row>
    <row r="1296" customFormat="false" ht="15" hidden="false" customHeight="false" outlineLevel="0" collapsed="false">
      <c r="B1296" s="96" t="s">
        <v>108</v>
      </c>
      <c r="C1296" s="97" t="n">
        <v>0</v>
      </c>
      <c r="D1296" s="0" t="n">
        <f aca="false">$C1296*VLOOKUP($B1296,FoodDB!$A$2:$I$1014,3,0)</f>
        <v>0</v>
      </c>
      <c r="E1296" s="0" t="n">
        <f aca="false">$C1296*VLOOKUP($B1296,FoodDB!$A$2:$I$1014,4,0)</f>
        <v>0</v>
      </c>
      <c r="F1296" s="0" t="n">
        <f aca="false">$C1296*VLOOKUP($B1296,FoodDB!$A$2:$I$1014,5,0)</f>
        <v>0</v>
      </c>
      <c r="G1296" s="0" t="n">
        <f aca="false">$C1296*VLOOKUP($B1296,FoodDB!$A$2:$I$1014,6,0)</f>
        <v>0</v>
      </c>
      <c r="H1296" s="0" t="n">
        <f aca="false">$C1296*VLOOKUP($B1296,FoodDB!$A$2:$I$1014,7,0)</f>
        <v>0</v>
      </c>
      <c r="I1296" s="0" t="n">
        <f aca="false">$C1296*VLOOKUP($B1296,FoodDB!$A$2:$I$1014,8,0)</f>
        <v>0</v>
      </c>
      <c r="J1296" s="0" t="n">
        <f aca="false">$C1296*VLOOKUP($B1296,FoodDB!$A$2:$I$1014,9,0)</f>
        <v>0</v>
      </c>
    </row>
    <row r="1297" customFormat="false" ht="15" hidden="false" customHeight="false" outlineLevel="0" collapsed="false">
      <c r="A1297" s="0" t="s">
        <v>98</v>
      </c>
      <c r="G1297" s="0" t="n">
        <f aca="false">SUM(G1290:G1296)</f>
        <v>0</v>
      </c>
      <c r="H1297" s="0" t="n">
        <f aca="false">SUM(H1290:H1296)</f>
        <v>0</v>
      </c>
      <c r="I1297" s="0" t="n">
        <f aca="false">SUM(I1290:I1296)</f>
        <v>0</v>
      </c>
      <c r="J1297" s="0" t="n">
        <f aca="false">SUM(G1297:I1297)</f>
        <v>0</v>
      </c>
    </row>
    <row r="1298" customFormat="false" ht="15" hidden="false" customHeight="false" outlineLevel="0" collapsed="false">
      <c r="A1298" s="0" t="s">
        <v>102</v>
      </c>
      <c r="B1298" s="0" t="s">
        <v>103</v>
      </c>
      <c r="E1298" s="100"/>
      <c r="F1298" s="100"/>
      <c r="G1298" s="100" t="e">
        <f aca="false">VLOOKUP($A1290,LossChart!$A$3:$AB$105,14,0)</f>
        <v>#N/A</v>
      </c>
      <c r="H1298" s="100" t="e">
        <f aca="false">VLOOKUP($A1290,LossChart!$A$3:$AB$105,15,0)</f>
        <v>#N/A</v>
      </c>
      <c r="I1298" s="100" t="e">
        <f aca="false">VLOOKUP($A1290,LossChart!$A$3:$AB$105,16,0)</f>
        <v>#N/A</v>
      </c>
      <c r="J1298" s="100" t="e">
        <f aca="false">VLOOKUP($A1290,LossChart!$A$3:$AB$105,17,0)</f>
        <v>#N/A</v>
      </c>
      <c r="K1298" s="100"/>
    </row>
    <row r="1299" customFormat="false" ht="15" hidden="false" customHeight="false" outlineLevel="0" collapsed="false">
      <c r="A1299" s="0" t="s">
        <v>104</v>
      </c>
      <c r="G1299" s="0" t="e">
        <f aca="false">G1298-G1297</f>
        <v>#N/A</v>
      </c>
      <c r="H1299" s="0" t="e">
        <f aca="false">H1298-H1297</f>
        <v>#N/A</v>
      </c>
      <c r="I1299" s="0" t="e">
        <f aca="false">I1298-I1297</f>
        <v>#N/A</v>
      </c>
      <c r="J1299" s="0" t="e">
        <f aca="false">J1298-J1297</f>
        <v>#N/A</v>
      </c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" type="list">
      <formula1>FoodDB!$A$2:$A$44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17" activePane="bottomLeft" state="frozen"/>
      <selection pane="topLeft" activeCell="A1" activeCellId="0" sqref="A1"/>
      <selection pane="bottom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1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134</v>
      </c>
      <c r="C1" s="104" t="s">
        <v>71</v>
      </c>
      <c r="D1" s="104" t="s">
        <v>135</v>
      </c>
      <c r="E1" s="104" t="s">
        <v>73</v>
      </c>
      <c r="F1" s="104" t="s">
        <v>136</v>
      </c>
      <c r="G1" s="104" t="s">
        <v>137</v>
      </c>
      <c r="H1" s="104" t="s">
        <v>138</v>
      </c>
      <c r="I1" s="105" t="s">
        <v>139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140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141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141</v>
      </c>
      <c r="D5" s="33" t="n">
        <v>5.35</v>
      </c>
      <c r="F5" s="106"/>
      <c r="G5" s="106"/>
      <c r="H5" s="106"/>
      <c r="I5" s="106"/>
    </row>
    <row r="6" customFormat="false" ht="15" hidden="false" customHeight="false" outlineLevel="0" collapsed="false">
      <c r="A6" s="33" t="s">
        <v>96</v>
      </c>
      <c r="B6" s="101" t="s">
        <v>142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143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144</v>
      </c>
      <c r="B8" s="101" t="s">
        <v>145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143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141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146</v>
      </c>
      <c r="B11" s="101" t="s">
        <v>147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148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149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150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150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141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151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100</v>
      </c>
      <c r="B21" s="101" t="s">
        <v>152</v>
      </c>
      <c r="C21" s="106" t="n">
        <v>0</v>
      </c>
      <c r="D21" s="106" t="n">
        <v>1</v>
      </c>
      <c r="E21" s="106" t="n">
        <v>0.6</v>
      </c>
      <c r="F21" s="106" t="n">
        <f aca="false">9*C21</f>
        <v>0</v>
      </c>
      <c r="G21" s="106" t="n">
        <f aca="false">4*D21</f>
        <v>4</v>
      </c>
      <c r="H21" s="106" t="n">
        <f aca="false">4*E21</f>
        <v>2.4</v>
      </c>
      <c r="I21" s="106" t="n">
        <f aca="false">SUM(F21:H21)</f>
        <v>6.4</v>
      </c>
    </row>
    <row r="22" customFormat="false" ht="15" hidden="false" customHeight="false" outlineLevel="0" collapsed="false">
      <c r="A22" s="33" t="s">
        <v>153</v>
      </c>
      <c r="B22" s="101" t="s">
        <v>143</v>
      </c>
      <c r="C22" s="106" t="n">
        <v>14</v>
      </c>
      <c r="D22" s="106" t="n">
        <v>0</v>
      </c>
      <c r="E22" s="106" t="n">
        <v>0</v>
      </c>
      <c r="F22" s="106" t="n">
        <f aca="false">9*C22</f>
        <v>126</v>
      </c>
      <c r="G22" s="106" t="n">
        <f aca="false">4*D22</f>
        <v>0</v>
      </c>
      <c r="H22" s="106" t="n">
        <f aca="false">4*E22</f>
        <v>0</v>
      </c>
      <c r="I22" s="106" t="n">
        <f aca="false">SUM(F22:H22)</f>
        <v>126</v>
      </c>
    </row>
    <row r="23" customFormat="false" ht="15" hidden="false" customHeight="false" outlineLevel="0" collapsed="false">
      <c r="A23" s="33" t="s">
        <v>123</v>
      </c>
      <c r="B23" s="101" t="s">
        <v>154</v>
      </c>
      <c r="C23" s="106" t="n">
        <v>6</v>
      </c>
      <c r="D23" s="106" t="n">
        <v>0</v>
      </c>
      <c r="E23" s="106" t="n">
        <v>7</v>
      </c>
      <c r="F23" s="106" t="n">
        <f aca="false">9*C23</f>
        <v>54</v>
      </c>
      <c r="G23" s="106" t="n">
        <f aca="false">4*D23</f>
        <v>0</v>
      </c>
      <c r="H23" s="106" t="n">
        <f aca="false">4*E23</f>
        <v>28</v>
      </c>
      <c r="I23" s="106" t="n">
        <f aca="false">SUM(F23:H23)</f>
        <v>82</v>
      </c>
    </row>
    <row r="24" customFormat="false" ht="15" hidden="false" customHeight="false" outlineLevel="0" collapsed="false">
      <c r="A24" s="33" t="s">
        <v>131</v>
      </c>
      <c r="B24" s="101" t="s">
        <v>155</v>
      </c>
      <c r="C24" s="106" t="n">
        <v>7</v>
      </c>
      <c r="D24" s="106" t="n">
        <v>3</v>
      </c>
      <c r="E24" s="106" t="n">
        <v>1</v>
      </c>
      <c r="F24" s="106" t="n">
        <f aca="false">9*C24</f>
        <v>63</v>
      </c>
      <c r="G24" s="106" t="n">
        <f aca="false">4*D24</f>
        <v>12</v>
      </c>
      <c r="H24" s="106" t="n">
        <f aca="false">4*E24</f>
        <v>4</v>
      </c>
      <c r="I24" s="106" t="n">
        <f aca="false">SUM(F24:H24)</f>
        <v>79</v>
      </c>
    </row>
    <row r="25" customFormat="false" ht="15" hidden="false" customHeight="false" outlineLevel="0" collapsed="false">
      <c r="A25" s="33" t="s">
        <v>156</v>
      </c>
      <c r="B25" s="101" t="s">
        <v>157</v>
      </c>
      <c r="C25" s="106" t="n">
        <v>11</v>
      </c>
      <c r="D25" s="106" t="n">
        <v>0</v>
      </c>
      <c r="E25" s="106" t="n">
        <v>23</v>
      </c>
      <c r="F25" s="106" t="n">
        <f aca="false">9*C25</f>
        <v>99</v>
      </c>
      <c r="G25" s="106" t="n">
        <f aca="false">4*D25</f>
        <v>0</v>
      </c>
      <c r="H25" s="106" t="n">
        <f aca="false">4*E25</f>
        <v>92</v>
      </c>
      <c r="I25" s="106" t="n">
        <f aca="false">SUM(F25:H25)</f>
        <v>191</v>
      </c>
    </row>
    <row r="26" customFormat="false" ht="15" hidden="false" customHeight="false" outlineLevel="0" collapsed="false">
      <c r="A26" s="33" t="s">
        <v>128</v>
      </c>
      <c r="B26" s="101" t="s">
        <v>158</v>
      </c>
      <c r="C26" s="106" t="n">
        <v>0.2</v>
      </c>
      <c r="D26" s="106" t="n">
        <v>2.4</v>
      </c>
      <c r="E26" s="106" t="n">
        <v>0.8</v>
      </c>
      <c r="F26" s="106" t="n">
        <f aca="false">9*C26</f>
        <v>1.8</v>
      </c>
      <c r="G26" s="106" t="n">
        <f aca="false">4*D26</f>
        <v>9.6</v>
      </c>
      <c r="H26" s="106" t="n">
        <f aca="false">4*E26</f>
        <v>3.2</v>
      </c>
      <c r="I26" s="106" t="n">
        <f aca="false">SUM(F26:H26)</f>
        <v>14.6</v>
      </c>
    </row>
    <row r="27" customFormat="false" ht="15" hidden="false" customHeight="false" outlineLevel="0" collapsed="false">
      <c r="A27" s="33" t="s">
        <v>159</v>
      </c>
      <c r="B27" s="101" t="s">
        <v>160</v>
      </c>
      <c r="C27" s="106" t="n">
        <v>0.2</v>
      </c>
      <c r="D27" s="106" t="n">
        <v>3.3</v>
      </c>
      <c r="E27" s="106" t="n">
        <v>1.1</v>
      </c>
      <c r="F27" s="106" t="n">
        <f aca="false">9*C27</f>
        <v>1.8</v>
      </c>
      <c r="G27" s="106" t="n">
        <f aca="false">4*D27</f>
        <v>13.2</v>
      </c>
      <c r="H27" s="106" t="n">
        <f aca="false">4*E27</f>
        <v>4.4</v>
      </c>
      <c r="I27" s="106" t="n">
        <f aca="false">SUM(F27:H27)</f>
        <v>19.4</v>
      </c>
    </row>
    <row r="28" customFormat="false" ht="15" hidden="false" customHeight="false" outlineLevel="0" collapsed="false">
      <c r="A28" s="33" t="s">
        <v>161</v>
      </c>
      <c r="B28" s="101" t="s">
        <v>162</v>
      </c>
      <c r="C28" s="106" t="n">
        <v>0.4</v>
      </c>
      <c r="D28" s="106" t="n">
        <v>4.8</v>
      </c>
      <c r="E28" s="106" t="n">
        <v>1.6</v>
      </c>
      <c r="F28" s="106" t="n">
        <f aca="false">9*C28</f>
        <v>3.6</v>
      </c>
      <c r="G28" s="106" t="n">
        <f aca="false">4*D28</f>
        <v>19.2</v>
      </c>
      <c r="H28" s="106" t="n">
        <f aca="false">4*E28</f>
        <v>6.4</v>
      </c>
      <c r="I28" s="106" t="n">
        <f aca="false">SUM(F28:H28)</f>
        <v>29.2</v>
      </c>
    </row>
    <row r="29" customFormat="false" ht="15" hidden="false" customHeight="false" outlineLevel="0" collapsed="false">
      <c r="A29" s="33" t="s">
        <v>132</v>
      </c>
      <c r="B29" s="101" t="s">
        <v>163</v>
      </c>
      <c r="C29" s="33" t="n">
        <v>0.5</v>
      </c>
      <c r="D29" s="33" t="n">
        <v>1</v>
      </c>
      <c r="E29" s="33" t="n">
        <v>12</v>
      </c>
      <c r="F29" s="33" t="n">
        <f aca="false">9*C29</f>
        <v>4.5</v>
      </c>
      <c r="G29" s="33" t="n">
        <f aca="false">4*D29</f>
        <v>4</v>
      </c>
      <c r="H29" s="33" t="n">
        <f aca="false">4*E29</f>
        <v>48</v>
      </c>
      <c r="I29" s="33" t="n">
        <f aca="false">SUM(F29:H29)</f>
        <v>56.5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33" t="n">
        <v>5</v>
      </c>
      <c r="D30" s="33" t="n">
        <v>0</v>
      </c>
      <c r="E30" s="33" t="n">
        <v>25</v>
      </c>
      <c r="F30" s="33" t="n">
        <f aca="false">9*C30</f>
        <v>45</v>
      </c>
      <c r="G30" s="33" t="n">
        <f aca="false">4*D30</f>
        <v>0</v>
      </c>
      <c r="H30" s="33" t="n">
        <f aca="false">4*E30</f>
        <v>100</v>
      </c>
      <c r="I30" s="33" t="n">
        <f aca="false">SUM(F30:H30)</f>
        <v>145</v>
      </c>
    </row>
    <row r="31" customFormat="false" ht="15" hidden="false" customHeight="false" outlineLevel="0" collapsed="false">
      <c r="A31" s="33" t="s">
        <v>105</v>
      </c>
      <c r="B31" s="101" t="s">
        <v>166</v>
      </c>
      <c r="C31" s="106" t="n">
        <v>0.8</v>
      </c>
      <c r="D31" s="106" t="n">
        <v>0</v>
      </c>
      <c r="E31" s="106" t="n">
        <v>34</v>
      </c>
      <c r="F31" s="106" t="n">
        <f aca="false">9*C31</f>
        <v>7.2</v>
      </c>
      <c r="G31" s="106" t="n">
        <f aca="false">4*D31</f>
        <v>0</v>
      </c>
      <c r="H31" s="106" t="n">
        <f aca="false">4*E31</f>
        <v>136</v>
      </c>
      <c r="I31" s="106" t="n">
        <f aca="false">SUM(F31:H31)</f>
        <v>143.2</v>
      </c>
    </row>
    <row r="32" customFormat="false" ht="15" hidden="false" customHeight="false" outlineLevel="0" collapsed="false">
      <c r="A32" s="33" t="s">
        <v>124</v>
      </c>
      <c r="B32" s="101" t="s">
        <v>167</v>
      </c>
      <c r="C32" s="106" t="n">
        <v>0.5</v>
      </c>
      <c r="D32" s="106" t="n">
        <v>2</v>
      </c>
      <c r="E32" s="106" t="n">
        <v>10</v>
      </c>
      <c r="F32" s="106" t="n">
        <f aca="false">9*C32</f>
        <v>4.5</v>
      </c>
      <c r="G32" s="106" t="n">
        <f aca="false">4*D32</f>
        <v>8</v>
      </c>
      <c r="H32" s="106" t="n">
        <f aca="false">4*E32</f>
        <v>40</v>
      </c>
      <c r="I32" s="106" t="n">
        <f aca="false">SUM(F32:H32)</f>
        <v>52.5</v>
      </c>
    </row>
    <row r="33" customFormat="false" ht="15" hidden="false" customHeight="false" outlineLevel="0" collapsed="false">
      <c r="A33" s="33" t="s">
        <v>129</v>
      </c>
      <c r="B33" s="101" t="s">
        <v>168</v>
      </c>
      <c r="C33" s="33" t="n">
        <v>0.6</v>
      </c>
      <c r="D33" s="33" t="n">
        <v>4.9</v>
      </c>
      <c r="E33" s="33" t="n">
        <v>2.4</v>
      </c>
      <c r="F33" s="33" t="n">
        <f aca="false">9*C33</f>
        <v>5.4</v>
      </c>
      <c r="G33" s="33" t="n">
        <f aca="false">4*D33</f>
        <v>19.6</v>
      </c>
      <c r="H33" s="33" t="n">
        <f aca="false">4*E33</f>
        <v>9.6</v>
      </c>
      <c r="I33" s="33" t="n">
        <f aca="false">SUM(F33:H33)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2017-10-05T06:58:50Z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