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75" yWindow="390" windowWidth="17715" windowHeight="9645" tabRatio="500" activeTab="3"/>
  </bookViews>
  <sheets>
    <sheet name="Sheet1" sheetId="1" r:id="rId1"/>
    <sheet name="HR_vs_RER" sheetId="3" r:id="rId2"/>
    <sheet name="HR_vs_EE" sheetId="6" r:id="rId3"/>
    <sheet name="Cal_Distr" sheetId="7" r:id="rId4"/>
    <sheet name="Sheet2" sheetId="4" r:id="rId5"/>
    <sheet name="HR_vs_RER_Whole" sheetId="2" r:id="rId6"/>
    <sheet name="PercentVO2_RER" sheetId="5" r:id="rId7"/>
  </sheets>
  <calcPr calcId="145621" iterateDelta="1E-4"/>
</workbook>
</file>

<file path=xl/calcChain.xml><?xml version="1.0" encoding="utf-8"?>
<calcChain xmlns="http://schemas.openxmlformats.org/spreadsheetml/2006/main">
  <c r="F6" i="7" l="1"/>
  <c r="G6" i="7"/>
  <c r="F7" i="7"/>
  <c r="G7" i="7"/>
  <c r="F8" i="7"/>
  <c r="G8" i="7"/>
  <c r="F9" i="7"/>
  <c r="G9" i="7"/>
  <c r="F10" i="7"/>
  <c r="G10" i="7"/>
  <c r="F11" i="7"/>
  <c r="G11" i="7"/>
  <c r="F12" i="7"/>
  <c r="G12" i="7"/>
  <c r="F13" i="7"/>
  <c r="G13" i="7"/>
  <c r="F14" i="7"/>
  <c r="G14" i="7"/>
  <c r="F15" i="7"/>
  <c r="G15" i="7"/>
  <c r="F16" i="7"/>
  <c r="G16" i="7"/>
  <c r="F17" i="7"/>
  <c r="G17" i="7"/>
  <c r="F18" i="7"/>
  <c r="G18" i="7"/>
  <c r="F19" i="7"/>
  <c r="G19" i="7"/>
  <c r="G5" i="7"/>
  <c r="F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5" i="7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43" i="6"/>
  <c r="C7" i="7"/>
  <c r="D7" i="7" s="1"/>
  <c r="C11" i="7"/>
  <c r="D11" i="7" s="1"/>
  <c r="C15" i="7"/>
  <c r="D15" i="7"/>
  <c r="C16" i="7"/>
  <c r="D16" i="7" s="1"/>
  <c r="C19" i="7"/>
  <c r="D19" i="7" s="1"/>
  <c r="B8" i="7"/>
  <c r="C8" i="7" s="1"/>
  <c r="D8" i="7" s="1"/>
  <c r="B7" i="7"/>
  <c r="B6" i="7"/>
  <c r="C6" i="7" s="1"/>
  <c r="D6" i="7" s="1"/>
  <c r="B5" i="7"/>
  <c r="C5" i="7" s="1"/>
  <c r="D5" i="7" s="1"/>
  <c r="B10" i="7"/>
  <c r="C10" i="7" s="1"/>
  <c r="D10" i="7" s="1"/>
  <c r="B11" i="7"/>
  <c r="B12" i="7"/>
  <c r="C12" i="7" s="1"/>
  <c r="D12" i="7" s="1"/>
  <c r="B13" i="7"/>
  <c r="C13" i="7" s="1"/>
  <c r="D13" i="7" s="1"/>
  <c r="B14" i="7"/>
  <c r="C14" i="7" s="1"/>
  <c r="D14" i="7" s="1"/>
  <c r="B15" i="7"/>
  <c r="B16" i="7"/>
  <c r="B17" i="7"/>
  <c r="C17" i="7" s="1"/>
  <c r="D17" i="7" s="1"/>
  <c r="B18" i="7"/>
  <c r="C18" i="7" s="1"/>
  <c r="D18" i="7" s="1"/>
  <c r="B19" i="7"/>
  <c r="B9" i="7"/>
  <c r="C9" i="7" s="1"/>
  <c r="D9" i="7" s="1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2" i="6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2" i="6"/>
  <c r="A1" i="6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" i="3"/>
  <c r="A19" i="3"/>
  <c r="B19" i="3"/>
  <c r="A20" i="3"/>
  <c r="B20" i="3"/>
  <c r="A21" i="3"/>
  <c r="B21" i="3"/>
  <c r="A22" i="3"/>
  <c r="B22" i="3"/>
  <c r="A23" i="3"/>
  <c r="B23" i="3"/>
  <c r="A24" i="3"/>
  <c r="B24" i="3"/>
  <c r="A25" i="3"/>
  <c r="B25" i="3"/>
  <c r="A6" i="3"/>
  <c r="B6" i="3"/>
  <c r="A7" i="3"/>
  <c r="B7" i="3"/>
  <c r="A8" i="3"/>
  <c r="B8" i="3"/>
  <c r="A9" i="3"/>
  <c r="B9" i="3"/>
  <c r="A10" i="3"/>
  <c r="B10" i="3"/>
  <c r="A11" i="3"/>
  <c r="B11" i="3"/>
  <c r="A12" i="3"/>
  <c r="B12" i="3"/>
  <c r="A13" i="3"/>
  <c r="B13" i="3"/>
  <c r="A14" i="3"/>
  <c r="B14" i="3"/>
  <c r="A15" i="3"/>
  <c r="B15" i="3"/>
  <c r="A16" i="3"/>
  <c r="B16" i="3"/>
  <c r="A17" i="3"/>
  <c r="B17" i="3"/>
  <c r="A18" i="3"/>
  <c r="B18" i="3"/>
  <c r="A2" i="3"/>
  <c r="B2" i="3"/>
  <c r="A3" i="3"/>
  <c r="B3" i="3"/>
  <c r="A4" i="3"/>
  <c r="B4" i="3"/>
  <c r="A5" i="3"/>
  <c r="B5" i="3"/>
  <c r="B1" i="3"/>
  <c r="A1" i="3"/>
  <c r="A2" i="2"/>
  <c r="B2" i="2"/>
  <c r="A3" i="2"/>
  <c r="B3" i="2"/>
  <c r="A4" i="2"/>
  <c r="B4" i="2"/>
  <c r="A5" i="2"/>
  <c r="B5" i="2"/>
  <c r="A6" i="2"/>
  <c r="B6" i="2"/>
  <c r="A7" i="2"/>
  <c r="B7" i="2"/>
  <c r="A8" i="2"/>
  <c r="B8" i="2"/>
  <c r="A9" i="2"/>
  <c r="B9" i="2"/>
  <c r="A10" i="2"/>
  <c r="B10" i="2"/>
  <c r="A11" i="2"/>
  <c r="B11" i="2"/>
  <c r="A12" i="2"/>
  <c r="B12" i="2"/>
  <c r="A13" i="2"/>
  <c r="B13" i="2"/>
  <c r="A14" i="2"/>
  <c r="B14" i="2"/>
  <c r="A15" i="2"/>
  <c r="B15" i="2"/>
  <c r="A16" i="2"/>
  <c r="B16" i="2"/>
  <c r="A17" i="2"/>
  <c r="B17" i="2"/>
  <c r="A18" i="2"/>
  <c r="B18" i="2"/>
  <c r="A19" i="2"/>
  <c r="B19" i="2"/>
  <c r="A20" i="2"/>
  <c r="B20" i="2"/>
  <c r="A21" i="2"/>
  <c r="B21" i="2"/>
  <c r="A22" i="2"/>
  <c r="B22" i="2"/>
  <c r="A23" i="2"/>
  <c r="B23" i="2"/>
  <c r="A24" i="2"/>
  <c r="B24" i="2"/>
  <c r="A25" i="2"/>
  <c r="B25" i="2"/>
  <c r="A26" i="2"/>
  <c r="B26" i="2"/>
  <c r="A27" i="2"/>
  <c r="B27" i="2"/>
  <c r="A28" i="2"/>
  <c r="B28" i="2"/>
  <c r="A29" i="2"/>
  <c r="B29" i="2"/>
  <c r="A30" i="2"/>
  <c r="B30" i="2"/>
  <c r="A31" i="2"/>
  <c r="B31" i="2"/>
  <c r="A32" i="2"/>
  <c r="B32" i="2"/>
  <c r="A33" i="2"/>
  <c r="B33" i="2"/>
  <c r="A34" i="2"/>
  <c r="B34" i="2"/>
  <c r="A35" i="2"/>
  <c r="B35" i="2"/>
  <c r="A36" i="2"/>
  <c r="B36" i="2"/>
  <c r="B1" i="2"/>
  <c r="A1" i="2"/>
  <c r="E46" i="1"/>
  <c r="D46" i="1"/>
  <c r="C46" i="1"/>
  <c r="E45" i="1"/>
  <c r="D45" i="1"/>
  <c r="C45" i="1"/>
  <c r="E42" i="4" l="1"/>
  <c r="D42" i="4"/>
  <c r="C42" i="4"/>
  <c r="E41" i="4"/>
  <c r="C41" i="4"/>
  <c r="D41" i="4" s="1"/>
  <c r="B41" i="4"/>
  <c r="E40" i="4"/>
  <c r="C40" i="4"/>
  <c r="D40" i="4" s="1"/>
  <c r="B40" i="4"/>
  <c r="E39" i="4"/>
  <c r="C39" i="4"/>
  <c r="D39" i="4" s="1"/>
  <c r="B39" i="4"/>
  <c r="E38" i="4"/>
  <c r="C38" i="4"/>
  <c r="D38" i="4" s="1"/>
  <c r="B38" i="4"/>
  <c r="E37" i="4"/>
  <c r="C37" i="4"/>
  <c r="D37" i="4" s="1"/>
  <c r="B37" i="4"/>
  <c r="E36" i="4"/>
  <c r="C36" i="4"/>
  <c r="D36" i="4" s="1"/>
  <c r="B36" i="4"/>
  <c r="E35" i="4"/>
  <c r="C35" i="4"/>
  <c r="D35" i="4" s="1"/>
  <c r="B35" i="4"/>
  <c r="E34" i="4"/>
  <c r="C34" i="4"/>
  <c r="D34" i="4" s="1"/>
  <c r="B34" i="4"/>
  <c r="E33" i="4"/>
  <c r="C33" i="4"/>
  <c r="D33" i="4" s="1"/>
  <c r="B33" i="4"/>
  <c r="C27" i="4"/>
  <c r="D27" i="4" s="1"/>
  <c r="D26" i="4"/>
  <c r="B26" i="4"/>
  <c r="C26" i="4" s="1"/>
  <c r="C25" i="4"/>
  <c r="D25" i="4" s="1"/>
  <c r="B25" i="4"/>
  <c r="B24" i="4"/>
  <c r="C24" i="4" s="1"/>
  <c r="D24" i="4" s="1"/>
  <c r="B23" i="4"/>
  <c r="C23" i="4" s="1"/>
  <c r="D23" i="4" s="1"/>
  <c r="D22" i="4"/>
  <c r="B22" i="4"/>
  <c r="C22" i="4" s="1"/>
  <c r="C21" i="4"/>
  <c r="D21" i="4" s="1"/>
  <c r="B21" i="4"/>
  <c r="B20" i="4"/>
  <c r="C20" i="4" s="1"/>
  <c r="D20" i="4" s="1"/>
  <c r="B19" i="4"/>
  <c r="C19" i="4" s="1"/>
  <c r="D19" i="4" s="1"/>
  <c r="D18" i="4"/>
  <c r="B18" i="4"/>
  <c r="C18" i="4" s="1"/>
  <c r="B14" i="4"/>
  <c r="C14" i="4" s="1"/>
  <c r="B13" i="4"/>
  <c r="C13" i="4" s="1"/>
  <c r="B12" i="4"/>
  <c r="C12" i="4" s="1"/>
  <c r="B11" i="4"/>
  <c r="C11" i="4" s="1"/>
  <c r="B10" i="4"/>
  <c r="C10" i="4" s="1"/>
  <c r="B9" i="4"/>
  <c r="C9" i="4" s="1"/>
  <c r="B8" i="4"/>
  <c r="C8" i="4" s="1"/>
  <c r="B45" i="1"/>
  <c r="J42" i="1" s="1"/>
  <c r="K43" i="1"/>
  <c r="H43" i="1"/>
  <c r="G43" i="1"/>
  <c r="K42" i="1"/>
  <c r="M42" i="1" s="1"/>
  <c r="H42" i="1"/>
  <c r="G42" i="1"/>
  <c r="K41" i="1"/>
  <c r="H41" i="1"/>
  <c r="J41" i="1"/>
  <c r="G41" i="1"/>
  <c r="K40" i="1"/>
  <c r="M40" i="1" s="1"/>
  <c r="H40" i="1"/>
  <c r="I40" i="1"/>
  <c r="G40" i="1"/>
  <c r="K39" i="1"/>
  <c r="H39" i="1"/>
  <c r="G39" i="1"/>
  <c r="K38" i="1"/>
  <c r="M38" i="1" s="1"/>
  <c r="H38" i="1"/>
  <c r="G38" i="1"/>
  <c r="K37" i="1"/>
  <c r="H37" i="1"/>
  <c r="G37" i="1"/>
  <c r="K36" i="1"/>
  <c r="M36" i="1" s="1"/>
  <c r="H36" i="1"/>
  <c r="G36" i="1"/>
  <c r="K35" i="1"/>
  <c r="H35" i="1"/>
  <c r="G35" i="1"/>
  <c r="K34" i="1"/>
  <c r="M34" i="1" s="1"/>
  <c r="H34" i="1"/>
  <c r="G34" i="1"/>
  <c r="K33" i="1"/>
  <c r="H33" i="1"/>
  <c r="G33" i="1"/>
  <c r="K32" i="1"/>
  <c r="M32" i="1" s="1"/>
  <c r="H32" i="1"/>
  <c r="G32" i="1"/>
  <c r="K31" i="1"/>
  <c r="H31" i="1"/>
  <c r="G31" i="1"/>
  <c r="K30" i="1"/>
  <c r="H30" i="1"/>
  <c r="G30" i="1"/>
  <c r="K29" i="1"/>
  <c r="H29" i="1"/>
  <c r="G29" i="1"/>
  <c r="K28" i="1"/>
  <c r="H28" i="1"/>
  <c r="G28" i="1"/>
  <c r="K27" i="1"/>
  <c r="M27" i="1" s="1"/>
  <c r="H27" i="1"/>
  <c r="G27" i="1"/>
  <c r="K26" i="1"/>
  <c r="H26" i="1"/>
  <c r="J26" i="1"/>
  <c r="G26" i="1"/>
  <c r="K25" i="1"/>
  <c r="H25" i="1"/>
  <c r="I25" i="1"/>
  <c r="J25" i="1"/>
  <c r="G25" i="1"/>
  <c r="K24" i="1"/>
  <c r="M24" i="1" s="1"/>
  <c r="H24" i="1"/>
  <c r="J24" i="1"/>
  <c r="G24" i="1"/>
  <c r="K23" i="1"/>
  <c r="H23" i="1"/>
  <c r="I23" i="1"/>
  <c r="G23" i="1"/>
  <c r="K22" i="1"/>
  <c r="H22" i="1"/>
  <c r="J22" i="1"/>
  <c r="G22" i="1"/>
  <c r="K21" i="1"/>
  <c r="H21" i="1"/>
  <c r="I21" i="1"/>
  <c r="G21" i="1"/>
  <c r="K20" i="1"/>
  <c r="H20" i="1"/>
  <c r="J20" i="1"/>
  <c r="G20" i="1"/>
  <c r="K19" i="1"/>
  <c r="M19" i="1" s="1"/>
  <c r="H19" i="1"/>
  <c r="I19" i="1"/>
  <c r="G19" i="1"/>
  <c r="K18" i="1"/>
  <c r="H18" i="1"/>
  <c r="G18" i="1"/>
  <c r="K17" i="1"/>
  <c r="H17" i="1"/>
  <c r="G17" i="1"/>
  <c r="K16" i="1"/>
  <c r="M16" i="1" s="1"/>
  <c r="H16" i="1"/>
  <c r="G16" i="1"/>
  <c r="K15" i="1"/>
  <c r="H15" i="1"/>
  <c r="J15" i="1"/>
  <c r="G15" i="1"/>
  <c r="K14" i="1"/>
  <c r="H14" i="1"/>
  <c r="I14" i="1"/>
  <c r="J14" i="1"/>
  <c r="G14" i="1"/>
  <c r="K13" i="1"/>
  <c r="H13" i="1"/>
  <c r="I13" i="1"/>
  <c r="G13" i="1"/>
  <c r="K12" i="1"/>
  <c r="H12" i="1"/>
  <c r="J12" i="1"/>
  <c r="G12" i="1"/>
  <c r="K11" i="1"/>
  <c r="M11" i="1" s="1"/>
  <c r="H11" i="1"/>
  <c r="I11" i="1"/>
  <c r="G11" i="1"/>
  <c r="K10" i="1"/>
  <c r="H10" i="1"/>
  <c r="G10" i="1"/>
  <c r="K9" i="1"/>
  <c r="H9" i="1"/>
  <c r="G9" i="1"/>
  <c r="K8" i="1"/>
  <c r="M8" i="1" s="1"/>
  <c r="H8" i="1"/>
  <c r="G8" i="1"/>
  <c r="K7" i="1"/>
  <c r="H7" i="1"/>
  <c r="J7" i="1"/>
  <c r="G7" i="1"/>
  <c r="K6" i="1"/>
  <c r="H6" i="1"/>
  <c r="I6" i="1"/>
  <c r="J6" i="1"/>
  <c r="G6" i="1"/>
  <c r="K5" i="1"/>
  <c r="H5" i="1"/>
  <c r="I5" i="1"/>
  <c r="G5" i="1"/>
  <c r="K4" i="1"/>
  <c r="H4" i="1"/>
  <c r="J4" i="1"/>
  <c r="G4" i="1"/>
  <c r="K3" i="1"/>
  <c r="M3" i="1" s="1"/>
  <c r="H3" i="1"/>
  <c r="I3" i="1"/>
  <c r="G3" i="1"/>
  <c r="I7" i="1" l="1"/>
  <c r="J8" i="1"/>
  <c r="I9" i="1"/>
  <c r="J10" i="1"/>
  <c r="I15" i="1"/>
  <c r="J16" i="1"/>
  <c r="I17" i="1"/>
  <c r="J18" i="1"/>
  <c r="I26" i="1"/>
  <c r="J27" i="1"/>
  <c r="J28" i="1"/>
  <c r="I29" i="1"/>
  <c r="J30" i="1"/>
  <c r="I35" i="1"/>
  <c r="J36" i="1"/>
  <c r="J37" i="1"/>
  <c r="J3" i="1"/>
  <c r="I10" i="1"/>
  <c r="J11" i="1"/>
  <c r="I18" i="1"/>
  <c r="J19" i="1"/>
  <c r="I42" i="1"/>
  <c r="J43" i="1"/>
  <c r="I4" i="1"/>
  <c r="J5" i="1"/>
  <c r="I8" i="1"/>
  <c r="J9" i="1"/>
  <c r="I12" i="1"/>
  <c r="J13" i="1"/>
  <c r="I16" i="1"/>
  <c r="J17" i="1"/>
  <c r="I22" i="1"/>
  <c r="J23" i="1"/>
  <c r="I28" i="1"/>
  <c r="J29" i="1"/>
  <c r="I32" i="1"/>
  <c r="J33" i="1"/>
  <c r="I34" i="1"/>
  <c r="J35" i="1"/>
  <c r="I43" i="1"/>
  <c r="N3" i="1"/>
  <c r="N11" i="1"/>
  <c r="N19" i="1"/>
  <c r="N32" i="1"/>
  <c r="I37" i="1"/>
  <c r="J38" i="1"/>
  <c r="N40" i="1"/>
  <c r="N8" i="1"/>
  <c r="N16" i="1"/>
  <c r="N27" i="1"/>
  <c r="I31" i="1"/>
  <c r="J32" i="1"/>
  <c r="N36" i="1"/>
  <c r="I38" i="1"/>
  <c r="I39" i="1"/>
  <c r="J40" i="1"/>
  <c r="N24" i="1"/>
  <c r="N42" i="1"/>
  <c r="N34" i="1"/>
  <c r="N38" i="1"/>
  <c r="I20" i="1"/>
  <c r="J21" i="1"/>
  <c r="I24" i="1"/>
  <c r="I27" i="1"/>
  <c r="I30" i="1"/>
  <c r="J31" i="1"/>
  <c r="I33" i="1"/>
  <c r="J34" i="1"/>
  <c r="I36" i="1"/>
  <c r="J39" i="1"/>
  <c r="I41" i="1"/>
  <c r="L5" i="1"/>
  <c r="L10" i="1"/>
  <c r="L13" i="1"/>
  <c r="L18" i="1"/>
  <c r="L21" i="1"/>
  <c r="L26" i="1"/>
  <c r="L29" i="1"/>
  <c r="L4" i="1"/>
  <c r="M5" i="1"/>
  <c r="N5" i="1" s="1"/>
  <c r="L7" i="1"/>
  <c r="M10" i="1"/>
  <c r="N10" i="1" s="1"/>
  <c r="L12" i="1"/>
  <c r="M13" i="1"/>
  <c r="N13" i="1" s="1"/>
  <c r="L15" i="1"/>
  <c r="M18" i="1"/>
  <c r="N18" i="1" s="1"/>
  <c r="L20" i="1"/>
  <c r="M21" i="1"/>
  <c r="N21" i="1" s="1"/>
  <c r="L23" i="1"/>
  <c r="M26" i="1"/>
  <c r="N26" i="1" s="1"/>
  <c r="L28" i="1"/>
  <c r="M29" i="1"/>
  <c r="N29" i="1" s="1"/>
  <c r="L31" i="1"/>
  <c r="L33" i="1"/>
  <c r="L35" i="1"/>
  <c r="L37" i="1"/>
  <c r="L39" i="1"/>
  <c r="L41" i="1"/>
  <c r="L43" i="1"/>
  <c r="M4" i="1"/>
  <c r="N4" i="1" s="1"/>
  <c r="L6" i="1"/>
  <c r="M7" i="1"/>
  <c r="N7" i="1" s="1"/>
  <c r="L9" i="1"/>
  <c r="M12" i="1"/>
  <c r="N12" i="1" s="1"/>
  <c r="L14" i="1"/>
  <c r="M15" i="1"/>
  <c r="N15" i="1" s="1"/>
  <c r="L17" i="1"/>
  <c r="M20" i="1"/>
  <c r="N20" i="1" s="1"/>
  <c r="L22" i="1"/>
  <c r="M23" i="1"/>
  <c r="N23" i="1" s="1"/>
  <c r="L25" i="1"/>
  <c r="M28" i="1"/>
  <c r="N28" i="1" s="1"/>
  <c r="L30" i="1"/>
  <c r="M31" i="1"/>
  <c r="N31" i="1" s="1"/>
  <c r="M33" i="1"/>
  <c r="N33" i="1" s="1"/>
  <c r="M35" i="1"/>
  <c r="N35" i="1" s="1"/>
  <c r="M37" i="1"/>
  <c r="N37" i="1" s="1"/>
  <c r="M39" i="1"/>
  <c r="N39" i="1" s="1"/>
  <c r="M41" i="1"/>
  <c r="N41" i="1" s="1"/>
  <c r="M43" i="1"/>
  <c r="N43" i="1" s="1"/>
  <c r="L3" i="1"/>
  <c r="M6" i="1"/>
  <c r="N6" i="1" s="1"/>
  <c r="L8" i="1"/>
  <c r="M9" i="1"/>
  <c r="N9" i="1" s="1"/>
  <c r="L11" i="1"/>
  <c r="M14" i="1"/>
  <c r="N14" i="1" s="1"/>
  <c r="L16" i="1"/>
  <c r="M17" i="1"/>
  <c r="N17" i="1" s="1"/>
  <c r="L19" i="1"/>
  <c r="M22" i="1"/>
  <c r="N22" i="1" s="1"/>
  <c r="L24" i="1"/>
  <c r="M25" i="1"/>
  <c r="N25" i="1" s="1"/>
  <c r="L27" i="1"/>
  <c r="M30" i="1"/>
  <c r="N30" i="1" s="1"/>
  <c r="L32" i="1"/>
  <c r="L34" i="1"/>
  <c r="L36" i="1"/>
  <c r="L38" i="1"/>
  <c r="L40" i="1"/>
  <c r="L42" i="1"/>
</calcChain>
</file>

<file path=xl/sharedStrings.xml><?xml version="1.0" encoding="utf-8"?>
<sst xmlns="http://schemas.openxmlformats.org/spreadsheetml/2006/main" count="48" uniqueCount="34">
  <si>
    <t>time</t>
  </si>
  <si>
    <t>VO2/kg</t>
  </si>
  <si>
    <t>VCO2</t>
  </si>
  <si>
    <t>REE</t>
  </si>
  <si>
    <t>%VO2Max</t>
  </si>
  <si>
    <t>HR</t>
  </si>
  <si>
    <t>RERx100</t>
  </si>
  <si>
    <t>RER</t>
  </si>
  <si>
    <t>Fract Fat</t>
  </si>
  <si>
    <t>Fat g/min</t>
  </si>
  <si>
    <t>Fract Carbs</t>
  </si>
  <si>
    <t>Carbs g/min</t>
  </si>
  <si>
    <t>Running</t>
  </si>
  <si>
    <t>Ended</t>
  </si>
  <si>
    <t>Cool Down</t>
  </si>
  <si>
    <t>Max</t>
  </si>
  <si>
    <t>fat</t>
  </si>
  <si>
    <t>Fat</t>
  </si>
  <si>
    <t>Carbs</t>
  </si>
  <si>
    <t>%Fat</t>
  </si>
  <si>
    <t>%Carbs</t>
  </si>
  <si>
    <t>%VO2max</t>
  </si>
  <si>
    <t>Raw Data</t>
  </si>
  <si>
    <t>Calculated Data</t>
  </si>
  <si>
    <t>Min</t>
  </si>
  <si>
    <t>Est RERX100</t>
  </si>
  <si>
    <t>EE (kCal/min)</t>
  </si>
  <si>
    <t>Calories of Fat and Carbs burned per minute vs Heart Rate</t>
  </si>
  <si>
    <t>Interpolated (HR_vs_RER)</t>
  </si>
  <si>
    <t>kCals</t>
  </si>
  <si>
    <t>Below is interpolated from the actual data above</t>
  </si>
  <si>
    <t>EE(kCal/min
Est</t>
  </si>
  <si>
    <t>Carbs 
[kcal/min]</t>
  </si>
  <si>
    <t>Fat 
[kcal/min]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</si>
</sst>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h\:mm"/>
  </numFmts>
  <fonts count="8" x14ac:knownFonts="1">
    <font>
      <sz val="11"/>
      <color rgb="FF000000"/>
      <name val="Arial"/>
      <charset val="1"/>
    </font>
    <font>
      <b/>
      <sz val="11"/>
      <color rgb="FF000000"/>
      <name val="Arial"/>
      <charset val="1"/>
    </font>
    <font>
      <sz val="11"/>
      <color rgb="FF000000"/>
      <name val="Arial"/>
      <charset val="1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b/>
      <sz val="14"/>
      <color rgb="FF000000"/>
      <name val="Arial"/>
      <family val="2"/>
    </font>
    <font>
      <b/>
      <sz val="16"/>
      <color rgb="FF000000"/>
      <name val="Arial"/>
      <family val="2"/>
    </font>
    <font>
      <sz val="16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</borders>
  <cellStyleXfs count="4">
    <xf numFmtId="0" fontId="0" fillId="0" borderId="0"/>
    <xf numFmtId="9" fontId="2" fillId="0" borderId="0" applyBorder="0" applyProtection="0"/>
    <xf numFmtId="0" fontId="4" fillId="0" borderId="0"/>
    <xf numFmtId="9" fontId="4" fillId="0" borderId="0" applyBorder="0" applyProtection="0"/>
  </cellStyleXfs>
  <cellXfs count="51">
    <xf numFmtId="0" fontId="0" fillId="0" borderId="0" xfId="0"/>
    <xf numFmtId="164" fontId="0" fillId="0" borderId="0" xfId="0" applyNumberFormat="1"/>
    <xf numFmtId="9" fontId="0" fillId="0" borderId="0" xfId="1" applyFont="1" applyBorder="1" applyAlignment="1" applyProtection="1"/>
    <xf numFmtId="2" fontId="0" fillId="0" borderId="0" xfId="1" applyNumberFormat="1" applyFont="1" applyBorder="1" applyAlignment="1" applyProtection="1"/>
    <xf numFmtId="2" fontId="0" fillId="0" borderId="0" xfId="0" applyNumberFormat="1"/>
    <xf numFmtId="0" fontId="1" fillId="0" borderId="1" xfId="0" applyFont="1" applyBorder="1"/>
    <xf numFmtId="0" fontId="0" fillId="0" borderId="1" xfId="0" applyBorder="1"/>
    <xf numFmtId="2" fontId="0" fillId="0" borderId="1" xfId="0" applyNumberFormat="1" applyBorder="1"/>
    <xf numFmtId="9" fontId="0" fillId="0" borderId="1" xfId="1" applyFont="1" applyBorder="1" applyAlignment="1" applyProtection="1"/>
    <xf numFmtId="9" fontId="0" fillId="0" borderId="1" xfId="0" applyNumberForma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0" fillId="0" borderId="5" xfId="0" applyBorder="1"/>
    <xf numFmtId="9" fontId="0" fillId="0" borderId="6" xfId="0" applyNumberFormat="1" applyBorder="1"/>
    <xf numFmtId="0" fontId="0" fillId="0" borderId="7" xfId="0" applyBorder="1"/>
    <xf numFmtId="2" fontId="0" fillId="0" borderId="8" xfId="0" applyNumberFormat="1" applyBorder="1"/>
    <xf numFmtId="9" fontId="0" fillId="0" borderId="8" xfId="1" applyFont="1" applyBorder="1" applyAlignment="1" applyProtection="1"/>
    <xf numFmtId="9" fontId="0" fillId="0" borderId="9" xfId="0" applyNumberFormat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10" xfId="0" applyBorder="1" applyAlignment="1">
      <alignment horizontal="center"/>
    </xf>
    <xf numFmtId="2" fontId="0" fillId="0" borderId="11" xfId="0" applyNumberFormat="1" applyBorder="1" applyAlignment="1">
      <alignment horizontal="center"/>
    </xf>
    <xf numFmtId="9" fontId="0" fillId="0" borderId="11" xfId="1" applyFont="1" applyBorder="1" applyAlignment="1" applyProtection="1">
      <alignment horizontal="center"/>
    </xf>
    <xf numFmtId="9" fontId="0" fillId="0" borderId="11" xfId="0" applyNumberFormat="1" applyBorder="1" applyAlignment="1">
      <alignment horizontal="center"/>
    </xf>
    <xf numFmtId="9" fontId="0" fillId="0" borderId="12" xfId="1" applyFont="1" applyBorder="1" applyAlignment="1" applyProtection="1">
      <alignment horizontal="center"/>
    </xf>
    <xf numFmtId="0" fontId="0" fillId="0" borderId="5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9" fontId="0" fillId="0" borderId="1" xfId="1" applyFont="1" applyBorder="1" applyAlignment="1" applyProtection="1">
      <alignment horizontal="center"/>
    </xf>
    <xf numFmtId="9" fontId="0" fillId="0" borderId="1" xfId="0" applyNumberFormat="1" applyBorder="1" applyAlignment="1">
      <alignment horizontal="center"/>
    </xf>
    <xf numFmtId="9" fontId="0" fillId="0" borderId="13" xfId="1" applyFont="1" applyBorder="1" applyAlignment="1" applyProtection="1">
      <alignment horizontal="center"/>
    </xf>
    <xf numFmtId="0" fontId="0" fillId="0" borderId="7" xfId="0" applyBorder="1" applyAlignment="1">
      <alignment horizontal="center"/>
    </xf>
    <xf numFmtId="2" fontId="0" fillId="0" borderId="8" xfId="0" applyNumberFormat="1" applyBorder="1" applyAlignment="1">
      <alignment horizontal="center"/>
    </xf>
    <xf numFmtId="9" fontId="0" fillId="0" borderId="8" xfId="1" applyFont="1" applyBorder="1" applyAlignment="1" applyProtection="1">
      <alignment horizontal="center"/>
    </xf>
    <xf numFmtId="9" fontId="0" fillId="0" borderId="8" xfId="0" applyNumberFormat="1" applyBorder="1" applyAlignment="1">
      <alignment horizontal="center"/>
    </xf>
    <xf numFmtId="9" fontId="0" fillId="0" borderId="14" xfId="1" applyFont="1" applyBorder="1" applyAlignment="1" applyProtection="1">
      <alignment horizontal="center"/>
    </xf>
    <xf numFmtId="0" fontId="0" fillId="2" borderId="0" xfId="0" applyFill="1"/>
    <xf numFmtId="0" fontId="6" fillId="0" borderId="0" xfId="0" applyFont="1" applyAlignment="1">
      <alignment horizontal="center"/>
    </xf>
    <xf numFmtId="0" fontId="7" fillId="0" borderId="0" xfId="0" applyFont="1"/>
    <xf numFmtId="0" fontId="4" fillId="0" borderId="0" xfId="0" applyFont="1"/>
    <xf numFmtId="0" fontId="4" fillId="0" borderId="0" xfId="2"/>
    <xf numFmtId="0" fontId="4" fillId="0" borderId="0" xfId="2"/>
    <xf numFmtId="0" fontId="3" fillId="0" borderId="0" xfId="2" applyFont="1"/>
    <xf numFmtId="0" fontId="5" fillId="0" borderId="0" xfId="2" applyFont="1"/>
    <xf numFmtId="0" fontId="4" fillId="0" borderId="0" xfId="2"/>
    <xf numFmtId="0" fontId="4" fillId="0" borderId="1" xfId="2" applyBorder="1"/>
    <xf numFmtId="0" fontId="4" fillId="0" borderId="0" xfId="2" applyAlignment="1">
      <alignment wrapText="1"/>
    </xf>
    <xf numFmtId="0" fontId="3" fillId="0" borderId="0" xfId="2" applyFont="1"/>
    <xf numFmtId="0" fontId="3" fillId="0" borderId="1" xfId="2" applyFont="1" applyBorder="1" applyAlignment="1">
      <alignment vertical="center"/>
    </xf>
    <xf numFmtId="0" fontId="3" fillId="0" borderId="1" xfId="2" applyFont="1" applyBorder="1" applyAlignment="1">
      <alignment vertical="center" wrapText="1"/>
    </xf>
  </cellXfs>
  <cellStyles count="4">
    <cellStyle name="Normal" xfId="0" builtinId="0"/>
    <cellStyle name="Normal 2" xfId="2"/>
    <cellStyle name="Percent" xfId="1" builtinId="5"/>
    <cellStyle name="Percent 2" xfId="3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878787"/>
      <rgbColor rgb="FF9999FF"/>
      <rgbColor rgb="FFBE4B48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8B855"/>
      <rgbColor rgb="FFFFCC00"/>
      <rgbColor rgb="FFFF9900"/>
      <rgbColor rgb="FFFF6600"/>
      <rgbColor rgb="FF4A7EBB"/>
      <rgbColor rgb="FFB3B3B3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HR_vs_RER!$B$1</c:f>
              <c:strCache>
                <c:ptCount val="1"/>
                <c:pt idx="0">
                  <c:v>RERx100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32579081235108609"/>
                  <c:y val="0.13257044710468227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sz="1800" b="1" baseline="0">
                        <a:solidFill>
                          <a:srgbClr val="FF0000"/>
                        </a:solidFill>
                      </a:rPr>
                      <a:t>y = 0.679x - 10.36
R² = 0.9852</a:t>
                    </a:r>
                    <a:endParaRPr lang="en-US" sz="1800" b="1">
                      <a:solidFill>
                        <a:srgbClr val="FF0000"/>
                      </a:solidFill>
                    </a:endParaRPr>
                  </a:p>
                </c:rich>
              </c:tx>
              <c:numFmt formatCode="General" sourceLinked="0"/>
              <c:spPr>
                <a:solidFill>
                  <a:schemeClr val="bg1"/>
                </a:solidFill>
              </c:spPr>
            </c:trendlineLbl>
          </c:trendline>
          <c:xVal>
            <c:numRef>
              <c:f>HR_vs_RER!$A$2:$A$25</c:f>
              <c:numCache>
                <c:formatCode>General</c:formatCode>
                <c:ptCount val="24"/>
                <c:pt idx="0">
                  <c:v>99</c:v>
                </c:pt>
                <c:pt idx="1">
                  <c:v>102</c:v>
                </c:pt>
                <c:pt idx="2">
                  <c:v>103</c:v>
                </c:pt>
                <c:pt idx="3">
                  <c:v>106</c:v>
                </c:pt>
                <c:pt idx="4">
                  <c:v>114</c:v>
                </c:pt>
                <c:pt idx="5">
                  <c:v>106</c:v>
                </c:pt>
                <c:pt idx="6">
                  <c:v>109</c:v>
                </c:pt>
                <c:pt idx="7">
                  <c:v>117</c:v>
                </c:pt>
                <c:pt idx="8">
                  <c:v>124</c:v>
                </c:pt>
                <c:pt idx="9">
                  <c:v>126</c:v>
                </c:pt>
                <c:pt idx="10">
                  <c:v>129</c:v>
                </c:pt>
                <c:pt idx="11">
                  <c:v>135</c:v>
                </c:pt>
                <c:pt idx="12">
                  <c:v>138</c:v>
                </c:pt>
                <c:pt idx="13">
                  <c:v>138</c:v>
                </c:pt>
                <c:pt idx="14">
                  <c:v>139</c:v>
                </c:pt>
                <c:pt idx="15">
                  <c:v>143</c:v>
                </c:pt>
                <c:pt idx="16">
                  <c:v>149</c:v>
                </c:pt>
                <c:pt idx="17">
                  <c:v>155</c:v>
                </c:pt>
                <c:pt idx="18">
                  <c:v>158</c:v>
                </c:pt>
                <c:pt idx="19">
                  <c:v>161</c:v>
                </c:pt>
                <c:pt idx="20">
                  <c:v>165</c:v>
                </c:pt>
                <c:pt idx="21">
                  <c:v>167</c:v>
                </c:pt>
                <c:pt idx="22">
                  <c:v>169</c:v>
                </c:pt>
                <c:pt idx="23">
                  <c:v>173</c:v>
                </c:pt>
              </c:numCache>
            </c:numRef>
          </c:xVal>
          <c:yVal>
            <c:numRef>
              <c:f>HR_vs_RER!$B$2:$B$25</c:f>
              <c:numCache>
                <c:formatCode>General</c:formatCode>
                <c:ptCount val="24"/>
                <c:pt idx="0">
                  <c:v>59</c:v>
                </c:pt>
                <c:pt idx="1">
                  <c:v>60</c:v>
                </c:pt>
                <c:pt idx="2">
                  <c:v>60</c:v>
                </c:pt>
                <c:pt idx="3">
                  <c:v>62</c:v>
                </c:pt>
                <c:pt idx="4">
                  <c:v>64</c:v>
                </c:pt>
                <c:pt idx="5">
                  <c:v>65</c:v>
                </c:pt>
                <c:pt idx="6">
                  <c:v>65</c:v>
                </c:pt>
                <c:pt idx="7">
                  <c:v>70</c:v>
                </c:pt>
                <c:pt idx="8">
                  <c:v>73</c:v>
                </c:pt>
                <c:pt idx="9">
                  <c:v>75</c:v>
                </c:pt>
                <c:pt idx="10">
                  <c:v>75</c:v>
                </c:pt>
                <c:pt idx="11">
                  <c:v>77</c:v>
                </c:pt>
                <c:pt idx="12">
                  <c:v>82</c:v>
                </c:pt>
                <c:pt idx="13">
                  <c:v>83</c:v>
                </c:pt>
                <c:pt idx="14">
                  <c:v>84</c:v>
                </c:pt>
                <c:pt idx="15">
                  <c:v>84</c:v>
                </c:pt>
                <c:pt idx="16">
                  <c:v>90</c:v>
                </c:pt>
                <c:pt idx="17">
                  <c:v>93</c:v>
                </c:pt>
                <c:pt idx="18">
                  <c:v>96</c:v>
                </c:pt>
                <c:pt idx="19">
                  <c:v>99</c:v>
                </c:pt>
                <c:pt idx="20">
                  <c:v>104</c:v>
                </c:pt>
                <c:pt idx="21">
                  <c:v>104</c:v>
                </c:pt>
                <c:pt idx="22">
                  <c:v>108</c:v>
                </c:pt>
                <c:pt idx="23">
                  <c:v>109.00000000000001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115840"/>
        <c:axId val="130114304"/>
      </c:scatterChart>
      <c:valAx>
        <c:axId val="130115840"/>
        <c:scaling>
          <c:orientation val="minMax"/>
          <c:max val="175"/>
          <c:min val="95"/>
        </c:scaling>
        <c:delete val="0"/>
        <c:axPos val="b"/>
        <c:majorGridlines/>
        <c:minorGridlines/>
        <c:numFmt formatCode="General" sourceLinked="1"/>
        <c:majorTickMark val="out"/>
        <c:minorTickMark val="none"/>
        <c:tickLblPos val="nextTo"/>
        <c:crossAx val="130114304"/>
        <c:crosses val="autoZero"/>
        <c:crossBetween val="midCat"/>
      </c:valAx>
      <c:valAx>
        <c:axId val="130114304"/>
        <c:scaling>
          <c:orientation val="minMax"/>
          <c:max val="110"/>
          <c:min val="50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13011584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0002941509645338"/>
          <c:y val="0.68493065273590281"/>
          <c:w val="0.19594678746466276"/>
          <c:h val="8.4228992036218905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HR_vs_EE!$B$1</c:f>
              <c:strCache>
                <c:ptCount val="1"/>
                <c:pt idx="0">
                  <c:v>EE (kCal/min)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3145321089878092"/>
                  <c:y val="0.14392251696043259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sz="1600" b="1" baseline="0">
                        <a:solidFill>
                          <a:srgbClr val="FF0000"/>
                        </a:solidFill>
                      </a:rPr>
                      <a:t>y = 0.1364x - 8.7093
R² = 0.9697</a:t>
                    </a:r>
                    <a:endParaRPr lang="en-US" sz="1600" b="1">
                      <a:solidFill>
                        <a:srgbClr val="FF0000"/>
                      </a:solidFill>
                    </a:endParaRPr>
                  </a:p>
                </c:rich>
              </c:tx>
              <c:numFmt formatCode="General" sourceLinked="0"/>
              <c:spPr>
                <a:solidFill>
                  <a:schemeClr val="bg1"/>
                </a:solidFill>
              </c:spPr>
            </c:trendlineLbl>
          </c:trendline>
          <c:xVal>
            <c:numRef>
              <c:f>HR_vs_EE!$A$2:$A$39</c:f>
              <c:numCache>
                <c:formatCode>General</c:formatCode>
                <c:ptCount val="38"/>
                <c:pt idx="0">
                  <c:v>78</c:v>
                </c:pt>
                <c:pt idx="1">
                  <c:v>78</c:v>
                </c:pt>
                <c:pt idx="2">
                  <c:v>70</c:v>
                </c:pt>
                <c:pt idx="3">
                  <c:v>80</c:v>
                </c:pt>
                <c:pt idx="4">
                  <c:v>84</c:v>
                </c:pt>
                <c:pt idx="5">
                  <c:v>76</c:v>
                </c:pt>
                <c:pt idx="6">
                  <c:v>84</c:v>
                </c:pt>
                <c:pt idx="7">
                  <c:v>92</c:v>
                </c:pt>
                <c:pt idx="8">
                  <c:v>84</c:v>
                </c:pt>
                <c:pt idx="9">
                  <c:v>82</c:v>
                </c:pt>
                <c:pt idx="10">
                  <c:v>88</c:v>
                </c:pt>
                <c:pt idx="11">
                  <c:v>88</c:v>
                </c:pt>
                <c:pt idx="12">
                  <c:v>90</c:v>
                </c:pt>
                <c:pt idx="13">
                  <c:v>94</c:v>
                </c:pt>
                <c:pt idx="14">
                  <c:v>97</c:v>
                </c:pt>
                <c:pt idx="15">
                  <c:v>99</c:v>
                </c:pt>
                <c:pt idx="16">
                  <c:v>102</c:v>
                </c:pt>
                <c:pt idx="17">
                  <c:v>103</c:v>
                </c:pt>
                <c:pt idx="18">
                  <c:v>106</c:v>
                </c:pt>
                <c:pt idx="19">
                  <c:v>114</c:v>
                </c:pt>
                <c:pt idx="20">
                  <c:v>106</c:v>
                </c:pt>
                <c:pt idx="21">
                  <c:v>109</c:v>
                </c:pt>
                <c:pt idx="22">
                  <c:v>117</c:v>
                </c:pt>
                <c:pt idx="23">
                  <c:v>124</c:v>
                </c:pt>
                <c:pt idx="24">
                  <c:v>126</c:v>
                </c:pt>
                <c:pt idx="25">
                  <c:v>129</c:v>
                </c:pt>
                <c:pt idx="26">
                  <c:v>135</c:v>
                </c:pt>
                <c:pt idx="27">
                  <c:v>138</c:v>
                </c:pt>
                <c:pt idx="28">
                  <c:v>138</c:v>
                </c:pt>
                <c:pt idx="29">
                  <c:v>139</c:v>
                </c:pt>
                <c:pt idx="30">
                  <c:v>143</c:v>
                </c:pt>
                <c:pt idx="31">
                  <c:v>149</c:v>
                </c:pt>
                <c:pt idx="32">
                  <c:v>155</c:v>
                </c:pt>
                <c:pt idx="33">
                  <c:v>158</c:v>
                </c:pt>
                <c:pt idx="34">
                  <c:v>161</c:v>
                </c:pt>
                <c:pt idx="35">
                  <c:v>165</c:v>
                </c:pt>
                <c:pt idx="36">
                  <c:v>167</c:v>
                </c:pt>
                <c:pt idx="37">
                  <c:v>169</c:v>
                </c:pt>
              </c:numCache>
            </c:numRef>
          </c:xVal>
          <c:yVal>
            <c:numRef>
              <c:f>HR_vs_EE!$B$2:$B$39</c:f>
              <c:numCache>
                <c:formatCode>General</c:formatCode>
                <c:ptCount val="38"/>
                <c:pt idx="0">
                  <c:v>1.6633</c:v>
                </c:pt>
                <c:pt idx="1">
                  <c:v>1.2299</c:v>
                </c:pt>
                <c:pt idx="2">
                  <c:v>1.4672000000000001</c:v>
                </c:pt>
                <c:pt idx="3">
                  <c:v>1.3078999999999998</c:v>
                </c:pt>
                <c:pt idx="4">
                  <c:v>1.4270999999999998</c:v>
                </c:pt>
                <c:pt idx="5">
                  <c:v>1.5852999999999999</c:v>
                </c:pt>
                <c:pt idx="6">
                  <c:v>2.3362000000000003</c:v>
                </c:pt>
                <c:pt idx="7">
                  <c:v>2.8118999999999996</c:v>
                </c:pt>
                <c:pt idx="8">
                  <c:v>2.2571000000000003</c:v>
                </c:pt>
                <c:pt idx="9">
                  <c:v>2.3340000000000001</c:v>
                </c:pt>
                <c:pt idx="10">
                  <c:v>3.0827</c:v>
                </c:pt>
                <c:pt idx="11">
                  <c:v>3.0827</c:v>
                </c:pt>
                <c:pt idx="12">
                  <c:v>3.7544999999999997</c:v>
                </c:pt>
                <c:pt idx="13">
                  <c:v>3.6754000000000007</c:v>
                </c:pt>
                <c:pt idx="14">
                  <c:v>4.7015000000000002</c:v>
                </c:pt>
                <c:pt idx="15">
                  <c:v>5.6474000000000002</c:v>
                </c:pt>
                <c:pt idx="16">
                  <c:v>5.4512999999999998</c:v>
                </c:pt>
                <c:pt idx="17">
                  <c:v>6.5576000000000008</c:v>
                </c:pt>
                <c:pt idx="18">
                  <c:v>6.5207999999999995</c:v>
                </c:pt>
                <c:pt idx="19">
                  <c:v>5.7731999999999992</c:v>
                </c:pt>
                <c:pt idx="20">
                  <c:v>6.6432999999999991</c:v>
                </c:pt>
                <c:pt idx="21">
                  <c:v>7.9489999999999998</c:v>
                </c:pt>
                <c:pt idx="22">
                  <c:v>8.4713999999999992</c:v>
                </c:pt>
                <c:pt idx="23">
                  <c:v>9.1887999999999987</c:v>
                </c:pt>
                <c:pt idx="24">
                  <c:v>8.440100000000001</c:v>
                </c:pt>
                <c:pt idx="25">
                  <c:v>8.7988</c:v>
                </c:pt>
                <c:pt idx="26">
                  <c:v>10.3874</c:v>
                </c:pt>
                <c:pt idx="27">
                  <c:v>9.8414000000000001</c:v>
                </c:pt>
                <c:pt idx="28">
                  <c:v>10.6</c:v>
                </c:pt>
                <c:pt idx="29">
                  <c:v>9.7667000000000002</c:v>
                </c:pt>
                <c:pt idx="30">
                  <c:v>11.672799999999999</c:v>
                </c:pt>
                <c:pt idx="31">
                  <c:v>11.687099999999999</c:v>
                </c:pt>
                <c:pt idx="32">
                  <c:v>11.734900000000001</c:v>
                </c:pt>
                <c:pt idx="33">
                  <c:v>13.0159</c:v>
                </c:pt>
                <c:pt idx="34">
                  <c:v>12.7874</c:v>
                </c:pt>
                <c:pt idx="35">
                  <c:v>13.238400000000002</c:v>
                </c:pt>
                <c:pt idx="36">
                  <c:v>13.6372</c:v>
                </c:pt>
                <c:pt idx="37">
                  <c:v>13.490000000000002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641984"/>
        <c:axId val="75021312"/>
      </c:scatterChart>
      <c:valAx>
        <c:axId val="99641984"/>
        <c:scaling>
          <c:orientation val="minMax"/>
          <c:max val="170"/>
          <c:min val="70"/>
        </c:scaling>
        <c:delete val="0"/>
        <c:axPos val="b"/>
        <c:numFmt formatCode="General" sourceLinked="1"/>
        <c:majorTickMark val="out"/>
        <c:minorTickMark val="none"/>
        <c:tickLblPos val="nextTo"/>
        <c:crossAx val="75021312"/>
        <c:crosses val="autoZero"/>
        <c:crossBetween val="midCat"/>
      </c:valAx>
      <c:valAx>
        <c:axId val="75021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964198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48849009919605324"/>
          <c:y val="0.63276577293371195"/>
          <c:w val="0.2249769495145485"/>
          <c:h val="8.3644575839398688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Cal_Distr!$F$4</c:f>
              <c:strCache>
                <c:ptCount val="1"/>
                <c:pt idx="0">
                  <c:v>Fat 
[kcal/min]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Cal_Distr!$A$5:$A$19</c:f>
              <c:numCache>
                <c:formatCode>General</c:formatCode>
                <c:ptCount val="15"/>
                <c:pt idx="0">
                  <c:v>100</c:v>
                </c:pt>
                <c:pt idx="1">
                  <c:v>105</c:v>
                </c:pt>
                <c:pt idx="2">
                  <c:v>110</c:v>
                </c:pt>
                <c:pt idx="3">
                  <c:v>115</c:v>
                </c:pt>
                <c:pt idx="4">
                  <c:v>120</c:v>
                </c:pt>
                <c:pt idx="5">
                  <c:v>125</c:v>
                </c:pt>
                <c:pt idx="6">
                  <c:v>130</c:v>
                </c:pt>
                <c:pt idx="7">
                  <c:v>135</c:v>
                </c:pt>
                <c:pt idx="8">
                  <c:v>140</c:v>
                </c:pt>
                <c:pt idx="9">
                  <c:v>145</c:v>
                </c:pt>
                <c:pt idx="10">
                  <c:v>150</c:v>
                </c:pt>
                <c:pt idx="11">
                  <c:v>155</c:v>
                </c:pt>
                <c:pt idx="12">
                  <c:v>160</c:v>
                </c:pt>
                <c:pt idx="13">
                  <c:v>165</c:v>
                </c:pt>
                <c:pt idx="14">
                  <c:v>170</c:v>
                </c:pt>
              </c:numCache>
            </c:numRef>
          </c:xVal>
          <c:yVal>
            <c:numRef>
              <c:f>Cal_Distr!$F$5:$F$19</c:f>
              <c:numCache>
                <c:formatCode>0.00</c:formatCode>
                <c:ptCount val="15"/>
                <c:pt idx="0">
                  <c:v>6.9785142808259959</c:v>
                </c:pt>
                <c:pt idx="1">
                  <c:v>7.3085977632914965</c:v>
                </c:pt>
                <c:pt idx="2">
                  <c:v>7.4843234560169956</c:v>
                </c:pt>
                <c:pt idx="3">
                  <c:v>7.5056913590024967</c:v>
                </c:pt>
                <c:pt idx="4">
                  <c:v>7.3727014722479964</c:v>
                </c:pt>
                <c:pt idx="5">
                  <c:v>7.0853537957535</c:v>
                </c:pt>
                <c:pt idx="6">
                  <c:v>6.6436483295189968</c:v>
                </c:pt>
                <c:pt idx="7">
                  <c:v>6.0475850735444983</c:v>
                </c:pt>
                <c:pt idx="8">
                  <c:v>5.297164027830001</c:v>
                </c:pt>
                <c:pt idx="9">
                  <c:v>4.3923851923754933</c:v>
                </c:pt>
                <c:pt idx="10">
                  <c:v>3.3332485671809944</c:v>
                </c:pt>
                <c:pt idx="11">
                  <c:v>2.1197541522464971</c:v>
                </c:pt>
                <c:pt idx="12">
                  <c:v>0.7519019475719938</c:v>
                </c:pt>
                <c:pt idx="13">
                  <c:v>-0.77030804684250387</c:v>
                </c:pt>
                <c:pt idx="14">
                  <c:v>-2.4468758309970009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Cal_Distr!$G$4</c:f>
              <c:strCache>
                <c:ptCount val="1"/>
                <c:pt idx="0">
                  <c:v>Carbs 
[kcal/min]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3"/>
          </c:marker>
          <c:trendline>
            <c:trendlineType val="poly"/>
            <c:order val="2"/>
            <c:dispRSqr val="0"/>
            <c:dispEq val="0"/>
          </c:trendline>
          <c:xVal>
            <c:numRef>
              <c:f>Cal_Distr!$A$5:$A$19</c:f>
              <c:numCache>
                <c:formatCode>General</c:formatCode>
                <c:ptCount val="15"/>
                <c:pt idx="0">
                  <c:v>100</c:v>
                </c:pt>
                <c:pt idx="1">
                  <c:v>105</c:v>
                </c:pt>
                <c:pt idx="2">
                  <c:v>110</c:v>
                </c:pt>
                <c:pt idx="3">
                  <c:v>115</c:v>
                </c:pt>
                <c:pt idx="4">
                  <c:v>120</c:v>
                </c:pt>
                <c:pt idx="5">
                  <c:v>125</c:v>
                </c:pt>
                <c:pt idx="6">
                  <c:v>130</c:v>
                </c:pt>
                <c:pt idx="7">
                  <c:v>135</c:v>
                </c:pt>
                <c:pt idx="8">
                  <c:v>140</c:v>
                </c:pt>
                <c:pt idx="9">
                  <c:v>145</c:v>
                </c:pt>
                <c:pt idx="10">
                  <c:v>150</c:v>
                </c:pt>
                <c:pt idx="11">
                  <c:v>155</c:v>
                </c:pt>
                <c:pt idx="12">
                  <c:v>160</c:v>
                </c:pt>
                <c:pt idx="13">
                  <c:v>165</c:v>
                </c:pt>
                <c:pt idx="14">
                  <c:v>170</c:v>
                </c:pt>
              </c:numCache>
            </c:numRef>
          </c:xVal>
          <c:yVal>
            <c:numRef>
              <c:f>Cal_Distr!$G$5:$G$19</c:f>
              <c:numCache>
                <c:formatCode>0.00</c:formatCode>
                <c:ptCount val="15"/>
                <c:pt idx="0">
                  <c:v>-2.0478142808259983</c:v>
                </c:pt>
                <c:pt idx="1">
                  <c:v>-1.6958977632914982</c:v>
                </c:pt>
                <c:pt idx="2">
                  <c:v>-1.1896234560169965</c:v>
                </c:pt>
                <c:pt idx="3">
                  <c:v>-0.52899135900249761</c:v>
                </c:pt>
                <c:pt idx="4">
                  <c:v>0.28599852775200102</c:v>
                </c:pt>
                <c:pt idx="5">
                  <c:v>1.2553462042464998</c:v>
                </c:pt>
                <c:pt idx="6">
                  <c:v>2.3790516704810019</c:v>
                </c:pt>
                <c:pt idx="7">
                  <c:v>3.6571149264554994</c:v>
                </c:pt>
                <c:pt idx="8">
                  <c:v>5.0895359721699984</c:v>
                </c:pt>
                <c:pt idx="9">
                  <c:v>6.6763148076245047</c:v>
                </c:pt>
                <c:pt idx="10">
                  <c:v>8.4174514328190018</c:v>
                </c:pt>
                <c:pt idx="11">
                  <c:v>10.312945847753502</c:v>
                </c:pt>
                <c:pt idx="12">
                  <c:v>12.362798052428003</c:v>
                </c:pt>
                <c:pt idx="13">
                  <c:v>14.567008046842503</c:v>
                </c:pt>
                <c:pt idx="14">
                  <c:v>16.925575830996998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205376"/>
        <c:axId val="133014656"/>
      </c:scatterChart>
      <c:valAx>
        <c:axId val="133205376"/>
        <c:scaling>
          <c:orientation val="minMax"/>
          <c:max val="175"/>
          <c:min val="95"/>
        </c:scaling>
        <c:delete val="0"/>
        <c:axPos val="b"/>
        <c:majorGridlines/>
        <c:minorGridlines/>
        <c:numFmt formatCode="General" sourceLinked="1"/>
        <c:majorTickMark val="out"/>
        <c:minorTickMark val="none"/>
        <c:tickLblPos val="nextTo"/>
        <c:crossAx val="133014656"/>
        <c:crosses val="autoZero"/>
        <c:crossBetween val="midCat"/>
      </c:valAx>
      <c:valAx>
        <c:axId val="133014656"/>
        <c:scaling>
          <c:orientation val="minMax"/>
        </c:scaling>
        <c:delete val="0"/>
        <c:axPos val="l"/>
        <c:majorGridlines/>
        <c:minorGridlines/>
        <c:numFmt formatCode="0.00" sourceLinked="1"/>
        <c:majorTickMark val="out"/>
        <c:minorTickMark val="none"/>
        <c:tickLblPos val="nextTo"/>
        <c:crossAx val="1332053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8.7726628808703702E-2"/>
          <c:y val="6.7842450470140092E-2"/>
          <c:w val="0.28314661906513688"/>
          <c:h val="0.16232524039712187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 rot="0"/>
          <a:lstStyle/>
          <a:p>
            <a:pPr>
              <a:defRPr sz="1800" b="1" strike="noStrike" spc="-1">
                <a:solidFill>
                  <a:srgbClr val="000000"/>
                </a:solidFill>
                <a:latin typeface="Calibri"/>
              </a:defRPr>
            </a:pPr>
            <a:r>
              <a:rPr lang="en-US" sz="1800" b="1" strike="noStrike" spc="-1">
                <a:solidFill>
                  <a:srgbClr val="000000"/>
                </a:solidFill>
                <a:latin typeface="Calibri"/>
              </a:rPr>
              <a:t>fat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fat</c:v>
                </c:pt>
              </c:strCache>
            </c:strRef>
          </c:tx>
          <c:spPr>
            <a:ln w="2844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trendline>
            <c:spPr>
              <a:ln w="9360">
                <a:solidFill>
                  <a:srgbClr val="000000"/>
                </a:solidFill>
                <a:round/>
              </a:ln>
            </c:spPr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Sheet2!$A$2:$A$5</c:f>
              <c:numCache>
                <c:formatCode>General</c:formatCode>
                <c:ptCount val="4"/>
                <c:pt idx="0">
                  <c:v>0.7</c:v>
                </c:pt>
                <c:pt idx="1">
                  <c:v>1</c:v>
                </c:pt>
              </c:numCache>
            </c:numRef>
          </c:xVal>
          <c:yVal>
            <c:numRef>
              <c:f>Sheet2!$B$2:$B$5</c:f>
              <c:numCache>
                <c:formatCode>General</c:formatCode>
                <c:ptCount val="4"/>
                <c:pt idx="0">
                  <c:v>1</c:v>
                </c:pt>
                <c:pt idx="1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170176"/>
        <c:axId val="121171968"/>
      </c:scatterChart>
      <c:valAx>
        <c:axId val="121170176"/>
        <c:scaling>
          <c:orientation val="minMax"/>
          <c:max val="1"/>
          <c:min val="0.7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121171968"/>
        <c:crosses val="autoZero"/>
        <c:crossBetween val="midCat"/>
      </c:valAx>
      <c:valAx>
        <c:axId val="121171968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121170176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solidFill>
                <a:srgbClr val="000000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 rot="0"/>
          <a:lstStyle/>
          <a:p>
            <a:pPr>
              <a:defRPr sz="1800" b="1" strike="noStrike" spc="-1">
                <a:solidFill>
                  <a:srgbClr val="000000"/>
                </a:solidFill>
                <a:latin typeface="Calibri"/>
              </a:defRPr>
            </a:pPr>
            <a:r>
              <a:rPr lang="en-US" sz="1800" b="1" strike="noStrike" spc="-1">
                <a:solidFill>
                  <a:srgbClr val="000000"/>
                </a:solidFill>
                <a:latin typeface="Calibri"/>
              </a:rPr>
              <a:t>Heart Rate vs %VO2Max</a:t>
            </a:r>
          </a:p>
        </c:rich>
      </c:tx>
      <c:layout>
        <c:manualLayout>
          <c:xMode val="edge"/>
          <c:yMode val="edge"/>
          <c:x val="0.17340692423482201"/>
          <c:y val="4.1818744200433002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Sheet1!$I$2:$I$2</c:f>
              <c:strCache>
                <c:ptCount val="1"/>
                <c:pt idx="0">
                  <c:v>%VO2Max</c:v>
                </c:pt>
              </c:strCache>
            </c:strRef>
          </c:tx>
          <c:spPr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trendline>
            <c:spPr>
              <a:ln w="9360">
                <a:solidFill>
                  <a:srgbClr val="000000"/>
                </a:solidFill>
                <a:round/>
              </a:ln>
            </c:spPr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Sheet1!$D$3:$D$39</c:f>
              <c:numCache>
                <c:formatCode>General</c:formatCode>
                <c:ptCount val="37"/>
                <c:pt idx="0">
                  <c:v>78</c:v>
                </c:pt>
                <c:pt idx="1">
                  <c:v>78</c:v>
                </c:pt>
                <c:pt idx="2">
                  <c:v>70</c:v>
                </c:pt>
                <c:pt idx="3">
                  <c:v>80</c:v>
                </c:pt>
                <c:pt idx="4">
                  <c:v>84</c:v>
                </c:pt>
                <c:pt idx="5">
                  <c:v>76</c:v>
                </c:pt>
                <c:pt idx="6">
                  <c:v>84</c:v>
                </c:pt>
                <c:pt idx="7">
                  <c:v>92</c:v>
                </c:pt>
                <c:pt idx="8">
                  <c:v>84</c:v>
                </c:pt>
                <c:pt idx="9">
                  <c:v>82</c:v>
                </c:pt>
                <c:pt idx="10">
                  <c:v>88</c:v>
                </c:pt>
                <c:pt idx="11">
                  <c:v>88</c:v>
                </c:pt>
                <c:pt idx="12">
                  <c:v>90</c:v>
                </c:pt>
                <c:pt idx="13">
                  <c:v>94</c:v>
                </c:pt>
                <c:pt idx="14">
                  <c:v>97</c:v>
                </c:pt>
                <c:pt idx="15">
                  <c:v>99</c:v>
                </c:pt>
                <c:pt idx="16">
                  <c:v>102</c:v>
                </c:pt>
                <c:pt idx="17">
                  <c:v>103</c:v>
                </c:pt>
                <c:pt idx="18">
                  <c:v>106</c:v>
                </c:pt>
                <c:pt idx="19">
                  <c:v>114</c:v>
                </c:pt>
                <c:pt idx="20">
                  <c:v>106</c:v>
                </c:pt>
                <c:pt idx="21">
                  <c:v>109</c:v>
                </c:pt>
                <c:pt idx="22">
                  <c:v>117</c:v>
                </c:pt>
                <c:pt idx="23">
                  <c:v>124</c:v>
                </c:pt>
                <c:pt idx="24">
                  <c:v>126</c:v>
                </c:pt>
                <c:pt idx="25">
                  <c:v>129</c:v>
                </c:pt>
                <c:pt idx="26">
                  <c:v>135</c:v>
                </c:pt>
                <c:pt idx="27">
                  <c:v>138</c:v>
                </c:pt>
                <c:pt idx="28">
                  <c:v>138</c:v>
                </c:pt>
                <c:pt idx="29">
                  <c:v>139</c:v>
                </c:pt>
                <c:pt idx="30">
                  <c:v>143</c:v>
                </c:pt>
                <c:pt idx="31">
                  <c:v>149</c:v>
                </c:pt>
                <c:pt idx="32">
                  <c:v>155</c:v>
                </c:pt>
                <c:pt idx="33">
                  <c:v>158</c:v>
                </c:pt>
                <c:pt idx="34">
                  <c:v>161</c:v>
                </c:pt>
                <c:pt idx="35">
                  <c:v>165</c:v>
                </c:pt>
                <c:pt idx="36">
                  <c:v>167</c:v>
                </c:pt>
              </c:numCache>
            </c:numRef>
          </c:xVal>
          <c:yVal>
            <c:numRef>
              <c:f>Sheet1!$I$3:$I$39</c:f>
              <c:numCache>
                <c:formatCode>0.00</c:formatCode>
                <c:ptCount val="37"/>
                <c:pt idx="0">
                  <c:v>0.12280701754385964</c:v>
                </c:pt>
                <c:pt idx="1">
                  <c:v>9.0643274853801165E-2</c:v>
                </c:pt>
                <c:pt idx="2">
                  <c:v>0.10818713450292397</c:v>
                </c:pt>
                <c:pt idx="3">
                  <c:v>9.6491228070175419E-2</c:v>
                </c:pt>
                <c:pt idx="4">
                  <c:v>0.10526315789473684</c:v>
                </c:pt>
                <c:pt idx="5">
                  <c:v>0.11695906432748537</c:v>
                </c:pt>
                <c:pt idx="6">
                  <c:v>0.17251461988304093</c:v>
                </c:pt>
                <c:pt idx="7">
                  <c:v>0.20760233918128651</c:v>
                </c:pt>
                <c:pt idx="8">
                  <c:v>0.16666666666666666</c:v>
                </c:pt>
                <c:pt idx="9">
                  <c:v>0.17251461988304093</c:v>
                </c:pt>
                <c:pt idx="10">
                  <c:v>0.22807017543859648</c:v>
                </c:pt>
                <c:pt idx="11">
                  <c:v>0.22807017543859648</c:v>
                </c:pt>
                <c:pt idx="12">
                  <c:v>0.27777777777777773</c:v>
                </c:pt>
                <c:pt idx="13">
                  <c:v>0.27192982456140352</c:v>
                </c:pt>
                <c:pt idx="14">
                  <c:v>0.34795321637426901</c:v>
                </c:pt>
                <c:pt idx="15">
                  <c:v>0.41812865497076024</c:v>
                </c:pt>
                <c:pt idx="16">
                  <c:v>0.40350877192982454</c:v>
                </c:pt>
                <c:pt idx="17">
                  <c:v>0.48538011695906436</c:v>
                </c:pt>
                <c:pt idx="18">
                  <c:v>0.48245614035087714</c:v>
                </c:pt>
                <c:pt idx="19">
                  <c:v>0.42690058479532161</c:v>
                </c:pt>
                <c:pt idx="20">
                  <c:v>0.49122807017543857</c:v>
                </c:pt>
                <c:pt idx="21">
                  <c:v>0.58771929824561397</c:v>
                </c:pt>
                <c:pt idx="22">
                  <c:v>0.62573099415204669</c:v>
                </c:pt>
                <c:pt idx="23">
                  <c:v>0.67836257309941517</c:v>
                </c:pt>
                <c:pt idx="24">
                  <c:v>0.62280701754385959</c:v>
                </c:pt>
                <c:pt idx="25">
                  <c:v>0.64912280701754377</c:v>
                </c:pt>
                <c:pt idx="26">
                  <c:v>0.76608187134502914</c:v>
                </c:pt>
                <c:pt idx="27">
                  <c:v>0.72514619883040932</c:v>
                </c:pt>
                <c:pt idx="28">
                  <c:v>0.78070175438596479</c:v>
                </c:pt>
                <c:pt idx="29">
                  <c:v>0.7192982456140351</c:v>
                </c:pt>
                <c:pt idx="30">
                  <c:v>0.85964912280701744</c:v>
                </c:pt>
                <c:pt idx="31">
                  <c:v>0.85964912280701744</c:v>
                </c:pt>
                <c:pt idx="32">
                  <c:v>0.86257309941520466</c:v>
                </c:pt>
                <c:pt idx="33">
                  <c:v>0.95614035087719296</c:v>
                </c:pt>
                <c:pt idx="34">
                  <c:v>0.9385964912280701</c:v>
                </c:pt>
                <c:pt idx="35">
                  <c:v>0.97076023391812871</c:v>
                </c:pt>
                <c:pt idx="36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094080"/>
        <c:axId val="116095616"/>
      </c:scatterChart>
      <c:valAx>
        <c:axId val="116094080"/>
        <c:scaling>
          <c:orientation val="minMax"/>
          <c:max val="170"/>
          <c:min val="65"/>
        </c:scaling>
        <c:delete val="0"/>
        <c:axPos val="b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116095616"/>
        <c:crosses val="autoZero"/>
        <c:crossBetween val="midCat"/>
      </c:valAx>
      <c:valAx>
        <c:axId val="116095616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inorGridlines>
          <c:spPr>
            <a:ln w="9360">
              <a:solidFill>
                <a:srgbClr val="B7B7B7"/>
              </a:solidFill>
              <a:round/>
            </a:ln>
          </c:spPr>
        </c:minorGridlines>
        <c:numFmt formatCode="0.00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116094080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41322977443818998"/>
          <c:y val="0.78807464135476202"/>
          <c:w val="0.18128909019794501"/>
          <c:h val="7.8921621355056107E-2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solidFill>
                <a:srgbClr val="000000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 rot="0"/>
          <a:lstStyle/>
          <a:p>
            <a:pPr>
              <a:defRPr sz="1800" b="1" strike="noStrike" spc="-1">
                <a:solidFill>
                  <a:srgbClr val="000000"/>
                </a:solidFill>
                <a:latin typeface="Calibri"/>
              </a:defRPr>
            </a:pPr>
            <a:r>
              <a:rPr lang="en-US" sz="1800" b="1" strike="noStrike" spc="-1">
                <a:solidFill>
                  <a:srgbClr val="000000"/>
                </a:solidFill>
                <a:latin typeface="Calibri"/>
              </a:rPr>
              <a:t>Heart Rate vs RERx100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HR_vs_RER_Whole!$B$1</c:f>
              <c:strCache>
                <c:ptCount val="1"/>
                <c:pt idx="0">
                  <c:v>RERx100</c:v>
                </c:pt>
              </c:strCache>
            </c:strRef>
          </c:tx>
          <c:spPr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trendline>
            <c:spPr>
              <a:ln w="9360">
                <a:solidFill>
                  <a:srgbClr val="000000"/>
                </a:solidFill>
                <a:round/>
              </a:ln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23406577680958188"/>
                  <c:y val="0.14780126690191761"/>
                </c:manualLayout>
              </c:layout>
              <c:numFmt formatCode="General" sourceLinked="0"/>
            </c:trendlineLbl>
          </c:trendline>
          <c:xVal>
            <c:numRef>
              <c:f>HR_vs_RER_Whole!$A$2:$A$36</c:f>
              <c:numCache>
                <c:formatCode>General</c:formatCode>
                <c:ptCount val="35"/>
                <c:pt idx="0">
                  <c:v>78</c:v>
                </c:pt>
                <c:pt idx="1">
                  <c:v>78</c:v>
                </c:pt>
                <c:pt idx="2">
                  <c:v>70</c:v>
                </c:pt>
                <c:pt idx="3">
                  <c:v>80</c:v>
                </c:pt>
                <c:pt idx="4">
                  <c:v>84</c:v>
                </c:pt>
                <c:pt idx="5">
                  <c:v>76</c:v>
                </c:pt>
                <c:pt idx="6">
                  <c:v>84</c:v>
                </c:pt>
                <c:pt idx="7">
                  <c:v>92</c:v>
                </c:pt>
                <c:pt idx="8">
                  <c:v>84</c:v>
                </c:pt>
                <c:pt idx="9">
                  <c:v>82</c:v>
                </c:pt>
                <c:pt idx="10">
                  <c:v>88</c:v>
                </c:pt>
                <c:pt idx="11">
                  <c:v>88</c:v>
                </c:pt>
                <c:pt idx="12">
                  <c:v>90</c:v>
                </c:pt>
                <c:pt idx="13">
                  <c:v>94</c:v>
                </c:pt>
                <c:pt idx="14">
                  <c:v>97</c:v>
                </c:pt>
                <c:pt idx="15">
                  <c:v>99</c:v>
                </c:pt>
                <c:pt idx="16">
                  <c:v>102</c:v>
                </c:pt>
                <c:pt idx="17">
                  <c:v>103</c:v>
                </c:pt>
                <c:pt idx="18">
                  <c:v>106</c:v>
                </c:pt>
                <c:pt idx="19">
                  <c:v>114</c:v>
                </c:pt>
                <c:pt idx="20">
                  <c:v>106</c:v>
                </c:pt>
                <c:pt idx="21">
                  <c:v>109</c:v>
                </c:pt>
                <c:pt idx="22">
                  <c:v>117</c:v>
                </c:pt>
                <c:pt idx="23">
                  <c:v>124</c:v>
                </c:pt>
                <c:pt idx="24">
                  <c:v>126</c:v>
                </c:pt>
                <c:pt idx="25">
                  <c:v>129</c:v>
                </c:pt>
                <c:pt idx="26">
                  <c:v>135</c:v>
                </c:pt>
                <c:pt idx="27">
                  <c:v>138</c:v>
                </c:pt>
                <c:pt idx="28">
                  <c:v>138</c:v>
                </c:pt>
                <c:pt idx="29">
                  <c:v>139</c:v>
                </c:pt>
                <c:pt idx="30">
                  <c:v>143</c:v>
                </c:pt>
                <c:pt idx="31">
                  <c:v>149</c:v>
                </c:pt>
                <c:pt idx="32">
                  <c:v>155</c:v>
                </c:pt>
                <c:pt idx="33">
                  <c:v>158</c:v>
                </c:pt>
                <c:pt idx="34">
                  <c:v>161</c:v>
                </c:pt>
              </c:numCache>
            </c:numRef>
          </c:xVal>
          <c:yVal>
            <c:numRef>
              <c:f>HR_vs_RER_Whole!$B$2:$B$36</c:f>
              <c:numCache>
                <c:formatCode>General</c:formatCode>
                <c:ptCount val="35"/>
                <c:pt idx="0">
                  <c:v>73</c:v>
                </c:pt>
                <c:pt idx="1">
                  <c:v>78</c:v>
                </c:pt>
                <c:pt idx="2">
                  <c:v>79</c:v>
                </c:pt>
                <c:pt idx="3">
                  <c:v>76</c:v>
                </c:pt>
                <c:pt idx="4">
                  <c:v>74</c:v>
                </c:pt>
                <c:pt idx="5">
                  <c:v>75</c:v>
                </c:pt>
                <c:pt idx="6">
                  <c:v>71</c:v>
                </c:pt>
                <c:pt idx="7">
                  <c:v>71</c:v>
                </c:pt>
                <c:pt idx="8">
                  <c:v>71</c:v>
                </c:pt>
                <c:pt idx="9">
                  <c:v>66</c:v>
                </c:pt>
                <c:pt idx="10">
                  <c:v>63</c:v>
                </c:pt>
                <c:pt idx="11">
                  <c:v>63</c:v>
                </c:pt>
                <c:pt idx="12">
                  <c:v>63</c:v>
                </c:pt>
                <c:pt idx="13">
                  <c:v>62</c:v>
                </c:pt>
                <c:pt idx="14">
                  <c:v>60</c:v>
                </c:pt>
                <c:pt idx="15">
                  <c:v>59</c:v>
                </c:pt>
                <c:pt idx="16">
                  <c:v>60</c:v>
                </c:pt>
                <c:pt idx="17">
                  <c:v>60</c:v>
                </c:pt>
                <c:pt idx="18">
                  <c:v>62</c:v>
                </c:pt>
                <c:pt idx="19">
                  <c:v>64</c:v>
                </c:pt>
                <c:pt idx="20">
                  <c:v>65</c:v>
                </c:pt>
                <c:pt idx="21">
                  <c:v>65</c:v>
                </c:pt>
                <c:pt idx="22">
                  <c:v>70</c:v>
                </c:pt>
                <c:pt idx="23">
                  <c:v>73</c:v>
                </c:pt>
                <c:pt idx="24">
                  <c:v>75</c:v>
                </c:pt>
                <c:pt idx="25">
                  <c:v>75</c:v>
                </c:pt>
                <c:pt idx="26">
                  <c:v>77</c:v>
                </c:pt>
                <c:pt idx="27">
                  <c:v>82</c:v>
                </c:pt>
                <c:pt idx="28">
                  <c:v>83</c:v>
                </c:pt>
                <c:pt idx="29">
                  <c:v>84</c:v>
                </c:pt>
                <c:pt idx="30">
                  <c:v>84</c:v>
                </c:pt>
                <c:pt idx="31">
                  <c:v>90</c:v>
                </c:pt>
                <c:pt idx="32">
                  <c:v>93</c:v>
                </c:pt>
                <c:pt idx="33">
                  <c:v>96</c:v>
                </c:pt>
                <c:pt idx="34">
                  <c:v>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237504"/>
        <c:axId val="121239040"/>
      </c:scatterChart>
      <c:valAx>
        <c:axId val="121237504"/>
        <c:scaling>
          <c:orientation val="minMax"/>
          <c:max val="170"/>
          <c:min val="60"/>
        </c:scaling>
        <c:delete val="0"/>
        <c:axPos val="b"/>
        <c:majorGridlines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121239040"/>
        <c:crosses val="autoZero"/>
        <c:crossBetween val="midCat"/>
      </c:valAx>
      <c:valAx>
        <c:axId val="121239040"/>
        <c:scaling>
          <c:orientation val="minMax"/>
          <c:max val="100"/>
          <c:min val="5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121237504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4082663433886902"/>
          <c:y val="0.84643259379276203"/>
          <c:w val="0.186129020867907"/>
          <c:h val="9.9118390871818299E-2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solidFill>
                <a:srgbClr val="000000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 rot="0"/>
          <a:lstStyle/>
          <a:p>
            <a:pPr>
              <a:defRPr sz="1800" b="1" strike="noStrike" spc="-1">
                <a:solidFill>
                  <a:srgbClr val="000000"/>
                </a:solidFill>
                <a:latin typeface="Calibri"/>
              </a:defRPr>
            </a:pPr>
            <a:r>
              <a:rPr lang="en-US" sz="1800" b="1" strike="noStrike" spc="-1">
                <a:solidFill>
                  <a:srgbClr val="000000"/>
                </a:solidFill>
                <a:latin typeface="Calibri"/>
              </a:rPr>
              <a:t>%VO2max(x) vs RER(y)</a:t>
            </a:r>
          </a:p>
        </c:rich>
      </c:tx>
      <c:layout>
        <c:manualLayout>
          <c:xMode val="edge"/>
          <c:yMode val="edge"/>
          <c:x val="0.20955446383195001"/>
          <c:y val="2.7906692721055198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Sheet1!$E$2:$E$2</c:f>
              <c:strCache>
                <c:ptCount val="1"/>
                <c:pt idx="0">
                  <c:v>RER</c:v>
                </c:pt>
              </c:strCache>
            </c:strRef>
          </c:tx>
          <c:spPr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trendline>
            <c:spPr>
              <a:ln w="9360">
                <a:solidFill>
                  <a:srgbClr val="000000"/>
                </a:solidFill>
                <a:round/>
              </a:ln>
            </c:spPr>
            <c:trendlineType val="poly"/>
            <c:order val="3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Sheet1!$I$3:$I$39</c:f>
              <c:numCache>
                <c:formatCode>0.00</c:formatCode>
                <c:ptCount val="37"/>
                <c:pt idx="0">
                  <c:v>0.12280701754385964</c:v>
                </c:pt>
                <c:pt idx="1">
                  <c:v>9.0643274853801165E-2</c:v>
                </c:pt>
                <c:pt idx="2">
                  <c:v>0.10818713450292397</c:v>
                </c:pt>
                <c:pt idx="3">
                  <c:v>9.6491228070175419E-2</c:v>
                </c:pt>
                <c:pt idx="4">
                  <c:v>0.10526315789473684</c:v>
                </c:pt>
                <c:pt idx="5">
                  <c:v>0.11695906432748537</c:v>
                </c:pt>
                <c:pt idx="6">
                  <c:v>0.17251461988304093</c:v>
                </c:pt>
                <c:pt idx="7">
                  <c:v>0.20760233918128651</c:v>
                </c:pt>
                <c:pt idx="8">
                  <c:v>0.16666666666666666</c:v>
                </c:pt>
                <c:pt idx="9">
                  <c:v>0.17251461988304093</c:v>
                </c:pt>
                <c:pt idx="10">
                  <c:v>0.22807017543859648</c:v>
                </c:pt>
                <c:pt idx="11">
                  <c:v>0.22807017543859648</c:v>
                </c:pt>
                <c:pt idx="12">
                  <c:v>0.27777777777777773</c:v>
                </c:pt>
                <c:pt idx="13">
                  <c:v>0.27192982456140352</c:v>
                </c:pt>
                <c:pt idx="14">
                  <c:v>0.34795321637426901</c:v>
                </c:pt>
                <c:pt idx="15">
                  <c:v>0.41812865497076024</c:v>
                </c:pt>
                <c:pt idx="16">
                  <c:v>0.40350877192982454</c:v>
                </c:pt>
                <c:pt idx="17">
                  <c:v>0.48538011695906436</c:v>
                </c:pt>
                <c:pt idx="18">
                  <c:v>0.48245614035087714</c:v>
                </c:pt>
                <c:pt idx="19">
                  <c:v>0.42690058479532161</c:v>
                </c:pt>
                <c:pt idx="20">
                  <c:v>0.49122807017543857</c:v>
                </c:pt>
                <c:pt idx="21">
                  <c:v>0.58771929824561397</c:v>
                </c:pt>
                <c:pt idx="22">
                  <c:v>0.62573099415204669</c:v>
                </c:pt>
                <c:pt idx="23">
                  <c:v>0.67836257309941517</c:v>
                </c:pt>
                <c:pt idx="24">
                  <c:v>0.62280701754385959</c:v>
                </c:pt>
                <c:pt idx="25">
                  <c:v>0.64912280701754377</c:v>
                </c:pt>
                <c:pt idx="26">
                  <c:v>0.76608187134502914</c:v>
                </c:pt>
                <c:pt idx="27">
                  <c:v>0.72514619883040932</c:v>
                </c:pt>
                <c:pt idx="28">
                  <c:v>0.78070175438596479</c:v>
                </c:pt>
                <c:pt idx="29">
                  <c:v>0.7192982456140351</c:v>
                </c:pt>
                <c:pt idx="30">
                  <c:v>0.85964912280701744</c:v>
                </c:pt>
                <c:pt idx="31">
                  <c:v>0.85964912280701744</c:v>
                </c:pt>
                <c:pt idx="32">
                  <c:v>0.86257309941520466</c:v>
                </c:pt>
                <c:pt idx="33">
                  <c:v>0.95614035087719296</c:v>
                </c:pt>
                <c:pt idx="34">
                  <c:v>0.9385964912280701</c:v>
                </c:pt>
                <c:pt idx="35">
                  <c:v>0.97076023391812871</c:v>
                </c:pt>
                <c:pt idx="36">
                  <c:v>1</c:v>
                </c:pt>
              </c:numCache>
            </c:numRef>
          </c:xVal>
          <c:yVal>
            <c:numRef>
              <c:f>Sheet1!$E$3:$E$39</c:f>
              <c:numCache>
                <c:formatCode>General</c:formatCode>
                <c:ptCount val="37"/>
                <c:pt idx="0">
                  <c:v>0.73</c:v>
                </c:pt>
                <c:pt idx="1">
                  <c:v>0.78</c:v>
                </c:pt>
                <c:pt idx="2">
                  <c:v>0.79</c:v>
                </c:pt>
                <c:pt idx="3">
                  <c:v>0.76</c:v>
                </c:pt>
                <c:pt idx="4">
                  <c:v>0.74</c:v>
                </c:pt>
                <c:pt idx="5">
                  <c:v>0.75</c:v>
                </c:pt>
                <c:pt idx="6">
                  <c:v>0.71</c:v>
                </c:pt>
                <c:pt idx="7">
                  <c:v>0.71</c:v>
                </c:pt>
                <c:pt idx="8">
                  <c:v>0.71</c:v>
                </c:pt>
                <c:pt idx="9">
                  <c:v>0.66</c:v>
                </c:pt>
                <c:pt idx="10">
                  <c:v>0.63</c:v>
                </c:pt>
                <c:pt idx="11">
                  <c:v>0.63</c:v>
                </c:pt>
                <c:pt idx="12">
                  <c:v>0.63</c:v>
                </c:pt>
                <c:pt idx="13">
                  <c:v>0.62</c:v>
                </c:pt>
                <c:pt idx="14">
                  <c:v>0.6</c:v>
                </c:pt>
                <c:pt idx="15">
                  <c:v>0.59</c:v>
                </c:pt>
                <c:pt idx="16">
                  <c:v>0.6</c:v>
                </c:pt>
                <c:pt idx="17">
                  <c:v>0.6</c:v>
                </c:pt>
                <c:pt idx="18">
                  <c:v>0.62</c:v>
                </c:pt>
                <c:pt idx="19">
                  <c:v>0.64</c:v>
                </c:pt>
                <c:pt idx="20">
                  <c:v>0.65</c:v>
                </c:pt>
                <c:pt idx="21">
                  <c:v>0.65</c:v>
                </c:pt>
                <c:pt idx="22">
                  <c:v>0.7</c:v>
                </c:pt>
                <c:pt idx="23">
                  <c:v>0.73</c:v>
                </c:pt>
                <c:pt idx="24">
                  <c:v>0.75</c:v>
                </c:pt>
                <c:pt idx="25">
                  <c:v>0.75</c:v>
                </c:pt>
                <c:pt idx="26">
                  <c:v>0.77</c:v>
                </c:pt>
                <c:pt idx="27">
                  <c:v>0.82</c:v>
                </c:pt>
                <c:pt idx="28">
                  <c:v>0.83</c:v>
                </c:pt>
                <c:pt idx="29">
                  <c:v>0.84</c:v>
                </c:pt>
                <c:pt idx="30">
                  <c:v>0.84</c:v>
                </c:pt>
                <c:pt idx="31">
                  <c:v>0.9</c:v>
                </c:pt>
                <c:pt idx="32">
                  <c:v>0.93</c:v>
                </c:pt>
                <c:pt idx="33">
                  <c:v>0.96</c:v>
                </c:pt>
                <c:pt idx="34">
                  <c:v>0.99</c:v>
                </c:pt>
                <c:pt idx="35">
                  <c:v>1.04</c:v>
                </c:pt>
                <c:pt idx="36">
                  <c:v>1.04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175232"/>
        <c:axId val="116176768"/>
      </c:scatterChart>
      <c:valAx>
        <c:axId val="116175232"/>
        <c:scaling>
          <c:orientation val="minMax"/>
        </c:scaling>
        <c:delete val="0"/>
        <c:axPos val="b"/>
        <c:minorGridlines>
          <c:spPr>
            <a:ln w="9360">
              <a:solidFill>
                <a:srgbClr val="B7B7B7"/>
              </a:solidFill>
              <a:round/>
            </a:ln>
          </c:spPr>
        </c:minorGridlines>
        <c:numFmt formatCode="0.00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116176768"/>
        <c:crosses val="autoZero"/>
        <c:crossBetween val="midCat"/>
      </c:valAx>
      <c:valAx>
        <c:axId val="116176768"/>
        <c:scaling>
          <c:orientation val="minMax"/>
          <c:max val="1.2"/>
          <c:min val="0.5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inorGridlines>
          <c:spPr>
            <a:ln w="9360">
              <a:solidFill>
                <a:srgbClr val="B7B7B7"/>
              </a:solidFill>
              <a:round/>
            </a:ln>
          </c:spPr>
        </c:min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116175232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17541601049868799"/>
          <c:y val="0.423169291338583"/>
          <c:w val="0.17065334770762"/>
          <c:h val="8.9964743213068493E-2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solidFill>
                <a:srgbClr val="000000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647699</xdr:colOff>
      <xdr:row>0</xdr:row>
      <xdr:rowOff>185736</xdr:rowOff>
    </xdr:from>
    <xdr:to>
      <xdr:col>13</xdr:col>
      <xdr:colOff>466725</xdr:colOff>
      <xdr:row>29</xdr:row>
      <xdr:rowOff>152399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676275</xdr:colOff>
      <xdr:row>0</xdr:row>
      <xdr:rowOff>166686</xdr:rowOff>
    </xdr:from>
    <xdr:to>
      <xdr:col>12</xdr:col>
      <xdr:colOff>466725</xdr:colOff>
      <xdr:row>31</xdr:row>
      <xdr:rowOff>47624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66674</xdr:colOff>
      <xdr:row>4</xdr:row>
      <xdr:rowOff>4761</xdr:rowOff>
    </xdr:from>
    <xdr:to>
      <xdr:col>18</xdr:col>
      <xdr:colOff>333375</xdr:colOff>
      <xdr:row>30</xdr:row>
      <xdr:rowOff>123824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0.00134</cdr:x>
      <cdr:y>0.05035</cdr:y>
    </cdr:from>
    <cdr:to>
      <cdr:x>0.12968</cdr:x>
      <cdr:y>0.23988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526" y="242889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kcal/</a:t>
          </a:r>
        </a:p>
        <a:p xmlns:a="http://schemas.openxmlformats.org/drawingml/2006/main">
          <a:r>
            <a:rPr lang="en-US" sz="1100"/>
            <a:t>min</a:t>
          </a:r>
        </a:p>
      </cdr:txBody>
    </cdr:sp>
  </cdr:relSizeAnchor>
  <cdr:relSizeAnchor xmlns:cdr="http://schemas.openxmlformats.org/drawingml/2006/chartDrawing">
    <cdr:from>
      <cdr:x>0.73574</cdr:x>
      <cdr:y>0.70188</cdr:y>
    </cdr:from>
    <cdr:to>
      <cdr:x>0.80749</cdr:x>
      <cdr:y>0.78677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5241925" y="3386138"/>
          <a:ext cx="511176" cy="409576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Heart</a:t>
          </a:r>
        </a:p>
        <a:p xmlns:a="http://schemas.openxmlformats.org/drawingml/2006/main">
          <a:r>
            <a:rPr lang="en-US" sz="1100"/>
            <a:t>Rate</a:t>
          </a:r>
        </a:p>
      </cdr:txBody>
    </cdr:sp>
  </cdr:relSizeAnchor>
  <cdr:relSizeAnchor xmlns:cdr="http://schemas.openxmlformats.org/drawingml/2006/chartDrawing">
    <cdr:from>
      <cdr:x>0.71569</cdr:x>
      <cdr:y>0.27312</cdr:y>
    </cdr:from>
    <cdr:to>
      <cdr:x>0.79813</cdr:x>
      <cdr:y>0.35801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5099050" y="1317625"/>
          <a:ext cx="587376" cy="409576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Carb </a:t>
          </a:r>
        </a:p>
        <a:p xmlns:a="http://schemas.openxmlformats.org/drawingml/2006/main">
          <a:r>
            <a:rPr lang="en-US" sz="1100"/>
            <a:t>Oxidation</a:t>
          </a:r>
        </a:p>
      </cdr:txBody>
    </cdr:sp>
  </cdr:relSizeAnchor>
  <cdr:relSizeAnchor xmlns:cdr="http://schemas.openxmlformats.org/drawingml/2006/chartDrawing">
    <cdr:from>
      <cdr:x>0.31061</cdr:x>
      <cdr:y>0.40342</cdr:y>
    </cdr:from>
    <cdr:to>
      <cdr:x>0.42112</cdr:x>
      <cdr:y>0.48832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2212974" y="1946275"/>
          <a:ext cx="787401" cy="409576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Fat </a:t>
          </a:r>
        </a:p>
        <a:p xmlns:a="http://schemas.openxmlformats.org/drawingml/2006/main">
          <a:r>
            <a:rPr lang="en-US" sz="1100"/>
            <a:t>Oxidation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399960</xdr:colOff>
      <xdr:row>13</xdr:row>
      <xdr:rowOff>176040</xdr:rowOff>
    </xdr:from>
    <xdr:to>
      <xdr:col>12</xdr:col>
      <xdr:colOff>170640</xdr:colOff>
      <xdr:row>29</xdr:row>
      <xdr:rowOff>23040</xdr:rowOff>
    </xdr:to>
    <xdr:graphicFrame macro="">
      <xdr:nvGraphicFramePr>
        <xdr:cNvPr id="5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361800</xdr:colOff>
      <xdr:row>1</xdr:row>
      <xdr:rowOff>47520</xdr:rowOff>
    </xdr:from>
    <xdr:to>
      <xdr:col>19</xdr:col>
      <xdr:colOff>208800</xdr:colOff>
      <xdr:row>32</xdr:row>
      <xdr:rowOff>180000</xdr:rowOff>
    </xdr:to>
    <xdr:graphicFrame macro="">
      <xdr:nvGraphicFramePr>
        <xdr:cNvPr id="6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9360</xdr:colOff>
      <xdr:row>1</xdr:row>
      <xdr:rowOff>90360</xdr:rowOff>
    </xdr:from>
    <xdr:to>
      <xdr:col>13</xdr:col>
      <xdr:colOff>208800</xdr:colOff>
      <xdr:row>27</xdr:row>
      <xdr:rowOff>18360</xdr:rowOff>
    </xdr:to>
    <xdr:graphicFrame macro="">
      <xdr:nvGraphicFramePr>
        <xdr:cNvPr id="3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380160</xdr:colOff>
      <xdr:row>32</xdr:row>
      <xdr:rowOff>104040</xdr:rowOff>
    </xdr:to>
    <xdr:graphicFrame macro="">
      <xdr:nvGraphicFramePr>
        <xdr:cNvPr id="7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6"/>
  <sheetViews>
    <sheetView zoomScaleNormal="100" workbookViewId="0">
      <selection activeCell="A45" sqref="A45"/>
    </sheetView>
  </sheetViews>
  <sheetFormatPr defaultRowHeight="14.25" x14ac:dyDescent="0.2"/>
  <cols>
    <col min="1" max="1" width="5.375" bestFit="1" customWidth="1"/>
    <col min="2" max="2" width="6.875" bestFit="1" customWidth="1"/>
    <col min="3" max="3" width="5.875" bestFit="1" customWidth="1"/>
    <col min="4" max="4" width="3.875" bestFit="1" customWidth="1"/>
    <col min="5" max="5" width="4.875" bestFit="1" customWidth="1"/>
    <col min="6" max="6" width="2.125" customWidth="1"/>
    <col min="7" max="7" width="9.875" bestFit="1" customWidth="1"/>
    <col min="8" max="8" width="8.75" bestFit="1" customWidth="1"/>
    <col min="9" max="10" width="9.375" customWidth="1"/>
    <col min="11" max="11" width="8.25" bestFit="1" customWidth="1"/>
    <col min="12" max="14" width="12.5" bestFit="1" customWidth="1"/>
    <col min="15" max="15" width="9.875" bestFit="1" customWidth="1"/>
    <col min="16" max="1026" width="8.625" customWidth="1"/>
  </cols>
  <sheetData>
    <row r="1" spans="1:14" ht="20.25" x14ac:dyDescent="0.3">
      <c r="A1" s="38" t="s">
        <v>22</v>
      </c>
      <c r="B1" s="38"/>
      <c r="C1" s="38"/>
      <c r="D1" s="38"/>
      <c r="E1" s="38"/>
      <c r="F1" s="39"/>
      <c r="G1" s="38" t="s">
        <v>23</v>
      </c>
      <c r="H1" s="38"/>
      <c r="I1" s="38"/>
      <c r="J1" s="38"/>
      <c r="K1" s="38"/>
      <c r="L1" s="38"/>
      <c r="M1" s="38"/>
      <c r="N1" s="38"/>
    </row>
    <row r="2" spans="1:14" x14ac:dyDescent="0.2">
      <c r="A2" t="s">
        <v>0</v>
      </c>
      <c r="B2" t="s">
        <v>1</v>
      </c>
      <c r="C2" t="s">
        <v>2</v>
      </c>
      <c r="D2" t="s">
        <v>5</v>
      </c>
      <c r="E2" t="s">
        <v>7</v>
      </c>
      <c r="F2" s="37"/>
      <c r="G2" t="s">
        <v>3</v>
      </c>
      <c r="H2" t="s">
        <v>6</v>
      </c>
      <c r="I2" t="s">
        <v>4</v>
      </c>
      <c r="J2" t="s">
        <v>4</v>
      </c>
      <c r="K2" t="s">
        <v>8</v>
      </c>
      <c r="L2" t="s">
        <v>9</v>
      </c>
      <c r="M2" t="s">
        <v>10</v>
      </c>
      <c r="N2" t="s">
        <v>11</v>
      </c>
    </row>
    <row r="3" spans="1:14" x14ac:dyDescent="0.2">
      <c r="A3" s="1">
        <v>1.4583333333333301E-2</v>
      </c>
      <c r="B3">
        <v>4.2</v>
      </c>
      <c r="C3">
        <v>0.23</v>
      </c>
      <c r="D3">
        <v>78</v>
      </c>
      <c r="E3">
        <v>0.73</v>
      </c>
      <c r="F3" s="37"/>
      <c r="G3">
        <f>((3.9*B3)+(1.1*C3))*144</f>
        <v>2395.152</v>
      </c>
      <c r="H3">
        <f>E3*100</f>
        <v>73</v>
      </c>
      <c r="I3" s="3">
        <f t="shared" ref="I3:I43" si="0">$B3/$B$45</f>
        <v>0.12280701754385964</v>
      </c>
      <c r="J3" s="2">
        <f>$B3/$B$45</f>
        <v>0.12280701754385964</v>
      </c>
      <c r="K3" s="4">
        <f>1-((E3-0.7)/0.3)</f>
        <v>0.89999999999999991</v>
      </c>
      <c r="L3">
        <f>((K3*G3)/9)/(24*60)</f>
        <v>0.16632999999999998</v>
      </c>
      <c r="M3">
        <f t="shared" ref="M3:M43" si="1">1-K3</f>
        <v>0.10000000000000009</v>
      </c>
      <c r="N3">
        <f>(M3*G3/(4*24*60))</f>
        <v>4.1582500000000036E-2</v>
      </c>
    </row>
    <row r="4" spans="1:14" x14ac:dyDescent="0.2">
      <c r="A4" s="1">
        <v>3.125E-2</v>
      </c>
      <c r="B4">
        <v>3.1</v>
      </c>
      <c r="C4">
        <v>0.19</v>
      </c>
      <c r="D4">
        <v>78</v>
      </c>
      <c r="E4">
        <v>0.78</v>
      </c>
      <c r="F4" s="37"/>
      <c r="G4">
        <f>((3.9*B4)+(1.1*C4))*144</f>
        <v>1771.056</v>
      </c>
      <c r="H4">
        <f>E4*100</f>
        <v>78</v>
      </c>
      <c r="I4" s="3">
        <f t="shared" si="0"/>
        <v>9.0643274853801165E-2</v>
      </c>
      <c r="J4" s="2">
        <f>B4/$B$45</f>
        <v>9.0643274853801165E-2</v>
      </c>
      <c r="K4" s="4">
        <f>1-((E4-0.7)/0.3)</f>
        <v>0.73333333333333306</v>
      </c>
      <c r="L4">
        <f>((K4*G4)/9)/(24*60)</f>
        <v>0.10021407407407404</v>
      </c>
      <c r="M4">
        <f t="shared" si="1"/>
        <v>0.26666666666666694</v>
      </c>
      <c r="N4">
        <f>(M4*G4/(4*24*60))</f>
        <v>8.1993333333333418E-2</v>
      </c>
    </row>
    <row r="5" spans="1:14" x14ac:dyDescent="0.2">
      <c r="A5" s="1">
        <v>4.2361111111111099E-2</v>
      </c>
      <c r="B5">
        <v>3.7</v>
      </c>
      <c r="C5">
        <v>0.22</v>
      </c>
      <c r="D5">
        <v>70</v>
      </c>
      <c r="E5">
        <v>0.79</v>
      </c>
      <c r="F5" s="37"/>
      <c r="G5">
        <f>((3.9*B5)+(1.1*C5))*144</f>
        <v>2112.768</v>
      </c>
      <c r="H5">
        <f>E5*100</f>
        <v>79</v>
      </c>
      <c r="I5" s="3">
        <f t="shared" si="0"/>
        <v>0.10818713450292397</v>
      </c>
      <c r="J5" s="2">
        <f>B5/$B$45</f>
        <v>0.10818713450292397</v>
      </c>
      <c r="K5" s="4">
        <f>1-((E5-0.7)/0.3)</f>
        <v>0.69999999999999973</v>
      </c>
      <c r="L5">
        <f>((K5*G5)/9)/(24*60)</f>
        <v>0.11411555555555553</v>
      </c>
      <c r="M5">
        <f t="shared" si="1"/>
        <v>0.30000000000000027</v>
      </c>
      <c r="N5">
        <f>(M5*G5/(4*24*60))</f>
        <v>0.11004000000000011</v>
      </c>
    </row>
    <row r="6" spans="1:14" x14ac:dyDescent="0.2">
      <c r="A6" s="1">
        <v>5.5555555555555601E-2</v>
      </c>
      <c r="B6">
        <v>3.3</v>
      </c>
      <c r="C6">
        <v>0.19</v>
      </c>
      <c r="D6">
        <v>80</v>
      </c>
      <c r="E6">
        <v>0.76</v>
      </c>
      <c r="F6" s="37"/>
      <c r="G6">
        <f>((3.9*B6)+(1.1*C6))*144</f>
        <v>1883.3759999999997</v>
      </c>
      <c r="H6">
        <f>E6*100</f>
        <v>76</v>
      </c>
      <c r="I6" s="3">
        <f t="shared" si="0"/>
        <v>9.6491228070175419E-2</v>
      </c>
      <c r="J6" s="2">
        <f>B6/$B$45</f>
        <v>9.6491228070175419E-2</v>
      </c>
      <c r="K6" s="4">
        <f>1-((E6-0.7)/0.3)</f>
        <v>0.79999999999999982</v>
      </c>
      <c r="L6">
        <f>((K6*G6)/9)/(24*60)</f>
        <v>0.11625777777777772</v>
      </c>
      <c r="M6">
        <f t="shared" si="1"/>
        <v>0.20000000000000018</v>
      </c>
      <c r="N6">
        <f>(M6*G6/(4*24*60))</f>
        <v>6.539500000000005E-2</v>
      </c>
    </row>
    <row r="7" spans="1:14" x14ac:dyDescent="0.2">
      <c r="A7" s="1">
        <v>7.0138888888888903E-2</v>
      </c>
      <c r="B7">
        <v>3.6</v>
      </c>
      <c r="C7">
        <v>0.21</v>
      </c>
      <c r="D7">
        <v>84</v>
      </c>
      <c r="E7">
        <v>0.74</v>
      </c>
      <c r="F7" s="37"/>
      <c r="G7">
        <f>((3.9*B7)+(1.1*C7))*144</f>
        <v>2055.0239999999999</v>
      </c>
      <c r="H7">
        <f>E7*100</f>
        <v>74</v>
      </c>
      <c r="I7" s="3">
        <f t="shared" si="0"/>
        <v>0.10526315789473684</v>
      </c>
      <c r="J7" s="2">
        <f>B7/$B$45</f>
        <v>0.10526315789473684</v>
      </c>
      <c r="K7" s="4">
        <f>1-((E7-0.7)/0.3)</f>
        <v>0.86666666666666647</v>
      </c>
      <c r="L7">
        <f>((K7*G7)/9)/(24*60)</f>
        <v>0.1374244444444444</v>
      </c>
      <c r="M7">
        <f t="shared" si="1"/>
        <v>0.13333333333333353</v>
      </c>
      <c r="N7">
        <f>(M7*G7/(4*24*60))</f>
        <v>4.7570000000000071E-2</v>
      </c>
    </row>
    <row r="8" spans="1:14" x14ac:dyDescent="0.2">
      <c r="A8" s="1">
        <v>8.3333333333333301E-2</v>
      </c>
      <c r="B8">
        <v>4</v>
      </c>
      <c r="C8">
        <v>0.23</v>
      </c>
      <c r="D8">
        <v>76</v>
      </c>
      <c r="E8">
        <v>0.75</v>
      </c>
      <c r="F8" s="37"/>
      <c r="G8">
        <f>((3.9*B8)+(1.1*C8))*144</f>
        <v>2282.8319999999999</v>
      </c>
      <c r="H8">
        <f>E8*100</f>
        <v>75</v>
      </c>
      <c r="I8" s="3">
        <f t="shared" si="0"/>
        <v>0.11695906432748537</v>
      </c>
      <c r="J8" s="2">
        <f>B8/$B$45</f>
        <v>0.11695906432748537</v>
      </c>
      <c r="K8" s="4">
        <f>1-((E8-0.7)/0.3)</f>
        <v>0.83333333333333315</v>
      </c>
      <c r="L8">
        <f>((K8*G8)/9)/(24*60)</f>
        <v>0.14678703703703699</v>
      </c>
      <c r="M8">
        <f t="shared" si="1"/>
        <v>0.16666666666666685</v>
      </c>
      <c r="N8">
        <f>(M8*G8/(4*24*60))</f>
        <v>6.6054166666666733E-2</v>
      </c>
    </row>
    <row r="9" spans="1:14" x14ac:dyDescent="0.2">
      <c r="A9" s="1">
        <v>9.8611111111111094E-2</v>
      </c>
      <c r="B9">
        <v>5.9</v>
      </c>
      <c r="C9">
        <v>0.32</v>
      </c>
      <c r="D9">
        <v>84</v>
      </c>
      <c r="E9">
        <v>0.71</v>
      </c>
      <c r="F9" s="37"/>
      <c r="G9">
        <f>((3.9*B9)+(1.1*C9))*144</f>
        <v>3364.1280000000002</v>
      </c>
      <c r="H9">
        <f>E9*100</f>
        <v>71</v>
      </c>
      <c r="I9" s="3">
        <f t="shared" si="0"/>
        <v>0.17251461988304093</v>
      </c>
      <c r="J9" s="2">
        <f>B9/$B$45</f>
        <v>0.17251461988304093</v>
      </c>
      <c r="K9" s="4">
        <f>1-((E9-0.7)/0.3)</f>
        <v>0.96666666666666667</v>
      </c>
      <c r="L9">
        <f>((K9*G9)/9)/(24*60)</f>
        <v>0.2509251851851852</v>
      </c>
      <c r="M9">
        <f t="shared" si="1"/>
        <v>3.3333333333333326E-2</v>
      </c>
      <c r="N9">
        <f>(M9*G9/(4*24*60))</f>
        <v>1.9468333333333331E-2</v>
      </c>
    </row>
    <row r="10" spans="1:14" x14ac:dyDescent="0.2">
      <c r="A10" s="1">
        <v>0.111805555555556</v>
      </c>
      <c r="B10">
        <v>7.1</v>
      </c>
      <c r="C10">
        <v>0.39</v>
      </c>
      <c r="D10">
        <v>92</v>
      </c>
      <c r="E10">
        <v>0.71</v>
      </c>
      <c r="F10" s="37"/>
      <c r="G10">
        <f>((3.9*B10)+(1.1*C10))*144</f>
        <v>4049.1359999999995</v>
      </c>
      <c r="H10">
        <f>E10*100</f>
        <v>71</v>
      </c>
      <c r="I10" s="3">
        <f t="shared" si="0"/>
        <v>0.20760233918128651</v>
      </c>
      <c r="J10" s="2">
        <f>B10/$B$45</f>
        <v>0.20760233918128651</v>
      </c>
      <c r="K10" s="4">
        <f>1-((E10-0.7)/0.3)</f>
        <v>0.96666666666666667</v>
      </c>
      <c r="L10">
        <f>((K10*G10)/9)/(24*60)</f>
        <v>0.30201888888888884</v>
      </c>
      <c r="M10">
        <f t="shared" si="1"/>
        <v>3.3333333333333326E-2</v>
      </c>
      <c r="N10">
        <f>(M10*G10/(4*24*60))</f>
        <v>2.3432499999999992E-2</v>
      </c>
    </row>
    <row r="11" spans="1:14" x14ac:dyDescent="0.2">
      <c r="A11" s="1">
        <v>0.125694444444444</v>
      </c>
      <c r="B11">
        <v>5.7</v>
      </c>
      <c r="C11">
        <v>0.31</v>
      </c>
      <c r="D11">
        <v>84</v>
      </c>
      <c r="E11">
        <v>0.71</v>
      </c>
      <c r="F11" s="37"/>
      <c r="G11">
        <f>((3.9*B11)+(1.1*C11))*144</f>
        <v>3250.2240000000002</v>
      </c>
      <c r="H11">
        <f>E11*100</f>
        <v>71</v>
      </c>
      <c r="I11" s="3">
        <f t="shared" si="0"/>
        <v>0.16666666666666666</v>
      </c>
      <c r="J11" s="2">
        <f>B11/$B$45</f>
        <v>0.16666666666666666</v>
      </c>
      <c r="K11" s="4">
        <f>1-((E11-0.7)/0.3)</f>
        <v>0.96666666666666667</v>
      </c>
      <c r="L11">
        <f>((K11*G11)/9)/(24*60)</f>
        <v>0.24242925925925926</v>
      </c>
      <c r="M11">
        <f t="shared" si="1"/>
        <v>3.3333333333333326E-2</v>
      </c>
      <c r="N11">
        <f>(M11*G11/(4*24*60))</f>
        <v>1.8809166666666665E-2</v>
      </c>
    </row>
    <row r="12" spans="1:14" x14ac:dyDescent="0.2">
      <c r="A12" s="1">
        <v>0.140277777777778</v>
      </c>
      <c r="B12">
        <v>5.9</v>
      </c>
      <c r="C12">
        <v>0.3</v>
      </c>
      <c r="D12">
        <v>82</v>
      </c>
      <c r="E12">
        <v>0.66</v>
      </c>
      <c r="F12" s="37"/>
      <c r="G12">
        <f>((3.9*B12)+(1.1*C12))*144</f>
        <v>3360.96</v>
      </c>
      <c r="H12">
        <f>E12*100</f>
        <v>66</v>
      </c>
      <c r="I12" s="3">
        <f t="shared" si="0"/>
        <v>0.17251461988304093</v>
      </c>
      <c r="J12" s="2">
        <f>B12/$B$45</f>
        <v>0.17251461988304093</v>
      </c>
      <c r="K12" s="4">
        <f>1-((E12-0.7)/0.3)</f>
        <v>1.1333333333333331</v>
      </c>
      <c r="L12">
        <f>((K12*G12)/9)/(24*60)</f>
        <v>0.29391111111111107</v>
      </c>
      <c r="M12">
        <f t="shared" si="1"/>
        <v>-0.13333333333333308</v>
      </c>
      <c r="N12">
        <f>(M12*G12/(4*24*60))</f>
        <v>-7.7799999999999855E-2</v>
      </c>
    </row>
    <row r="13" spans="1:14" x14ac:dyDescent="0.2">
      <c r="A13" s="1">
        <v>0.15416666666666701</v>
      </c>
      <c r="B13">
        <v>7.8</v>
      </c>
      <c r="C13">
        <v>0.37</v>
      </c>
      <c r="D13">
        <v>88</v>
      </c>
      <c r="E13">
        <v>0.63</v>
      </c>
      <c r="F13" s="37"/>
      <c r="G13">
        <f>((3.9*B13)+(1.1*C13))*144</f>
        <v>4439.0879999999997</v>
      </c>
      <c r="H13">
        <f>E13*100</f>
        <v>63</v>
      </c>
      <c r="I13" s="3">
        <f t="shared" si="0"/>
        <v>0.22807017543859648</v>
      </c>
      <c r="J13" s="2">
        <f>B13/$B$45</f>
        <v>0.22807017543859648</v>
      </c>
      <c r="K13" s="4">
        <f>1-((E13-0.7)/0.3)</f>
        <v>1.2333333333333332</v>
      </c>
      <c r="L13">
        <f>((K13*G13)/9)/(24*60)</f>
        <v>0.42244407407407392</v>
      </c>
      <c r="M13">
        <f t="shared" si="1"/>
        <v>-0.23333333333333317</v>
      </c>
      <c r="N13">
        <f>(M13*G13/(4*24*60))</f>
        <v>-0.17982416666666654</v>
      </c>
    </row>
    <row r="14" spans="1:14" x14ac:dyDescent="0.2">
      <c r="A14" s="1">
        <v>0.16805555555555601</v>
      </c>
      <c r="B14">
        <v>7.8</v>
      </c>
      <c r="C14">
        <v>0.37</v>
      </c>
      <c r="D14">
        <v>88</v>
      </c>
      <c r="E14">
        <v>0.63</v>
      </c>
      <c r="F14" s="37"/>
      <c r="G14">
        <f>((3.9*B14)+(1.1*C14))*144</f>
        <v>4439.0879999999997</v>
      </c>
      <c r="H14">
        <f>E14*100</f>
        <v>63</v>
      </c>
      <c r="I14" s="3">
        <f t="shared" si="0"/>
        <v>0.22807017543859648</v>
      </c>
      <c r="J14" s="2">
        <f>B14/$B$45</f>
        <v>0.22807017543859648</v>
      </c>
      <c r="K14" s="4">
        <f>1-((E14-0.7)/0.3)</f>
        <v>1.2333333333333332</v>
      </c>
      <c r="L14">
        <f>((K14*G14)/9)/(24*60)</f>
        <v>0.42244407407407392</v>
      </c>
      <c r="M14">
        <f t="shared" si="1"/>
        <v>-0.23333333333333317</v>
      </c>
      <c r="N14">
        <f>(M14*G14/(4*24*60))</f>
        <v>-0.17982416666666654</v>
      </c>
    </row>
    <row r="15" spans="1:14" x14ac:dyDescent="0.2">
      <c r="A15" s="1">
        <v>0.18333333333333299</v>
      </c>
      <c r="B15">
        <v>9.5</v>
      </c>
      <c r="C15">
        <v>0.45</v>
      </c>
      <c r="D15">
        <v>90</v>
      </c>
      <c r="E15">
        <v>0.63</v>
      </c>
      <c r="F15" s="37"/>
      <c r="G15">
        <f>((3.9*B15)+(1.1*C15))*144</f>
        <v>5406.48</v>
      </c>
      <c r="H15">
        <f>E15*100</f>
        <v>63</v>
      </c>
      <c r="I15" s="3">
        <f t="shared" si="0"/>
        <v>0.27777777777777773</v>
      </c>
      <c r="J15" s="2">
        <f>B15/$B$45</f>
        <v>0.27777777777777773</v>
      </c>
      <c r="K15" s="4">
        <f>1-((E15-0.7)/0.3)</f>
        <v>1.2333333333333332</v>
      </c>
      <c r="L15">
        <f>((K15*G15)/9)/(24*60)</f>
        <v>0.51450555555555544</v>
      </c>
      <c r="M15">
        <f t="shared" si="1"/>
        <v>-0.23333333333333317</v>
      </c>
      <c r="N15">
        <f>(M15*G15/(4*24*60))</f>
        <v>-0.21901249999999983</v>
      </c>
    </row>
    <row r="16" spans="1:14" x14ac:dyDescent="0.2">
      <c r="A16" s="1">
        <v>0.194444444444444</v>
      </c>
      <c r="B16">
        <v>9.3000000000000007</v>
      </c>
      <c r="C16">
        <v>0.44</v>
      </c>
      <c r="D16">
        <v>94</v>
      </c>
      <c r="E16">
        <v>0.62</v>
      </c>
      <c r="F16" s="37"/>
      <c r="G16">
        <f>((3.9*B16)+(1.1*C16))*144</f>
        <v>5292.5760000000009</v>
      </c>
      <c r="H16">
        <f>E16*100</f>
        <v>62</v>
      </c>
      <c r="I16" s="3">
        <f t="shared" si="0"/>
        <v>0.27192982456140352</v>
      </c>
      <c r="J16" s="2">
        <f>B16/$B$45</f>
        <v>0.27192982456140352</v>
      </c>
      <c r="K16" s="4">
        <f>1-((E16-0.7)/0.3)</f>
        <v>1.2666666666666666</v>
      </c>
      <c r="L16">
        <f>((K16*G16)/9)/(24*60)</f>
        <v>0.51727851851851858</v>
      </c>
      <c r="M16">
        <f t="shared" si="1"/>
        <v>-0.26666666666666661</v>
      </c>
      <c r="N16">
        <f>(M16*G16/(4*24*60))</f>
        <v>-0.24502666666666664</v>
      </c>
    </row>
    <row r="17" spans="1:14" x14ac:dyDescent="0.2">
      <c r="A17" s="1">
        <v>0.20902777777777801</v>
      </c>
      <c r="B17">
        <v>11.9</v>
      </c>
      <c r="C17">
        <v>0.55000000000000004</v>
      </c>
      <c r="D17">
        <v>97</v>
      </c>
      <c r="E17">
        <v>0.6</v>
      </c>
      <c r="F17" s="37"/>
      <c r="G17">
        <f>((3.9*B17)+(1.1*C17))*144</f>
        <v>6770.16</v>
      </c>
      <c r="H17">
        <f>E17*100</f>
        <v>60</v>
      </c>
      <c r="I17" s="3">
        <f t="shared" si="0"/>
        <v>0.34795321637426901</v>
      </c>
      <c r="J17" s="2">
        <f>B17/$B$45</f>
        <v>0.34795321637426901</v>
      </c>
      <c r="K17" s="4">
        <f>1-((E17-0.7)/0.3)</f>
        <v>1.3333333333333333</v>
      </c>
      <c r="L17">
        <f>((K17*G17)/9)/(24*60)</f>
        <v>0.69651851851851843</v>
      </c>
      <c r="M17">
        <f t="shared" si="1"/>
        <v>-0.33333333333333326</v>
      </c>
      <c r="N17">
        <f>(M17*G17/(4*24*60))</f>
        <v>-0.39179166666666654</v>
      </c>
    </row>
    <row r="18" spans="1:14" x14ac:dyDescent="0.2">
      <c r="A18" s="1">
        <v>0.22361111111111101</v>
      </c>
      <c r="B18">
        <v>14.3</v>
      </c>
      <c r="C18">
        <v>0.64</v>
      </c>
      <c r="D18">
        <v>99</v>
      </c>
      <c r="E18">
        <v>0.59</v>
      </c>
      <c r="F18" s="37"/>
      <c r="G18">
        <f>((3.9*B18)+(1.1*C18))*144</f>
        <v>8132.2560000000003</v>
      </c>
      <c r="H18">
        <f>E18*100</f>
        <v>59</v>
      </c>
      <c r="I18" s="3">
        <f t="shared" si="0"/>
        <v>0.41812865497076024</v>
      </c>
      <c r="J18" s="2">
        <f>B18/$B$45</f>
        <v>0.41812865497076024</v>
      </c>
      <c r="K18" s="4">
        <f>1-((E18-0.7)/0.3)</f>
        <v>1.3666666666666667</v>
      </c>
      <c r="L18">
        <f>((K18*G18)/9)/(24*60)</f>
        <v>0.85756814814814819</v>
      </c>
      <c r="M18">
        <f t="shared" si="1"/>
        <v>-0.3666666666666667</v>
      </c>
      <c r="N18">
        <f>(M18*G18/(4*24*60))</f>
        <v>-0.51767833333333335</v>
      </c>
    </row>
    <row r="19" spans="1:14" x14ac:dyDescent="0.2">
      <c r="A19" s="1">
        <v>0.23611111111111099</v>
      </c>
      <c r="B19">
        <v>13.8</v>
      </c>
      <c r="C19">
        <v>0.63</v>
      </c>
      <c r="D19">
        <v>102</v>
      </c>
      <c r="E19">
        <v>0.6</v>
      </c>
      <c r="F19" s="37"/>
      <c r="G19">
        <f>((3.9*B19)+(1.1*C19))*144</f>
        <v>7849.8719999999994</v>
      </c>
      <c r="H19">
        <f>E19*100</f>
        <v>60</v>
      </c>
      <c r="I19" s="3">
        <f t="shared" si="0"/>
        <v>0.40350877192982454</v>
      </c>
      <c r="J19" s="2">
        <f>B19/$B$45</f>
        <v>0.40350877192982454</v>
      </c>
      <c r="K19" s="4">
        <f>1-((E19-0.7)/0.3)</f>
        <v>1.3333333333333333</v>
      </c>
      <c r="L19">
        <f>((K19*G19)/9)/(24*60)</f>
        <v>0.80759999999999998</v>
      </c>
      <c r="M19">
        <f t="shared" si="1"/>
        <v>-0.33333333333333326</v>
      </c>
      <c r="N19">
        <f>(M19*G19/(4*24*60))</f>
        <v>-0.45427499999999987</v>
      </c>
    </row>
    <row r="20" spans="1:14" x14ac:dyDescent="0.2">
      <c r="A20" s="1">
        <v>0.25</v>
      </c>
      <c r="B20">
        <v>16.600000000000001</v>
      </c>
      <c r="C20">
        <v>0.76</v>
      </c>
      <c r="D20">
        <v>103</v>
      </c>
      <c r="E20">
        <v>0.6</v>
      </c>
      <c r="F20" s="37"/>
      <c r="G20">
        <f>((3.9*B20)+(1.1*C20))*144</f>
        <v>9442.9440000000013</v>
      </c>
      <c r="H20">
        <f>E20*100</f>
        <v>60</v>
      </c>
      <c r="I20" s="3">
        <f t="shared" si="0"/>
        <v>0.48538011695906436</v>
      </c>
      <c r="J20" s="2">
        <f>B20/$B$45</f>
        <v>0.48538011695906436</v>
      </c>
      <c r="K20" s="4">
        <f>1-((E20-0.7)/0.3)</f>
        <v>1.3333333333333333</v>
      </c>
      <c r="L20">
        <f>((K20*G20)/9)/(24*60)</f>
        <v>0.9714962962962963</v>
      </c>
      <c r="M20">
        <f t="shared" si="1"/>
        <v>-0.33333333333333326</v>
      </c>
      <c r="N20">
        <f>(M20*G20/(4*24*60))</f>
        <v>-0.54646666666666666</v>
      </c>
    </row>
    <row r="21" spans="1:14" x14ac:dyDescent="0.2">
      <c r="A21" s="1">
        <v>0.26388888888888901</v>
      </c>
      <c r="B21">
        <v>16.5</v>
      </c>
      <c r="C21">
        <v>0.78</v>
      </c>
      <c r="D21">
        <v>106</v>
      </c>
      <c r="E21">
        <v>0.62</v>
      </c>
      <c r="F21" s="37"/>
      <c r="G21">
        <f>((3.9*B21)+(1.1*C21))*144</f>
        <v>9389.9519999999993</v>
      </c>
      <c r="H21">
        <f>E21*100</f>
        <v>62</v>
      </c>
      <c r="I21" s="3">
        <f t="shared" si="0"/>
        <v>0.48245614035087714</v>
      </c>
      <c r="J21" s="2">
        <f>B21/$B$45</f>
        <v>0.48245614035087714</v>
      </c>
      <c r="K21" s="4">
        <f>1-((E21-0.7)/0.3)</f>
        <v>1.2666666666666666</v>
      </c>
      <c r="L21">
        <f>((K21*G21)/9)/(24*60)</f>
        <v>0.91774222222222213</v>
      </c>
      <c r="M21">
        <f t="shared" si="1"/>
        <v>-0.26666666666666661</v>
      </c>
      <c r="N21">
        <f>(M21*G21/(4*24*60))</f>
        <v>-0.43471999999999983</v>
      </c>
    </row>
    <row r="22" spans="1:14" x14ac:dyDescent="0.2">
      <c r="A22" s="1">
        <v>0.27916666666666701</v>
      </c>
      <c r="B22">
        <v>14.6</v>
      </c>
      <c r="C22">
        <v>0.72</v>
      </c>
      <c r="D22">
        <v>114</v>
      </c>
      <c r="E22">
        <v>0.64</v>
      </c>
      <c r="F22" s="37"/>
      <c r="G22">
        <f>((3.9*B22)+(1.1*C22))*144</f>
        <v>8313.4079999999994</v>
      </c>
      <c r="H22">
        <f>E22*100</f>
        <v>64</v>
      </c>
      <c r="I22" s="3">
        <f t="shared" si="0"/>
        <v>0.42690058479532161</v>
      </c>
      <c r="J22" s="2">
        <f>B22/$B$45</f>
        <v>0.42690058479532161</v>
      </c>
      <c r="K22" s="4">
        <f>1-((E22-0.7)/0.3)</f>
        <v>1.1999999999999997</v>
      </c>
      <c r="L22">
        <f>((K22*G22)/9)/(24*60)</f>
        <v>0.76975999999999978</v>
      </c>
      <c r="M22">
        <f t="shared" si="1"/>
        <v>-0.19999999999999973</v>
      </c>
      <c r="N22">
        <f>(M22*G22/(4*24*60))</f>
        <v>-0.28865999999999958</v>
      </c>
    </row>
    <row r="23" spans="1:14" x14ac:dyDescent="0.2">
      <c r="A23" s="1">
        <v>0.29305555555555601</v>
      </c>
      <c r="B23">
        <v>16.8</v>
      </c>
      <c r="C23">
        <v>0.83</v>
      </c>
      <c r="D23">
        <v>106</v>
      </c>
      <c r="E23">
        <v>0.65</v>
      </c>
      <c r="F23" s="37"/>
      <c r="G23">
        <f>((3.9*B23)+(1.1*C23))*144</f>
        <v>9566.351999999999</v>
      </c>
      <c r="H23">
        <f>E23*100</f>
        <v>65</v>
      </c>
      <c r="I23" s="3">
        <f t="shared" si="0"/>
        <v>0.49122807017543857</v>
      </c>
      <c r="J23" s="2">
        <f>B23/$B$45</f>
        <v>0.49122807017543857</v>
      </c>
      <c r="K23" s="4">
        <f>1-((E23-0.7)/0.3)</f>
        <v>1.1666666666666665</v>
      </c>
      <c r="L23">
        <f>((K23*G23)/9)/(24*60)</f>
        <v>0.86116851851851817</v>
      </c>
      <c r="M23">
        <f t="shared" si="1"/>
        <v>-0.16666666666666652</v>
      </c>
      <c r="N23">
        <f>(M23*G23/(4*24*60))</f>
        <v>-0.27680416666666641</v>
      </c>
    </row>
    <row r="24" spans="1:14" x14ac:dyDescent="0.2">
      <c r="A24" s="1">
        <v>0.30625000000000002</v>
      </c>
      <c r="B24">
        <v>20.100000000000001</v>
      </c>
      <c r="C24">
        <v>1</v>
      </c>
      <c r="D24">
        <v>109</v>
      </c>
      <c r="E24">
        <v>0.65</v>
      </c>
      <c r="F24" s="37"/>
      <c r="G24">
        <f>((3.9*B24)+(1.1*C24))*144</f>
        <v>11446.56</v>
      </c>
      <c r="H24">
        <f>E24*100</f>
        <v>65</v>
      </c>
      <c r="I24" s="3">
        <f t="shared" si="0"/>
        <v>0.58771929824561397</v>
      </c>
      <c r="J24" s="2">
        <f>B24/$B$45</f>
        <v>0.58771929824561397</v>
      </c>
      <c r="K24" s="4">
        <f>1-((E24-0.7)/0.3)</f>
        <v>1.1666666666666665</v>
      </c>
      <c r="L24">
        <f>((K24*G24)/9)/(24*60)</f>
        <v>1.0304259259259256</v>
      </c>
      <c r="M24">
        <f t="shared" si="1"/>
        <v>-0.16666666666666652</v>
      </c>
      <c r="N24">
        <f>(M24*G24/(4*24*60))</f>
        <v>-0.33120833333333299</v>
      </c>
    </row>
    <row r="25" spans="1:14" x14ac:dyDescent="0.2">
      <c r="A25" s="1">
        <v>0.32152777777777802</v>
      </c>
      <c r="B25">
        <v>21.4</v>
      </c>
      <c r="C25">
        <v>1.1399999999999999</v>
      </c>
      <c r="D25">
        <v>117</v>
      </c>
      <c r="E25">
        <v>0.7</v>
      </c>
      <c r="F25" s="37"/>
      <c r="G25">
        <f>((3.9*B25)+(1.1*C25))*144</f>
        <v>12198.815999999999</v>
      </c>
      <c r="H25">
        <f>E25*100</f>
        <v>70</v>
      </c>
      <c r="I25" s="3">
        <f t="shared" si="0"/>
        <v>0.62573099415204669</v>
      </c>
      <c r="J25" s="2">
        <f>B25/$B$45</f>
        <v>0.62573099415204669</v>
      </c>
      <c r="K25" s="4">
        <f>1-((E25-0.7)/0.3)</f>
        <v>1</v>
      </c>
      <c r="L25">
        <f>((K25*G25)/9)/(24*60)</f>
        <v>0.9412666666666667</v>
      </c>
      <c r="M25">
        <f t="shared" si="1"/>
        <v>0</v>
      </c>
      <c r="N25">
        <f>(M25*G25/(4*24*60))</f>
        <v>0</v>
      </c>
    </row>
    <row r="26" spans="1:14" x14ac:dyDescent="0.2">
      <c r="A26" s="1">
        <v>0.33333333333333298</v>
      </c>
      <c r="B26">
        <v>23.2</v>
      </c>
      <c r="C26">
        <v>1.28</v>
      </c>
      <c r="D26">
        <v>124</v>
      </c>
      <c r="E26">
        <v>0.73</v>
      </c>
      <c r="F26" s="37"/>
      <c r="G26">
        <f>((3.9*B26)+(1.1*C26))*144</f>
        <v>13231.871999999999</v>
      </c>
      <c r="H26">
        <f>E26*100</f>
        <v>73</v>
      </c>
      <c r="I26" s="3">
        <f t="shared" si="0"/>
        <v>0.67836257309941517</v>
      </c>
      <c r="J26" s="2">
        <f>B26/$B$45</f>
        <v>0.67836257309941517</v>
      </c>
      <c r="K26" s="4">
        <f>1-((E26-0.7)/0.3)</f>
        <v>0.89999999999999991</v>
      </c>
      <c r="L26">
        <f>((K26*G26)/9)/(24*60)</f>
        <v>0.91887999999999992</v>
      </c>
      <c r="M26">
        <f t="shared" si="1"/>
        <v>0.10000000000000009</v>
      </c>
      <c r="N26">
        <f>(M26*G26/(4*24*60))</f>
        <v>0.2297200000000002</v>
      </c>
    </row>
    <row r="27" spans="1:14" x14ac:dyDescent="0.2">
      <c r="A27" s="1">
        <v>0.34930555555555598</v>
      </c>
      <c r="B27">
        <v>21.3</v>
      </c>
      <c r="C27">
        <v>1.21</v>
      </c>
      <c r="D27">
        <v>126</v>
      </c>
      <c r="E27">
        <v>0.75</v>
      </c>
      <c r="F27" s="37"/>
      <c r="G27">
        <f>((3.9*B27)+(1.1*C27))*144</f>
        <v>12153.744000000002</v>
      </c>
      <c r="H27">
        <f>E27*100</f>
        <v>75</v>
      </c>
      <c r="I27" s="3">
        <f t="shared" si="0"/>
        <v>0.62280701754385959</v>
      </c>
      <c r="J27" s="2">
        <f>B27/$B$45</f>
        <v>0.62280701754385959</v>
      </c>
      <c r="K27" s="4">
        <f>1-((E27-0.7)/0.3)</f>
        <v>0.83333333333333315</v>
      </c>
      <c r="L27">
        <f>((K27*G27)/9)/(24*60)</f>
        <v>0.78149074074074065</v>
      </c>
      <c r="M27">
        <f t="shared" si="1"/>
        <v>0.16666666666666685</v>
      </c>
      <c r="N27">
        <f>(M27*G27/(4*24*60))</f>
        <v>0.35167083333333382</v>
      </c>
    </row>
    <row r="28" spans="1:14" x14ac:dyDescent="0.2">
      <c r="A28" s="1">
        <v>0.36180555555555599</v>
      </c>
      <c r="B28">
        <v>22.2</v>
      </c>
      <c r="C28">
        <v>1.28</v>
      </c>
      <c r="D28">
        <v>129</v>
      </c>
      <c r="E28">
        <v>0.75</v>
      </c>
      <c r="F28" s="37"/>
      <c r="G28">
        <f>((3.9*B28)+(1.1*C28))*144</f>
        <v>12670.272000000001</v>
      </c>
      <c r="H28">
        <f>E28*100</f>
        <v>75</v>
      </c>
      <c r="I28" s="3">
        <f t="shared" si="0"/>
        <v>0.64912280701754377</v>
      </c>
      <c r="J28" s="2">
        <f>B28/$B$45</f>
        <v>0.64912280701754377</v>
      </c>
      <c r="K28" s="4">
        <f>1-((E28-0.7)/0.3)</f>
        <v>0.83333333333333315</v>
      </c>
      <c r="L28">
        <f>((K28*G28)/9)/(24*60)</f>
        <v>0.8147037037037036</v>
      </c>
      <c r="M28">
        <f t="shared" si="1"/>
        <v>0.16666666666666685</v>
      </c>
      <c r="N28">
        <f>(M28*G28/(4*24*60))</f>
        <v>0.36661666666666703</v>
      </c>
    </row>
    <row r="29" spans="1:14" x14ac:dyDescent="0.2">
      <c r="A29" s="1">
        <v>0.37638888888888899</v>
      </c>
      <c r="B29">
        <v>26.2</v>
      </c>
      <c r="C29">
        <v>1.54</v>
      </c>
      <c r="D29">
        <v>135</v>
      </c>
      <c r="E29">
        <v>0.77</v>
      </c>
      <c r="F29" s="37"/>
      <c r="G29">
        <f>((3.9*B29)+(1.1*C29))*144</f>
        <v>14957.856</v>
      </c>
      <c r="H29">
        <f>E29*100</f>
        <v>77</v>
      </c>
      <c r="I29" s="3">
        <f t="shared" si="0"/>
        <v>0.76608187134502914</v>
      </c>
      <c r="J29" s="2">
        <f>B29/$B$45</f>
        <v>0.76608187134502914</v>
      </c>
      <c r="K29" s="4">
        <f>1-((E29-0.7)/0.3)</f>
        <v>0.76666666666666639</v>
      </c>
      <c r="L29">
        <f>((K29*G29)/9)/(24*60)</f>
        <v>0.8848525925925923</v>
      </c>
      <c r="M29">
        <f t="shared" si="1"/>
        <v>0.23333333333333361</v>
      </c>
      <c r="N29">
        <f>(M29*G29/(4*24*60))</f>
        <v>0.60593166666666742</v>
      </c>
    </row>
    <row r="30" spans="1:14" x14ac:dyDescent="0.2">
      <c r="A30" s="1">
        <v>0.389583333333333</v>
      </c>
      <c r="B30">
        <v>24.8</v>
      </c>
      <c r="C30">
        <v>1.54</v>
      </c>
      <c r="D30">
        <v>138</v>
      </c>
      <c r="E30">
        <v>0.82</v>
      </c>
      <c r="F30" s="37"/>
      <c r="G30">
        <f>((3.9*B30)+(1.1*C30))*144</f>
        <v>14171.616</v>
      </c>
      <c r="H30">
        <f>E30*100</f>
        <v>82</v>
      </c>
      <c r="I30" s="3">
        <f t="shared" si="0"/>
        <v>0.72514619883040932</v>
      </c>
      <c r="J30" s="2">
        <f>B30/$B$45</f>
        <v>0.72514619883040932</v>
      </c>
      <c r="K30" s="4">
        <f>1-((E30-0.7)/0.3)</f>
        <v>0.6</v>
      </c>
      <c r="L30">
        <f>((K30*G30)/9)/(24*60)</f>
        <v>0.65609333333333331</v>
      </c>
      <c r="M30">
        <f t="shared" si="1"/>
        <v>0.4</v>
      </c>
      <c r="N30">
        <f>(M30*G30/(4*24*60))</f>
        <v>0.98414000000000013</v>
      </c>
    </row>
    <row r="31" spans="1:14" x14ac:dyDescent="0.2">
      <c r="A31" s="1">
        <v>0.40416666666666701</v>
      </c>
      <c r="B31">
        <v>26.7</v>
      </c>
      <c r="C31">
        <v>1.7</v>
      </c>
      <c r="D31">
        <v>138</v>
      </c>
      <c r="E31">
        <v>0.83</v>
      </c>
      <c r="F31" s="37"/>
      <c r="G31">
        <f>((3.9*B31)+(1.1*C31))*144</f>
        <v>15264</v>
      </c>
      <c r="H31">
        <f>E31*100</f>
        <v>83</v>
      </c>
      <c r="I31" s="3">
        <f t="shared" si="0"/>
        <v>0.78070175438596479</v>
      </c>
      <c r="J31" s="2">
        <f>B31/$B$45</f>
        <v>0.78070175438596479</v>
      </c>
      <c r="K31" s="4">
        <f>1-((E31-0.7)/0.3)</f>
        <v>0.56666666666666665</v>
      </c>
      <c r="L31">
        <f>((K31*G31)/9)/(24*60)</f>
        <v>0.66740740740740745</v>
      </c>
      <c r="M31">
        <f t="shared" si="1"/>
        <v>0.43333333333333335</v>
      </c>
      <c r="N31">
        <f>(M31*G31/(4*24*60))</f>
        <v>1.1483333333333334</v>
      </c>
    </row>
    <row r="32" spans="1:14" x14ac:dyDescent="0.2">
      <c r="A32" s="1">
        <v>0.41805555555555601</v>
      </c>
      <c r="B32">
        <v>24.6</v>
      </c>
      <c r="C32">
        <v>1.57</v>
      </c>
      <c r="D32">
        <v>139</v>
      </c>
      <c r="E32">
        <v>0.84</v>
      </c>
      <c r="F32" s="37"/>
      <c r="G32">
        <f>((3.9*B32)+(1.1*C32))*144</f>
        <v>14064.048000000001</v>
      </c>
      <c r="H32">
        <f>E32*100</f>
        <v>84</v>
      </c>
      <c r="I32" s="3">
        <f t="shared" si="0"/>
        <v>0.7192982456140351</v>
      </c>
      <c r="J32" s="2">
        <f>B32/$B$45</f>
        <v>0.7192982456140351</v>
      </c>
      <c r="K32" s="4">
        <f>1-((E32-0.7)/0.3)</f>
        <v>0.53333333333333321</v>
      </c>
      <c r="L32">
        <f>((K32*G32)/9)/(24*60)</f>
        <v>0.57876740740740729</v>
      </c>
      <c r="M32">
        <f t="shared" si="1"/>
        <v>0.46666666666666679</v>
      </c>
      <c r="N32">
        <f>(M32*G32/(4*24*60))</f>
        <v>1.1394483333333338</v>
      </c>
    </row>
    <row r="33" spans="1:15" x14ac:dyDescent="0.2">
      <c r="A33" s="1">
        <v>0.43055555555555602</v>
      </c>
      <c r="B33">
        <v>29.4</v>
      </c>
      <c r="C33">
        <v>1.88</v>
      </c>
      <c r="D33">
        <v>143</v>
      </c>
      <c r="E33">
        <v>0.84</v>
      </c>
      <c r="F33" s="37"/>
      <c r="G33">
        <f>((3.9*B33)+(1.1*C33))*144</f>
        <v>16808.831999999999</v>
      </c>
      <c r="H33">
        <f>E33*100</f>
        <v>84</v>
      </c>
      <c r="I33" s="3">
        <f t="shared" si="0"/>
        <v>0.85964912280701744</v>
      </c>
      <c r="J33" s="2">
        <f>B33/$B$45</f>
        <v>0.85964912280701744</v>
      </c>
      <c r="K33" s="4">
        <f>1-((E33-0.7)/0.3)</f>
        <v>0.53333333333333321</v>
      </c>
      <c r="L33">
        <f>((K33*G33)/9)/(24*60)</f>
        <v>0.69172148148148138</v>
      </c>
      <c r="M33">
        <f t="shared" si="1"/>
        <v>0.46666666666666679</v>
      </c>
      <c r="N33">
        <f>(M33*G33/(4*24*60))</f>
        <v>1.361826666666667</v>
      </c>
    </row>
    <row r="34" spans="1:15" x14ac:dyDescent="0.2">
      <c r="A34" s="1">
        <v>0.44513888888888897</v>
      </c>
      <c r="B34">
        <v>29.4</v>
      </c>
      <c r="C34">
        <v>2.0099999999999998</v>
      </c>
      <c r="D34">
        <v>149</v>
      </c>
      <c r="E34">
        <v>0.9</v>
      </c>
      <c r="F34" s="37"/>
      <c r="G34">
        <f>((3.9*B34)+(1.1*C34))*144</f>
        <v>16829.423999999999</v>
      </c>
      <c r="H34">
        <f>E34*100</f>
        <v>90</v>
      </c>
      <c r="I34" s="3">
        <f t="shared" si="0"/>
        <v>0.85964912280701744</v>
      </c>
      <c r="J34" s="2">
        <f>B34/$B$45</f>
        <v>0.85964912280701744</v>
      </c>
      <c r="K34" s="4">
        <f>1-((E34-0.7)/0.3)</f>
        <v>0.33333333333333304</v>
      </c>
      <c r="L34">
        <f>((K34*G34)/9)/(24*60)</f>
        <v>0.43285555555555516</v>
      </c>
      <c r="M34">
        <f t="shared" si="1"/>
        <v>0.66666666666666696</v>
      </c>
      <c r="N34">
        <f>(M34*G34/(4*24*60))</f>
        <v>1.9478500000000005</v>
      </c>
    </row>
    <row r="35" spans="1:15" x14ac:dyDescent="0.2">
      <c r="A35" s="1">
        <v>0.45902777777777798</v>
      </c>
      <c r="B35">
        <v>29.5</v>
      </c>
      <c r="C35">
        <v>2.09</v>
      </c>
      <c r="D35">
        <v>155</v>
      </c>
      <c r="E35">
        <v>0.93</v>
      </c>
      <c r="F35" s="37"/>
      <c r="G35">
        <f>((3.9*B35)+(1.1*C35))*144</f>
        <v>16898.256000000001</v>
      </c>
      <c r="H35">
        <f>E35*100</f>
        <v>93</v>
      </c>
      <c r="I35" s="3">
        <f t="shared" si="0"/>
        <v>0.86257309941520466</v>
      </c>
      <c r="J35" s="2">
        <f>B35/$B$45</f>
        <v>0.86257309941520466</v>
      </c>
      <c r="K35" s="4">
        <f>1-((E35-0.7)/0.3)</f>
        <v>0.23333333333333295</v>
      </c>
      <c r="L35">
        <f>((K35*G35)/9)/(24*60)</f>
        <v>0.3042381481481477</v>
      </c>
      <c r="M35">
        <f t="shared" si="1"/>
        <v>0.76666666666666705</v>
      </c>
      <c r="N35">
        <f>(M35*G35/(4*24*60))</f>
        <v>2.2491891666666679</v>
      </c>
    </row>
    <row r="36" spans="1:15" x14ac:dyDescent="0.2">
      <c r="A36" s="1">
        <v>0.47222222222222199</v>
      </c>
      <c r="B36">
        <v>32.700000000000003</v>
      </c>
      <c r="C36">
        <v>2.39</v>
      </c>
      <c r="D36">
        <v>158</v>
      </c>
      <c r="E36">
        <v>0.96</v>
      </c>
      <c r="F36" s="37"/>
      <c r="G36">
        <f>((3.9*B36)+(1.1*C36))*144</f>
        <v>18742.896000000001</v>
      </c>
      <c r="H36">
        <f>E36*100</f>
        <v>96</v>
      </c>
      <c r="I36" s="3">
        <f t="shared" si="0"/>
        <v>0.95614035087719296</v>
      </c>
      <c r="J36" s="2">
        <f>B36/$B$45</f>
        <v>0.95614035087719296</v>
      </c>
      <c r="K36" s="4">
        <f>1-((E36-0.7)/0.3)</f>
        <v>0.1333333333333333</v>
      </c>
      <c r="L36">
        <f>((K36*G36)/9)/(24*60)</f>
        <v>0.19282814814814811</v>
      </c>
      <c r="M36">
        <f t="shared" si="1"/>
        <v>0.8666666666666667</v>
      </c>
      <c r="N36">
        <f>(M36*G36/(4*24*60))</f>
        <v>2.820111666666667</v>
      </c>
    </row>
    <row r="37" spans="1:15" x14ac:dyDescent="0.2">
      <c r="A37" s="1">
        <v>0.48680555555555599</v>
      </c>
      <c r="B37">
        <v>32.1</v>
      </c>
      <c r="C37">
        <v>2.44</v>
      </c>
      <c r="D37">
        <v>161</v>
      </c>
      <c r="E37">
        <v>0.99</v>
      </c>
      <c r="F37" s="37"/>
      <c r="G37">
        <f>((3.9*B37)+(1.1*C37))*144</f>
        <v>18413.856</v>
      </c>
      <c r="H37">
        <f>E37*100</f>
        <v>99</v>
      </c>
      <c r="I37" s="3">
        <f t="shared" si="0"/>
        <v>0.9385964912280701</v>
      </c>
      <c r="J37" s="2">
        <f>B37/$B$45</f>
        <v>0.9385964912280701</v>
      </c>
      <c r="K37" s="4">
        <f>1-((E37-0.7)/0.3)</f>
        <v>3.3333333333333215E-2</v>
      </c>
      <c r="L37">
        <f>((K37*G37)/9)/(24*60)</f>
        <v>4.7360740740740571E-2</v>
      </c>
      <c r="M37">
        <f t="shared" si="1"/>
        <v>0.96666666666666679</v>
      </c>
      <c r="N37">
        <f>(M37*G37/(4*24*60))</f>
        <v>3.090288333333334</v>
      </c>
    </row>
    <row r="38" spans="1:15" x14ac:dyDescent="0.2">
      <c r="A38" s="1">
        <v>0.50138888888888899</v>
      </c>
      <c r="B38">
        <v>33.200000000000003</v>
      </c>
      <c r="C38">
        <v>2.64</v>
      </c>
      <c r="D38">
        <v>165</v>
      </c>
      <c r="E38">
        <v>1.04</v>
      </c>
      <c r="F38" s="37"/>
      <c r="G38">
        <f>((3.9*B38)+(1.1*C38))*144</f>
        <v>19063.296000000002</v>
      </c>
      <c r="H38">
        <f>E38*100</f>
        <v>104</v>
      </c>
      <c r="I38" s="3">
        <f t="shared" si="0"/>
        <v>0.97076023391812871</v>
      </c>
      <c r="J38" s="2">
        <f>B38/$B$45</f>
        <v>0.97076023391812871</v>
      </c>
      <c r="K38" s="4">
        <f>1-((E38-0.7)/0.3)</f>
        <v>-0.13333333333333375</v>
      </c>
      <c r="L38">
        <f>((K38*G38)/9)/(24*60)</f>
        <v>-0.1961244444444451</v>
      </c>
      <c r="M38">
        <f t="shared" si="1"/>
        <v>1.1333333333333337</v>
      </c>
      <c r="N38">
        <f>(M38*G38/(4*24*60))</f>
        <v>3.7508800000000022</v>
      </c>
      <c r="O38" t="s">
        <v>12</v>
      </c>
    </row>
    <row r="39" spans="1:15" x14ac:dyDescent="0.2">
      <c r="A39" s="1">
        <v>0.51458333333333295</v>
      </c>
      <c r="B39">
        <v>34.200000000000003</v>
      </c>
      <c r="C39">
        <v>2.72</v>
      </c>
      <c r="D39">
        <v>167</v>
      </c>
      <c r="E39">
        <v>1.04</v>
      </c>
      <c r="F39" s="37"/>
      <c r="G39">
        <f>((3.9*B39)+(1.1*C39))*144</f>
        <v>19637.567999999999</v>
      </c>
      <c r="H39">
        <f>E39*100</f>
        <v>104</v>
      </c>
      <c r="I39" s="3">
        <f t="shared" si="0"/>
        <v>1</v>
      </c>
      <c r="J39" s="2">
        <f>B39/$B$45</f>
        <v>1</v>
      </c>
      <c r="K39" s="4">
        <f>1-((E39-0.7)/0.3)</f>
        <v>-0.13333333333333375</v>
      </c>
      <c r="L39">
        <f>((K39*G39)/9)/(24*60)</f>
        <v>-0.20203259259259324</v>
      </c>
      <c r="M39">
        <f t="shared" si="1"/>
        <v>1.1333333333333337</v>
      </c>
      <c r="N39">
        <f>(M39*G39/(4*24*60))</f>
        <v>3.8638733333333346</v>
      </c>
      <c r="O39" t="s">
        <v>13</v>
      </c>
    </row>
    <row r="40" spans="1:15" x14ac:dyDescent="0.2">
      <c r="A40" s="1">
        <v>0.52847222222222201</v>
      </c>
      <c r="B40">
        <v>33.799999999999997</v>
      </c>
      <c r="C40">
        <v>2.8</v>
      </c>
      <c r="D40">
        <v>169</v>
      </c>
      <c r="E40">
        <v>1.08</v>
      </c>
      <c r="F40" s="37"/>
      <c r="G40">
        <f>((3.9*B40)+(1.1*C40))*144</f>
        <v>19425.600000000002</v>
      </c>
      <c r="H40">
        <f>E40*100</f>
        <v>108</v>
      </c>
      <c r="I40" s="3">
        <f t="shared" si="0"/>
        <v>0.98830409356725135</v>
      </c>
      <c r="J40" s="2">
        <f>B40/$B$45</f>
        <v>0.98830409356725135</v>
      </c>
      <c r="K40" s="4">
        <f>1-((E40-0.7)/0.3)</f>
        <v>-0.26666666666666705</v>
      </c>
      <c r="L40">
        <f>((K40*G40)/9)/(24*60)</f>
        <v>-0.39970370370370428</v>
      </c>
      <c r="M40">
        <f t="shared" si="1"/>
        <v>1.2666666666666671</v>
      </c>
      <c r="N40">
        <f>(M40*G40/(4*24*60))</f>
        <v>4.2718333333333351</v>
      </c>
    </row>
    <row r="41" spans="1:15" x14ac:dyDescent="0.2">
      <c r="A41" s="1">
        <v>0.54236111111111096</v>
      </c>
      <c r="B41">
        <v>27.9</v>
      </c>
      <c r="C41">
        <v>2.33</v>
      </c>
      <c r="D41">
        <v>173</v>
      </c>
      <c r="E41">
        <v>1.0900000000000001</v>
      </c>
      <c r="F41" s="37"/>
      <c r="G41">
        <f>((3.9*B41)+(1.1*C41))*144</f>
        <v>16037.712</v>
      </c>
      <c r="H41">
        <f>E41*100</f>
        <v>109.00000000000001</v>
      </c>
      <c r="I41" s="3">
        <f t="shared" si="0"/>
        <v>0.8157894736842104</v>
      </c>
      <c r="J41" s="2">
        <f>B41/$B$45</f>
        <v>0.8157894736842104</v>
      </c>
      <c r="K41" s="4">
        <f>1-((E41-0.7)/0.3)</f>
        <v>-0.30000000000000049</v>
      </c>
      <c r="L41">
        <f>((K41*G41)/9)/(24*60)</f>
        <v>-0.37124333333333392</v>
      </c>
      <c r="M41">
        <f t="shared" si="1"/>
        <v>1.3000000000000005</v>
      </c>
      <c r="N41">
        <f>(M41*G41/(4*24*60))</f>
        <v>3.6196225000000015</v>
      </c>
      <c r="O41" t="s">
        <v>14</v>
      </c>
    </row>
    <row r="42" spans="1:15" x14ac:dyDescent="0.2">
      <c r="A42" s="1">
        <v>0.55625000000000002</v>
      </c>
      <c r="B42">
        <v>31.7</v>
      </c>
      <c r="C42">
        <v>2.61</v>
      </c>
      <c r="D42">
        <v>170</v>
      </c>
      <c r="E42">
        <v>1.08</v>
      </c>
      <c r="F42" s="37"/>
      <c r="G42">
        <f>((3.9*B42)+(1.1*C42))*144</f>
        <v>18216.144</v>
      </c>
      <c r="H42">
        <f>E42*100</f>
        <v>108</v>
      </c>
      <c r="I42" s="3">
        <f t="shared" si="0"/>
        <v>0.92690058479532156</v>
      </c>
      <c r="J42" s="2">
        <f>B42/$B$45</f>
        <v>0.92690058479532156</v>
      </c>
      <c r="K42" s="4">
        <f>1-((E42-0.7)/0.3)</f>
        <v>-0.26666666666666705</v>
      </c>
      <c r="L42">
        <f>((K42*G42)/9)/(24*60)</f>
        <v>-0.37481777777777836</v>
      </c>
      <c r="M42">
        <f t="shared" si="1"/>
        <v>1.2666666666666671</v>
      </c>
      <c r="N42">
        <f>(M42*G42/(4*24*60))</f>
        <v>4.0058650000000009</v>
      </c>
    </row>
    <row r="43" spans="1:15" x14ac:dyDescent="0.2">
      <c r="A43" s="1">
        <v>0.56805555555555598</v>
      </c>
      <c r="B43">
        <v>10.1</v>
      </c>
      <c r="C43">
        <v>0.85</v>
      </c>
      <c r="D43">
        <v>161</v>
      </c>
      <c r="E43">
        <v>1.1100000000000001</v>
      </c>
      <c r="F43" s="37"/>
      <c r="G43">
        <f>((3.9*B43)+(1.1*C43))*144</f>
        <v>5806.8</v>
      </c>
      <c r="H43">
        <f>E43*100</f>
        <v>111.00000000000001</v>
      </c>
      <c r="I43" s="3">
        <f t="shared" si="0"/>
        <v>0.29532163742690054</v>
      </c>
      <c r="J43" s="2">
        <f>B43/$B$45</f>
        <v>0.29532163742690054</v>
      </c>
      <c r="K43" s="4">
        <f>1-((E43-0.7)/0.3)</f>
        <v>-0.36666666666666714</v>
      </c>
      <c r="L43">
        <f>((K43*G43)/9)/(24*60)</f>
        <v>-0.16428703703703726</v>
      </c>
      <c r="M43">
        <f t="shared" si="1"/>
        <v>1.3666666666666671</v>
      </c>
      <c r="N43">
        <f>(M43*G43/(4*24*60))</f>
        <v>1.3777708333333338</v>
      </c>
    </row>
    <row r="44" spans="1:15" x14ac:dyDescent="0.2">
      <c r="A44" s="1"/>
    </row>
    <row r="45" spans="1:15" x14ac:dyDescent="0.2">
      <c r="A45" s="1" t="s">
        <v>15</v>
      </c>
      <c r="B45">
        <f>MAX(B3:B43)</f>
        <v>34.200000000000003</v>
      </c>
      <c r="C45">
        <f t="shared" ref="C45:E45" si="2">MAX(C3:C43)</f>
        <v>2.8</v>
      </c>
      <c r="D45">
        <f t="shared" si="2"/>
        <v>173</v>
      </c>
      <c r="E45">
        <f t="shared" si="2"/>
        <v>1.1100000000000001</v>
      </c>
    </row>
    <row r="46" spans="1:15" x14ac:dyDescent="0.2">
      <c r="A46" s="40" t="s">
        <v>24</v>
      </c>
      <c r="C46">
        <f t="shared" ref="C46:E46" si="3">MIN(C3:C43)</f>
        <v>0.19</v>
      </c>
      <c r="D46">
        <f t="shared" si="3"/>
        <v>70</v>
      </c>
      <c r="E46">
        <f t="shared" si="3"/>
        <v>0.59</v>
      </c>
    </row>
  </sheetData>
  <mergeCells count="2">
    <mergeCell ref="A1:E1"/>
    <mergeCell ref="G1:N1"/>
  </mergeCells>
  <pageMargins left="0" right="0" top="0.39374999999999999" bottom="0.39374999999999999" header="0" footer="0"/>
  <pageSetup firstPageNumber="0" orientation="portrait" horizontalDpi="300" verticalDpi="300" r:id="rId1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zoomScaleNormal="100" workbookViewId="0">
      <selection activeCell="E32" sqref="E32"/>
    </sheetView>
  </sheetViews>
  <sheetFormatPr defaultRowHeight="14.25" x14ac:dyDescent="0.2"/>
  <cols>
    <col min="1" max="1" width="3.875" customWidth="1"/>
    <col min="2" max="2" width="8.875" customWidth="1"/>
    <col min="3" max="3" width="12.25" bestFit="1" customWidth="1"/>
    <col min="4" max="1025" width="8.625" customWidth="1"/>
  </cols>
  <sheetData>
    <row r="1" spans="1:3" ht="15" x14ac:dyDescent="0.25">
      <c r="A1" s="5" t="str">
        <f>Sheet1!D2</f>
        <v>HR</v>
      </c>
      <c r="B1" s="5" t="str">
        <f>Sheet1!H2</f>
        <v>RERx100</v>
      </c>
      <c r="C1" s="40" t="s">
        <v>25</v>
      </c>
    </row>
    <row r="2" spans="1:3" ht="15" x14ac:dyDescent="0.25">
      <c r="A2" s="5">
        <f>Sheet1!D18</f>
        <v>99</v>
      </c>
      <c r="B2" s="5">
        <f>Sheet1!H18</f>
        <v>59</v>
      </c>
      <c r="C2">
        <f>(0.679*A2)-10.36</f>
        <v>56.861000000000004</v>
      </c>
    </row>
    <row r="3" spans="1:3" ht="15" x14ac:dyDescent="0.25">
      <c r="A3" s="5">
        <f>Sheet1!D19</f>
        <v>102</v>
      </c>
      <c r="B3" s="5">
        <f>Sheet1!H19</f>
        <v>60</v>
      </c>
      <c r="C3">
        <f t="shared" ref="C3:C25" si="0">(0.679*A3)-10.36</f>
        <v>58.89800000000001</v>
      </c>
    </row>
    <row r="4" spans="1:3" ht="15" x14ac:dyDescent="0.25">
      <c r="A4" s="5">
        <f>Sheet1!D20</f>
        <v>103</v>
      </c>
      <c r="B4" s="5">
        <f>Sheet1!H20</f>
        <v>60</v>
      </c>
      <c r="C4">
        <f t="shared" si="0"/>
        <v>59.577000000000012</v>
      </c>
    </row>
    <row r="5" spans="1:3" ht="15" x14ac:dyDescent="0.25">
      <c r="A5" s="5">
        <f>Sheet1!D21</f>
        <v>106</v>
      </c>
      <c r="B5" s="5">
        <f>Sheet1!H21</f>
        <v>62</v>
      </c>
      <c r="C5">
        <f t="shared" si="0"/>
        <v>61.614000000000004</v>
      </c>
    </row>
    <row r="6" spans="1:3" ht="15" x14ac:dyDescent="0.25">
      <c r="A6" s="5">
        <f>Sheet1!D22</f>
        <v>114</v>
      </c>
      <c r="B6" s="5">
        <f>Sheet1!H22</f>
        <v>64</v>
      </c>
      <c r="C6">
        <f t="shared" si="0"/>
        <v>67.046000000000006</v>
      </c>
    </row>
    <row r="7" spans="1:3" ht="15" x14ac:dyDescent="0.25">
      <c r="A7" s="5">
        <f>Sheet1!D23</f>
        <v>106</v>
      </c>
      <c r="B7" s="5">
        <f>Sheet1!H23</f>
        <v>65</v>
      </c>
      <c r="C7">
        <f t="shared" si="0"/>
        <v>61.614000000000004</v>
      </c>
    </row>
    <row r="8" spans="1:3" ht="15" x14ac:dyDescent="0.25">
      <c r="A8" s="5">
        <f>Sheet1!D24</f>
        <v>109</v>
      </c>
      <c r="B8" s="5">
        <f>Sheet1!H24</f>
        <v>65</v>
      </c>
      <c r="C8">
        <f t="shared" si="0"/>
        <v>63.65100000000001</v>
      </c>
    </row>
    <row r="9" spans="1:3" ht="15" x14ac:dyDescent="0.25">
      <c r="A9" s="5">
        <f>Sheet1!D25</f>
        <v>117</v>
      </c>
      <c r="B9" s="5">
        <f>Sheet1!H25</f>
        <v>70</v>
      </c>
      <c r="C9">
        <f t="shared" si="0"/>
        <v>69.083000000000013</v>
      </c>
    </row>
    <row r="10" spans="1:3" ht="15" x14ac:dyDescent="0.25">
      <c r="A10" s="5">
        <f>Sheet1!D26</f>
        <v>124</v>
      </c>
      <c r="B10" s="5">
        <f>Sheet1!H26</f>
        <v>73</v>
      </c>
      <c r="C10">
        <f t="shared" si="0"/>
        <v>73.836000000000013</v>
      </c>
    </row>
    <row r="11" spans="1:3" ht="15" x14ac:dyDescent="0.25">
      <c r="A11" s="5">
        <f>Sheet1!D27</f>
        <v>126</v>
      </c>
      <c r="B11" s="5">
        <f>Sheet1!H27</f>
        <v>75</v>
      </c>
      <c r="C11">
        <f t="shared" si="0"/>
        <v>75.194000000000003</v>
      </c>
    </row>
    <row r="12" spans="1:3" ht="15" x14ac:dyDescent="0.25">
      <c r="A12" s="5">
        <f>Sheet1!D28</f>
        <v>129</v>
      </c>
      <c r="B12" s="5">
        <f>Sheet1!H28</f>
        <v>75</v>
      </c>
      <c r="C12">
        <f t="shared" si="0"/>
        <v>77.231000000000009</v>
      </c>
    </row>
    <row r="13" spans="1:3" ht="15" x14ac:dyDescent="0.25">
      <c r="A13" s="5">
        <f>Sheet1!D29</f>
        <v>135</v>
      </c>
      <c r="B13" s="5">
        <f>Sheet1!H29</f>
        <v>77</v>
      </c>
      <c r="C13">
        <f t="shared" si="0"/>
        <v>81.305000000000007</v>
      </c>
    </row>
    <row r="14" spans="1:3" ht="15" x14ac:dyDescent="0.25">
      <c r="A14" s="5">
        <f>Sheet1!D30</f>
        <v>138</v>
      </c>
      <c r="B14" s="5">
        <f>Sheet1!H30</f>
        <v>82</v>
      </c>
      <c r="C14">
        <f t="shared" si="0"/>
        <v>83.342000000000013</v>
      </c>
    </row>
    <row r="15" spans="1:3" ht="15" x14ac:dyDescent="0.25">
      <c r="A15" s="5">
        <f>Sheet1!D31</f>
        <v>138</v>
      </c>
      <c r="B15" s="5">
        <f>Sheet1!H31</f>
        <v>83</v>
      </c>
      <c r="C15">
        <f t="shared" si="0"/>
        <v>83.342000000000013</v>
      </c>
    </row>
    <row r="16" spans="1:3" ht="15" x14ac:dyDescent="0.25">
      <c r="A16" s="5">
        <f>Sheet1!D32</f>
        <v>139</v>
      </c>
      <c r="B16" s="5">
        <f>Sheet1!H32</f>
        <v>84</v>
      </c>
      <c r="C16">
        <f t="shared" si="0"/>
        <v>84.021000000000001</v>
      </c>
    </row>
    <row r="17" spans="1:3" ht="15" x14ac:dyDescent="0.25">
      <c r="A17" s="5">
        <f>Sheet1!D33</f>
        <v>143</v>
      </c>
      <c r="B17" s="5">
        <f>Sheet1!H33</f>
        <v>84</v>
      </c>
      <c r="C17">
        <f t="shared" si="0"/>
        <v>86.737000000000009</v>
      </c>
    </row>
    <row r="18" spans="1:3" ht="15" x14ac:dyDescent="0.25">
      <c r="A18" s="5">
        <f>Sheet1!D34</f>
        <v>149</v>
      </c>
      <c r="B18" s="5">
        <f>Sheet1!H34</f>
        <v>90</v>
      </c>
      <c r="C18">
        <f t="shared" si="0"/>
        <v>90.811000000000007</v>
      </c>
    </row>
    <row r="19" spans="1:3" ht="15" x14ac:dyDescent="0.25">
      <c r="A19" s="5">
        <f>Sheet1!D35</f>
        <v>155</v>
      </c>
      <c r="B19" s="5">
        <f>Sheet1!H35</f>
        <v>93</v>
      </c>
      <c r="C19">
        <f t="shared" si="0"/>
        <v>94.885000000000005</v>
      </c>
    </row>
    <row r="20" spans="1:3" ht="15" x14ac:dyDescent="0.25">
      <c r="A20" s="5">
        <f>Sheet1!D36</f>
        <v>158</v>
      </c>
      <c r="B20" s="5">
        <f>Sheet1!H36</f>
        <v>96</v>
      </c>
      <c r="C20">
        <f t="shared" si="0"/>
        <v>96.922000000000011</v>
      </c>
    </row>
    <row r="21" spans="1:3" ht="15" x14ac:dyDescent="0.25">
      <c r="A21" s="5">
        <f>Sheet1!D37</f>
        <v>161</v>
      </c>
      <c r="B21" s="5">
        <f>Sheet1!H37</f>
        <v>99</v>
      </c>
      <c r="C21">
        <f t="shared" si="0"/>
        <v>98.959000000000003</v>
      </c>
    </row>
    <row r="22" spans="1:3" ht="15" x14ac:dyDescent="0.25">
      <c r="A22" s="5">
        <f>Sheet1!D38</f>
        <v>165</v>
      </c>
      <c r="B22" s="5">
        <f>Sheet1!H38</f>
        <v>104</v>
      </c>
      <c r="C22">
        <f t="shared" si="0"/>
        <v>101.67500000000001</v>
      </c>
    </row>
    <row r="23" spans="1:3" ht="15" x14ac:dyDescent="0.25">
      <c r="A23" s="5">
        <f>Sheet1!D39</f>
        <v>167</v>
      </c>
      <c r="B23" s="5">
        <f>Sheet1!H39</f>
        <v>104</v>
      </c>
      <c r="C23">
        <f t="shared" si="0"/>
        <v>103.03300000000002</v>
      </c>
    </row>
    <row r="24" spans="1:3" ht="15" x14ac:dyDescent="0.25">
      <c r="A24" s="5">
        <f>Sheet1!D40</f>
        <v>169</v>
      </c>
      <c r="B24" s="5">
        <f>Sheet1!H40</f>
        <v>108</v>
      </c>
      <c r="C24">
        <f t="shared" si="0"/>
        <v>104.39100000000001</v>
      </c>
    </row>
    <row r="25" spans="1:3" ht="15" x14ac:dyDescent="0.25">
      <c r="A25" s="5">
        <f>Sheet1!D41</f>
        <v>173</v>
      </c>
      <c r="B25" s="5">
        <f>Sheet1!H41</f>
        <v>109.00000000000001</v>
      </c>
      <c r="C25">
        <f t="shared" si="0"/>
        <v>107.10700000000001</v>
      </c>
    </row>
  </sheetData>
  <pageMargins left="0.7" right="0.7" top="0.75" bottom="0.75" header="0.51180555555555496" footer="0.51180555555555496"/>
  <pageSetup firstPageNumber="0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7"/>
  <sheetViews>
    <sheetView topLeftCell="A28" workbookViewId="0">
      <selection activeCell="B43" sqref="B43"/>
    </sheetView>
  </sheetViews>
  <sheetFormatPr defaultRowHeight="14.25" x14ac:dyDescent="0.2"/>
  <cols>
    <col min="1" max="1" width="3.875" bestFit="1" customWidth="1"/>
    <col min="2" max="2" width="12.25" bestFit="1" customWidth="1"/>
  </cols>
  <sheetData>
    <row r="1" spans="1:2" x14ac:dyDescent="0.2">
      <c r="A1" t="str">
        <f>Sheet1!D2</f>
        <v>HR</v>
      </c>
      <c r="B1" s="41" t="s">
        <v>26</v>
      </c>
    </row>
    <row r="2" spans="1:2" x14ac:dyDescent="0.2">
      <c r="A2">
        <f>Sheet1!D3</f>
        <v>78</v>
      </c>
      <c r="B2">
        <f>Sheet1!G3/(60*24)</f>
        <v>1.6633</v>
      </c>
    </row>
    <row r="3" spans="1:2" x14ac:dyDescent="0.2">
      <c r="A3">
        <f>Sheet1!D4</f>
        <v>78</v>
      </c>
      <c r="B3">
        <f>Sheet1!G4/(60*24)</f>
        <v>1.2299</v>
      </c>
    </row>
    <row r="4" spans="1:2" x14ac:dyDescent="0.2">
      <c r="A4">
        <f>Sheet1!D5</f>
        <v>70</v>
      </c>
      <c r="B4">
        <f>Sheet1!G5/(60*24)</f>
        <v>1.4672000000000001</v>
      </c>
    </row>
    <row r="5" spans="1:2" x14ac:dyDescent="0.2">
      <c r="A5">
        <f>Sheet1!D6</f>
        <v>80</v>
      </c>
      <c r="B5">
        <f>Sheet1!G6/(60*24)</f>
        <v>1.3078999999999998</v>
      </c>
    </row>
    <row r="6" spans="1:2" x14ac:dyDescent="0.2">
      <c r="A6">
        <f>Sheet1!D7</f>
        <v>84</v>
      </c>
      <c r="B6">
        <f>Sheet1!G7/(60*24)</f>
        <v>1.4270999999999998</v>
      </c>
    </row>
    <row r="7" spans="1:2" x14ac:dyDescent="0.2">
      <c r="A7">
        <f>Sheet1!D8</f>
        <v>76</v>
      </c>
      <c r="B7">
        <f>Sheet1!G8/(60*24)</f>
        <v>1.5852999999999999</v>
      </c>
    </row>
    <row r="8" spans="1:2" x14ac:dyDescent="0.2">
      <c r="A8">
        <f>Sheet1!D9</f>
        <v>84</v>
      </c>
      <c r="B8">
        <f>Sheet1!G9/(60*24)</f>
        <v>2.3362000000000003</v>
      </c>
    </row>
    <row r="9" spans="1:2" x14ac:dyDescent="0.2">
      <c r="A9">
        <f>Sheet1!D10</f>
        <v>92</v>
      </c>
      <c r="B9">
        <f>Sheet1!G10/(60*24)</f>
        <v>2.8118999999999996</v>
      </c>
    </row>
    <row r="10" spans="1:2" x14ac:dyDescent="0.2">
      <c r="A10">
        <f>Sheet1!D11</f>
        <v>84</v>
      </c>
      <c r="B10">
        <f>Sheet1!G11/(60*24)</f>
        <v>2.2571000000000003</v>
      </c>
    </row>
    <row r="11" spans="1:2" x14ac:dyDescent="0.2">
      <c r="A11">
        <f>Sheet1!D12</f>
        <v>82</v>
      </c>
      <c r="B11">
        <f>Sheet1!G12/(60*24)</f>
        <v>2.3340000000000001</v>
      </c>
    </row>
    <row r="12" spans="1:2" x14ac:dyDescent="0.2">
      <c r="A12">
        <f>Sheet1!D13</f>
        <v>88</v>
      </c>
      <c r="B12">
        <f>Sheet1!G13/(60*24)</f>
        <v>3.0827</v>
      </c>
    </row>
    <row r="13" spans="1:2" x14ac:dyDescent="0.2">
      <c r="A13">
        <f>Sheet1!D14</f>
        <v>88</v>
      </c>
      <c r="B13">
        <f>Sheet1!G14/(60*24)</f>
        <v>3.0827</v>
      </c>
    </row>
    <row r="14" spans="1:2" x14ac:dyDescent="0.2">
      <c r="A14">
        <f>Sheet1!D15</f>
        <v>90</v>
      </c>
      <c r="B14">
        <f>Sheet1!G15/(60*24)</f>
        <v>3.7544999999999997</v>
      </c>
    </row>
    <row r="15" spans="1:2" x14ac:dyDescent="0.2">
      <c r="A15">
        <f>Sheet1!D16</f>
        <v>94</v>
      </c>
      <c r="B15">
        <f>Sheet1!G16/(60*24)</f>
        <v>3.6754000000000007</v>
      </c>
    </row>
    <row r="16" spans="1:2" x14ac:dyDescent="0.2">
      <c r="A16">
        <f>Sheet1!D17</f>
        <v>97</v>
      </c>
      <c r="B16">
        <f>Sheet1!G17/(60*24)</f>
        <v>4.7015000000000002</v>
      </c>
    </row>
    <row r="17" spans="1:2" x14ac:dyDescent="0.2">
      <c r="A17">
        <f>Sheet1!D18</f>
        <v>99</v>
      </c>
      <c r="B17">
        <f>Sheet1!G18/(60*24)</f>
        <v>5.6474000000000002</v>
      </c>
    </row>
    <row r="18" spans="1:2" x14ac:dyDescent="0.2">
      <c r="A18">
        <f>Sheet1!D19</f>
        <v>102</v>
      </c>
      <c r="B18">
        <f>Sheet1!G19/(60*24)</f>
        <v>5.4512999999999998</v>
      </c>
    </row>
    <row r="19" spans="1:2" x14ac:dyDescent="0.2">
      <c r="A19">
        <f>Sheet1!D20</f>
        <v>103</v>
      </c>
      <c r="B19">
        <f>Sheet1!G20/(60*24)</f>
        <v>6.5576000000000008</v>
      </c>
    </row>
    <row r="20" spans="1:2" x14ac:dyDescent="0.2">
      <c r="A20">
        <f>Sheet1!D21</f>
        <v>106</v>
      </c>
      <c r="B20">
        <f>Sheet1!G21/(60*24)</f>
        <v>6.5207999999999995</v>
      </c>
    </row>
    <row r="21" spans="1:2" x14ac:dyDescent="0.2">
      <c r="A21">
        <f>Sheet1!D22</f>
        <v>114</v>
      </c>
      <c r="B21">
        <f>Sheet1!G22/(60*24)</f>
        <v>5.7731999999999992</v>
      </c>
    </row>
    <row r="22" spans="1:2" x14ac:dyDescent="0.2">
      <c r="A22">
        <f>Sheet1!D23</f>
        <v>106</v>
      </c>
      <c r="B22">
        <f>Sheet1!G23/(60*24)</f>
        <v>6.6432999999999991</v>
      </c>
    </row>
    <row r="23" spans="1:2" x14ac:dyDescent="0.2">
      <c r="A23">
        <f>Sheet1!D24</f>
        <v>109</v>
      </c>
      <c r="B23">
        <f>Sheet1!G24/(60*24)</f>
        <v>7.9489999999999998</v>
      </c>
    </row>
    <row r="24" spans="1:2" x14ac:dyDescent="0.2">
      <c r="A24">
        <f>Sheet1!D25</f>
        <v>117</v>
      </c>
      <c r="B24">
        <f>Sheet1!G25/(60*24)</f>
        <v>8.4713999999999992</v>
      </c>
    </row>
    <row r="25" spans="1:2" x14ac:dyDescent="0.2">
      <c r="A25">
        <f>Sheet1!D26</f>
        <v>124</v>
      </c>
      <c r="B25">
        <f>Sheet1!G26/(60*24)</f>
        <v>9.1887999999999987</v>
      </c>
    </row>
    <row r="26" spans="1:2" x14ac:dyDescent="0.2">
      <c r="A26">
        <f>Sheet1!D27</f>
        <v>126</v>
      </c>
      <c r="B26">
        <f>Sheet1!G27/(60*24)</f>
        <v>8.440100000000001</v>
      </c>
    </row>
    <row r="27" spans="1:2" x14ac:dyDescent="0.2">
      <c r="A27">
        <f>Sheet1!D28</f>
        <v>129</v>
      </c>
      <c r="B27">
        <f>Sheet1!G28/(60*24)</f>
        <v>8.7988</v>
      </c>
    </row>
    <row r="28" spans="1:2" x14ac:dyDescent="0.2">
      <c r="A28">
        <f>Sheet1!D29</f>
        <v>135</v>
      </c>
      <c r="B28">
        <f>Sheet1!G29/(60*24)</f>
        <v>10.3874</v>
      </c>
    </row>
    <row r="29" spans="1:2" x14ac:dyDescent="0.2">
      <c r="A29">
        <f>Sheet1!D30</f>
        <v>138</v>
      </c>
      <c r="B29">
        <f>Sheet1!G30/(60*24)</f>
        <v>9.8414000000000001</v>
      </c>
    </row>
    <row r="30" spans="1:2" x14ac:dyDescent="0.2">
      <c r="A30">
        <f>Sheet1!D31</f>
        <v>138</v>
      </c>
      <c r="B30">
        <f>Sheet1!G31/(60*24)</f>
        <v>10.6</v>
      </c>
    </row>
    <row r="31" spans="1:2" x14ac:dyDescent="0.2">
      <c r="A31">
        <f>Sheet1!D32</f>
        <v>139</v>
      </c>
      <c r="B31">
        <f>Sheet1!G32/(60*24)</f>
        <v>9.7667000000000002</v>
      </c>
    </row>
    <row r="32" spans="1:2" x14ac:dyDescent="0.2">
      <c r="A32">
        <f>Sheet1!D33</f>
        <v>143</v>
      </c>
      <c r="B32">
        <f>Sheet1!G33/(60*24)</f>
        <v>11.672799999999999</v>
      </c>
    </row>
    <row r="33" spans="1:2" x14ac:dyDescent="0.2">
      <c r="A33">
        <f>Sheet1!D34</f>
        <v>149</v>
      </c>
      <c r="B33">
        <f>Sheet1!G34/(60*24)</f>
        <v>11.687099999999999</v>
      </c>
    </row>
    <row r="34" spans="1:2" x14ac:dyDescent="0.2">
      <c r="A34">
        <f>Sheet1!D35</f>
        <v>155</v>
      </c>
      <c r="B34">
        <f>Sheet1!G35/(60*24)</f>
        <v>11.734900000000001</v>
      </c>
    </row>
    <row r="35" spans="1:2" x14ac:dyDescent="0.2">
      <c r="A35">
        <f>Sheet1!D36</f>
        <v>158</v>
      </c>
      <c r="B35">
        <f>Sheet1!G36/(60*24)</f>
        <v>13.0159</v>
      </c>
    </row>
    <row r="36" spans="1:2" x14ac:dyDescent="0.2">
      <c r="A36">
        <f>Sheet1!D37</f>
        <v>161</v>
      </c>
      <c r="B36">
        <f>Sheet1!G37/(60*24)</f>
        <v>12.7874</v>
      </c>
    </row>
    <row r="37" spans="1:2" x14ac:dyDescent="0.2">
      <c r="A37">
        <f>Sheet1!D38</f>
        <v>165</v>
      </c>
      <c r="B37">
        <f>Sheet1!G38/(60*24)</f>
        <v>13.238400000000002</v>
      </c>
    </row>
    <row r="38" spans="1:2" x14ac:dyDescent="0.2">
      <c r="A38">
        <f>Sheet1!D39</f>
        <v>167</v>
      </c>
      <c r="B38">
        <f>Sheet1!G39/(60*24)</f>
        <v>13.6372</v>
      </c>
    </row>
    <row r="39" spans="1:2" x14ac:dyDescent="0.2">
      <c r="A39">
        <f>Sheet1!D40</f>
        <v>169</v>
      </c>
      <c r="B39">
        <f>Sheet1!G40/(60*24)</f>
        <v>13.490000000000002</v>
      </c>
    </row>
    <row r="41" spans="1:2" ht="15" x14ac:dyDescent="0.25">
      <c r="A41" s="48" t="s">
        <v>30</v>
      </c>
      <c r="B41" s="45"/>
    </row>
    <row r="42" spans="1:2" ht="28.5" x14ac:dyDescent="0.2">
      <c r="A42" s="45" t="s">
        <v>5</v>
      </c>
      <c r="B42" s="47" t="s">
        <v>31</v>
      </c>
    </row>
    <row r="43" spans="1:2" x14ac:dyDescent="0.2">
      <c r="A43" s="45">
        <v>100</v>
      </c>
      <c r="B43" s="47">
        <f>(0.1364*A43)-8.7093</f>
        <v>4.9306999999999981</v>
      </c>
    </row>
    <row r="44" spans="1:2" x14ac:dyDescent="0.2">
      <c r="A44" s="45">
        <v>105</v>
      </c>
      <c r="B44" s="47">
        <f t="shared" ref="B44:B57" si="0">(0.1364*A44)-8.7093</f>
        <v>5.6126999999999985</v>
      </c>
    </row>
    <row r="45" spans="1:2" x14ac:dyDescent="0.2">
      <c r="A45" s="45">
        <v>110</v>
      </c>
      <c r="B45" s="47">
        <f t="shared" si="0"/>
        <v>6.2946999999999989</v>
      </c>
    </row>
    <row r="46" spans="1:2" x14ac:dyDescent="0.2">
      <c r="A46" s="45">
        <v>115</v>
      </c>
      <c r="B46" s="47">
        <f t="shared" si="0"/>
        <v>6.9766999999999992</v>
      </c>
    </row>
    <row r="47" spans="1:2" x14ac:dyDescent="0.2">
      <c r="A47" s="45">
        <v>120</v>
      </c>
      <c r="B47" s="47">
        <f t="shared" si="0"/>
        <v>7.6586999999999978</v>
      </c>
    </row>
    <row r="48" spans="1:2" x14ac:dyDescent="0.2">
      <c r="A48" s="45">
        <v>125</v>
      </c>
      <c r="B48" s="47">
        <f t="shared" si="0"/>
        <v>8.3407</v>
      </c>
    </row>
    <row r="49" spans="1:2" x14ac:dyDescent="0.2">
      <c r="A49" s="45">
        <v>130</v>
      </c>
      <c r="B49" s="47">
        <f t="shared" si="0"/>
        <v>9.0226999999999986</v>
      </c>
    </row>
    <row r="50" spans="1:2" x14ac:dyDescent="0.2">
      <c r="A50" s="45">
        <v>135</v>
      </c>
      <c r="B50" s="47">
        <f t="shared" si="0"/>
        <v>9.7046999999999972</v>
      </c>
    </row>
    <row r="51" spans="1:2" x14ac:dyDescent="0.2">
      <c r="A51" s="45">
        <v>140</v>
      </c>
      <c r="B51" s="47">
        <f t="shared" si="0"/>
        <v>10.386699999999999</v>
      </c>
    </row>
    <row r="52" spans="1:2" x14ac:dyDescent="0.2">
      <c r="A52" s="45">
        <v>145</v>
      </c>
      <c r="B52" s="47">
        <f t="shared" si="0"/>
        <v>11.068699999999998</v>
      </c>
    </row>
    <row r="53" spans="1:2" x14ac:dyDescent="0.2">
      <c r="A53" s="45">
        <v>150</v>
      </c>
      <c r="B53" s="47">
        <f t="shared" si="0"/>
        <v>11.750699999999997</v>
      </c>
    </row>
    <row r="54" spans="1:2" x14ac:dyDescent="0.2">
      <c r="A54" s="45">
        <v>155</v>
      </c>
      <c r="B54" s="47">
        <f t="shared" si="0"/>
        <v>12.432699999999999</v>
      </c>
    </row>
    <row r="55" spans="1:2" x14ac:dyDescent="0.2">
      <c r="A55" s="45">
        <v>160</v>
      </c>
      <c r="B55" s="47">
        <f t="shared" si="0"/>
        <v>13.114699999999997</v>
      </c>
    </row>
    <row r="56" spans="1:2" x14ac:dyDescent="0.2">
      <c r="A56" s="45">
        <v>165</v>
      </c>
      <c r="B56" s="47">
        <f t="shared" si="0"/>
        <v>13.7967</v>
      </c>
    </row>
    <row r="57" spans="1:2" x14ac:dyDescent="0.2">
      <c r="A57" s="45">
        <v>170</v>
      </c>
      <c r="B57" s="47">
        <f t="shared" si="0"/>
        <v>14.478699999999998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tabSelected="1" workbookViewId="0">
      <selection activeCell="T12" sqref="T12"/>
    </sheetView>
  </sheetViews>
  <sheetFormatPr defaultRowHeight="14.25" x14ac:dyDescent="0.2"/>
  <cols>
    <col min="1" max="1" width="4.25" customWidth="1"/>
    <col min="2" max="2" width="5.375" bestFit="1" customWidth="1"/>
    <col min="3" max="3" width="6" bestFit="1" customWidth="1"/>
    <col min="4" max="4" width="7.75" bestFit="1" customWidth="1"/>
    <col min="5" max="5" width="6.375" bestFit="1" customWidth="1"/>
    <col min="6" max="6" width="9.5" customWidth="1"/>
    <col min="7" max="7" width="9.625" customWidth="1"/>
  </cols>
  <sheetData>
    <row r="1" spans="1:7" ht="18" x14ac:dyDescent="0.25">
      <c r="A1" s="44" t="s">
        <v>27</v>
      </c>
      <c r="B1" s="42"/>
      <c r="C1" s="42"/>
      <c r="D1" s="42"/>
      <c r="E1" s="42"/>
      <c r="F1" s="42"/>
      <c r="G1" s="42"/>
    </row>
    <row r="3" spans="1:7" ht="15" x14ac:dyDescent="0.25">
      <c r="A3" s="43" t="s">
        <v>28</v>
      </c>
      <c r="B3" s="42"/>
      <c r="C3" s="42"/>
      <c r="D3" s="42"/>
      <c r="E3" s="42"/>
      <c r="F3" s="42"/>
      <c r="G3" s="42"/>
    </row>
    <row r="4" spans="1:7" ht="30" x14ac:dyDescent="0.2">
      <c r="A4" s="49" t="s">
        <v>5</v>
      </c>
      <c r="B4" s="49" t="s">
        <v>7</v>
      </c>
      <c r="C4" s="49" t="s">
        <v>19</v>
      </c>
      <c r="D4" s="49" t="s">
        <v>20</v>
      </c>
      <c r="E4" s="49" t="s">
        <v>29</v>
      </c>
      <c r="F4" s="50" t="s">
        <v>33</v>
      </c>
      <c r="G4" s="50" t="s">
        <v>32</v>
      </c>
    </row>
    <row r="5" spans="1:7" x14ac:dyDescent="0.2">
      <c r="A5" s="6">
        <v>100</v>
      </c>
      <c r="B5" s="7">
        <f t="shared" ref="B5:B8" si="0">((0.679*A5)-10.36)/100</f>
        <v>0.57540000000000002</v>
      </c>
      <c r="C5" s="7">
        <f>(-3.3333*B5)+3.3333</f>
        <v>1.4153191799999998</v>
      </c>
      <c r="D5" s="7">
        <f>1-C5</f>
        <v>-0.41531917999999979</v>
      </c>
      <c r="E5" s="7">
        <f>HR_vs_EE!B43</f>
        <v>4.9306999999999981</v>
      </c>
      <c r="F5" s="7">
        <f>E5*C5</f>
        <v>6.9785142808259959</v>
      </c>
      <c r="G5" s="7">
        <f>D5*E5</f>
        <v>-2.0478142808259983</v>
      </c>
    </row>
    <row r="6" spans="1:7" x14ac:dyDescent="0.2">
      <c r="A6" s="6">
        <v>105</v>
      </c>
      <c r="B6" s="7">
        <f t="shared" si="0"/>
        <v>0.60935000000000006</v>
      </c>
      <c r="C6" s="7">
        <f t="shared" ref="C6:C19" si="1">(-3.3333*B6)+3.3333</f>
        <v>1.3021536449999997</v>
      </c>
      <c r="D6" s="7">
        <f t="shared" ref="D6:D19" si="2">1-C6</f>
        <v>-0.30215364499999975</v>
      </c>
      <c r="E6" s="7">
        <f>HR_vs_EE!B44</f>
        <v>5.6126999999999985</v>
      </c>
      <c r="F6" s="7">
        <f t="shared" ref="F6:F19" si="3">E6*C6</f>
        <v>7.3085977632914965</v>
      </c>
      <c r="G6" s="7">
        <f t="shared" ref="G6:G19" si="4">D6*E6</f>
        <v>-1.6958977632914982</v>
      </c>
    </row>
    <row r="7" spans="1:7" x14ac:dyDescent="0.2">
      <c r="A7" s="6">
        <v>110</v>
      </c>
      <c r="B7" s="7">
        <f t="shared" si="0"/>
        <v>0.64330000000000009</v>
      </c>
      <c r="C7" s="7">
        <f t="shared" si="1"/>
        <v>1.1889881099999995</v>
      </c>
      <c r="D7" s="7">
        <f t="shared" si="2"/>
        <v>-0.18898810999999949</v>
      </c>
      <c r="E7" s="7">
        <f>HR_vs_EE!B45</f>
        <v>6.2946999999999989</v>
      </c>
      <c r="F7" s="7">
        <f t="shared" si="3"/>
        <v>7.4843234560169956</v>
      </c>
      <c r="G7" s="7">
        <f t="shared" si="4"/>
        <v>-1.1896234560169965</v>
      </c>
    </row>
    <row r="8" spans="1:7" x14ac:dyDescent="0.2">
      <c r="A8" s="6">
        <v>115</v>
      </c>
      <c r="B8" s="7">
        <f t="shared" si="0"/>
        <v>0.67725000000000013</v>
      </c>
      <c r="C8" s="7">
        <f t="shared" si="1"/>
        <v>1.0758225749999997</v>
      </c>
      <c r="D8" s="7">
        <f t="shared" si="2"/>
        <v>-7.582257499999967E-2</v>
      </c>
      <c r="E8" s="7">
        <f>HR_vs_EE!B46</f>
        <v>6.9766999999999992</v>
      </c>
      <c r="F8" s="7">
        <f t="shared" si="3"/>
        <v>7.5056913590024967</v>
      </c>
      <c r="G8" s="7">
        <f t="shared" si="4"/>
        <v>-0.52899135900249761</v>
      </c>
    </row>
    <row r="9" spans="1:7" x14ac:dyDescent="0.2">
      <c r="A9" s="46">
        <v>120</v>
      </c>
      <c r="B9" s="7">
        <f>((0.679*A9)-10.36)/100</f>
        <v>0.71120000000000005</v>
      </c>
      <c r="C9" s="7">
        <f t="shared" si="1"/>
        <v>0.96265703999999985</v>
      </c>
      <c r="D9" s="7">
        <f t="shared" si="2"/>
        <v>3.7342960000000147E-2</v>
      </c>
      <c r="E9" s="7">
        <f>HR_vs_EE!B47</f>
        <v>7.6586999999999978</v>
      </c>
      <c r="F9" s="7">
        <f t="shared" si="3"/>
        <v>7.3727014722479964</v>
      </c>
      <c r="G9" s="7">
        <f t="shared" si="4"/>
        <v>0.28599852775200102</v>
      </c>
    </row>
    <row r="10" spans="1:7" x14ac:dyDescent="0.2">
      <c r="A10" s="46">
        <v>125</v>
      </c>
      <c r="B10" s="7">
        <f t="shared" ref="B10:B19" si="5">((0.679*A10)-10.36)/100</f>
        <v>0.74514999999999998</v>
      </c>
      <c r="C10" s="7">
        <f t="shared" si="1"/>
        <v>0.84949150500000004</v>
      </c>
      <c r="D10" s="7">
        <f t="shared" si="2"/>
        <v>0.15050849499999996</v>
      </c>
      <c r="E10" s="7">
        <f>HR_vs_EE!B48</f>
        <v>8.3407</v>
      </c>
      <c r="F10" s="7">
        <f t="shared" si="3"/>
        <v>7.0853537957535</v>
      </c>
      <c r="G10" s="7">
        <f t="shared" si="4"/>
        <v>1.2553462042464998</v>
      </c>
    </row>
    <row r="11" spans="1:7" x14ac:dyDescent="0.2">
      <c r="A11" s="46">
        <v>130</v>
      </c>
      <c r="B11" s="7">
        <f t="shared" si="5"/>
        <v>0.77910000000000013</v>
      </c>
      <c r="C11" s="7">
        <f t="shared" si="1"/>
        <v>0.73632596999999977</v>
      </c>
      <c r="D11" s="7">
        <f t="shared" si="2"/>
        <v>0.26367403000000023</v>
      </c>
      <c r="E11" s="7">
        <f>HR_vs_EE!B49</f>
        <v>9.0226999999999986</v>
      </c>
      <c r="F11" s="7">
        <f t="shared" si="3"/>
        <v>6.6436483295189968</v>
      </c>
      <c r="G11" s="7">
        <f t="shared" si="4"/>
        <v>2.3790516704810019</v>
      </c>
    </row>
    <row r="12" spans="1:7" x14ac:dyDescent="0.2">
      <c r="A12" s="46">
        <v>135</v>
      </c>
      <c r="B12" s="7">
        <f t="shared" si="5"/>
        <v>0.81305000000000005</v>
      </c>
      <c r="C12" s="7">
        <f t="shared" si="1"/>
        <v>0.62316043499999996</v>
      </c>
      <c r="D12" s="7">
        <f t="shared" si="2"/>
        <v>0.37683956500000004</v>
      </c>
      <c r="E12" s="7">
        <f>HR_vs_EE!B50</f>
        <v>9.7046999999999972</v>
      </c>
      <c r="F12" s="7">
        <f t="shared" si="3"/>
        <v>6.0475850735444983</v>
      </c>
      <c r="G12" s="7">
        <f t="shared" si="4"/>
        <v>3.6571149264554994</v>
      </c>
    </row>
    <row r="13" spans="1:7" x14ac:dyDescent="0.2">
      <c r="A13" s="46">
        <v>140</v>
      </c>
      <c r="B13" s="7">
        <f t="shared" si="5"/>
        <v>0.84699999999999998</v>
      </c>
      <c r="C13" s="7">
        <f t="shared" si="1"/>
        <v>0.50999490000000014</v>
      </c>
      <c r="D13" s="7">
        <f t="shared" si="2"/>
        <v>0.49000509999999986</v>
      </c>
      <c r="E13" s="7">
        <f>HR_vs_EE!B51</f>
        <v>10.386699999999999</v>
      </c>
      <c r="F13" s="7">
        <f t="shared" si="3"/>
        <v>5.297164027830001</v>
      </c>
      <c r="G13" s="7">
        <f t="shared" si="4"/>
        <v>5.0895359721699984</v>
      </c>
    </row>
    <row r="14" spans="1:7" x14ac:dyDescent="0.2">
      <c r="A14" s="46">
        <v>145</v>
      </c>
      <c r="B14" s="7">
        <f t="shared" si="5"/>
        <v>0.88095000000000012</v>
      </c>
      <c r="C14" s="7">
        <f t="shared" si="1"/>
        <v>0.39682936499999943</v>
      </c>
      <c r="D14" s="7">
        <f t="shared" si="2"/>
        <v>0.60317063500000057</v>
      </c>
      <c r="E14" s="7">
        <f>HR_vs_EE!B52</f>
        <v>11.068699999999998</v>
      </c>
      <c r="F14" s="7">
        <f t="shared" si="3"/>
        <v>4.3923851923754933</v>
      </c>
      <c r="G14" s="7">
        <f t="shared" si="4"/>
        <v>6.6763148076245047</v>
      </c>
    </row>
    <row r="15" spans="1:7" x14ac:dyDescent="0.2">
      <c r="A15" s="46">
        <v>150</v>
      </c>
      <c r="B15" s="7">
        <f t="shared" si="5"/>
        <v>0.91490000000000005</v>
      </c>
      <c r="C15" s="7">
        <f t="shared" si="1"/>
        <v>0.28366382999999962</v>
      </c>
      <c r="D15" s="7">
        <f t="shared" si="2"/>
        <v>0.71633617000000038</v>
      </c>
      <c r="E15" s="7">
        <f>HR_vs_EE!B53</f>
        <v>11.750699999999997</v>
      </c>
      <c r="F15" s="7">
        <f t="shared" si="3"/>
        <v>3.3332485671809944</v>
      </c>
      <c r="G15" s="7">
        <f t="shared" si="4"/>
        <v>8.4174514328190018</v>
      </c>
    </row>
    <row r="16" spans="1:7" x14ac:dyDescent="0.2">
      <c r="A16" s="46">
        <v>155</v>
      </c>
      <c r="B16" s="7">
        <f t="shared" si="5"/>
        <v>0.94885000000000008</v>
      </c>
      <c r="C16" s="7">
        <f t="shared" si="1"/>
        <v>0.1704982949999998</v>
      </c>
      <c r="D16" s="7">
        <f t="shared" si="2"/>
        <v>0.8295017050000002</v>
      </c>
      <c r="E16" s="7">
        <f>HR_vs_EE!B54</f>
        <v>12.432699999999999</v>
      </c>
      <c r="F16" s="7">
        <f t="shared" si="3"/>
        <v>2.1197541522464971</v>
      </c>
      <c r="G16" s="7">
        <f t="shared" si="4"/>
        <v>10.312945847753502</v>
      </c>
    </row>
    <row r="17" spans="1:7" x14ac:dyDescent="0.2">
      <c r="A17" s="46">
        <v>160</v>
      </c>
      <c r="B17" s="7">
        <f t="shared" si="5"/>
        <v>0.98280000000000012</v>
      </c>
      <c r="C17" s="7">
        <f t="shared" si="1"/>
        <v>5.7332759999999539E-2</v>
      </c>
      <c r="D17" s="7">
        <f t="shared" si="2"/>
        <v>0.94266724000000046</v>
      </c>
      <c r="E17" s="7">
        <f>HR_vs_EE!B55</f>
        <v>13.114699999999997</v>
      </c>
      <c r="F17" s="7">
        <f t="shared" si="3"/>
        <v>0.7519019475719938</v>
      </c>
      <c r="G17" s="7">
        <f t="shared" si="4"/>
        <v>12.362798052428003</v>
      </c>
    </row>
    <row r="18" spans="1:7" x14ac:dyDescent="0.2">
      <c r="A18" s="46">
        <v>165</v>
      </c>
      <c r="B18" s="7">
        <f t="shared" si="5"/>
        <v>1.01675</v>
      </c>
      <c r="C18" s="7">
        <f t="shared" si="1"/>
        <v>-5.5832775000000279E-2</v>
      </c>
      <c r="D18" s="7">
        <f t="shared" si="2"/>
        <v>1.0558327750000003</v>
      </c>
      <c r="E18" s="7">
        <f>HR_vs_EE!B56</f>
        <v>13.7967</v>
      </c>
      <c r="F18" s="7">
        <f t="shared" si="3"/>
        <v>-0.77030804684250387</v>
      </c>
      <c r="G18" s="7">
        <f t="shared" si="4"/>
        <v>14.567008046842503</v>
      </c>
    </row>
    <row r="19" spans="1:7" x14ac:dyDescent="0.2">
      <c r="A19" s="46">
        <v>170</v>
      </c>
      <c r="B19" s="7">
        <f t="shared" si="5"/>
        <v>1.0507</v>
      </c>
      <c r="C19" s="7">
        <f t="shared" si="1"/>
        <v>-0.1689983100000001</v>
      </c>
      <c r="D19" s="7">
        <f t="shared" si="2"/>
        <v>1.1689983100000001</v>
      </c>
      <c r="E19" s="7">
        <f>HR_vs_EE!B57</f>
        <v>14.478699999999998</v>
      </c>
      <c r="F19" s="7">
        <f t="shared" si="3"/>
        <v>-2.4468758309970009</v>
      </c>
      <c r="G19" s="7">
        <f t="shared" si="4"/>
        <v>16.925575830996998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"/>
  <sheetViews>
    <sheetView zoomScaleNormal="100" workbookViewId="0">
      <selection activeCell="D27" sqref="D27"/>
    </sheetView>
  </sheetViews>
  <sheetFormatPr defaultRowHeight="14.25" x14ac:dyDescent="0.2"/>
  <cols>
    <col min="1" max="1" width="4.875" customWidth="1"/>
    <col min="2" max="2" width="5.5" customWidth="1"/>
    <col min="3" max="3" width="6.125" customWidth="1"/>
    <col min="4" max="4" width="7.75" customWidth="1"/>
    <col min="5" max="5" width="9.625" customWidth="1"/>
    <col min="6" max="1025" width="8.625" customWidth="1"/>
  </cols>
  <sheetData>
    <row r="1" spans="1:3" x14ac:dyDescent="0.2">
      <c r="A1" t="s">
        <v>7</v>
      </c>
      <c r="B1" t="s">
        <v>16</v>
      </c>
    </row>
    <row r="2" spans="1:3" x14ac:dyDescent="0.2">
      <c r="A2">
        <v>0.7</v>
      </c>
      <c r="B2">
        <v>1</v>
      </c>
    </row>
    <row r="3" spans="1:3" x14ac:dyDescent="0.2">
      <c r="A3">
        <v>1</v>
      </c>
      <c r="B3">
        <v>0</v>
      </c>
    </row>
    <row r="7" spans="1:3" ht="15" x14ac:dyDescent="0.25">
      <c r="A7" s="5" t="s">
        <v>7</v>
      </c>
      <c r="B7" s="5" t="s">
        <v>17</v>
      </c>
      <c r="C7" s="5" t="s">
        <v>18</v>
      </c>
    </row>
    <row r="8" spans="1:3" x14ac:dyDescent="0.2">
      <c r="A8" s="7">
        <v>0.7</v>
      </c>
      <c r="B8" s="8">
        <f t="shared" ref="B8:B14" si="0">(-3.3333*A8)+3.3333</f>
        <v>0.99998999999999993</v>
      </c>
      <c r="C8" s="9">
        <f t="shared" ref="C8:C14" si="1">1-B8</f>
        <v>1.0000000000065512E-5</v>
      </c>
    </row>
    <row r="9" spans="1:3" x14ac:dyDescent="0.2">
      <c r="A9" s="6">
        <v>0.75</v>
      </c>
      <c r="B9" s="8">
        <f t="shared" si="0"/>
        <v>0.83332499999999987</v>
      </c>
      <c r="C9" s="9">
        <f t="shared" si="1"/>
        <v>0.16667500000000013</v>
      </c>
    </row>
    <row r="10" spans="1:3" x14ac:dyDescent="0.2">
      <c r="A10" s="7">
        <v>0.8</v>
      </c>
      <c r="B10" s="8">
        <f t="shared" si="0"/>
        <v>0.66665999999999981</v>
      </c>
      <c r="C10" s="9">
        <f t="shared" si="1"/>
        <v>0.33334000000000019</v>
      </c>
    </row>
    <row r="11" spans="1:3" x14ac:dyDescent="0.2">
      <c r="A11" s="6">
        <v>0.85</v>
      </c>
      <c r="B11" s="8">
        <f t="shared" si="0"/>
        <v>0.49999500000000019</v>
      </c>
      <c r="C11" s="9">
        <f t="shared" si="1"/>
        <v>0.50000499999999981</v>
      </c>
    </row>
    <row r="12" spans="1:3" x14ac:dyDescent="0.2">
      <c r="A12" s="7">
        <v>0.9</v>
      </c>
      <c r="B12" s="8">
        <f t="shared" si="0"/>
        <v>0.33333000000000013</v>
      </c>
      <c r="C12" s="9">
        <f t="shared" si="1"/>
        <v>0.66666999999999987</v>
      </c>
    </row>
    <row r="13" spans="1:3" x14ac:dyDescent="0.2">
      <c r="A13" s="6">
        <v>0.95</v>
      </c>
      <c r="B13" s="8">
        <f t="shared" si="0"/>
        <v>0.16666500000000006</v>
      </c>
      <c r="C13" s="9">
        <f t="shared" si="1"/>
        <v>0.83333499999999994</v>
      </c>
    </row>
    <row r="14" spans="1:3" x14ac:dyDescent="0.2">
      <c r="A14" s="7">
        <v>1</v>
      </c>
      <c r="B14" s="8">
        <f t="shared" si="0"/>
        <v>0</v>
      </c>
      <c r="C14" s="9">
        <f t="shared" si="1"/>
        <v>1</v>
      </c>
    </row>
    <row r="17" spans="1:5" ht="15" x14ac:dyDescent="0.25">
      <c r="A17" s="10" t="s">
        <v>5</v>
      </c>
      <c r="B17" s="11" t="s">
        <v>7</v>
      </c>
      <c r="C17" s="11" t="s">
        <v>19</v>
      </c>
      <c r="D17" s="12" t="s">
        <v>18</v>
      </c>
    </row>
    <row r="18" spans="1:5" x14ac:dyDescent="0.2">
      <c r="A18" s="13">
        <v>120</v>
      </c>
      <c r="B18" s="7">
        <f t="shared" ref="B18:B26" si="2">((0.6681*A18)-9.9697)/100</f>
        <v>0.70202299999999995</v>
      </c>
      <c r="C18" s="8">
        <f t="shared" ref="C18:C27" si="3">(-3.3333*B18)+3.3333</f>
        <v>0.99324673409999997</v>
      </c>
      <c r="D18" s="14">
        <f t="shared" ref="D18:D27" si="4">1-C18</f>
        <v>6.7532659000000272E-3</v>
      </c>
    </row>
    <row r="19" spans="1:5" x14ac:dyDescent="0.2">
      <c r="A19" s="13">
        <v>125</v>
      </c>
      <c r="B19" s="7">
        <f t="shared" si="2"/>
        <v>0.73542799999999997</v>
      </c>
      <c r="C19" s="8">
        <f t="shared" si="3"/>
        <v>0.8818978475999999</v>
      </c>
      <c r="D19" s="14">
        <f t="shared" si="4"/>
        <v>0.1181021524000001</v>
      </c>
    </row>
    <row r="20" spans="1:5" x14ac:dyDescent="0.2">
      <c r="A20" s="13">
        <v>130</v>
      </c>
      <c r="B20" s="7">
        <f t="shared" si="2"/>
        <v>0.7688330000000001</v>
      </c>
      <c r="C20" s="8">
        <f t="shared" si="3"/>
        <v>0.77054896109999982</v>
      </c>
      <c r="D20" s="14">
        <f t="shared" si="4"/>
        <v>0.22945103890000018</v>
      </c>
    </row>
    <row r="21" spans="1:5" x14ac:dyDescent="0.2">
      <c r="A21" s="13">
        <v>135</v>
      </c>
      <c r="B21" s="7">
        <f t="shared" si="2"/>
        <v>0.80223800000000001</v>
      </c>
      <c r="C21" s="8">
        <f t="shared" si="3"/>
        <v>0.65920007460000019</v>
      </c>
      <c r="D21" s="14">
        <f t="shared" si="4"/>
        <v>0.34079992539999981</v>
      </c>
    </row>
    <row r="22" spans="1:5" x14ac:dyDescent="0.2">
      <c r="A22" s="13">
        <v>140</v>
      </c>
      <c r="B22" s="7">
        <f t="shared" si="2"/>
        <v>0.83564300000000002</v>
      </c>
      <c r="C22" s="8">
        <f t="shared" si="3"/>
        <v>0.54785118810000011</v>
      </c>
      <c r="D22" s="14">
        <f t="shared" si="4"/>
        <v>0.45214881189999989</v>
      </c>
    </row>
    <row r="23" spans="1:5" x14ac:dyDescent="0.2">
      <c r="A23" s="13">
        <v>145</v>
      </c>
      <c r="B23" s="7">
        <f t="shared" si="2"/>
        <v>0.86904799999999993</v>
      </c>
      <c r="C23" s="8">
        <f t="shared" si="3"/>
        <v>0.43650230160000003</v>
      </c>
      <c r="D23" s="14">
        <f t="shared" si="4"/>
        <v>0.56349769839999997</v>
      </c>
    </row>
    <row r="24" spans="1:5" x14ac:dyDescent="0.2">
      <c r="A24" s="13">
        <v>150</v>
      </c>
      <c r="B24" s="7">
        <f t="shared" si="2"/>
        <v>0.90245299999999995</v>
      </c>
      <c r="C24" s="8">
        <f t="shared" si="3"/>
        <v>0.32515341509999995</v>
      </c>
      <c r="D24" s="14">
        <f t="shared" si="4"/>
        <v>0.67484658490000005</v>
      </c>
    </row>
    <row r="25" spans="1:5" x14ac:dyDescent="0.2">
      <c r="A25" s="13">
        <v>155</v>
      </c>
      <c r="B25" s="7">
        <f t="shared" si="2"/>
        <v>0.93585800000000008</v>
      </c>
      <c r="C25" s="8">
        <f t="shared" si="3"/>
        <v>0.21380452859999988</v>
      </c>
      <c r="D25" s="14">
        <f t="shared" si="4"/>
        <v>0.78619547140000012</v>
      </c>
    </row>
    <row r="26" spans="1:5" x14ac:dyDescent="0.2">
      <c r="A26" s="13">
        <v>160</v>
      </c>
      <c r="B26" s="7">
        <f t="shared" si="2"/>
        <v>0.96926299999999999</v>
      </c>
      <c r="C26" s="8">
        <f t="shared" si="3"/>
        <v>0.10245564210000024</v>
      </c>
      <c r="D26" s="14">
        <f t="shared" si="4"/>
        <v>0.89754435789999976</v>
      </c>
    </row>
    <row r="27" spans="1:5" x14ac:dyDescent="0.2">
      <c r="A27" s="15">
        <v>165</v>
      </c>
      <c r="B27" s="16">
        <v>1</v>
      </c>
      <c r="C27" s="17">
        <f t="shared" si="3"/>
        <v>0</v>
      </c>
      <c r="D27" s="18">
        <f t="shared" si="4"/>
        <v>1</v>
      </c>
    </row>
    <row r="32" spans="1:5" ht="15" x14ac:dyDescent="0.25">
      <c r="A32" s="19" t="s">
        <v>5</v>
      </c>
      <c r="B32" s="20" t="s">
        <v>7</v>
      </c>
      <c r="C32" s="20" t="s">
        <v>19</v>
      </c>
      <c r="D32" s="20" t="s">
        <v>20</v>
      </c>
      <c r="E32" s="21" t="s">
        <v>21</v>
      </c>
    </row>
    <row r="33" spans="1:5" x14ac:dyDescent="0.2">
      <c r="A33" s="22">
        <v>120</v>
      </c>
      <c r="B33" s="23">
        <f t="shared" ref="B33:B41" si="5">((0.6681*A33)-9.9697)/100</f>
        <v>0.70202299999999995</v>
      </c>
      <c r="C33" s="24">
        <f t="shared" ref="C33:C42" si="6">(-3.3333*B33)+3.3333</f>
        <v>0.99324673409999997</v>
      </c>
      <c r="D33" s="25">
        <f t="shared" ref="D33:D42" si="7">1-C33</f>
        <v>6.7532659000000272E-3</v>
      </c>
      <c r="E33" s="26">
        <f t="shared" ref="E33:E42" si="8">(0.0101*A33)-0.6486</f>
        <v>0.56340000000000001</v>
      </c>
    </row>
    <row r="34" spans="1:5" x14ac:dyDescent="0.2">
      <c r="A34" s="27">
        <v>125</v>
      </c>
      <c r="B34" s="28">
        <f t="shared" si="5"/>
        <v>0.73542799999999997</v>
      </c>
      <c r="C34" s="29">
        <f t="shared" si="6"/>
        <v>0.8818978475999999</v>
      </c>
      <c r="D34" s="30">
        <f t="shared" si="7"/>
        <v>0.1181021524000001</v>
      </c>
      <c r="E34" s="31">
        <f t="shared" si="8"/>
        <v>0.6139</v>
      </c>
    </row>
    <row r="35" spans="1:5" x14ac:dyDescent="0.2">
      <c r="A35" s="27">
        <v>130</v>
      </c>
      <c r="B35" s="28">
        <f t="shared" si="5"/>
        <v>0.7688330000000001</v>
      </c>
      <c r="C35" s="29">
        <f t="shared" si="6"/>
        <v>0.77054896109999982</v>
      </c>
      <c r="D35" s="30">
        <f t="shared" si="7"/>
        <v>0.22945103890000018</v>
      </c>
      <c r="E35" s="31">
        <f t="shared" si="8"/>
        <v>0.66439999999999999</v>
      </c>
    </row>
    <row r="36" spans="1:5" x14ac:dyDescent="0.2">
      <c r="A36" s="27">
        <v>135</v>
      </c>
      <c r="B36" s="28">
        <f t="shared" si="5"/>
        <v>0.80223800000000001</v>
      </c>
      <c r="C36" s="29">
        <f t="shared" si="6"/>
        <v>0.65920007460000019</v>
      </c>
      <c r="D36" s="30">
        <f t="shared" si="7"/>
        <v>0.34079992539999981</v>
      </c>
      <c r="E36" s="31">
        <f t="shared" si="8"/>
        <v>0.71489999999999998</v>
      </c>
    </row>
    <row r="37" spans="1:5" x14ac:dyDescent="0.2">
      <c r="A37" s="27">
        <v>140</v>
      </c>
      <c r="B37" s="28">
        <f t="shared" si="5"/>
        <v>0.83564300000000002</v>
      </c>
      <c r="C37" s="29">
        <f t="shared" si="6"/>
        <v>0.54785118810000011</v>
      </c>
      <c r="D37" s="30">
        <f t="shared" si="7"/>
        <v>0.45214881189999989</v>
      </c>
      <c r="E37" s="31">
        <f t="shared" si="8"/>
        <v>0.76539999999999997</v>
      </c>
    </row>
    <row r="38" spans="1:5" x14ac:dyDescent="0.2">
      <c r="A38" s="27">
        <v>145</v>
      </c>
      <c r="B38" s="28">
        <f t="shared" si="5"/>
        <v>0.86904799999999993</v>
      </c>
      <c r="C38" s="29">
        <f t="shared" si="6"/>
        <v>0.43650230160000003</v>
      </c>
      <c r="D38" s="30">
        <f t="shared" si="7"/>
        <v>0.56349769839999997</v>
      </c>
      <c r="E38" s="31">
        <f t="shared" si="8"/>
        <v>0.81589999999999996</v>
      </c>
    </row>
    <row r="39" spans="1:5" x14ac:dyDescent="0.2">
      <c r="A39" s="27">
        <v>150</v>
      </c>
      <c r="B39" s="28">
        <f t="shared" si="5"/>
        <v>0.90245299999999995</v>
      </c>
      <c r="C39" s="29">
        <f t="shared" si="6"/>
        <v>0.32515341509999995</v>
      </c>
      <c r="D39" s="30">
        <f t="shared" si="7"/>
        <v>0.67484658490000005</v>
      </c>
      <c r="E39" s="31">
        <f t="shared" si="8"/>
        <v>0.86639999999999995</v>
      </c>
    </row>
    <row r="40" spans="1:5" x14ac:dyDescent="0.2">
      <c r="A40" s="27">
        <v>155</v>
      </c>
      <c r="B40" s="28">
        <f t="shared" si="5"/>
        <v>0.93585800000000008</v>
      </c>
      <c r="C40" s="29">
        <f t="shared" si="6"/>
        <v>0.21380452859999988</v>
      </c>
      <c r="D40" s="30">
        <f t="shared" si="7"/>
        <v>0.78619547140000012</v>
      </c>
      <c r="E40" s="31">
        <f t="shared" si="8"/>
        <v>0.91689999999999994</v>
      </c>
    </row>
    <row r="41" spans="1:5" x14ac:dyDescent="0.2">
      <c r="A41" s="27">
        <v>160</v>
      </c>
      <c r="B41" s="28">
        <f t="shared" si="5"/>
        <v>0.96926299999999999</v>
      </c>
      <c r="C41" s="29">
        <f t="shared" si="6"/>
        <v>0.10245564210000024</v>
      </c>
      <c r="D41" s="30">
        <f t="shared" si="7"/>
        <v>0.89754435789999976</v>
      </c>
      <c r="E41" s="31">
        <f t="shared" si="8"/>
        <v>0.96739999999999993</v>
      </c>
    </row>
    <row r="42" spans="1:5" x14ac:dyDescent="0.2">
      <c r="A42" s="32">
        <v>165</v>
      </c>
      <c r="B42" s="33">
        <v>1</v>
      </c>
      <c r="C42" s="34">
        <f t="shared" si="6"/>
        <v>0</v>
      </c>
      <c r="D42" s="35">
        <f t="shared" si="7"/>
        <v>1</v>
      </c>
      <c r="E42" s="36">
        <f t="shared" si="8"/>
        <v>1.0179</v>
      </c>
    </row>
  </sheetData>
  <pageMargins left="0.7" right="0.7" top="0.75" bottom="0.75" header="0.51180555555555496" footer="0.51180555555555496"/>
  <pageSetup firstPageNumber="0" orientation="portrait" horizontalDpi="300" verticalDpi="30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"/>
  <sheetViews>
    <sheetView zoomScaleNormal="100" workbookViewId="0">
      <selection activeCell="D23" sqref="D23"/>
    </sheetView>
  </sheetViews>
  <sheetFormatPr defaultRowHeight="14.25" x14ac:dyDescent="0.2"/>
  <cols>
    <col min="1" max="1025" width="8.625" customWidth="1"/>
  </cols>
  <sheetData>
    <row r="1" spans="1:2" x14ac:dyDescent="0.2">
      <c r="A1" t="str">
        <f>Sheet1!D2</f>
        <v>HR</v>
      </c>
      <c r="B1" t="str">
        <f>Sheet1!H2</f>
        <v>RERx100</v>
      </c>
    </row>
    <row r="2" spans="1:2" x14ac:dyDescent="0.2">
      <c r="A2">
        <f>Sheet1!D3</f>
        <v>78</v>
      </c>
      <c r="B2">
        <f>Sheet1!H3</f>
        <v>73</v>
      </c>
    </row>
    <row r="3" spans="1:2" x14ac:dyDescent="0.2">
      <c r="A3">
        <f>Sheet1!D4</f>
        <v>78</v>
      </c>
      <c r="B3">
        <f>Sheet1!H4</f>
        <v>78</v>
      </c>
    </row>
    <row r="4" spans="1:2" x14ac:dyDescent="0.2">
      <c r="A4">
        <f>Sheet1!D5</f>
        <v>70</v>
      </c>
      <c r="B4">
        <f>Sheet1!H5</f>
        <v>79</v>
      </c>
    </row>
    <row r="5" spans="1:2" x14ac:dyDescent="0.2">
      <c r="A5">
        <f>Sheet1!D6</f>
        <v>80</v>
      </c>
      <c r="B5">
        <f>Sheet1!H6</f>
        <v>76</v>
      </c>
    </row>
    <row r="6" spans="1:2" x14ac:dyDescent="0.2">
      <c r="A6">
        <f>Sheet1!D7</f>
        <v>84</v>
      </c>
      <c r="B6">
        <f>Sheet1!H7</f>
        <v>74</v>
      </c>
    </row>
    <row r="7" spans="1:2" x14ac:dyDescent="0.2">
      <c r="A7">
        <f>Sheet1!D8</f>
        <v>76</v>
      </c>
      <c r="B7">
        <f>Sheet1!H8</f>
        <v>75</v>
      </c>
    </row>
    <row r="8" spans="1:2" x14ac:dyDescent="0.2">
      <c r="A8">
        <f>Sheet1!D9</f>
        <v>84</v>
      </c>
      <c r="B8">
        <f>Sheet1!H9</f>
        <v>71</v>
      </c>
    </row>
    <row r="9" spans="1:2" x14ac:dyDescent="0.2">
      <c r="A9">
        <f>Sheet1!D10</f>
        <v>92</v>
      </c>
      <c r="B9">
        <f>Sheet1!H10</f>
        <v>71</v>
      </c>
    </row>
    <row r="10" spans="1:2" x14ac:dyDescent="0.2">
      <c r="A10">
        <f>Sheet1!D11</f>
        <v>84</v>
      </c>
      <c r="B10">
        <f>Sheet1!H11</f>
        <v>71</v>
      </c>
    </row>
    <row r="11" spans="1:2" x14ac:dyDescent="0.2">
      <c r="A11">
        <f>Sheet1!D12</f>
        <v>82</v>
      </c>
      <c r="B11">
        <f>Sheet1!H12</f>
        <v>66</v>
      </c>
    </row>
    <row r="12" spans="1:2" x14ac:dyDescent="0.2">
      <c r="A12">
        <f>Sheet1!D13</f>
        <v>88</v>
      </c>
      <c r="B12">
        <f>Sheet1!H13</f>
        <v>63</v>
      </c>
    </row>
    <row r="13" spans="1:2" x14ac:dyDescent="0.2">
      <c r="A13">
        <f>Sheet1!D14</f>
        <v>88</v>
      </c>
      <c r="B13">
        <f>Sheet1!H14</f>
        <v>63</v>
      </c>
    </row>
    <row r="14" spans="1:2" x14ac:dyDescent="0.2">
      <c r="A14">
        <f>Sheet1!D15</f>
        <v>90</v>
      </c>
      <c r="B14">
        <f>Sheet1!H15</f>
        <v>63</v>
      </c>
    </row>
    <row r="15" spans="1:2" x14ac:dyDescent="0.2">
      <c r="A15">
        <f>Sheet1!D16</f>
        <v>94</v>
      </c>
      <c r="B15">
        <f>Sheet1!H16</f>
        <v>62</v>
      </c>
    </row>
    <row r="16" spans="1:2" x14ac:dyDescent="0.2">
      <c r="A16">
        <f>Sheet1!D17</f>
        <v>97</v>
      </c>
      <c r="B16">
        <f>Sheet1!H17</f>
        <v>60</v>
      </c>
    </row>
    <row r="17" spans="1:2" x14ac:dyDescent="0.2">
      <c r="A17">
        <f>Sheet1!D18</f>
        <v>99</v>
      </c>
      <c r="B17">
        <f>Sheet1!H18</f>
        <v>59</v>
      </c>
    </row>
    <row r="18" spans="1:2" x14ac:dyDescent="0.2">
      <c r="A18">
        <f>Sheet1!D19</f>
        <v>102</v>
      </c>
      <c r="B18">
        <f>Sheet1!H19</f>
        <v>60</v>
      </c>
    </row>
    <row r="19" spans="1:2" x14ac:dyDescent="0.2">
      <c r="A19">
        <f>Sheet1!D20</f>
        <v>103</v>
      </c>
      <c r="B19">
        <f>Sheet1!H20</f>
        <v>60</v>
      </c>
    </row>
    <row r="20" spans="1:2" x14ac:dyDescent="0.2">
      <c r="A20">
        <f>Sheet1!D21</f>
        <v>106</v>
      </c>
      <c r="B20">
        <f>Sheet1!H21</f>
        <v>62</v>
      </c>
    </row>
    <row r="21" spans="1:2" x14ac:dyDescent="0.2">
      <c r="A21">
        <f>Sheet1!D22</f>
        <v>114</v>
      </c>
      <c r="B21">
        <f>Sheet1!H22</f>
        <v>64</v>
      </c>
    </row>
    <row r="22" spans="1:2" x14ac:dyDescent="0.2">
      <c r="A22">
        <f>Sheet1!D23</f>
        <v>106</v>
      </c>
      <c r="B22">
        <f>Sheet1!H23</f>
        <v>65</v>
      </c>
    </row>
    <row r="23" spans="1:2" x14ac:dyDescent="0.2">
      <c r="A23">
        <f>Sheet1!D24</f>
        <v>109</v>
      </c>
      <c r="B23">
        <f>Sheet1!H24</f>
        <v>65</v>
      </c>
    </row>
    <row r="24" spans="1:2" x14ac:dyDescent="0.2">
      <c r="A24">
        <f>Sheet1!D25</f>
        <v>117</v>
      </c>
      <c r="B24">
        <f>Sheet1!H25</f>
        <v>70</v>
      </c>
    </row>
    <row r="25" spans="1:2" x14ac:dyDescent="0.2">
      <c r="A25">
        <f>Sheet1!D26</f>
        <v>124</v>
      </c>
      <c r="B25">
        <f>Sheet1!H26</f>
        <v>73</v>
      </c>
    </row>
    <row r="26" spans="1:2" x14ac:dyDescent="0.2">
      <c r="A26">
        <f>Sheet1!D27</f>
        <v>126</v>
      </c>
      <c r="B26">
        <f>Sheet1!H27</f>
        <v>75</v>
      </c>
    </row>
    <row r="27" spans="1:2" x14ac:dyDescent="0.2">
      <c r="A27">
        <f>Sheet1!D28</f>
        <v>129</v>
      </c>
      <c r="B27">
        <f>Sheet1!H28</f>
        <v>75</v>
      </c>
    </row>
    <row r="28" spans="1:2" x14ac:dyDescent="0.2">
      <c r="A28">
        <f>Sheet1!D29</f>
        <v>135</v>
      </c>
      <c r="B28">
        <f>Sheet1!H29</f>
        <v>77</v>
      </c>
    </row>
    <row r="29" spans="1:2" x14ac:dyDescent="0.2">
      <c r="A29">
        <f>Sheet1!D30</f>
        <v>138</v>
      </c>
      <c r="B29">
        <f>Sheet1!H30</f>
        <v>82</v>
      </c>
    </row>
    <row r="30" spans="1:2" x14ac:dyDescent="0.2">
      <c r="A30">
        <f>Sheet1!D31</f>
        <v>138</v>
      </c>
      <c r="B30">
        <f>Sheet1!H31</f>
        <v>83</v>
      </c>
    </row>
    <row r="31" spans="1:2" x14ac:dyDescent="0.2">
      <c r="A31">
        <f>Sheet1!D32</f>
        <v>139</v>
      </c>
      <c r="B31">
        <f>Sheet1!H32</f>
        <v>84</v>
      </c>
    </row>
    <row r="32" spans="1:2" x14ac:dyDescent="0.2">
      <c r="A32">
        <f>Sheet1!D33</f>
        <v>143</v>
      </c>
      <c r="B32">
        <f>Sheet1!H33</f>
        <v>84</v>
      </c>
    </row>
    <row r="33" spans="1:2" x14ac:dyDescent="0.2">
      <c r="A33">
        <f>Sheet1!D34</f>
        <v>149</v>
      </c>
      <c r="B33">
        <f>Sheet1!H34</f>
        <v>90</v>
      </c>
    </row>
    <row r="34" spans="1:2" x14ac:dyDescent="0.2">
      <c r="A34">
        <f>Sheet1!D35</f>
        <v>155</v>
      </c>
      <c r="B34">
        <f>Sheet1!H35</f>
        <v>93</v>
      </c>
    </row>
    <row r="35" spans="1:2" x14ac:dyDescent="0.2">
      <c r="A35">
        <f>Sheet1!D36</f>
        <v>158</v>
      </c>
      <c r="B35">
        <f>Sheet1!H36</f>
        <v>96</v>
      </c>
    </row>
    <row r="36" spans="1:2" x14ac:dyDescent="0.2">
      <c r="A36">
        <f>Sheet1!D37</f>
        <v>161</v>
      </c>
      <c r="B36">
        <f>Sheet1!H37</f>
        <v>99</v>
      </c>
    </row>
  </sheetData>
  <pageMargins left="0.7" right="0.7" top="0.75" bottom="0.75" header="0.51180555555555496" footer="0.51180555555555496"/>
  <pageSetup firstPageNumber="0" orientation="portrait" horizontalDpi="300" verticalDpi="30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="M14" sqref="M14"/>
    </sheetView>
  </sheetViews>
  <sheetFormatPr defaultRowHeight="14.25" x14ac:dyDescent="0.2"/>
  <cols>
    <col min="1" max="1025" width="8.625" customWidth="1"/>
  </cols>
  <sheetData/>
  <pageMargins left="0.7" right="0.7" top="0.75" bottom="0.75" header="0.51180555555555496" footer="0.51180555555555496"/>
  <pageSetup firstPageNumber="0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HR_vs_RER</vt:lpstr>
      <vt:lpstr>HR_vs_EE</vt:lpstr>
      <vt:lpstr>Cal_Distr</vt:lpstr>
      <vt:lpstr>Sheet2</vt:lpstr>
      <vt:lpstr>HR_vs_RER_Whole</vt:lpstr>
      <vt:lpstr>PercentVO2_RER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Gilliland, Doug</dc:creator>
  <dc:description/>
  <cp:lastModifiedBy>Gilliland, Doug</cp:lastModifiedBy>
  <cp:revision>5</cp:revision>
  <dcterms:created xsi:type="dcterms:W3CDTF">2018-05-06T10:16:05Z</dcterms:created>
  <dcterms:modified xsi:type="dcterms:W3CDTF">2018-07-10T14:38:47Z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