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Sheet1" sheetId="1" r:id="rId1"/>
    <sheet name="HR_vs_RER" sheetId="3" r:id="rId2"/>
    <sheet name="HR_vs_EE" sheetId="6" r:id="rId3"/>
    <sheet name="Cal_Distr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4" l="1"/>
  <c r="E6" i="4" l="1"/>
  <c r="E7" i="4"/>
  <c r="E8" i="4"/>
  <c r="E9" i="4"/>
  <c r="E10" i="4"/>
  <c r="E11" i="4"/>
  <c r="E12" i="4"/>
  <c r="E13" i="4"/>
  <c r="E14" i="4"/>
  <c r="E15" i="4"/>
  <c r="E16" i="4"/>
  <c r="E17" i="4"/>
  <c r="E5" i="4"/>
  <c r="B32" i="6"/>
  <c r="B33" i="6"/>
  <c r="B34" i="6"/>
  <c r="B35" i="6"/>
  <c r="B36" i="6"/>
  <c r="B37" i="6"/>
  <c r="B38" i="6"/>
  <c r="B39" i="6"/>
  <c r="B40" i="6"/>
  <c r="B41" i="6"/>
  <c r="B42" i="6"/>
  <c r="B43" i="6"/>
  <c r="B31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A1" i="6"/>
  <c r="B17" i="4"/>
  <c r="C17" i="4" s="1"/>
  <c r="D17" i="4" s="1"/>
  <c r="B15" i="4"/>
  <c r="C15" i="4" s="1"/>
  <c r="D15" i="4" s="1"/>
  <c r="G15" i="4" s="1"/>
  <c r="B16" i="4"/>
  <c r="C16" i="4" s="1"/>
  <c r="D16" i="4" s="1"/>
  <c r="B6" i="4"/>
  <c r="B7" i="4"/>
  <c r="B8" i="4"/>
  <c r="B9" i="4"/>
  <c r="B10" i="4"/>
  <c r="B11" i="4"/>
  <c r="B12" i="4"/>
  <c r="B13" i="4"/>
  <c r="B14" i="4"/>
  <c r="B5" i="4"/>
  <c r="G16" i="4" l="1"/>
  <c r="F17" i="4"/>
  <c r="G17" i="4"/>
  <c r="F16" i="4"/>
  <c r="F15" i="4"/>
  <c r="A3" i="3"/>
  <c r="C3" i="3" s="1"/>
  <c r="A4" i="3"/>
  <c r="C4" i="3" s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2" i="3"/>
  <c r="C2" i="3" s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0" i="1"/>
  <c r="H11" i="1"/>
  <c r="H12" i="1"/>
  <c r="H13" i="1"/>
  <c r="H14" i="1"/>
  <c r="H15" i="1"/>
  <c r="B2" i="3" s="1"/>
  <c r="H16" i="1"/>
  <c r="B3" i="3" s="1"/>
  <c r="H17" i="1"/>
  <c r="B4" i="3" s="1"/>
  <c r="H18" i="1"/>
  <c r="B5" i="3" s="1"/>
  <c r="H19" i="1"/>
  <c r="B6" i="3" s="1"/>
  <c r="H20" i="1"/>
  <c r="B7" i="3" s="1"/>
  <c r="H21" i="1"/>
  <c r="B8" i="3" s="1"/>
  <c r="H22" i="1"/>
  <c r="B9" i="3" s="1"/>
  <c r="H23" i="1"/>
  <c r="B10" i="3" s="1"/>
  <c r="H24" i="1"/>
  <c r="B11" i="3" s="1"/>
  <c r="H25" i="1"/>
  <c r="B12" i="3" s="1"/>
  <c r="H26" i="1"/>
  <c r="B13" i="3" s="1"/>
  <c r="H27" i="1"/>
  <c r="B14" i="3" s="1"/>
  <c r="H3" i="1"/>
  <c r="H4" i="1"/>
  <c r="H5" i="1"/>
  <c r="H6" i="1"/>
  <c r="H7" i="1"/>
  <c r="H8" i="1"/>
  <c r="H9" i="1"/>
  <c r="H2" i="1"/>
  <c r="C14" i="4"/>
  <c r="D14" i="4" s="1"/>
  <c r="G14" i="4" s="1"/>
  <c r="C13" i="4"/>
  <c r="C12" i="4"/>
  <c r="D12" i="4" s="1"/>
  <c r="G12" i="4" s="1"/>
  <c r="C11" i="4"/>
  <c r="C10" i="4"/>
  <c r="D10" i="4" s="1"/>
  <c r="G10" i="4" s="1"/>
  <c r="C9" i="4"/>
  <c r="C8" i="4"/>
  <c r="D8" i="4" s="1"/>
  <c r="G8" i="4" s="1"/>
  <c r="C7" i="4"/>
  <c r="C6" i="4"/>
  <c r="D6" i="4" s="1"/>
  <c r="G6" i="4" s="1"/>
  <c r="C5" i="4"/>
  <c r="D5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D27" i="1"/>
  <c r="B27" i="6" s="1"/>
  <c r="D26" i="1"/>
  <c r="B26" i="6" s="1"/>
  <c r="D25" i="1"/>
  <c r="B25" i="6" s="1"/>
  <c r="D24" i="1"/>
  <c r="B24" i="6" s="1"/>
  <c r="D23" i="1"/>
  <c r="B23" i="6" s="1"/>
  <c r="D22" i="1"/>
  <c r="B22" i="6" s="1"/>
  <c r="D21" i="1"/>
  <c r="B21" i="6" s="1"/>
  <c r="D20" i="1"/>
  <c r="B20" i="6" s="1"/>
  <c r="D19" i="1"/>
  <c r="B19" i="6" s="1"/>
  <c r="D18" i="1"/>
  <c r="B18" i="6" s="1"/>
  <c r="D17" i="1"/>
  <c r="B17" i="6" s="1"/>
  <c r="D16" i="1"/>
  <c r="B16" i="6" s="1"/>
  <c r="D15" i="1"/>
  <c r="B15" i="6" s="1"/>
  <c r="D14" i="1"/>
  <c r="B14" i="6" s="1"/>
  <c r="D13" i="1"/>
  <c r="B13" i="6" s="1"/>
  <c r="D12" i="1"/>
  <c r="B12" i="6" s="1"/>
  <c r="D11" i="1"/>
  <c r="B11" i="6" s="1"/>
  <c r="D10" i="1"/>
  <c r="B10" i="6" s="1"/>
  <c r="D9" i="1"/>
  <c r="B9" i="6" s="1"/>
  <c r="D8" i="1"/>
  <c r="B8" i="6" s="1"/>
  <c r="D7" i="1"/>
  <c r="B7" i="6" s="1"/>
  <c r="D6" i="1"/>
  <c r="B6" i="6" s="1"/>
  <c r="D5" i="1"/>
  <c r="B5" i="6" s="1"/>
  <c r="D4" i="1"/>
  <c r="B4" i="6" s="1"/>
  <c r="D3" i="1"/>
  <c r="B3" i="6" s="1"/>
  <c r="D2" i="1"/>
  <c r="B2" i="6" s="1"/>
  <c r="F12" i="4" l="1"/>
  <c r="F10" i="4"/>
  <c r="D9" i="4"/>
  <c r="G9" i="4" s="1"/>
  <c r="F9" i="4"/>
  <c r="F14" i="4"/>
  <c r="D13" i="4"/>
  <c r="G13" i="4" s="1"/>
  <c r="F13" i="4"/>
  <c r="D7" i="4"/>
  <c r="G7" i="4" s="1"/>
  <c r="F7" i="4"/>
  <c r="D11" i="4"/>
  <c r="G11" i="4" s="1"/>
  <c r="F11" i="4"/>
  <c r="F5" i="4"/>
  <c r="F6" i="4"/>
  <c r="F8" i="4"/>
  <c r="K13" i="1"/>
  <c r="E3" i="1"/>
  <c r="G3" i="1" s="1"/>
  <c r="E11" i="1"/>
  <c r="G11" i="1" s="1"/>
  <c r="E19" i="1"/>
  <c r="G19" i="1" s="1"/>
  <c r="E27" i="1"/>
  <c r="G27" i="1" s="1"/>
  <c r="E7" i="1"/>
  <c r="G7" i="1" s="1"/>
  <c r="E15" i="1"/>
  <c r="G15" i="1" s="1"/>
  <c r="E23" i="1"/>
  <c r="G23" i="1" s="1"/>
  <c r="E4" i="1"/>
  <c r="G4" i="1" s="1"/>
  <c r="E8" i="1"/>
  <c r="G8" i="1" s="1"/>
  <c r="E12" i="1"/>
  <c r="G12" i="1" s="1"/>
  <c r="E16" i="1"/>
  <c r="G16" i="1" s="1"/>
  <c r="E20" i="1"/>
  <c r="G20" i="1" s="1"/>
  <c r="E24" i="1"/>
  <c r="G24" i="1" s="1"/>
  <c r="E5" i="1"/>
  <c r="G5" i="1" s="1"/>
  <c r="E9" i="1"/>
  <c r="G9" i="1" s="1"/>
  <c r="E13" i="1"/>
  <c r="G13" i="1" s="1"/>
  <c r="E17" i="1"/>
  <c r="G17" i="1" s="1"/>
  <c r="E21" i="1"/>
  <c r="G21" i="1" s="1"/>
  <c r="E25" i="1"/>
  <c r="G25" i="1" s="1"/>
  <c r="E2" i="1"/>
  <c r="G2" i="1" s="1"/>
  <c r="E6" i="1"/>
  <c r="G6" i="1" s="1"/>
  <c r="E10" i="1"/>
  <c r="G10" i="1" s="1"/>
  <c r="E14" i="1"/>
  <c r="G14" i="1" s="1"/>
  <c r="E18" i="1"/>
  <c r="G18" i="1" s="1"/>
  <c r="E22" i="1"/>
  <c r="G22" i="1" s="1"/>
  <c r="E26" i="1"/>
  <c r="G26" i="1" s="1"/>
  <c r="K3" i="1"/>
  <c r="K5" i="1"/>
  <c r="K9" i="1"/>
  <c r="K11" i="1"/>
  <c r="K15" i="1"/>
  <c r="K17" i="1"/>
  <c r="K2" i="1"/>
  <c r="K4" i="1"/>
  <c r="K6" i="1"/>
  <c r="K8" i="1"/>
  <c r="K10" i="1"/>
  <c r="K12" i="1"/>
  <c r="K14" i="1"/>
  <c r="K16" i="1"/>
  <c r="K18" i="1"/>
  <c r="L21" i="1"/>
  <c r="M21" i="1" s="1"/>
  <c r="K21" i="1"/>
  <c r="L25" i="1"/>
  <c r="M25" i="1" s="1"/>
  <c r="K25" i="1"/>
  <c r="L2" i="1"/>
  <c r="M2" i="1" s="1"/>
  <c r="L4" i="1"/>
  <c r="M4" i="1" s="1"/>
  <c r="L6" i="1"/>
  <c r="M6" i="1" s="1"/>
  <c r="L8" i="1"/>
  <c r="M8" i="1" s="1"/>
  <c r="L10" i="1"/>
  <c r="M10" i="1" s="1"/>
  <c r="L12" i="1"/>
  <c r="M12" i="1" s="1"/>
  <c r="L14" i="1"/>
  <c r="M14" i="1" s="1"/>
  <c r="L16" i="1"/>
  <c r="M16" i="1" s="1"/>
  <c r="L18" i="1"/>
  <c r="M18" i="1" s="1"/>
  <c r="L22" i="1"/>
  <c r="M22" i="1" s="1"/>
  <c r="K22" i="1"/>
  <c r="L26" i="1"/>
  <c r="M26" i="1" s="1"/>
  <c r="K26" i="1"/>
  <c r="K7" i="1"/>
  <c r="L19" i="1"/>
  <c r="M19" i="1" s="1"/>
  <c r="K19" i="1"/>
  <c r="L23" i="1"/>
  <c r="M23" i="1" s="1"/>
  <c r="K23" i="1"/>
  <c r="L27" i="1"/>
  <c r="M27" i="1" s="1"/>
  <c r="K27" i="1"/>
  <c r="L3" i="1"/>
  <c r="M3" i="1" s="1"/>
  <c r="L5" i="1"/>
  <c r="M5" i="1" s="1"/>
  <c r="L7" i="1"/>
  <c r="M7" i="1" s="1"/>
  <c r="L9" i="1"/>
  <c r="M9" i="1" s="1"/>
  <c r="L11" i="1"/>
  <c r="M11" i="1" s="1"/>
  <c r="L13" i="1"/>
  <c r="M13" i="1" s="1"/>
  <c r="L15" i="1"/>
  <c r="M15" i="1" s="1"/>
  <c r="L17" i="1"/>
  <c r="M17" i="1" s="1"/>
  <c r="L20" i="1"/>
  <c r="M20" i="1" s="1"/>
  <c r="K20" i="1"/>
  <c r="L24" i="1"/>
  <c r="M24" i="1" s="1"/>
  <c r="K24" i="1"/>
</calcChain>
</file>

<file path=xl/sharedStrings.xml><?xml version="1.0" encoding="utf-8"?>
<sst xmlns="http://schemas.openxmlformats.org/spreadsheetml/2006/main" count="34" uniqueCount="27">
  <si>
    <t>time</t>
  </si>
  <si>
    <t>VO2/kg</t>
  </si>
  <si>
    <t>VCO2</t>
  </si>
  <si>
    <t>REE</t>
  </si>
  <si>
    <t>%VO2Max</t>
  </si>
  <si>
    <t>HR</t>
  </si>
  <si>
    <t>RERx100</t>
  </si>
  <si>
    <t>RER</t>
  </si>
  <si>
    <t>Fract Fat</t>
  </si>
  <si>
    <t>Fat g/min</t>
  </si>
  <si>
    <t>Fract Carbs</t>
  </si>
  <si>
    <t>Carbs g/min</t>
  </si>
  <si>
    <t>Max</t>
  </si>
  <si>
    <t>Est RER</t>
  </si>
  <si>
    <t>Fat</t>
  </si>
  <si>
    <t>Carbs</t>
  </si>
  <si>
    <t>%Fat</t>
  </si>
  <si>
    <t>%Carbs</t>
  </si>
  <si>
    <t>kCals</t>
  </si>
  <si>
    <t>EE (kCal/min)</t>
  </si>
  <si>
    <t>EE(kCal/min
Est</t>
  </si>
  <si>
    <t>Below is interpolated from the actual data above</t>
  </si>
  <si>
    <t>Calories of Fat and Carbs burned per minute vs Heart Rate</t>
  </si>
  <si>
    <t>&lt;&lt;&lt; Ideal numbers</t>
  </si>
  <si>
    <t>Interpolated (HR_vs_RER)</t>
  </si>
  <si>
    <t>Fat [kcal/min]</t>
  </si>
  <si>
    <t>Carbs [kcal/min]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</si>
</sst>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\:mm"/>
  </numFmts>
  <fonts count="6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2" fillId="0" borderId="0" applyBorder="0" applyProtection="0"/>
  </cellStyleXfs>
  <cellXfs count="19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5724638233150768"/>
                  <c:y val="0.125417820248811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0.4065x + 25.671
R² = 0.9736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HR_vs_RER!$A$2:$A$14</c:f>
              <c:numCache>
                <c:formatCode>General</c:formatCode>
                <c:ptCount val="13"/>
                <c:pt idx="0">
                  <c:v>106</c:v>
                </c:pt>
                <c:pt idx="1">
                  <c:v>112</c:v>
                </c:pt>
                <c:pt idx="2">
                  <c:v>113</c:v>
                </c:pt>
                <c:pt idx="3">
                  <c:v>125</c:v>
                </c:pt>
                <c:pt idx="4">
                  <c:v>125</c:v>
                </c:pt>
                <c:pt idx="5">
                  <c:v>127</c:v>
                </c:pt>
                <c:pt idx="6">
                  <c:v>129</c:v>
                </c:pt>
                <c:pt idx="7">
                  <c:v>135</c:v>
                </c:pt>
                <c:pt idx="8">
                  <c:v>138</c:v>
                </c:pt>
                <c:pt idx="9">
                  <c:v>147</c:v>
                </c:pt>
                <c:pt idx="10">
                  <c:v>155</c:v>
                </c:pt>
                <c:pt idx="11">
                  <c:v>155</c:v>
                </c:pt>
                <c:pt idx="12">
                  <c:v>163</c:v>
                </c:pt>
              </c:numCache>
            </c:numRef>
          </c:xVal>
          <c:yVal>
            <c:numRef>
              <c:f>HR_vs_RER!$B$2:$B$14</c:f>
              <c:numCache>
                <c:formatCode>General</c:formatCode>
                <c:ptCount val="13"/>
                <c:pt idx="0">
                  <c:v>68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81</c:v>
                </c:pt>
                <c:pt idx="8">
                  <c:v>83</c:v>
                </c:pt>
                <c:pt idx="9">
                  <c:v>87</c:v>
                </c:pt>
                <c:pt idx="10">
                  <c:v>89</c:v>
                </c:pt>
                <c:pt idx="11">
                  <c:v>87</c:v>
                </c:pt>
                <c:pt idx="12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71776"/>
        <c:axId val="126177664"/>
      </c:scatterChart>
      <c:valAx>
        <c:axId val="126171776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77664"/>
        <c:crosses val="autoZero"/>
        <c:crossBetween val="midCat"/>
      </c:valAx>
      <c:valAx>
        <c:axId val="126177664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717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002"/>
          <c:y val="0.86961579251453303"/>
          <c:w val="0.15235262451984899"/>
          <c:h val="6.806083103663750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Expenditure (kCal/min) vs Heart Rate</a:t>
            </a:r>
          </a:p>
        </c:rich>
      </c:tx>
      <c:layout>
        <c:manualLayout>
          <c:xMode val="edge"/>
          <c:yMode val="edge"/>
          <c:x val="3.069061422267271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HR_vs_EE!$B$1</c:f>
              <c:strCache>
                <c:ptCount val="1"/>
                <c:pt idx="0">
                  <c:v>EE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850150599306955"/>
                  <c:y val="0.12946369203849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0.1326x - 10.559
R² = 0.9351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HR_vs_EE!$A$2:$A$27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HR_vs_EE!$B$2:$B$27</c:f>
              <c:numCache>
                <c:formatCode>General</c:formatCode>
                <c:ptCount val="26"/>
                <c:pt idx="0">
                  <c:v>0.91569999999999985</c:v>
                </c:pt>
                <c:pt idx="1">
                  <c:v>0.79649999999999999</c:v>
                </c:pt>
                <c:pt idx="2">
                  <c:v>1.3155999999999999</c:v>
                </c:pt>
                <c:pt idx="3">
                  <c:v>0.997</c:v>
                </c:pt>
                <c:pt idx="4">
                  <c:v>0.83989999999999998</c:v>
                </c:pt>
                <c:pt idx="5">
                  <c:v>1.2799000000000003</c:v>
                </c:pt>
                <c:pt idx="6">
                  <c:v>1.6396999999999997</c:v>
                </c:pt>
                <c:pt idx="7">
                  <c:v>2.0395999999999996</c:v>
                </c:pt>
                <c:pt idx="8">
                  <c:v>3.6215999999999995</c:v>
                </c:pt>
                <c:pt idx="9">
                  <c:v>4.4104000000000001</c:v>
                </c:pt>
                <c:pt idx="10">
                  <c:v>5.3271999999999995</c:v>
                </c:pt>
                <c:pt idx="11">
                  <c:v>4.2978000000000005</c:v>
                </c:pt>
                <c:pt idx="12">
                  <c:v>3.8923999999999999</c:v>
                </c:pt>
                <c:pt idx="13">
                  <c:v>4.8135999999999992</c:v>
                </c:pt>
                <c:pt idx="14">
                  <c:v>4.2208999999999994</c:v>
                </c:pt>
                <c:pt idx="15">
                  <c:v>4.4637000000000002</c:v>
                </c:pt>
                <c:pt idx="16">
                  <c:v>5.3025000000000002</c:v>
                </c:pt>
                <c:pt idx="17">
                  <c:v>5.4639999999999995</c:v>
                </c:pt>
                <c:pt idx="18">
                  <c:v>5.0663</c:v>
                </c:pt>
                <c:pt idx="19">
                  <c:v>6.7004999999999999</c:v>
                </c:pt>
                <c:pt idx="20">
                  <c:v>6.7504999999999997</c:v>
                </c:pt>
                <c:pt idx="21">
                  <c:v>8.3923999999999985</c:v>
                </c:pt>
                <c:pt idx="22">
                  <c:v>8.4413000000000018</c:v>
                </c:pt>
                <c:pt idx="23">
                  <c:v>10.796200000000001</c:v>
                </c:pt>
                <c:pt idx="24">
                  <c:v>10.166699999999999</c:v>
                </c:pt>
                <c:pt idx="25">
                  <c:v>11.8421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7856"/>
        <c:axId val="126139392"/>
      </c:scatterChart>
      <c:valAx>
        <c:axId val="126137856"/>
        <c:scaling>
          <c:orientation val="minMax"/>
          <c:max val="160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126139392"/>
        <c:crosses val="autoZero"/>
        <c:crossBetween val="midCat"/>
      </c:valAx>
      <c:valAx>
        <c:axId val="1261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3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904147970514672"/>
          <c:y val="0.70390157480314963"/>
          <c:w val="0.2465210530002431"/>
          <c:h val="0.10046062992125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Cal_Distr!$F$4</c:f>
              <c:strCache>
                <c:ptCount val="1"/>
                <c:pt idx="0">
                  <c:v>Fat 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Cal_Distr!$A$5:$A$17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Cal_Distr!$F$5:$F$17</c:f>
              <c:numCache>
                <c:formatCode>General</c:formatCode>
                <c:ptCount val="13"/>
                <c:pt idx="0">
                  <c:v>4.5587476454010014</c:v>
                </c:pt>
                <c:pt idx="1">
                  <c:v>4.7157949749120007</c:v>
                </c:pt>
                <c:pt idx="2">
                  <c:v>4.7830067027880032</c:v>
                </c:pt>
                <c:pt idx="3">
                  <c:v>4.7603828290290036</c:v>
                </c:pt>
                <c:pt idx="4">
                  <c:v>4.6479233536350026</c:v>
                </c:pt>
                <c:pt idx="5">
                  <c:v>4.4456282766060058</c:v>
                </c:pt>
                <c:pt idx="6">
                  <c:v>4.1534975979420015</c:v>
                </c:pt>
                <c:pt idx="7">
                  <c:v>3.7715313176430052</c:v>
                </c:pt>
                <c:pt idx="8">
                  <c:v>3.2997294357090046</c:v>
                </c:pt>
                <c:pt idx="9">
                  <c:v>2.7380919521400076</c:v>
                </c:pt>
                <c:pt idx="10">
                  <c:v>2.0866188669360071</c:v>
                </c:pt>
                <c:pt idx="11">
                  <c:v>1.3453101800970064</c:v>
                </c:pt>
                <c:pt idx="12">
                  <c:v>0.51416589162299375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Cal_Distr!$G$4</c:f>
              <c:strCache>
                <c:ptCount val="1"/>
                <c:pt idx="0">
                  <c:v>Carbs 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Cal_Distr!$A$5:$A$17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Cal_Distr!$G$5:$G$17</c:f>
              <c:numCache>
                <c:formatCode>General</c:formatCode>
                <c:ptCount val="13"/>
                <c:pt idx="0">
                  <c:v>0.79425235459899857</c:v>
                </c:pt>
                <c:pt idx="1">
                  <c:v>1.3002050250879991</c:v>
                </c:pt>
                <c:pt idx="2">
                  <c:v>1.8959932972119966</c:v>
                </c:pt>
                <c:pt idx="3">
                  <c:v>2.5816171709709974</c:v>
                </c:pt>
                <c:pt idx="4">
                  <c:v>3.3570766463649977</c:v>
                </c:pt>
                <c:pt idx="5">
                  <c:v>4.2223717233939952</c:v>
                </c:pt>
                <c:pt idx="6">
                  <c:v>5.1775024020579998</c:v>
                </c:pt>
                <c:pt idx="7">
                  <c:v>6.2224686823569968</c:v>
                </c:pt>
                <c:pt idx="8">
                  <c:v>7.3572705642909977</c:v>
                </c:pt>
                <c:pt idx="9">
                  <c:v>8.5819080478599901</c:v>
                </c:pt>
                <c:pt idx="10">
                  <c:v>9.8963811330639917</c:v>
                </c:pt>
                <c:pt idx="11">
                  <c:v>11.300689819902992</c:v>
                </c:pt>
                <c:pt idx="12">
                  <c:v>12.794834108377005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6688"/>
        <c:axId val="125988224"/>
      </c:scatterChart>
      <c:valAx>
        <c:axId val="125986688"/>
        <c:scaling>
          <c:orientation val="minMax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988224"/>
        <c:crosses val="autoZero"/>
        <c:crossBetween val="midCat"/>
      </c:valAx>
      <c:valAx>
        <c:axId val="125988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598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09801329578324"/>
          <c:y val="6.4026214554641636E-2"/>
          <c:w val="0.24323267620744488"/>
          <c:h val="0.259160846638668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504720</xdr:colOff>
      <xdr:row>0</xdr:row>
      <xdr:rowOff>81000</xdr:rowOff>
    </xdr:from>
    <xdr:to>
      <xdr:col>15</xdr:col>
      <xdr:colOff>494640</xdr:colOff>
      <xdr:row>37</xdr:row>
      <xdr:rowOff>132840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85725</xdr:rowOff>
    </xdr:from>
    <xdr:to>
      <xdr:col>11</xdr:col>
      <xdr:colOff>504825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147636</xdr:rowOff>
    </xdr:from>
    <xdr:to>
      <xdr:col>19</xdr:col>
      <xdr:colOff>457200</xdr:colOff>
      <xdr:row>28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0.00584</cdr:x>
      <cdr:y>0.05171</cdr:y>
    </cdr:from>
    <cdr:to>
      <cdr:x>0.09781</cdr:x>
      <cdr:y>0.14927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252415"/>
          <a:ext cx="600076" cy="476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kcal/</a:t>
          </a:r>
        </a:p>
        <a:p xmlns:a="http://schemas.openxmlformats.org/drawingml/2006/main">
          <a:r>
            <a:rPr lang="en-US" sz="1100"/>
            <a:t>min</a:t>
          </a:r>
        </a:p>
      </cdr:txBody>
    </cdr:sp>
  </cdr:relSizeAnchor>
  <cdr:relSizeAnchor xmlns:cdr="http://schemas.openxmlformats.org/drawingml/2006/chartDrawing">
    <cdr:from>
      <cdr:x>0.6472</cdr:x>
      <cdr:y>0.7948</cdr:y>
    </cdr:from>
    <cdr:to>
      <cdr:x>0.71533</cdr:x>
      <cdr:y>0.87317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222750" y="3879850"/>
          <a:ext cx="444501" cy="3825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Heart</a:t>
          </a:r>
        </a:p>
        <a:p xmlns:a="http://schemas.openxmlformats.org/drawingml/2006/main">
          <a:r>
            <a:rPr lang="en-US" sz="1100"/>
            <a:t>Rate</a:t>
          </a:r>
        </a:p>
      </cdr:txBody>
    </cdr:sp>
  </cdr:relSizeAnchor>
  <cdr:relSizeAnchor xmlns:cdr="http://schemas.openxmlformats.org/drawingml/2006/chartDrawing">
    <cdr:from>
      <cdr:x>0.55523</cdr:x>
      <cdr:y>0.34407</cdr:y>
    </cdr:from>
    <cdr:to>
      <cdr:x>0.66131</cdr:x>
      <cdr:y>0.43024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22675" y="1679575"/>
          <a:ext cx="692151" cy="4206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Carb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  <cdr:relSizeAnchor xmlns:cdr="http://schemas.openxmlformats.org/drawingml/2006/chartDrawing">
    <cdr:from>
      <cdr:x>0.14355</cdr:x>
      <cdr:y>0.53333</cdr:y>
    </cdr:from>
    <cdr:to>
      <cdr:x>0.24964</cdr:x>
      <cdr:y>0.61951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36625" y="2603500"/>
          <a:ext cx="692151" cy="4206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Fat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F22" sqref="F22"/>
    </sheetView>
  </sheetViews>
  <sheetFormatPr defaultRowHeight="14.25" x14ac:dyDescent="0.2"/>
  <cols>
    <col min="1" max="1" width="5.75" customWidth="1"/>
    <col min="2" max="2" width="7.125" customWidth="1"/>
    <col min="3" max="5" width="9.375" customWidth="1"/>
    <col min="6" max="6" width="4.375" customWidth="1"/>
    <col min="7" max="7" width="9.375" customWidth="1"/>
    <col min="8" max="8" width="8.75" bestFit="1" customWidth="1"/>
    <col min="9" max="9" width="5" customWidth="1"/>
    <col min="10" max="10" width="10" customWidth="1"/>
    <col min="11" max="1025" width="8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1.3888888888888888E-2</v>
      </c>
      <c r="B2">
        <v>2.2999999999999998</v>
      </c>
      <c r="C2">
        <v>0.17</v>
      </c>
      <c r="D2">
        <f t="shared" ref="D2:D27" si="0">((3.9*B2)+(1.1*C2))*144</f>
        <v>1318.6079999999997</v>
      </c>
      <c r="E2" s="2">
        <f>$B2/$B$29</f>
        <v>6.5714285714285711E-2</v>
      </c>
      <c r="F2">
        <v>83</v>
      </c>
      <c r="G2" s="3">
        <f>E2</f>
        <v>6.5714285714285711E-2</v>
      </c>
      <c r="H2">
        <f>I2*100</f>
        <v>71</v>
      </c>
      <c r="I2">
        <v>0.71</v>
      </c>
      <c r="J2" s="4">
        <f>1-((I2-0.7)/0.3)</f>
        <v>0.96666666666666667</v>
      </c>
      <c r="K2">
        <f t="shared" ref="K2:K27" si="1">((J2*D2)/9)/(24*60)</f>
        <v>9.8352962962962934E-2</v>
      </c>
      <c r="L2">
        <f t="shared" ref="L2:L27" si="2">1-J2</f>
        <v>3.3333333333333326E-2</v>
      </c>
      <c r="M2">
        <f t="shared" ref="M2:M27" si="3">(L2*D2/(4*24*60))</f>
        <v>7.6308333333333297E-3</v>
      </c>
    </row>
    <row r="3" spans="1:13" x14ac:dyDescent="0.2">
      <c r="A3" s="1">
        <v>2.8472222222222222E-2</v>
      </c>
      <c r="B3">
        <v>2</v>
      </c>
      <c r="C3">
        <v>0.15</v>
      </c>
      <c r="D3">
        <f t="shared" si="0"/>
        <v>1146.96</v>
      </c>
      <c r="E3" s="2">
        <f t="shared" ref="E3:E27" si="4">B3/$B$29</f>
        <v>5.7142857142857141E-2</v>
      </c>
      <c r="F3">
        <v>86</v>
      </c>
      <c r="G3" s="3">
        <f t="shared" ref="G3:G27" si="5">E3</f>
        <v>5.7142857142857141E-2</v>
      </c>
      <c r="H3">
        <f t="shared" ref="H3:H27" si="6">I3*100</f>
        <v>72</v>
      </c>
      <c r="I3">
        <v>0.72</v>
      </c>
      <c r="J3" s="4">
        <f t="shared" ref="J3:J27" si="7">1-((I3-0.7)/0.3)</f>
        <v>0.93333333333333324</v>
      </c>
      <c r="K3">
        <f t="shared" si="1"/>
        <v>8.2599999999999993E-2</v>
      </c>
      <c r="L3">
        <f t="shared" si="2"/>
        <v>6.6666666666666763E-2</v>
      </c>
      <c r="M3">
        <f t="shared" si="3"/>
        <v>1.3275000000000019E-2</v>
      </c>
    </row>
    <row r="4" spans="1:13" x14ac:dyDescent="0.2">
      <c r="A4" s="1">
        <v>4.1666666666666664E-2</v>
      </c>
      <c r="B4">
        <v>3.3</v>
      </c>
      <c r="C4">
        <v>0.26</v>
      </c>
      <c r="D4">
        <f t="shared" si="0"/>
        <v>1894.4639999999999</v>
      </c>
      <c r="E4" s="2">
        <f t="shared" si="4"/>
        <v>9.4285714285714278E-2</v>
      </c>
      <c r="F4">
        <v>80</v>
      </c>
      <c r="G4" s="3">
        <f t="shared" si="5"/>
        <v>9.4285714285714278E-2</v>
      </c>
      <c r="H4">
        <f t="shared" si="6"/>
        <v>74</v>
      </c>
      <c r="I4">
        <v>0.74</v>
      </c>
      <c r="J4" s="4">
        <f t="shared" si="7"/>
        <v>0.86666666666666647</v>
      </c>
      <c r="K4">
        <f t="shared" si="1"/>
        <v>0.12668740740740736</v>
      </c>
      <c r="L4">
        <f t="shared" si="2"/>
        <v>0.13333333333333353</v>
      </c>
      <c r="M4">
        <f t="shared" si="3"/>
        <v>4.3853333333333397E-2</v>
      </c>
    </row>
    <row r="5" spans="1:13" x14ac:dyDescent="0.2">
      <c r="A5" s="1">
        <v>5.5555555555555552E-2</v>
      </c>
      <c r="B5">
        <v>2.5</v>
      </c>
      <c r="C5">
        <v>0.2</v>
      </c>
      <c r="D5">
        <f t="shared" si="0"/>
        <v>1435.68</v>
      </c>
      <c r="E5" s="2">
        <f t="shared" si="4"/>
        <v>7.1428571428571425E-2</v>
      </c>
      <c r="F5">
        <v>99</v>
      </c>
      <c r="G5" s="3">
        <f t="shared" si="5"/>
        <v>7.1428571428571425E-2</v>
      </c>
      <c r="H5">
        <f t="shared" si="6"/>
        <v>78</v>
      </c>
      <c r="I5">
        <v>0.78</v>
      </c>
      <c r="J5" s="4">
        <f t="shared" si="7"/>
        <v>0.73333333333333306</v>
      </c>
      <c r="K5">
        <f t="shared" si="1"/>
        <v>8.123703703703701E-2</v>
      </c>
      <c r="L5">
        <f t="shared" si="2"/>
        <v>0.26666666666666694</v>
      </c>
      <c r="M5">
        <f t="shared" si="3"/>
        <v>6.6466666666666743E-2</v>
      </c>
    </row>
    <row r="6" spans="1:13" x14ac:dyDescent="0.2">
      <c r="A6" s="1">
        <v>7.0138888888888903E-2</v>
      </c>
      <c r="B6">
        <v>2.1</v>
      </c>
      <c r="C6">
        <v>0.19</v>
      </c>
      <c r="D6">
        <f t="shared" si="0"/>
        <v>1209.4559999999999</v>
      </c>
      <c r="E6" s="2">
        <f t="shared" si="4"/>
        <v>6.0000000000000005E-2</v>
      </c>
      <c r="F6">
        <v>86</v>
      </c>
      <c r="G6" s="3">
        <f t="shared" si="5"/>
        <v>6.0000000000000005E-2</v>
      </c>
      <c r="H6">
        <f t="shared" si="6"/>
        <v>89</v>
      </c>
      <c r="I6">
        <v>0.89</v>
      </c>
      <c r="J6" s="4">
        <f t="shared" si="7"/>
        <v>0.36666666666666647</v>
      </c>
      <c r="K6">
        <f t="shared" si="1"/>
        <v>3.4218148148148129E-2</v>
      </c>
      <c r="L6">
        <f t="shared" si="2"/>
        <v>0.63333333333333353</v>
      </c>
      <c r="M6">
        <f t="shared" si="3"/>
        <v>0.13298416666666671</v>
      </c>
    </row>
    <row r="7" spans="1:13" x14ac:dyDescent="0.2">
      <c r="A7" s="1">
        <v>8.3333333333333301E-2</v>
      </c>
      <c r="B7">
        <v>3.2</v>
      </c>
      <c r="C7">
        <v>0.28999999999999998</v>
      </c>
      <c r="D7">
        <f t="shared" si="0"/>
        <v>1843.0560000000003</v>
      </c>
      <c r="E7" s="2">
        <f t="shared" si="4"/>
        <v>9.1428571428571428E-2</v>
      </c>
      <c r="F7">
        <v>92</v>
      </c>
      <c r="G7" s="3">
        <f t="shared" si="5"/>
        <v>9.1428571428571428E-2</v>
      </c>
      <c r="H7">
        <f t="shared" si="6"/>
        <v>88</v>
      </c>
      <c r="I7">
        <v>0.88</v>
      </c>
      <c r="J7" s="4">
        <f t="shared" si="7"/>
        <v>0.3999999999999998</v>
      </c>
      <c r="K7">
        <f t="shared" si="1"/>
        <v>5.6884444444444425E-2</v>
      </c>
      <c r="L7">
        <f t="shared" si="2"/>
        <v>0.6000000000000002</v>
      </c>
      <c r="M7">
        <f t="shared" si="3"/>
        <v>0.1919850000000001</v>
      </c>
    </row>
    <row r="8" spans="1:13" x14ac:dyDescent="0.2">
      <c r="A8" s="1">
        <v>9.9999999999999992E-2</v>
      </c>
      <c r="B8">
        <v>4.0999999999999996</v>
      </c>
      <c r="C8">
        <v>0.37</v>
      </c>
      <c r="D8">
        <f t="shared" si="0"/>
        <v>2361.1679999999997</v>
      </c>
      <c r="E8" s="2">
        <f t="shared" si="4"/>
        <v>0.11714285714285713</v>
      </c>
      <c r="F8">
        <v>91</v>
      </c>
      <c r="G8" s="3">
        <f t="shared" si="5"/>
        <v>0.11714285714285713</v>
      </c>
      <c r="H8">
        <f t="shared" si="6"/>
        <v>87</v>
      </c>
      <c r="I8">
        <v>0.87</v>
      </c>
      <c r="J8" s="4">
        <f t="shared" si="7"/>
        <v>0.43333333333333313</v>
      </c>
      <c r="K8">
        <f t="shared" si="1"/>
        <v>7.8948518518518473E-2</v>
      </c>
      <c r="L8">
        <f t="shared" si="2"/>
        <v>0.56666666666666687</v>
      </c>
      <c r="M8">
        <f t="shared" si="3"/>
        <v>0.23229083333333339</v>
      </c>
    </row>
    <row r="9" spans="1:13" x14ac:dyDescent="0.2">
      <c r="A9" s="1">
        <v>0.111805555555556</v>
      </c>
      <c r="B9">
        <v>5.0999999999999996</v>
      </c>
      <c r="C9">
        <v>0.46</v>
      </c>
      <c r="D9">
        <f t="shared" si="0"/>
        <v>2937.0239999999994</v>
      </c>
      <c r="E9" s="2">
        <f t="shared" si="4"/>
        <v>0.14571428571428571</v>
      </c>
      <c r="F9">
        <v>110</v>
      </c>
      <c r="G9" s="3">
        <f t="shared" si="5"/>
        <v>0.14571428571428571</v>
      </c>
      <c r="H9">
        <f t="shared" si="6"/>
        <v>86</v>
      </c>
      <c r="I9">
        <v>0.86</v>
      </c>
      <c r="J9" s="4">
        <f t="shared" si="7"/>
        <v>0.46666666666666656</v>
      </c>
      <c r="K9">
        <f t="shared" si="1"/>
        <v>0.105757037037037</v>
      </c>
      <c r="L9">
        <f t="shared" si="2"/>
        <v>0.53333333333333344</v>
      </c>
      <c r="M9">
        <f t="shared" si="3"/>
        <v>0.27194666666666667</v>
      </c>
    </row>
    <row r="10" spans="1:13" x14ac:dyDescent="0.2">
      <c r="A10" s="1">
        <v>0.125</v>
      </c>
      <c r="B10">
        <v>9.1</v>
      </c>
      <c r="C10">
        <v>0.66</v>
      </c>
      <c r="D10">
        <f t="shared" si="0"/>
        <v>5215.1039999999994</v>
      </c>
      <c r="E10" s="2">
        <f t="shared" si="4"/>
        <v>0.26</v>
      </c>
      <c r="F10">
        <v>108</v>
      </c>
      <c r="G10" s="3">
        <f t="shared" si="5"/>
        <v>0.26</v>
      </c>
      <c r="H10">
        <f t="shared" si="6"/>
        <v>63</v>
      </c>
      <c r="I10">
        <v>0.63</v>
      </c>
      <c r="J10" s="4">
        <f t="shared" si="7"/>
        <v>1.2333333333333332</v>
      </c>
      <c r="K10">
        <f t="shared" si="1"/>
        <v>0.4962933333333332</v>
      </c>
      <c r="L10">
        <f t="shared" si="2"/>
        <v>-0.23333333333333317</v>
      </c>
      <c r="M10">
        <f t="shared" si="3"/>
        <v>-0.21125999999999981</v>
      </c>
    </row>
    <row r="11" spans="1:13" x14ac:dyDescent="0.2">
      <c r="A11" s="1">
        <v>0.13958333333333334</v>
      </c>
      <c r="B11">
        <v>11.1</v>
      </c>
      <c r="C11">
        <v>0.74</v>
      </c>
      <c r="D11">
        <f t="shared" si="0"/>
        <v>6350.9759999999997</v>
      </c>
      <c r="E11" s="2">
        <f t="shared" si="4"/>
        <v>0.31714285714285712</v>
      </c>
      <c r="F11">
        <v>109</v>
      </c>
      <c r="G11" s="3">
        <f t="shared" si="5"/>
        <v>0.31714285714285712</v>
      </c>
      <c r="H11">
        <f t="shared" si="6"/>
        <v>63</v>
      </c>
      <c r="I11">
        <v>0.63</v>
      </c>
      <c r="J11" s="4">
        <f t="shared" si="7"/>
        <v>1.2333333333333332</v>
      </c>
      <c r="K11">
        <f t="shared" si="1"/>
        <v>0.60438814814814812</v>
      </c>
      <c r="L11">
        <f t="shared" si="2"/>
        <v>-0.23333333333333317</v>
      </c>
      <c r="M11">
        <f t="shared" si="3"/>
        <v>-0.25727333333333313</v>
      </c>
    </row>
    <row r="12" spans="1:13" x14ac:dyDescent="0.2">
      <c r="A12" s="1">
        <v>0.19583333333333333</v>
      </c>
      <c r="B12">
        <v>13.4</v>
      </c>
      <c r="C12">
        <v>0.92</v>
      </c>
      <c r="D12">
        <f t="shared" si="0"/>
        <v>7671.1679999999997</v>
      </c>
      <c r="E12" s="2">
        <f t="shared" si="4"/>
        <v>0.38285714285714284</v>
      </c>
      <c r="F12">
        <v>111</v>
      </c>
      <c r="G12" s="3">
        <f t="shared" si="5"/>
        <v>0.38285714285714284</v>
      </c>
      <c r="H12">
        <f t="shared" si="6"/>
        <v>66</v>
      </c>
      <c r="I12">
        <v>0.66</v>
      </c>
      <c r="J12" s="4">
        <f t="shared" si="7"/>
        <v>1.1333333333333331</v>
      </c>
      <c r="K12">
        <f t="shared" si="1"/>
        <v>0.67083259259259231</v>
      </c>
      <c r="L12">
        <f t="shared" si="2"/>
        <v>-0.13333333333333308</v>
      </c>
      <c r="M12">
        <f t="shared" si="3"/>
        <v>-0.17757333333333297</v>
      </c>
    </row>
    <row r="13" spans="1:13" x14ac:dyDescent="0.2">
      <c r="A13" s="1">
        <v>0.16805555555555601</v>
      </c>
      <c r="B13">
        <v>10.8</v>
      </c>
      <c r="C13">
        <v>0.78</v>
      </c>
      <c r="D13">
        <f t="shared" si="0"/>
        <v>6188.8320000000003</v>
      </c>
      <c r="E13" s="2">
        <f t="shared" si="4"/>
        <v>0.30857142857142861</v>
      </c>
      <c r="F13">
        <v>109</v>
      </c>
      <c r="G13" s="3">
        <f t="shared" si="5"/>
        <v>0.30857142857142861</v>
      </c>
      <c r="H13">
        <f t="shared" si="6"/>
        <v>69</v>
      </c>
      <c r="I13">
        <v>0.69</v>
      </c>
      <c r="J13" s="4">
        <f t="shared" si="7"/>
        <v>1.0333333333333334</v>
      </c>
      <c r="K13">
        <f t="shared" si="1"/>
        <v>0.49345111111111123</v>
      </c>
      <c r="L13">
        <f t="shared" si="2"/>
        <v>-3.3333333333333437E-2</v>
      </c>
      <c r="M13">
        <f t="shared" si="3"/>
        <v>-3.5815000000000111E-2</v>
      </c>
    </row>
    <row r="14" spans="1:13" x14ac:dyDescent="0.2">
      <c r="A14" s="1">
        <v>0.18194444444444444</v>
      </c>
      <c r="B14">
        <v>9.8000000000000007</v>
      </c>
      <c r="C14">
        <v>0.64</v>
      </c>
      <c r="D14">
        <f t="shared" si="0"/>
        <v>5605.0559999999996</v>
      </c>
      <c r="E14" s="2">
        <f t="shared" si="4"/>
        <v>0.28000000000000003</v>
      </c>
      <c r="F14">
        <v>109</v>
      </c>
      <c r="G14" s="3">
        <f t="shared" si="5"/>
        <v>0.28000000000000003</v>
      </c>
      <c r="H14">
        <f t="shared" si="6"/>
        <v>69</v>
      </c>
      <c r="I14">
        <v>0.69</v>
      </c>
      <c r="J14" s="4">
        <f t="shared" si="7"/>
        <v>1.0333333333333334</v>
      </c>
      <c r="K14">
        <f t="shared" si="1"/>
        <v>0.44690518518518518</v>
      </c>
      <c r="L14">
        <f t="shared" si="2"/>
        <v>-3.3333333333333437E-2</v>
      </c>
      <c r="M14">
        <f t="shared" si="3"/>
        <v>-3.2436666666666766E-2</v>
      </c>
    </row>
    <row r="15" spans="1:13" x14ac:dyDescent="0.2">
      <c r="A15" s="1">
        <v>0.19513888888888889</v>
      </c>
      <c r="B15">
        <v>12.1</v>
      </c>
      <c r="C15">
        <v>0.86</v>
      </c>
      <c r="D15">
        <f t="shared" si="0"/>
        <v>6931.5839999999989</v>
      </c>
      <c r="E15" s="2">
        <f t="shared" si="4"/>
        <v>0.3457142857142857</v>
      </c>
      <c r="F15">
        <v>106</v>
      </c>
      <c r="G15" s="3">
        <f t="shared" si="5"/>
        <v>0.3457142857142857</v>
      </c>
      <c r="H15">
        <f t="shared" si="6"/>
        <v>68</v>
      </c>
      <c r="I15">
        <v>0.68</v>
      </c>
      <c r="J15" s="4">
        <f t="shared" si="7"/>
        <v>1.0666666666666664</v>
      </c>
      <c r="K15">
        <f t="shared" si="1"/>
        <v>0.57050074074074053</v>
      </c>
      <c r="L15">
        <f t="shared" si="2"/>
        <v>-6.666666666666643E-2</v>
      </c>
      <c r="M15">
        <f t="shared" si="3"/>
        <v>-8.0226666666666363E-2</v>
      </c>
    </row>
    <row r="16" spans="1:13" x14ac:dyDescent="0.2">
      <c r="A16" s="1">
        <v>0.20902777777777801</v>
      </c>
      <c r="B16">
        <v>10.6</v>
      </c>
      <c r="C16">
        <v>0.79</v>
      </c>
      <c r="D16">
        <f t="shared" si="0"/>
        <v>6078.0959999999995</v>
      </c>
      <c r="E16" s="2">
        <f t="shared" si="4"/>
        <v>0.30285714285714282</v>
      </c>
      <c r="F16">
        <v>112</v>
      </c>
      <c r="G16" s="3">
        <f t="shared" si="5"/>
        <v>0.30285714285714282</v>
      </c>
      <c r="H16">
        <f t="shared" si="6"/>
        <v>71</v>
      </c>
      <c r="I16">
        <v>0.71</v>
      </c>
      <c r="J16" s="4">
        <f t="shared" si="7"/>
        <v>0.96666666666666667</v>
      </c>
      <c r="K16">
        <f t="shared" si="1"/>
        <v>0.45335592592592594</v>
      </c>
      <c r="L16">
        <f t="shared" si="2"/>
        <v>3.3333333333333326E-2</v>
      </c>
      <c r="M16">
        <f t="shared" si="3"/>
        <v>3.5174166666666652E-2</v>
      </c>
    </row>
    <row r="17" spans="1:13" x14ac:dyDescent="0.2">
      <c r="A17" s="1">
        <v>0.22361111111111101</v>
      </c>
      <c r="B17">
        <v>11.2</v>
      </c>
      <c r="C17">
        <v>0.87</v>
      </c>
      <c r="D17">
        <f t="shared" si="0"/>
        <v>6427.7280000000001</v>
      </c>
      <c r="E17" s="2">
        <f t="shared" si="4"/>
        <v>0.32</v>
      </c>
      <c r="F17">
        <v>113</v>
      </c>
      <c r="G17" s="3">
        <f t="shared" si="5"/>
        <v>0.32</v>
      </c>
      <c r="H17">
        <f t="shared" si="6"/>
        <v>74</v>
      </c>
      <c r="I17">
        <v>0.74</v>
      </c>
      <c r="J17" s="4">
        <f t="shared" si="7"/>
        <v>0.86666666666666647</v>
      </c>
      <c r="K17">
        <f t="shared" si="1"/>
        <v>0.42983777777777765</v>
      </c>
      <c r="L17">
        <f t="shared" si="2"/>
        <v>0.13333333333333353</v>
      </c>
      <c r="M17">
        <f t="shared" si="3"/>
        <v>0.14879000000000023</v>
      </c>
    </row>
    <row r="18" spans="1:13" x14ac:dyDescent="0.2">
      <c r="A18" s="1">
        <v>0.23611111111111099</v>
      </c>
      <c r="B18">
        <v>13.3</v>
      </c>
      <c r="C18">
        <v>1.05</v>
      </c>
      <c r="D18">
        <f t="shared" si="0"/>
        <v>7635.6</v>
      </c>
      <c r="E18" s="2">
        <f t="shared" si="4"/>
        <v>0.38</v>
      </c>
      <c r="F18">
        <v>125</v>
      </c>
      <c r="G18" s="3">
        <f t="shared" si="5"/>
        <v>0.38</v>
      </c>
      <c r="H18">
        <f t="shared" si="6"/>
        <v>75</v>
      </c>
      <c r="I18">
        <v>0.75</v>
      </c>
      <c r="J18" s="4">
        <f t="shared" si="7"/>
        <v>0.83333333333333315</v>
      </c>
      <c r="K18">
        <f t="shared" si="1"/>
        <v>0.49097222222222214</v>
      </c>
      <c r="L18">
        <f t="shared" si="2"/>
        <v>0.16666666666666685</v>
      </c>
      <c r="M18">
        <f t="shared" si="3"/>
        <v>0.22093750000000026</v>
      </c>
    </row>
    <row r="19" spans="1:13" x14ac:dyDescent="0.2">
      <c r="A19" s="1">
        <v>0.25</v>
      </c>
      <c r="B19">
        <v>13.7</v>
      </c>
      <c r="C19">
        <v>1.1000000000000001</v>
      </c>
      <c r="D19">
        <f t="shared" si="0"/>
        <v>7868.1599999999989</v>
      </c>
      <c r="E19" s="2">
        <f t="shared" si="4"/>
        <v>0.3914285714285714</v>
      </c>
      <c r="F19">
        <v>125</v>
      </c>
      <c r="G19" s="3">
        <f t="shared" si="5"/>
        <v>0.3914285714285714</v>
      </c>
      <c r="H19">
        <f t="shared" si="6"/>
        <v>76</v>
      </c>
      <c r="I19">
        <v>0.76</v>
      </c>
      <c r="J19" s="4">
        <f t="shared" si="7"/>
        <v>0.79999999999999982</v>
      </c>
      <c r="K19">
        <f t="shared" si="1"/>
        <v>0.48568888888888867</v>
      </c>
      <c r="L19">
        <f t="shared" si="2"/>
        <v>0.20000000000000018</v>
      </c>
      <c r="M19">
        <f t="shared" si="3"/>
        <v>0.27320000000000022</v>
      </c>
    </row>
    <row r="20" spans="1:13" x14ac:dyDescent="0.2">
      <c r="A20" s="1">
        <v>0.26388888888888901</v>
      </c>
      <c r="B20">
        <v>12.7</v>
      </c>
      <c r="C20">
        <v>1.03</v>
      </c>
      <c r="D20">
        <f t="shared" si="0"/>
        <v>7295.4719999999998</v>
      </c>
      <c r="E20" s="2">
        <f t="shared" si="4"/>
        <v>0.36285714285714282</v>
      </c>
      <c r="F20">
        <v>127</v>
      </c>
      <c r="G20" s="3">
        <f t="shared" si="5"/>
        <v>0.36285714285714282</v>
      </c>
      <c r="H20">
        <f t="shared" si="6"/>
        <v>77</v>
      </c>
      <c r="I20">
        <v>0.77</v>
      </c>
      <c r="J20" s="4">
        <f t="shared" si="7"/>
        <v>0.76666666666666639</v>
      </c>
      <c r="K20">
        <f t="shared" si="1"/>
        <v>0.43157370370370346</v>
      </c>
      <c r="L20">
        <f t="shared" si="2"/>
        <v>0.23333333333333361</v>
      </c>
      <c r="M20">
        <f t="shared" si="3"/>
        <v>0.29553416666666699</v>
      </c>
    </row>
    <row r="21" spans="1:13" x14ac:dyDescent="0.2">
      <c r="A21" s="1">
        <v>0.27916666666666701</v>
      </c>
      <c r="B21">
        <v>16.8</v>
      </c>
      <c r="C21">
        <v>1.35</v>
      </c>
      <c r="D21">
        <f t="shared" si="0"/>
        <v>9648.7199999999993</v>
      </c>
      <c r="E21" s="2">
        <f t="shared" si="4"/>
        <v>0.48000000000000004</v>
      </c>
      <c r="F21">
        <v>129</v>
      </c>
      <c r="G21" s="3">
        <f t="shared" si="5"/>
        <v>0.48000000000000004</v>
      </c>
      <c r="H21">
        <f t="shared" si="6"/>
        <v>77</v>
      </c>
      <c r="I21">
        <v>0.77</v>
      </c>
      <c r="J21" s="4">
        <f t="shared" si="7"/>
        <v>0.76666666666666639</v>
      </c>
      <c r="K21">
        <f t="shared" si="1"/>
        <v>0.57078333333333309</v>
      </c>
      <c r="L21">
        <f t="shared" si="2"/>
        <v>0.23333333333333361</v>
      </c>
      <c r="M21">
        <f t="shared" si="3"/>
        <v>0.39086250000000045</v>
      </c>
    </row>
    <row r="22" spans="1:13" x14ac:dyDescent="0.2">
      <c r="A22" s="1">
        <v>0.29305555555555601</v>
      </c>
      <c r="B22">
        <v>16.899999999999999</v>
      </c>
      <c r="C22">
        <v>1.45</v>
      </c>
      <c r="D22">
        <f t="shared" si="0"/>
        <v>9720.7199999999993</v>
      </c>
      <c r="E22" s="2">
        <f t="shared" si="4"/>
        <v>0.48285714285714282</v>
      </c>
      <c r="F22">
        <v>135</v>
      </c>
      <c r="G22" s="3">
        <f t="shared" si="5"/>
        <v>0.48285714285714282</v>
      </c>
      <c r="H22">
        <f t="shared" si="6"/>
        <v>81</v>
      </c>
      <c r="I22">
        <v>0.81</v>
      </c>
      <c r="J22" s="4">
        <f t="shared" si="7"/>
        <v>0.63333333333333297</v>
      </c>
      <c r="K22">
        <f t="shared" si="1"/>
        <v>0.47503518518518495</v>
      </c>
      <c r="L22">
        <f t="shared" si="2"/>
        <v>0.36666666666666703</v>
      </c>
      <c r="M22">
        <f t="shared" si="3"/>
        <v>0.61879583333333388</v>
      </c>
    </row>
    <row r="23" spans="1:13" x14ac:dyDescent="0.2">
      <c r="A23" s="1">
        <v>0.30625000000000002</v>
      </c>
      <c r="B23">
        <v>21</v>
      </c>
      <c r="C23">
        <v>1.84</v>
      </c>
      <c r="D23">
        <f t="shared" si="0"/>
        <v>12085.055999999999</v>
      </c>
      <c r="E23" s="2">
        <f t="shared" si="4"/>
        <v>0.6</v>
      </c>
      <c r="F23">
        <v>138</v>
      </c>
      <c r="G23" s="3">
        <f t="shared" si="5"/>
        <v>0.6</v>
      </c>
      <c r="H23">
        <f t="shared" si="6"/>
        <v>83</v>
      </c>
      <c r="I23">
        <v>0.83</v>
      </c>
      <c r="J23" s="4">
        <f t="shared" si="7"/>
        <v>0.56666666666666665</v>
      </c>
      <c r="K23">
        <f t="shared" si="1"/>
        <v>0.52841037037037031</v>
      </c>
      <c r="L23">
        <f t="shared" si="2"/>
        <v>0.43333333333333335</v>
      </c>
      <c r="M23">
        <f t="shared" si="3"/>
        <v>0.90917666666666652</v>
      </c>
    </row>
    <row r="24" spans="1:13" x14ac:dyDescent="0.2">
      <c r="A24" s="1">
        <v>0.32152777777777802</v>
      </c>
      <c r="B24">
        <v>21.1</v>
      </c>
      <c r="C24">
        <v>1.93</v>
      </c>
      <c r="D24">
        <f t="shared" si="0"/>
        <v>12155.472000000002</v>
      </c>
      <c r="E24" s="2">
        <f t="shared" si="4"/>
        <v>0.60285714285714287</v>
      </c>
      <c r="F24">
        <v>147</v>
      </c>
      <c r="G24" s="3">
        <f t="shared" si="5"/>
        <v>0.60285714285714287</v>
      </c>
      <c r="H24">
        <f t="shared" si="6"/>
        <v>87</v>
      </c>
      <c r="I24">
        <v>0.87</v>
      </c>
      <c r="J24" s="4">
        <f t="shared" si="7"/>
        <v>0.43333333333333313</v>
      </c>
      <c r="K24">
        <f t="shared" si="1"/>
        <v>0.40643296296296277</v>
      </c>
      <c r="L24">
        <f t="shared" si="2"/>
        <v>0.56666666666666687</v>
      </c>
      <c r="M24">
        <f t="shared" si="3"/>
        <v>1.195850833333334</v>
      </c>
    </row>
    <row r="25" spans="1:13" x14ac:dyDescent="0.2">
      <c r="A25" s="1">
        <v>0.33333333333333298</v>
      </c>
      <c r="B25">
        <v>27</v>
      </c>
      <c r="C25">
        <v>2.42</v>
      </c>
      <c r="D25">
        <f t="shared" si="0"/>
        <v>15546.528</v>
      </c>
      <c r="E25" s="2">
        <f t="shared" si="4"/>
        <v>0.77142857142857146</v>
      </c>
      <c r="F25">
        <v>155</v>
      </c>
      <c r="G25" s="3">
        <f t="shared" si="5"/>
        <v>0.77142857142857146</v>
      </c>
      <c r="H25">
        <f t="shared" si="6"/>
        <v>89</v>
      </c>
      <c r="I25">
        <v>0.89</v>
      </c>
      <c r="J25" s="4">
        <f t="shared" si="7"/>
        <v>0.36666666666666647</v>
      </c>
      <c r="K25">
        <f t="shared" si="1"/>
        <v>0.43984518518518495</v>
      </c>
      <c r="L25">
        <f t="shared" si="2"/>
        <v>0.63333333333333353</v>
      </c>
      <c r="M25">
        <f t="shared" si="3"/>
        <v>1.7093983333333338</v>
      </c>
    </row>
    <row r="26" spans="1:13" x14ac:dyDescent="0.2">
      <c r="A26" s="1">
        <v>0.34930555555555598</v>
      </c>
      <c r="B26">
        <v>25.4</v>
      </c>
      <c r="C26">
        <v>2.37</v>
      </c>
      <c r="D26">
        <f t="shared" si="0"/>
        <v>14640.047999999999</v>
      </c>
      <c r="E26" s="2">
        <f t="shared" si="4"/>
        <v>0.72571428571428565</v>
      </c>
      <c r="F26">
        <v>155</v>
      </c>
      <c r="G26" s="3">
        <f t="shared" si="5"/>
        <v>0.72571428571428565</v>
      </c>
      <c r="H26">
        <f t="shared" si="6"/>
        <v>87</v>
      </c>
      <c r="I26">
        <v>0.87</v>
      </c>
      <c r="J26" s="4">
        <f t="shared" si="7"/>
        <v>0.43333333333333313</v>
      </c>
      <c r="K26">
        <f t="shared" si="1"/>
        <v>0.48950777777777749</v>
      </c>
      <c r="L26">
        <f t="shared" si="2"/>
        <v>0.56666666666666687</v>
      </c>
      <c r="M26">
        <f t="shared" si="3"/>
        <v>1.4402825000000004</v>
      </c>
    </row>
    <row r="27" spans="1:13" x14ac:dyDescent="0.2">
      <c r="A27" s="1">
        <v>0.36180555555555599</v>
      </c>
      <c r="B27">
        <v>29.6</v>
      </c>
      <c r="C27">
        <v>2.71</v>
      </c>
      <c r="D27">
        <f t="shared" si="0"/>
        <v>17052.624</v>
      </c>
      <c r="E27" s="2">
        <f t="shared" si="4"/>
        <v>0.84571428571428575</v>
      </c>
      <c r="F27">
        <v>163</v>
      </c>
      <c r="G27" s="3">
        <f t="shared" si="5"/>
        <v>0.84571428571428575</v>
      </c>
      <c r="H27">
        <f t="shared" si="6"/>
        <v>92</v>
      </c>
      <c r="I27">
        <v>0.92</v>
      </c>
      <c r="J27" s="4">
        <f t="shared" si="7"/>
        <v>0.26666666666666639</v>
      </c>
      <c r="K27">
        <f t="shared" si="1"/>
        <v>0.35087703703703665</v>
      </c>
      <c r="L27">
        <f t="shared" si="2"/>
        <v>0.73333333333333361</v>
      </c>
      <c r="M27">
        <f t="shared" si="3"/>
        <v>2.1710516666666675</v>
      </c>
    </row>
    <row r="28" spans="1:13" x14ac:dyDescent="0.2">
      <c r="A28" s="1"/>
    </row>
    <row r="29" spans="1:13" x14ac:dyDescent="0.2">
      <c r="A29" s="1" t="s">
        <v>12</v>
      </c>
      <c r="B29">
        <v>35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>
      <selection activeCell="R21" sqref="R21"/>
    </sheetView>
  </sheetViews>
  <sheetFormatPr defaultRowHeight="14.25" x14ac:dyDescent="0.2"/>
  <cols>
    <col min="1" max="1" width="3.875" customWidth="1"/>
    <col min="2" max="2" width="8.875" customWidth="1"/>
    <col min="3" max="1025" width="8.625" customWidth="1"/>
  </cols>
  <sheetData>
    <row r="1" spans="1:3" ht="15" x14ac:dyDescent="0.25">
      <c r="A1" s="5" t="s">
        <v>5</v>
      </c>
      <c r="B1" s="5" t="s">
        <v>6</v>
      </c>
      <c r="C1" t="s">
        <v>13</v>
      </c>
    </row>
    <row r="2" spans="1:3" x14ac:dyDescent="0.2">
      <c r="A2" s="6">
        <f>Sheet1!F15</f>
        <v>106</v>
      </c>
      <c r="B2" s="6">
        <f>Sheet1!H15</f>
        <v>68</v>
      </c>
      <c r="C2" s="6">
        <f>((0.4065*A2)+25.671)/100</f>
        <v>0.68759999999999988</v>
      </c>
    </row>
    <row r="3" spans="1:3" x14ac:dyDescent="0.2">
      <c r="A3" s="6">
        <f>Sheet1!F16</f>
        <v>112</v>
      </c>
      <c r="B3" s="6">
        <f>Sheet1!H16</f>
        <v>71</v>
      </c>
      <c r="C3" s="6">
        <f t="shared" ref="C3:C14" si="0">((0.4065*A3)+25.671)/100</f>
        <v>0.71199000000000001</v>
      </c>
    </row>
    <row r="4" spans="1:3" x14ac:dyDescent="0.2">
      <c r="A4" s="6">
        <f>Sheet1!F17</f>
        <v>113</v>
      </c>
      <c r="B4" s="6">
        <f>Sheet1!H17</f>
        <v>74</v>
      </c>
      <c r="C4" s="6">
        <f t="shared" si="0"/>
        <v>0.71605500000000011</v>
      </c>
    </row>
    <row r="5" spans="1:3" x14ac:dyDescent="0.2">
      <c r="A5" s="6">
        <f>Sheet1!F18</f>
        <v>125</v>
      </c>
      <c r="B5" s="6">
        <f>Sheet1!H18</f>
        <v>75</v>
      </c>
      <c r="C5" s="6">
        <f t="shared" si="0"/>
        <v>0.76483499999999993</v>
      </c>
    </row>
    <row r="6" spans="1:3" x14ac:dyDescent="0.2">
      <c r="A6" s="6">
        <f>Sheet1!F19</f>
        <v>125</v>
      </c>
      <c r="B6" s="6">
        <f>Sheet1!H19</f>
        <v>76</v>
      </c>
      <c r="C6" s="6">
        <f t="shared" si="0"/>
        <v>0.76483499999999993</v>
      </c>
    </row>
    <row r="7" spans="1:3" x14ac:dyDescent="0.2">
      <c r="A7" s="6">
        <f>Sheet1!F20</f>
        <v>127</v>
      </c>
      <c r="B7" s="6">
        <f>Sheet1!H20</f>
        <v>77</v>
      </c>
      <c r="C7" s="6">
        <f t="shared" si="0"/>
        <v>0.7729649999999999</v>
      </c>
    </row>
    <row r="8" spans="1:3" x14ac:dyDescent="0.2">
      <c r="A8" s="6">
        <f>Sheet1!F21</f>
        <v>129</v>
      </c>
      <c r="B8" s="6">
        <f>Sheet1!H21</f>
        <v>77</v>
      </c>
      <c r="C8" s="6">
        <f t="shared" si="0"/>
        <v>0.78109499999999998</v>
      </c>
    </row>
    <row r="9" spans="1:3" x14ac:dyDescent="0.2">
      <c r="A9" s="6">
        <f>Sheet1!F22</f>
        <v>135</v>
      </c>
      <c r="B9" s="6">
        <f>Sheet1!H22</f>
        <v>81</v>
      </c>
      <c r="C9" s="6">
        <f t="shared" si="0"/>
        <v>0.8054849999999999</v>
      </c>
    </row>
    <row r="10" spans="1:3" x14ac:dyDescent="0.2">
      <c r="A10" s="6">
        <f>Sheet1!F23</f>
        <v>138</v>
      </c>
      <c r="B10" s="6">
        <f>Sheet1!H23</f>
        <v>83</v>
      </c>
      <c r="C10" s="6">
        <f t="shared" si="0"/>
        <v>0.81767999999999996</v>
      </c>
    </row>
    <row r="11" spans="1:3" x14ac:dyDescent="0.2">
      <c r="A11" s="6">
        <f>Sheet1!F24</f>
        <v>147</v>
      </c>
      <c r="B11" s="6">
        <f>Sheet1!H24</f>
        <v>87</v>
      </c>
      <c r="C11" s="6">
        <f t="shared" si="0"/>
        <v>0.85426500000000005</v>
      </c>
    </row>
    <row r="12" spans="1:3" x14ac:dyDescent="0.2">
      <c r="A12" s="6">
        <f>Sheet1!F25</f>
        <v>155</v>
      </c>
      <c r="B12" s="6">
        <f>Sheet1!H25</f>
        <v>89</v>
      </c>
      <c r="C12" s="6">
        <f t="shared" si="0"/>
        <v>0.88678499999999982</v>
      </c>
    </row>
    <row r="13" spans="1:3" x14ac:dyDescent="0.2">
      <c r="A13" s="6">
        <f>Sheet1!F26</f>
        <v>155</v>
      </c>
      <c r="B13" s="6">
        <f>Sheet1!H26</f>
        <v>87</v>
      </c>
      <c r="C13" s="6">
        <f t="shared" si="0"/>
        <v>0.88678499999999982</v>
      </c>
    </row>
    <row r="14" spans="1:3" x14ac:dyDescent="0.2">
      <c r="A14" s="6">
        <f>Sheet1!F27</f>
        <v>163</v>
      </c>
      <c r="B14" s="6">
        <f>Sheet1!H27</f>
        <v>92</v>
      </c>
      <c r="C14" s="6">
        <f t="shared" si="0"/>
        <v>0.91930499999999993</v>
      </c>
    </row>
    <row r="20" spans="1:2" ht="15" x14ac:dyDescent="0.25">
      <c r="A20" s="10"/>
      <c r="B20" s="10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1"/>
      <c r="B25" s="11"/>
    </row>
    <row r="26" spans="1:2" x14ac:dyDescent="0.2">
      <c r="A26" s="11"/>
      <c r="B26" s="11"/>
    </row>
    <row r="27" spans="1:2" x14ac:dyDescent="0.2">
      <c r="A27" s="11"/>
      <c r="B27" s="11"/>
    </row>
    <row r="28" spans="1:2" x14ac:dyDescent="0.2">
      <c r="A28" s="11"/>
      <c r="B28" s="11"/>
    </row>
    <row r="29" spans="1:2" x14ac:dyDescent="0.2">
      <c r="A29" s="11"/>
      <c r="B29" s="11"/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2" workbookViewId="0">
      <selection activeCell="A29" sqref="A29:B43"/>
    </sheetView>
  </sheetViews>
  <sheetFormatPr defaultRowHeight="14.25" x14ac:dyDescent="0.2"/>
  <cols>
    <col min="1" max="1" width="3.875" bestFit="1" customWidth="1"/>
    <col min="2" max="2" width="13.75" bestFit="1" customWidth="1"/>
  </cols>
  <sheetData>
    <row r="1" spans="1:2" x14ac:dyDescent="0.2">
      <c r="A1" t="str">
        <f>Sheet1!F1</f>
        <v>HR</v>
      </c>
      <c r="B1" t="s">
        <v>19</v>
      </c>
    </row>
    <row r="2" spans="1:2" x14ac:dyDescent="0.2">
      <c r="A2">
        <f>Sheet1!F2</f>
        <v>83</v>
      </c>
      <c r="B2">
        <f>Sheet1!D2/(24*60)</f>
        <v>0.91569999999999985</v>
      </c>
    </row>
    <row r="3" spans="1:2" x14ac:dyDescent="0.2">
      <c r="A3">
        <f>Sheet1!F3</f>
        <v>86</v>
      </c>
      <c r="B3">
        <f>Sheet1!D3/(24*60)</f>
        <v>0.79649999999999999</v>
      </c>
    </row>
    <row r="4" spans="1:2" x14ac:dyDescent="0.2">
      <c r="A4">
        <f>Sheet1!F4</f>
        <v>80</v>
      </c>
      <c r="B4">
        <f>Sheet1!D4/(24*60)</f>
        <v>1.3155999999999999</v>
      </c>
    </row>
    <row r="5" spans="1:2" x14ac:dyDescent="0.2">
      <c r="A5">
        <f>Sheet1!F5</f>
        <v>99</v>
      </c>
      <c r="B5">
        <f>Sheet1!D5/(24*60)</f>
        <v>0.997</v>
      </c>
    </row>
    <row r="6" spans="1:2" x14ac:dyDescent="0.2">
      <c r="A6">
        <f>Sheet1!F6</f>
        <v>86</v>
      </c>
      <c r="B6">
        <f>Sheet1!D6/(24*60)</f>
        <v>0.83989999999999998</v>
      </c>
    </row>
    <row r="7" spans="1:2" x14ac:dyDescent="0.2">
      <c r="A7">
        <f>Sheet1!F7</f>
        <v>92</v>
      </c>
      <c r="B7">
        <f>Sheet1!D7/(24*60)</f>
        <v>1.2799000000000003</v>
      </c>
    </row>
    <row r="8" spans="1:2" x14ac:dyDescent="0.2">
      <c r="A8">
        <f>Sheet1!F8</f>
        <v>91</v>
      </c>
      <c r="B8">
        <f>Sheet1!D8/(24*60)</f>
        <v>1.6396999999999997</v>
      </c>
    </row>
    <row r="9" spans="1:2" x14ac:dyDescent="0.2">
      <c r="A9">
        <f>Sheet1!F9</f>
        <v>110</v>
      </c>
      <c r="B9">
        <f>Sheet1!D9/(24*60)</f>
        <v>2.0395999999999996</v>
      </c>
    </row>
    <row r="10" spans="1:2" x14ac:dyDescent="0.2">
      <c r="A10">
        <f>Sheet1!F10</f>
        <v>108</v>
      </c>
      <c r="B10">
        <f>Sheet1!D10/(24*60)</f>
        <v>3.6215999999999995</v>
      </c>
    </row>
    <row r="11" spans="1:2" x14ac:dyDescent="0.2">
      <c r="A11">
        <f>Sheet1!F11</f>
        <v>109</v>
      </c>
      <c r="B11">
        <f>Sheet1!D11/(24*60)</f>
        <v>4.4104000000000001</v>
      </c>
    </row>
    <row r="12" spans="1:2" x14ac:dyDescent="0.2">
      <c r="A12">
        <f>Sheet1!F12</f>
        <v>111</v>
      </c>
      <c r="B12">
        <f>Sheet1!D12/(24*60)</f>
        <v>5.3271999999999995</v>
      </c>
    </row>
    <row r="13" spans="1:2" x14ac:dyDescent="0.2">
      <c r="A13">
        <f>Sheet1!F13</f>
        <v>109</v>
      </c>
      <c r="B13">
        <f>Sheet1!D13/(24*60)</f>
        <v>4.2978000000000005</v>
      </c>
    </row>
    <row r="14" spans="1:2" x14ac:dyDescent="0.2">
      <c r="A14">
        <f>Sheet1!F14</f>
        <v>109</v>
      </c>
      <c r="B14">
        <f>Sheet1!D14/(24*60)</f>
        <v>3.8923999999999999</v>
      </c>
    </row>
    <row r="15" spans="1:2" x14ac:dyDescent="0.2">
      <c r="A15">
        <f>Sheet1!F15</f>
        <v>106</v>
      </c>
      <c r="B15">
        <f>Sheet1!D15/(24*60)</f>
        <v>4.8135999999999992</v>
      </c>
    </row>
    <row r="16" spans="1:2" x14ac:dyDescent="0.2">
      <c r="A16">
        <f>Sheet1!F16</f>
        <v>112</v>
      </c>
      <c r="B16">
        <f>Sheet1!D16/(24*60)</f>
        <v>4.2208999999999994</v>
      </c>
    </row>
    <row r="17" spans="1:2" x14ac:dyDescent="0.2">
      <c r="A17">
        <f>Sheet1!F17</f>
        <v>113</v>
      </c>
      <c r="B17">
        <f>Sheet1!D17/(24*60)</f>
        <v>4.4637000000000002</v>
      </c>
    </row>
    <row r="18" spans="1:2" x14ac:dyDescent="0.2">
      <c r="A18">
        <f>Sheet1!F18</f>
        <v>125</v>
      </c>
      <c r="B18">
        <f>Sheet1!D18/(24*60)</f>
        <v>5.3025000000000002</v>
      </c>
    </row>
    <row r="19" spans="1:2" x14ac:dyDescent="0.2">
      <c r="A19">
        <f>Sheet1!F19</f>
        <v>125</v>
      </c>
      <c r="B19">
        <f>Sheet1!D19/(24*60)</f>
        <v>5.4639999999999995</v>
      </c>
    </row>
    <row r="20" spans="1:2" x14ac:dyDescent="0.2">
      <c r="A20">
        <f>Sheet1!F20</f>
        <v>127</v>
      </c>
      <c r="B20">
        <f>Sheet1!D20/(24*60)</f>
        <v>5.0663</v>
      </c>
    </row>
    <row r="21" spans="1:2" x14ac:dyDescent="0.2">
      <c r="A21">
        <f>Sheet1!F21</f>
        <v>129</v>
      </c>
      <c r="B21">
        <f>Sheet1!D21/(24*60)</f>
        <v>6.7004999999999999</v>
      </c>
    </row>
    <row r="22" spans="1:2" x14ac:dyDescent="0.2">
      <c r="A22">
        <f>Sheet1!F22</f>
        <v>135</v>
      </c>
      <c r="B22">
        <f>Sheet1!D22/(24*60)</f>
        <v>6.7504999999999997</v>
      </c>
    </row>
    <row r="23" spans="1:2" x14ac:dyDescent="0.2">
      <c r="A23">
        <f>Sheet1!F23</f>
        <v>138</v>
      </c>
      <c r="B23">
        <f>Sheet1!D23/(24*60)</f>
        <v>8.3923999999999985</v>
      </c>
    </row>
    <row r="24" spans="1:2" x14ac:dyDescent="0.2">
      <c r="A24">
        <f>Sheet1!F24</f>
        <v>147</v>
      </c>
      <c r="B24">
        <f>Sheet1!D24/(24*60)</f>
        <v>8.4413000000000018</v>
      </c>
    </row>
    <row r="25" spans="1:2" x14ac:dyDescent="0.2">
      <c r="A25">
        <f>Sheet1!F25</f>
        <v>155</v>
      </c>
      <c r="B25">
        <f>Sheet1!D25/(24*60)</f>
        <v>10.796200000000001</v>
      </c>
    </row>
    <row r="26" spans="1:2" x14ac:dyDescent="0.2">
      <c r="A26">
        <f>Sheet1!F26</f>
        <v>155</v>
      </c>
      <c r="B26">
        <f>Sheet1!D26/(24*60)</f>
        <v>10.166699999999999</v>
      </c>
    </row>
    <row r="27" spans="1:2" x14ac:dyDescent="0.2">
      <c r="A27">
        <f>Sheet1!F27</f>
        <v>163</v>
      </c>
      <c r="B27">
        <f>Sheet1!D27/(24*60)</f>
        <v>11.8421</v>
      </c>
    </row>
    <row r="29" spans="1:2" ht="15" x14ac:dyDescent="0.25">
      <c r="A29" s="16" t="s">
        <v>21</v>
      </c>
    </row>
    <row r="30" spans="1:2" ht="28.5" x14ac:dyDescent="0.2">
      <c r="A30" t="s">
        <v>5</v>
      </c>
      <c r="B30" s="15" t="s">
        <v>20</v>
      </c>
    </row>
    <row r="31" spans="1:2" x14ac:dyDescent="0.2">
      <c r="A31">
        <v>120</v>
      </c>
      <c r="B31">
        <f>(A31*0.1326)-10.559</f>
        <v>5.3529999999999998</v>
      </c>
    </row>
    <row r="32" spans="1:2" x14ac:dyDescent="0.2">
      <c r="A32">
        <v>125</v>
      </c>
      <c r="B32">
        <f t="shared" ref="B32:B43" si="0">(A32*0.1326)-10.559</f>
        <v>6.016</v>
      </c>
    </row>
    <row r="33" spans="1:2" x14ac:dyDescent="0.2">
      <c r="A33">
        <v>130</v>
      </c>
      <c r="B33">
        <f t="shared" si="0"/>
        <v>6.6790000000000003</v>
      </c>
    </row>
    <row r="34" spans="1:2" x14ac:dyDescent="0.2">
      <c r="A34">
        <v>135</v>
      </c>
      <c r="B34">
        <f t="shared" si="0"/>
        <v>7.3420000000000005</v>
      </c>
    </row>
    <row r="35" spans="1:2" x14ac:dyDescent="0.2">
      <c r="A35">
        <v>140</v>
      </c>
      <c r="B35">
        <f t="shared" si="0"/>
        <v>8.0050000000000008</v>
      </c>
    </row>
    <row r="36" spans="1:2" x14ac:dyDescent="0.2">
      <c r="A36">
        <v>145</v>
      </c>
      <c r="B36">
        <f t="shared" si="0"/>
        <v>8.668000000000001</v>
      </c>
    </row>
    <row r="37" spans="1:2" x14ac:dyDescent="0.2">
      <c r="A37">
        <v>150</v>
      </c>
      <c r="B37">
        <f t="shared" si="0"/>
        <v>9.3310000000000013</v>
      </c>
    </row>
    <row r="38" spans="1:2" x14ac:dyDescent="0.2">
      <c r="A38">
        <v>155</v>
      </c>
      <c r="B38">
        <f t="shared" si="0"/>
        <v>9.9940000000000015</v>
      </c>
    </row>
    <row r="39" spans="1:2" x14ac:dyDescent="0.2">
      <c r="A39">
        <v>160</v>
      </c>
      <c r="B39">
        <f t="shared" si="0"/>
        <v>10.657000000000002</v>
      </c>
    </row>
    <row r="40" spans="1:2" x14ac:dyDescent="0.2">
      <c r="A40">
        <v>165</v>
      </c>
      <c r="B40">
        <f t="shared" si="0"/>
        <v>11.319999999999999</v>
      </c>
    </row>
    <row r="41" spans="1:2" x14ac:dyDescent="0.2">
      <c r="A41">
        <v>170</v>
      </c>
      <c r="B41">
        <f t="shared" si="0"/>
        <v>11.982999999999999</v>
      </c>
    </row>
    <row r="42" spans="1:2" x14ac:dyDescent="0.2">
      <c r="A42">
        <v>175</v>
      </c>
      <c r="B42">
        <f t="shared" si="0"/>
        <v>12.645999999999999</v>
      </c>
    </row>
    <row r="43" spans="1:2" x14ac:dyDescent="0.2">
      <c r="A43">
        <v>180</v>
      </c>
      <c r="B43">
        <f t="shared" si="0"/>
        <v>13.308999999999999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G5" sqref="G5"/>
    </sheetView>
  </sheetViews>
  <sheetFormatPr defaultRowHeight="14.25" x14ac:dyDescent="0.2"/>
  <cols>
    <col min="1" max="1" width="4.875" customWidth="1"/>
    <col min="2" max="2" width="6" bestFit="1" customWidth="1"/>
    <col min="3" max="3" width="6.125" customWidth="1"/>
    <col min="4" max="4" width="7.75" customWidth="1"/>
    <col min="5" max="5" width="6.875" bestFit="1" customWidth="1"/>
    <col min="6" max="6" width="10" bestFit="1" customWidth="1"/>
    <col min="7" max="7" width="12.375" bestFit="1" customWidth="1"/>
    <col min="8" max="1025" width="8.625" customWidth="1"/>
  </cols>
  <sheetData>
    <row r="1" spans="1:7" ht="18" x14ac:dyDescent="0.25">
      <c r="A1" s="18" t="s">
        <v>22</v>
      </c>
    </row>
    <row r="3" spans="1:7" ht="15.75" thickBot="1" x14ac:dyDescent="0.3">
      <c r="A3" s="16" t="s">
        <v>24</v>
      </c>
    </row>
    <row r="4" spans="1:7" ht="15" x14ac:dyDescent="0.25">
      <c r="A4" s="12" t="s">
        <v>5</v>
      </c>
      <c r="B4" s="13" t="s">
        <v>7</v>
      </c>
      <c r="C4" s="13" t="s">
        <v>16</v>
      </c>
      <c r="D4" s="14" t="s">
        <v>17</v>
      </c>
      <c r="E4" t="s">
        <v>18</v>
      </c>
      <c r="F4" t="s">
        <v>25</v>
      </c>
      <c r="G4" t="s">
        <v>26</v>
      </c>
    </row>
    <row r="5" spans="1:7" x14ac:dyDescent="0.2">
      <c r="A5" s="6">
        <v>120</v>
      </c>
      <c r="B5" s="7">
        <f>((0.4065*A5)+25.671)/100</f>
        <v>0.74450999999999989</v>
      </c>
      <c r="C5" s="8">
        <f t="shared" ref="C5:C14" si="0">(-3.3333*B5)+3.3333</f>
        <v>0.85162481700000026</v>
      </c>
      <c r="D5" s="9">
        <f t="shared" ref="D5:D14" si="1">1-C5</f>
        <v>0.14837518299999974</v>
      </c>
      <c r="E5">
        <f>HR_vs_EE!B31</f>
        <v>5.3529999999999998</v>
      </c>
      <c r="F5">
        <f>E5*C5</f>
        <v>4.5587476454010014</v>
      </c>
      <c r="G5">
        <f>D5*E5</f>
        <v>0.79425235459899857</v>
      </c>
    </row>
    <row r="6" spans="1:7" x14ac:dyDescent="0.2">
      <c r="A6" s="6">
        <v>125</v>
      </c>
      <c r="B6" s="7">
        <f t="shared" ref="B6:B15" si="2">((0.4065*A6)+25.671)/100</f>
        <v>0.76483499999999993</v>
      </c>
      <c r="C6" s="8">
        <f t="shared" si="0"/>
        <v>0.78387549450000016</v>
      </c>
      <c r="D6" s="9">
        <f t="shared" si="1"/>
        <v>0.21612450549999984</v>
      </c>
      <c r="E6">
        <f>HR_vs_EE!B32</f>
        <v>6.016</v>
      </c>
      <c r="F6">
        <f t="shared" ref="F6:F17" si="3">E6*C6</f>
        <v>4.7157949749120007</v>
      </c>
      <c r="G6">
        <f t="shared" ref="G6:G17" si="4">D6*E6</f>
        <v>1.3002050250879991</v>
      </c>
    </row>
    <row r="7" spans="1:7" x14ac:dyDescent="0.2">
      <c r="A7" s="6">
        <v>130</v>
      </c>
      <c r="B7" s="7">
        <f t="shared" si="2"/>
        <v>0.78515999999999986</v>
      </c>
      <c r="C7" s="8">
        <f t="shared" si="0"/>
        <v>0.7161261720000005</v>
      </c>
      <c r="D7" s="9">
        <f t="shared" si="1"/>
        <v>0.2838738279999995</v>
      </c>
      <c r="E7">
        <f>HR_vs_EE!B33</f>
        <v>6.6790000000000003</v>
      </c>
      <c r="F7">
        <f t="shared" si="3"/>
        <v>4.7830067027880032</v>
      </c>
      <c r="G7">
        <f t="shared" si="4"/>
        <v>1.8959932972119966</v>
      </c>
    </row>
    <row r="8" spans="1:7" x14ac:dyDescent="0.2">
      <c r="A8" s="6">
        <v>135</v>
      </c>
      <c r="B8" s="7">
        <f t="shared" si="2"/>
        <v>0.8054849999999999</v>
      </c>
      <c r="C8" s="8">
        <f t="shared" si="0"/>
        <v>0.64837684950000041</v>
      </c>
      <c r="D8" s="9">
        <f t="shared" si="1"/>
        <v>0.35162315049999959</v>
      </c>
      <c r="E8">
        <f>HR_vs_EE!B34</f>
        <v>7.3420000000000005</v>
      </c>
      <c r="F8">
        <f t="shared" si="3"/>
        <v>4.7603828290290036</v>
      </c>
      <c r="G8">
        <f t="shared" si="4"/>
        <v>2.5816171709709974</v>
      </c>
    </row>
    <row r="9" spans="1:7" x14ac:dyDescent="0.2">
      <c r="A9" s="6">
        <v>140</v>
      </c>
      <c r="B9" s="7">
        <f t="shared" si="2"/>
        <v>0.82580999999999993</v>
      </c>
      <c r="C9" s="8">
        <f t="shared" si="0"/>
        <v>0.58062752700000031</v>
      </c>
      <c r="D9" s="9">
        <f t="shared" si="1"/>
        <v>0.41937247299999969</v>
      </c>
      <c r="E9">
        <f>HR_vs_EE!B35</f>
        <v>8.0050000000000008</v>
      </c>
      <c r="F9">
        <f t="shared" si="3"/>
        <v>4.6479233536350026</v>
      </c>
      <c r="G9">
        <f t="shared" si="4"/>
        <v>3.3570766463649977</v>
      </c>
    </row>
    <row r="10" spans="1:7" x14ac:dyDescent="0.2">
      <c r="A10" s="6">
        <v>145</v>
      </c>
      <c r="B10" s="7">
        <f t="shared" si="2"/>
        <v>0.84613499999999986</v>
      </c>
      <c r="C10" s="8">
        <f t="shared" si="0"/>
        <v>0.51287820450000066</v>
      </c>
      <c r="D10" s="9">
        <f t="shared" si="1"/>
        <v>0.48712179549999934</v>
      </c>
      <c r="E10">
        <f>HR_vs_EE!B36</f>
        <v>8.668000000000001</v>
      </c>
      <c r="F10">
        <f t="shared" si="3"/>
        <v>4.4456282766060058</v>
      </c>
      <c r="G10">
        <f t="shared" si="4"/>
        <v>4.2223717233939952</v>
      </c>
    </row>
    <row r="11" spans="1:7" x14ac:dyDescent="0.2">
      <c r="A11" s="6">
        <v>150</v>
      </c>
      <c r="B11" s="7">
        <f t="shared" si="2"/>
        <v>0.8664599999999999</v>
      </c>
      <c r="C11" s="8">
        <f t="shared" si="0"/>
        <v>0.44512888200000011</v>
      </c>
      <c r="D11" s="9">
        <f t="shared" si="1"/>
        <v>0.55487111799999989</v>
      </c>
      <c r="E11">
        <f>HR_vs_EE!B37</f>
        <v>9.3310000000000013</v>
      </c>
      <c r="F11">
        <f t="shared" si="3"/>
        <v>4.1534975979420015</v>
      </c>
      <c r="G11">
        <f t="shared" si="4"/>
        <v>5.1775024020579998</v>
      </c>
    </row>
    <row r="12" spans="1:7" x14ac:dyDescent="0.2">
      <c r="A12" s="6">
        <v>155</v>
      </c>
      <c r="B12" s="7">
        <f t="shared" si="2"/>
        <v>0.88678499999999982</v>
      </c>
      <c r="C12" s="8">
        <f t="shared" si="0"/>
        <v>0.37737955950000046</v>
      </c>
      <c r="D12" s="9">
        <f t="shared" si="1"/>
        <v>0.62262044049999954</v>
      </c>
      <c r="E12">
        <f>HR_vs_EE!B38</f>
        <v>9.9940000000000015</v>
      </c>
      <c r="F12">
        <f t="shared" si="3"/>
        <v>3.7715313176430052</v>
      </c>
      <c r="G12">
        <f t="shared" si="4"/>
        <v>6.2224686823569968</v>
      </c>
    </row>
    <row r="13" spans="1:7" x14ac:dyDescent="0.2">
      <c r="A13" s="6">
        <v>160</v>
      </c>
      <c r="B13" s="7">
        <f t="shared" si="2"/>
        <v>0.90710999999999986</v>
      </c>
      <c r="C13" s="8">
        <f t="shared" si="0"/>
        <v>0.30963023700000036</v>
      </c>
      <c r="D13" s="9">
        <f t="shared" si="1"/>
        <v>0.69036976299999964</v>
      </c>
      <c r="E13">
        <f>HR_vs_EE!B39</f>
        <v>10.657000000000002</v>
      </c>
      <c r="F13">
        <f t="shared" si="3"/>
        <v>3.2997294357090046</v>
      </c>
      <c r="G13">
        <f t="shared" si="4"/>
        <v>7.3572705642909977</v>
      </c>
    </row>
    <row r="14" spans="1:7" x14ac:dyDescent="0.2">
      <c r="A14" s="6">
        <v>165</v>
      </c>
      <c r="B14" s="7">
        <f t="shared" si="2"/>
        <v>0.92743499999999979</v>
      </c>
      <c r="C14" s="8">
        <f t="shared" si="0"/>
        <v>0.24188091450000071</v>
      </c>
      <c r="D14" s="9">
        <f t="shared" si="1"/>
        <v>0.75811908549999929</v>
      </c>
      <c r="E14">
        <f>HR_vs_EE!B40</f>
        <v>11.319999999999999</v>
      </c>
      <c r="F14">
        <f t="shared" si="3"/>
        <v>2.7380919521400076</v>
      </c>
      <c r="G14">
        <f t="shared" si="4"/>
        <v>8.5819080478599901</v>
      </c>
    </row>
    <row r="15" spans="1:7" x14ac:dyDescent="0.2">
      <c r="A15" s="6">
        <v>170</v>
      </c>
      <c r="B15" s="7">
        <f t="shared" si="2"/>
        <v>0.94775999999999982</v>
      </c>
      <c r="C15" s="8">
        <f t="shared" ref="C15:C17" si="5">(-3.3333*B15)+3.3333</f>
        <v>0.17413159200000061</v>
      </c>
      <c r="D15" s="9">
        <f t="shared" ref="D15:D17" si="6">1-C15</f>
        <v>0.82586840799999939</v>
      </c>
      <c r="E15">
        <f>HR_vs_EE!B41</f>
        <v>11.982999999999999</v>
      </c>
      <c r="F15">
        <f t="shared" si="3"/>
        <v>2.0866188669360071</v>
      </c>
      <c r="G15">
        <f t="shared" si="4"/>
        <v>9.8963811330639917</v>
      </c>
    </row>
    <row r="16" spans="1:7" x14ac:dyDescent="0.2">
      <c r="A16" s="6">
        <v>175</v>
      </c>
      <c r="B16" s="7">
        <f>((0.4065*A16)+25.671)/100</f>
        <v>0.96808499999999986</v>
      </c>
      <c r="C16" s="8">
        <f t="shared" si="5"/>
        <v>0.10638226950000051</v>
      </c>
      <c r="D16" s="9">
        <f t="shared" si="6"/>
        <v>0.89361773049999949</v>
      </c>
      <c r="E16">
        <f>HR_vs_EE!B42</f>
        <v>12.645999999999999</v>
      </c>
      <c r="F16">
        <f t="shared" si="3"/>
        <v>1.3453101800970064</v>
      </c>
      <c r="G16">
        <f t="shared" si="4"/>
        <v>11.300689819902992</v>
      </c>
    </row>
    <row r="17" spans="1:7" x14ac:dyDescent="0.2">
      <c r="A17" s="6">
        <v>180</v>
      </c>
      <c r="B17" s="7">
        <f>((0.4065*A17)+25.671)/100</f>
        <v>0.98841000000000012</v>
      </c>
      <c r="C17" s="8">
        <f t="shared" si="5"/>
        <v>3.8632946999999529E-2</v>
      </c>
      <c r="D17" s="9">
        <f t="shared" si="6"/>
        <v>0.96136705300000047</v>
      </c>
      <c r="E17">
        <f>HR_vs_EE!B43</f>
        <v>13.308999999999999</v>
      </c>
      <c r="F17">
        <f t="shared" si="3"/>
        <v>0.51416589162299375</v>
      </c>
      <c r="G17">
        <f t="shared" si="4"/>
        <v>12.794834108377005</v>
      </c>
    </row>
    <row r="19" spans="1:7" ht="15" x14ac:dyDescent="0.25">
      <c r="A19" s="5" t="s">
        <v>7</v>
      </c>
      <c r="B19" s="5" t="s">
        <v>14</v>
      </c>
      <c r="C19" s="5" t="s">
        <v>15</v>
      </c>
      <c r="D19" s="17" t="s">
        <v>23</v>
      </c>
    </row>
    <row r="20" spans="1:7" x14ac:dyDescent="0.2">
      <c r="A20" s="7">
        <v>0.7</v>
      </c>
      <c r="B20" s="8">
        <f t="shared" ref="B20:B26" si="7">(-3.3333*A20)+3.3333</f>
        <v>0.99998999999999993</v>
      </c>
      <c r="C20" s="9">
        <f t="shared" ref="C20:C26" si="8">1-B20</f>
        <v>1.0000000000065512E-5</v>
      </c>
    </row>
    <row r="21" spans="1:7" x14ac:dyDescent="0.2">
      <c r="A21" s="6">
        <v>0.75</v>
      </c>
      <c r="B21" s="8">
        <f t="shared" si="7"/>
        <v>0.83332499999999987</v>
      </c>
      <c r="C21" s="9">
        <f t="shared" si="8"/>
        <v>0.16667500000000013</v>
      </c>
    </row>
    <row r="22" spans="1:7" x14ac:dyDescent="0.2">
      <c r="A22" s="7">
        <v>0.8</v>
      </c>
      <c r="B22" s="8">
        <f t="shared" si="7"/>
        <v>0.66665999999999981</v>
      </c>
      <c r="C22" s="9">
        <f t="shared" si="8"/>
        <v>0.33334000000000019</v>
      </c>
    </row>
    <row r="23" spans="1:7" x14ac:dyDescent="0.2">
      <c r="A23" s="6">
        <v>0.85</v>
      </c>
      <c r="B23" s="8">
        <f t="shared" si="7"/>
        <v>0.49999500000000019</v>
      </c>
      <c r="C23" s="9">
        <f t="shared" si="8"/>
        <v>0.50000499999999981</v>
      </c>
    </row>
    <row r="24" spans="1:7" x14ac:dyDescent="0.2">
      <c r="A24" s="7">
        <v>0.9</v>
      </c>
      <c r="B24" s="8">
        <f t="shared" si="7"/>
        <v>0.33333000000000013</v>
      </c>
      <c r="C24" s="9">
        <f t="shared" si="8"/>
        <v>0.66666999999999987</v>
      </c>
    </row>
    <row r="25" spans="1:7" x14ac:dyDescent="0.2">
      <c r="A25" s="6">
        <v>0.95</v>
      </c>
      <c r="B25" s="8">
        <f t="shared" si="7"/>
        <v>0.16666500000000006</v>
      </c>
      <c r="C25" s="9">
        <f t="shared" si="8"/>
        <v>0.83333499999999994</v>
      </c>
    </row>
    <row r="26" spans="1:7" x14ac:dyDescent="0.2">
      <c r="A26" s="7">
        <v>1</v>
      </c>
      <c r="B26" s="8">
        <f t="shared" si="7"/>
        <v>0</v>
      </c>
      <c r="C26" s="9">
        <f t="shared" si="8"/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HR_vs_RER</vt:lpstr>
      <vt:lpstr>HR_vs_EE</vt:lpstr>
      <vt:lpstr>Cal_Distr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5</cp:revision>
  <dcterms:created xsi:type="dcterms:W3CDTF">2018-05-06T10:16:05Z</dcterms:created>
  <dcterms:modified xsi:type="dcterms:W3CDTF">2018-07-10T14:56:49Z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