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FoodDB!$A$1:$I$16</definedName>
    <definedName function="false" hidden="false" localSheetId="7" name="_xlnm._FilterDatabase" vbProcedure="false">FoodDB!$A$1:$I$14</definedName>
    <definedName function="false" hidden="false" localSheetId="7" name="__xlnm._FilterDatabase" vbProcedure="false">FoodDB!$A$1:$I$14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<sst xmlns="http://schemas.openxmlformats.org/spreadsheetml/2006/main" count="217" uniqueCount="120">
  <si>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</si>
  <si>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</si>
  <si>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</si>
  <si>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</si>
  <si>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</si>
  <si>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</si>
  <si>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</si>
  <si>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</si>
  <si>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</si>
  <si>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</si>
  <si>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</si>
  <si>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</si>
  <si>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</si>
  <si>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</si>
  <si>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</si>
  <si>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</si>
  <si>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</si>
  <si>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</si>
  <si>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</si>
  <si>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</si>
  <si>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</si>
  <si>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</si>
  <si>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</si>
  <si>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</si>
  <si>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</si>
  <si>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</si>
  <si>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</si>
  <si>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</si>
  <si>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</si>
  <si>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</si>
  <si>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</si>
  <si>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</si>
  <si>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</si>
  <si>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</si>
  <si>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</si>
  <si>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</si>
  <si>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 Body Fat Calculator</t>
  </si>
  <si>
    <t xml:space="preserve">Current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</si>
  <si>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</si>
  <si>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</si>
  <si>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</si>
  <si>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</si>
  <si>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</si>
  <si>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</si>
  <si>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</si>
  <si>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</si>
  <si>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</si>
  <si>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</si>
  <si>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</si>
  <si>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</si>
  <si>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</si>
  <si>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</si>
  <si>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</si>
  <si>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</si>
  <si>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</si>
  <si>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</si>
  <si>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</si>
  <si>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</si>
  <si>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</si>
  <si>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</si>
  <si>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</si>
  <si>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</si>
  <si>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</si>
  <si>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</si>
  <si>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</si>
  <si>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</si>
  <si>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</si>
  <si>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</si>
  <si>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</si>
  <si>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</si>
  <si>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</si>
  <si>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</si>
  <si>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</si>
  <si>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</si>
  <si>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</si>
  <si>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</si>
  <si>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</si>
  <si>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</si>
  <si>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</si>
  <si>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</si>
  <si>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</si>
  <si>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Muscle%</t>
  </si>
  <si>
    <t xml:space="preserve">Calories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</si>
  <si>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</si>
  <si>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</si>
  <si>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</si>
  <si>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</si>
  <si>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</si>
  <si>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</si>
  <si>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</si>
  <si>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</si>
  <si>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</si>
  <si>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</si>
  <si>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</si>
  <si>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</si>
  <si>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</si>
  <si>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</si>
  <si>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</si>
  <si>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</si>
  <si>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</si>
  <si>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</si>
  <si>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</si>
  <si>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</si>
  <si>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Air</t>
  </si>
  <si>
    <t xml:space="preserve">100g</t>
  </si>
  <si>
    <t xml:space="preserve">1 oz</t>
  </si>
  <si>
    <t xml:space="preserve">Cauliflower</t>
  </si>
  <si>
    <t xml:space="preserve">1 med head</t>
  </si>
  <si>
    <t xml:space="preserve">1T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</si>
  <si>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</si>
  <si>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</si>
  <si>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</si>
  <si>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</si>
  <si>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</si>
  <si>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2 Scoops</t>
  </si>
  <si>
    <t xml:space="preserve">2 oz</t>
  </si>
  <si>
    <t xml:space="preserve">MCT Oil</t>
  </si>
  <si>
    <t xml:space="preserve">4 oz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</si>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</sst>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YYYY\-MM\-DD"/>
    <numFmt numFmtId="170" formatCode="0.00%"/>
    <numFmt numFmtId="171" formatCode="0.0%"/>
    <numFmt numFmtId="172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2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ormal 2" xfId="37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16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40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9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/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29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1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27.0229549564207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148.362332573597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16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40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27.0229549564207</v>
      </c>
      <c r="C13" s="19" t="s">
        <v>42</v>
      </c>
      <c r="D13" s="19"/>
      <c r="E13" s="19"/>
    </row>
    <row r="14" customFormat="false" ht="15" hidden="false" customHeight="false" outlineLevel="0" collapsed="false">
      <c r="A14" s="19" t="s">
        <v>28</v>
      </c>
      <c r="B14" s="20" t="n">
        <f aca="false">163.205*LOG10($B$11+$B$10-$B$9)-97.684*LOG10($B$8)-78.387</f>
        <v>-33.6681300006451</v>
      </c>
      <c r="C14" s="19" t="s">
        <v>43</v>
      </c>
      <c r="D14" s="19"/>
      <c r="E14" s="19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148.362332573597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118.689866058877</v>
      </c>
      <c r="C6" s="0" t="s">
        <v>50</v>
      </c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</row>
  </sheetData>
  <sheetProtection sheet="true" objects="true" scenarios="true"/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7.14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1025" min="4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(B7^1.5)*((SQRT(B9)/22.667) + (SQRT(B8)/17.0104))*((B10/224)+1)</f>
        <v>185.109026679692</v>
      </c>
      <c r="C4" s="27" t="s">
        <v>6</v>
      </c>
    </row>
    <row r="5" customFormat="false" ht="15" hidden="false" customHeight="false" outlineLevel="0" collapsed="false">
      <c r="A5" s="27" t="s">
        <v>54</v>
      </c>
      <c r="B5" s="30" t="n">
        <f aca="false">(1+(B10/100))*B4</f>
        <v>212.875380681646</v>
      </c>
      <c r="C5" s="27" t="s">
        <v>6</v>
      </c>
    </row>
    <row r="7" customFormat="false" ht="15" hidden="false" customHeight="false" outlineLevel="0" collapsed="false">
      <c r="A7" s="31" t="s">
        <v>55</v>
      </c>
      <c r="B7" s="31" t="n">
        <f aca="false">Measured!B6</f>
        <v>70.5</v>
      </c>
      <c r="C7" s="31" t="s">
        <v>56</v>
      </c>
    </row>
    <row r="8" customFormat="false" ht="15" hidden="false" customHeight="false" outlineLevel="0" collapsed="false">
      <c r="A8" s="31" t="s">
        <v>11</v>
      </c>
      <c r="B8" s="31" t="n">
        <f aca="false">Measured!B9</f>
        <v>9</v>
      </c>
      <c r="C8" s="31" t="s">
        <v>56</v>
      </c>
    </row>
    <row r="9" customFormat="false" ht="15" hidden="false" customHeight="false" outlineLevel="0" collapsed="false">
      <c r="A9" s="31" t="s">
        <v>12</v>
      </c>
      <c r="B9" s="31" t="n">
        <f aca="false">Measured!B10</f>
        <v>7</v>
      </c>
      <c r="C9" s="31" t="s">
        <v>56</v>
      </c>
    </row>
    <row r="10" customFormat="false" ht="15" hidden="false" customHeight="false" outlineLevel="0" collapsed="false">
      <c r="A10" s="31" t="s">
        <v>57</v>
      </c>
      <c r="B10" s="31" t="n">
        <f aca="false">Measured!B16</f>
        <v>15</v>
      </c>
      <c r="C10" s="31" t="s">
        <v>18</v>
      </c>
    </row>
  </sheetData>
  <sheetProtection sheet="true" objects="true" scenarios="true"/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true" showOutlineSymbols="true" defaultGridColor="true" view="normal" topLeftCell="K1" colorId="64" zoomScale="160" zoomScaleNormal="160" zoomScalePageLayoutView="100" workbookViewId="0">
      <selection pane="topLeft" activeCell="AF8" activeCellId="0" sqref="AF8"/>
    </sheetView>
  </sheetViews>
  <sheetFormatPr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2" width="7.15"/>
    <col collapsed="false" customWidth="true" hidden="false" outlineLevel="0" max="20" min="20" style="32" width="5.14"/>
    <col collapsed="false" customWidth="true" hidden="false" outlineLevel="0" max="21" min="21" style="32" width="7.57"/>
    <col collapsed="false" customWidth="true" hidden="false" outlineLevel="0" max="22" min="22" style="32" width="8.14"/>
    <col collapsed="false" customWidth="true" hidden="false" outlineLevel="0" max="23" min="23" style="32" width="6.57"/>
    <col collapsed="false" customWidth="true" hidden="false" outlineLevel="0" max="24" min="24" style="32" width="5.57"/>
    <col collapsed="false" customWidth="true" hidden="false" outlineLevel="0" max="25" min="25" style="32" width="7.57"/>
    <col collapsed="false" customWidth="true" hidden="false" outlineLevel="0" max="26" min="26" style="32" width="8.14"/>
    <col collapsed="false" customWidth="true" hidden="false" outlineLevel="0" max="27" min="27" style="0" width="7.57"/>
    <col collapsed="false" customWidth="true" hidden="false" outlineLevel="0" max="28" min="28" style="32" width="7"/>
    <col collapsed="false" customWidth="true" hidden="false" outlineLevel="0" max="29" min="29" style="32" width="5.14"/>
    <col collapsed="false" customWidth="true" hidden="false" outlineLevel="0" max="30" min="30" style="32" width="5.28"/>
    <col collapsed="false" customWidth="true" hidden="false" outlineLevel="0" max="31" min="31" style="32" width="6.28"/>
    <col collapsed="false" customWidth="true" hidden="false" outlineLevel="0" max="32" min="32" style="32" width="7.42"/>
    <col collapsed="false" customWidth="true" hidden="false" outlineLevel="0" max="33" min="33" style="32" width="7.29"/>
    <col collapsed="false" customWidth="true" hidden="false" outlineLevel="0" max="1025" min="34" style="0" width="8.71"/>
  </cols>
  <sheetData>
    <row r="1" customFormat="false" ht="15.75" hidden="false" customHeight="false" outlineLevel="0" collapsed="false">
      <c r="A1" s="21" t="s">
        <v>58</v>
      </c>
      <c r="B1" s="23" t="n">
        <f aca="false">BF_DoD!B6*(1+(Measured!B16/100))</f>
        <v>170.616682459636</v>
      </c>
      <c r="C1" s="33"/>
      <c r="D1" s="33"/>
      <c r="E1" s="33"/>
      <c r="F1" s="33"/>
      <c r="G1" s="34" t="s">
        <v>59</v>
      </c>
      <c r="H1" s="34"/>
      <c r="I1" s="34"/>
      <c r="J1" s="34"/>
      <c r="K1" s="34"/>
      <c r="L1" s="34"/>
      <c r="M1" s="34"/>
      <c r="N1" s="34"/>
      <c r="O1" s="34"/>
      <c r="P1" s="34"/>
      <c r="Q1" s="34"/>
      <c r="S1" s="35" t="s">
        <v>60</v>
      </c>
      <c r="T1" s="35"/>
      <c r="U1" s="35"/>
      <c r="V1" s="35"/>
      <c r="W1" s="36" t="s">
        <v>61</v>
      </c>
      <c r="X1" s="36"/>
      <c r="Y1" s="36"/>
      <c r="Z1" s="36"/>
      <c r="AB1" s="36" t="s">
        <v>62</v>
      </c>
      <c r="AC1" s="36"/>
      <c r="AD1" s="36"/>
      <c r="AE1" s="36"/>
      <c r="AF1" s="36"/>
      <c r="AG1" s="36"/>
    </row>
    <row r="2" s="52" customFormat="true" ht="45.75" hidden="false" customHeight="false" outlineLevel="0" collapsed="false">
      <c r="A2" s="37" t="s">
        <v>63</v>
      </c>
      <c r="B2" s="38" t="s">
        <v>64</v>
      </c>
      <c r="C2" s="38" t="s">
        <v>5</v>
      </c>
      <c r="D2" s="38" t="s">
        <v>48</v>
      </c>
      <c r="E2" s="39" t="s">
        <v>65</v>
      </c>
      <c r="F2" s="40"/>
      <c r="G2" s="41" t="s">
        <v>66</v>
      </c>
      <c r="H2" s="42" t="s">
        <v>67</v>
      </c>
      <c r="I2" s="42" t="s">
        <v>68</v>
      </c>
      <c r="J2" s="42" t="s">
        <v>69</v>
      </c>
      <c r="K2" s="42" t="s">
        <v>70</v>
      </c>
      <c r="L2" s="42" t="s">
        <v>71</v>
      </c>
      <c r="M2" s="42" t="s">
        <v>72</v>
      </c>
      <c r="N2" s="42" t="s">
        <v>73</v>
      </c>
      <c r="O2" s="42" t="s">
        <v>74</v>
      </c>
      <c r="P2" s="42" t="s">
        <v>75</v>
      </c>
      <c r="Q2" s="43" t="s">
        <v>76</v>
      </c>
      <c r="R2" s="44"/>
      <c r="S2" s="45" t="str">
        <f aca="false">FoodLog!$G$1</f>
        <v>Fat
(Cal)</v>
      </c>
      <c r="T2" s="46" t="str">
        <f aca="false">FoodLog!$H$1</f>
        <v>Carb
(Cal)</v>
      </c>
      <c r="U2" s="46" t="str">
        <f aca="false">FoodLog!$I$1</f>
        <v>Protein
(Cal)</v>
      </c>
      <c r="V2" s="47" t="str">
        <f aca="false">FoodLog!$J$1</f>
        <v>Total
Calories</v>
      </c>
      <c r="W2" s="48" t="str">
        <f aca="false">FoodLog!$G$1</f>
        <v>Fat
(Cal)</v>
      </c>
      <c r="X2" s="49" t="str">
        <f aca="false">FoodLog!$H$1</f>
        <v>Carb
(Cal)</v>
      </c>
      <c r="Y2" s="49" t="str">
        <f aca="false">FoodLog!$I$1</f>
        <v>Protein
(Cal)</v>
      </c>
      <c r="Z2" s="50" t="str">
        <f aca="false">FoodLog!$J$1</f>
        <v>Total
Calories</v>
      </c>
      <c r="AA2" s="51" t="s">
        <v>77</v>
      </c>
      <c r="AB2" s="48" t="s">
        <v>5</v>
      </c>
      <c r="AC2" s="49" t="s">
        <v>78</v>
      </c>
      <c r="AD2" s="49" t="s">
        <v>79</v>
      </c>
      <c r="AE2" s="49" t="s">
        <v>80</v>
      </c>
      <c r="AF2" s="49" t="s">
        <v>81</v>
      </c>
      <c r="AG2" s="50" t="s">
        <v>82</v>
      </c>
    </row>
    <row r="3" customFormat="false" ht="15" hidden="false" customHeight="false" outlineLevel="0" collapsed="false">
      <c r="A3" s="53" t="n">
        <v>42992</v>
      </c>
      <c r="B3" s="54" t="n">
        <v>1</v>
      </c>
      <c r="C3" s="55" t="n">
        <f aca="false">Measured!B5</f>
        <v>203.3</v>
      </c>
      <c r="D3" s="55" t="n">
        <f aca="false">BF_DoD!B6</f>
        <v>148.362332573597</v>
      </c>
      <c r="E3" s="56" t="n">
        <f aca="false">C3-D3</f>
        <v>54.9376674264032</v>
      </c>
      <c r="F3" s="57"/>
      <c r="G3" s="58" t="n">
        <f aca="false">C3*TDEE!$B$5</f>
        <v>2529.6625</v>
      </c>
      <c r="H3" s="55" t="n">
        <f aca="false">E3*31</f>
        <v>1703.0676902185</v>
      </c>
      <c r="I3" s="55" t="n">
        <f aca="false">G3-H3</f>
        <v>826.594809781501</v>
      </c>
      <c r="J3" s="55" t="n">
        <f aca="false">($G3-$Q3)/3500</f>
        <v>0.486590768633857</v>
      </c>
      <c r="K3" s="55" t="n">
        <f aca="false">N3/9</f>
        <v>30.2039272828879</v>
      </c>
      <c r="L3" s="55" t="n">
        <v>20</v>
      </c>
      <c r="M3" s="55" t="n">
        <f aca="false">Protein_Amt!$B$6</f>
        <v>118.689866058877</v>
      </c>
      <c r="N3" s="55" t="n">
        <f aca="false">MAX(0,I3-(O3+P3))</f>
        <v>271.835345545991</v>
      </c>
      <c r="O3" s="55" t="n">
        <f aca="false">4*L3</f>
        <v>80</v>
      </c>
      <c r="P3" s="55" t="n">
        <f aca="false">4*M3</f>
        <v>474.75946423551</v>
      </c>
      <c r="Q3" s="56" t="n">
        <f aca="false">SUM(N3:P3)</f>
        <v>826.594809781501</v>
      </c>
      <c r="S3" s="59" t="n">
        <f aca="false">FoodLog!G6</f>
        <v>171</v>
      </c>
      <c r="T3" s="60" t="n">
        <f aca="false">FoodLog!H6</f>
        <v>52</v>
      </c>
      <c r="U3" s="60" t="n">
        <f aca="false">FoodLog!I6</f>
        <v>455.6</v>
      </c>
      <c r="V3" s="60" t="n">
        <f aca="false">FoodLog!J6</f>
        <v>678.6</v>
      </c>
      <c r="W3" s="60" t="n">
        <f aca="false">-N3+S3</f>
        <v>-100.835345545991</v>
      </c>
      <c r="X3" s="60" t="n">
        <f aca="false">-O3+T3</f>
        <v>-28</v>
      </c>
      <c r="Y3" s="60" t="n">
        <f aca="false">-P3+U3</f>
        <v>-19.1594642355097</v>
      </c>
      <c r="Z3" s="61" t="n">
        <f aca="false">SUM(W3:Y3)</f>
        <v>-147.994809781501</v>
      </c>
      <c r="AA3" s="62" t="n">
        <f aca="false">($H3-Z3)/3500</f>
        <v>0.528875</v>
      </c>
      <c r="AB3" s="63" t="n">
        <v>202.8</v>
      </c>
      <c r="AC3" s="63" t="n">
        <v>27.8</v>
      </c>
      <c r="AD3" s="63" t="n">
        <v>32</v>
      </c>
      <c r="AE3" s="63" t="n">
        <v>36.9</v>
      </c>
      <c r="AF3" s="63" t="n">
        <v>27.6</v>
      </c>
      <c r="AG3" s="64" t="n">
        <v>2238</v>
      </c>
    </row>
    <row r="4" customFormat="false" ht="15" hidden="false" customHeight="false" outlineLevel="0" collapsed="false">
      <c r="A4" s="65" t="n">
        <v>42993</v>
      </c>
      <c r="B4" s="66" t="n">
        <f aca="false">B3+1</f>
        <v>2</v>
      </c>
      <c r="C4" s="67" t="n">
        <f aca="false">C3-AA3</f>
        <v>202.771125</v>
      </c>
      <c r="D4" s="67" t="n">
        <f aca="false">$D$3</f>
        <v>148.362332573597</v>
      </c>
      <c r="E4" s="68" t="n">
        <f aca="false">C4-D4</f>
        <v>54.4087924264032</v>
      </c>
      <c r="F4" s="57"/>
      <c r="G4" s="69" t="n">
        <f aca="false">C4*TDEE!$B$5</f>
        <v>2523.08170681413</v>
      </c>
      <c r="H4" s="67" t="n">
        <f aca="false">$E4*31</f>
        <v>1686.6725652185</v>
      </c>
      <c r="I4" s="67" t="n">
        <f aca="false">$G4-$H4</f>
        <v>836.40914159563</v>
      </c>
      <c r="J4" s="55" t="n">
        <f aca="false">($G4-$Q4)/3500</f>
        <v>0.481906447205286</v>
      </c>
      <c r="K4" s="67" t="n">
        <f aca="false">N4/9</f>
        <v>31.2944085955689</v>
      </c>
      <c r="L4" s="67" t="n">
        <v>20</v>
      </c>
      <c r="M4" s="55" t="n">
        <f aca="false">Protein_Amt!$B$6</f>
        <v>118.689866058877</v>
      </c>
      <c r="N4" s="67" t="n">
        <f aca="false">MAX(0,I4-(O4+P4))</f>
        <v>281.64967736012</v>
      </c>
      <c r="O4" s="67" t="n">
        <f aca="false">4*L4</f>
        <v>80</v>
      </c>
      <c r="P4" s="67" t="n">
        <f aca="false">4*M4</f>
        <v>474.75946423551</v>
      </c>
      <c r="Q4" s="68" t="n">
        <f aca="false">SUM(N4:P4)</f>
        <v>836.40914159563</v>
      </c>
      <c r="S4" s="70" t="n">
        <f aca="false">FoodLog!G11</f>
        <v>173.61</v>
      </c>
      <c r="T4" s="71" t="n">
        <f aca="false">FoodLog!H11</f>
        <v>0</v>
      </c>
      <c r="U4" s="71" t="n">
        <f aca="false">FoodLog!I11</f>
        <v>402.24</v>
      </c>
      <c r="V4" s="71" t="n">
        <f aca="false">FoodLog!J11</f>
        <v>575.85</v>
      </c>
      <c r="W4" s="72" t="n">
        <f aca="false">-N4+S4</f>
        <v>-108.03967736012</v>
      </c>
      <c r="X4" s="72" t="n">
        <f aca="false">-O4+T4</f>
        <v>-80</v>
      </c>
      <c r="Y4" s="72" t="n">
        <f aca="false">-P4+U4</f>
        <v>-72.5194642355098</v>
      </c>
      <c r="Z4" s="73" t="n">
        <f aca="false">SUM(W4:Y4)</f>
        <v>-260.55914159563</v>
      </c>
      <c r="AA4" s="69" t="n">
        <f aca="false">($H4-Z4)/3500</f>
        <v>0.556351916232608</v>
      </c>
      <c r="AB4" s="74" t="n">
        <v>200.2</v>
      </c>
      <c r="AC4" s="74"/>
      <c r="AD4" s="74"/>
      <c r="AE4" s="74"/>
      <c r="AF4" s="74"/>
      <c r="AG4" s="75"/>
    </row>
    <row r="5" customFormat="false" ht="15" hidden="false" customHeight="false" outlineLevel="0" collapsed="false">
      <c r="A5" s="65" t="n">
        <v>42994</v>
      </c>
      <c r="B5" s="66" t="n">
        <f aca="false">B4+1</f>
        <v>3</v>
      </c>
      <c r="C5" s="67" t="n">
        <f aca="false">C4-AA4</f>
        <v>202.214773083767</v>
      </c>
      <c r="D5" s="67" t="n">
        <f aca="false">$D$3</f>
        <v>148.362332573597</v>
      </c>
      <c r="E5" s="68" t="n">
        <f aca="false">C5-D5</f>
        <v>53.8524405101706</v>
      </c>
      <c r="F5" s="57"/>
      <c r="G5" s="69" t="n">
        <f aca="false">C5*TDEE!$B$5</f>
        <v>2516.15901827848</v>
      </c>
      <c r="H5" s="67" t="n">
        <f aca="false">$E5*31</f>
        <v>1669.42565581529</v>
      </c>
      <c r="I5" s="67" t="n">
        <f aca="false">$G5-$H5</f>
        <v>846.733362463196</v>
      </c>
      <c r="J5" s="55" t="n">
        <f aca="false">($G5-$Q5)/3500</f>
        <v>0.476978758804368</v>
      </c>
      <c r="K5" s="67" t="n">
        <f aca="false">N5/9</f>
        <v>32.4415442475206</v>
      </c>
      <c r="L5" s="67" t="n">
        <v>20</v>
      </c>
      <c r="M5" s="55" t="n">
        <f aca="false">Protein_Amt!$B$6</f>
        <v>118.689866058877</v>
      </c>
      <c r="N5" s="67" t="n">
        <f aca="false">MAX(0,I5-(O5+P5))</f>
        <v>291.973898227686</v>
      </c>
      <c r="O5" s="67" t="n">
        <f aca="false">4*L5</f>
        <v>80</v>
      </c>
      <c r="P5" s="67" t="n">
        <f aca="false">4*M5</f>
        <v>474.75946423551</v>
      </c>
      <c r="Q5" s="68" t="n">
        <f aca="false">SUM(N5:P5)</f>
        <v>846.733362463196</v>
      </c>
      <c r="S5" s="70" t="n">
        <f aca="false">FoodLog!G17</f>
        <v>282.6</v>
      </c>
      <c r="T5" s="71" t="n">
        <f aca="false">FoodLog!H17</f>
        <v>28</v>
      </c>
      <c r="U5" s="71" t="n">
        <f aca="false">FoodLog!I17</f>
        <v>387.2</v>
      </c>
      <c r="V5" s="71" t="n">
        <f aca="false">FoodLog!J17</f>
        <v>697.8</v>
      </c>
      <c r="W5" s="72" t="n">
        <f aca="false">-N5+S5</f>
        <v>-9.37389822768586</v>
      </c>
      <c r="X5" s="72" t="n">
        <f aca="false">-O5+T5</f>
        <v>-52</v>
      </c>
      <c r="Y5" s="72" t="n">
        <f aca="false">-P5+U5</f>
        <v>-87.5594642355098</v>
      </c>
      <c r="Z5" s="73" t="n">
        <f aca="false">SUM(W5:Y5)</f>
        <v>-148.933362463196</v>
      </c>
      <c r="AA5" s="69" t="n">
        <f aca="false">($H5-Z5)/3500</f>
        <v>0.519531148079567</v>
      </c>
      <c r="AB5" s="74" t="n">
        <v>198.4</v>
      </c>
      <c r="AC5" s="74"/>
      <c r="AD5" s="74"/>
      <c r="AE5" s="74"/>
      <c r="AF5" s="74"/>
      <c r="AG5" s="75"/>
    </row>
    <row r="6" customFormat="false" ht="15" hidden="false" customHeight="false" outlineLevel="0" collapsed="false">
      <c r="A6" s="65" t="n">
        <v>42995</v>
      </c>
      <c r="B6" s="66" t="n">
        <f aca="false">B5+1</f>
        <v>4</v>
      </c>
      <c r="C6" s="67" t="n">
        <f aca="false">C5-AA5</f>
        <v>201.695241935688</v>
      </c>
      <c r="D6" s="67" t="n">
        <f aca="false">$D$3</f>
        <v>148.362332573597</v>
      </c>
      <c r="E6" s="68" t="n">
        <f aca="false">C6-D6</f>
        <v>53.332909362091</v>
      </c>
      <c r="F6" s="57"/>
      <c r="G6" s="69" t="n">
        <f aca="false">C6*TDEE!$B$5</f>
        <v>2509.69449066964</v>
      </c>
      <c r="H6" s="67" t="n">
        <f aca="false">$E6*31</f>
        <v>1653.32019022482</v>
      </c>
      <c r="I6" s="67" t="n">
        <f aca="false">$G6-$H6</f>
        <v>856.374300444814</v>
      </c>
      <c r="J6" s="55" t="n">
        <f aca="false">($G6-$Q6)/3500</f>
        <v>0.472377197207092</v>
      </c>
      <c r="K6" s="67" t="n">
        <f aca="false">N6/9</f>
        <v>33.5127595788116</v>
      </c>
      <c r="L6" s="67" t="n">
        <v>20</v>
      </c>
      <c r="M6" s="55" t="n">
        <f aca="false">Protein_Amt!$B$6</f>
        <v>118.689866058877</v>
      </c>
      <c r="N6" s="67" t="n">
        <f aca="false">MAX(0,I6-(O6+P6))</f>
        <v>301.614836209304</v>
      </c>
      <c r="O6" s="67" t="n">
        <f aca="false">4*L6</f>
        <v>80</v>
      </c>
      <c r="P6" s="67" t="n">
        <f aca="false">4*M6</f>
        <v>474.75946423551</v>
      </c>
      <c r="Q6" s="68" t="n">
        <f aca="false">SUM(N6:P6)</f>
        <v>856.374300444814</v>
      </c>
      <c r="S6" s="70" t="n">
        <f aca="false">FoodLog!G24</f>
        <v>175.86</v>
      </c>
      <c r="T6" s="71" t="n">
        <f aca="false">FoodLog!H24</f>
        <v>56</v>
      </c>
      <c r="U6" s="71" t="n">
        <f aca="false">FoodLog!I24</f>
        <v>535.84</v>
      </c>
      <c r="V6" s="71" t="n">
        <f aca="false">FoodLog!J24</f>
        <v>767.7</v>
      </c>
      <c r="W6" s="72" t="n">
        <f aca="false">-N6+S6</f>
        <v>-125.754836209304</v>
      </c>
      <c r="X6" s="72" t="n">
        <f aca="false">-O6+T6</f>
        <v>-24</v>
      </c>
      <c r="Y6" s="72" t="n">
        <f aca="false">-P6+U6</f>
        <v>61.0805357644903</v>
      </c>
      <c r="Z6" s="73" t="n">
        <f aca="false">SUM(W6:Y6)</f>
        <v>-88.6743004448138</v>
      </c>
      <c r="AA6" s="69" t="n">
        <f aca="false">($H6-Z6)/3500</f>
        <v>0.497712711619896</v>
      </c>
      <c r="AB6" s="74" t="n">
        <v>199.4</v>
      </c>
      <c r="AC6" s="74"/>
      <c r="AD6" s="74"/>
      <c r="AE6" s="74"/>
      <c r="AF6" s="74"/>
      <c r="AG6" s="75"/>
    </row>
    <row r="7" customFormat="false" ht="15" hidden="false" customHeight="false" outlineLevel="0" collapsed="false">
      <c r="A7" s="65" t="n">
        <v>42996</v>
      </c>
      <c r="B7" s="66" t="n">
        <f aca="false">B6+1</f>
        <v>5</v>
      </c>
      <c r="C7" s="67" t="n">
        <f aca="false">C6-AA6</f>
        <v>201.197529224068</v>
      </c>
      <c r="D7" s="67" t="n">
        <f aca="false">$D$3</f>
        <v>148.362332573597</v>
      </c>
      <c r="E7" s="68" t="n">
        <f aca="false">C7-D7</f>
        <v>52.8351966504711</v>
      </c>
      <c r="F7" s="57"/>
      <c r="G7" s="69" t="n">
        <f aca="false">C7*TDEE!$B$5</f>
        <v>2503.50144993005</v>
      </c>
      <c r="H7" s="67" t="n">
        <f aca="false">$E7*31</f>
        <v>1637.8910961646</v>
      </c>
      <c r="I7" s="67" t="n">
        <f aca="false">$G7-$H7</f>
        <v>865.610353765443</v>
      </c>
      <c r="J7" s="55" t="n">
        <f aca="false">($G7-$Q7)/3500</f>
        <v>0.467968884618458</v>
      </c>
      <c r="K7" s="67" t="n">
        <f aca="false">N7/9</f>
        <v>34.5389877255481</v>
      </c>
      <c r="L7" s="67" t="n">
        <v>20</v>
      </c>
      <c r="M7" s="55" t="n">
        <f aca="false">Protein_Amt!$B$6</f>
        <v>118.689866058877</v>
      </c>
      <c r="N7" s="67" t="n">
        <f aca="false">MAX(0,I7-(O7+P7))</f>
        <v>310.850889529933</v>
      </c>
      <c r="O7" s="67" t="n">
        <f aca="false">4*L7</f>
        <v>80</v>
      </c>
      <c r="P7" s="67" t="n">
        <f aca="false">4*M7</f>
        <v>474.75946423551</v>
      </c>
      <c r="Q7" s="68" t="n">
        <f aca="false">SUM(N7:P7)</f>
        <v>865.610353765443</v>
      </c>
      <c r="S7" s="70" t="n">
        <f aca="false">FoodLog!G34</f>
        <v>235.62</v>
      </c>
      <c r="T7" s="71" t="n">
        <f aca="false">FoodLog!H34</f>
        <v>58.8571428571429</v>
      </c>
      <c r="U7" s="71" t="n">
        <f aca="false">FoodLog!I34</f>
        <v>531.748571428571</v>
      </c>
      <c r="V7" s="71" t="n">
        <f aca="false">FoodLog!J34</f>
        <v>826.225714285715</v>
      </c>
      <c r="W7" s="71" t="n">
        <f aca="false">FoodLog!G36</f>
        <v>75.2308895299333</v>
      </c>
      <c r="X7" s="71" t="n">
        <f aca="false">FoodLog!H36</f>
        <v>21.1428571428571</v>
      </c>
      <c r="Y7" s="71" t="n">
        <f aca="false">FoodLog!I36</f>
        <v>-56.9891071930617</v>
      </c>
      <c r="Z7" s="76" t="n">
        <f aca="false">FoodLog!J36</f>
        <v>39.3846394797287</v>
      </c>
      <c r="AA7" s="69" t="n">
        <f aca="false">($H7-Z7)/3500</f>
        <v>0.456716130481393</v>
      </c>
      <c r="AB7" s="74" t="n">
        <v>200.3</v>
      </c>
      <c r="AC7" s="74" t="n">
        <v>27.7</v>
      </c>
      <c r="AD7" s="74" t="n">
        <v>32</v>
      </c>
      <c r="AE7" s="74"/>
      <c r="AF7" s="74"/>
      <c r="AG7" s="75"/>
    </row>
    <row r="8" customFormat="false" ht="13.8" hidden="false" customHeight="false" outlineLevel="0" collapsed="false">
      <c r="A8" s="65" t="n">
        <v>42997</v>
      </c>
      <c r="B8" s="66" t="n">
        <f aca="false">B7+1</f>
        <v>6</v>
      </c>
      <c r="C8" s="67" t="n">
        <f aca="false">C7-AA7</f>
        <v>200.740813093587</v>
      </c>
      <c r="D8" s="67" t="n">
        <f aca="false">$D$3</f>
        <v>148.362332573597</v>
      </c>
      <c r="E8" s="68" t="n">
        <f aca="false">C8-D8</f>
        <v>52.3784805199897</v>
      </c>
      <c r="F8" s="57"/>
      <c r="G8" s="69" t="n">
        <f aca="false">C8*TDEE!$B$5</f>
        <v>2497.81852977056</v>
      </c>
      <c r="H8" s="67" t="n">
        <f aca="false">$E8*31</f>
        <v>1623.73289611968</v>
      </c>
      <c r="I8" s="67" t="n">
        <f aca="false">$G8-$H8</f>
        <v>874.085633650879</v>
      </c>
      <c r="J8" s="55" t="n">
        <f aca="false">($G8-$Q8)/3500</f>
        <v>0.463923684605623</v>
      </c>
      <c r="K8" s="67" t="n">
        <f aca="false">N8/9</f>
        <v>35.4806854905965</v>
      </c>
      <c r="L8" s="67" t="n">
        <v>20</v>
      </c>
      <c r="M8" s="55" t="n">
        <f aca="false">Protein_Amt!$B$6</f>
        <v>118.689866058877</v>
      </c>
      <c r="N8" s="67" t="n">
        <f aca="false">MAX(0,I8-(O8+P8))</f>
        <v>319.326169415369</v>
      </c>
      <c r="O8" s="67" t="n">
        <f aca="false">4*L8</f>
        <v>80</v>
      </c>
      <c r="P8" s="67" t="n">
        <f aca="false">4*M8</f>
        <v>474.75946423551</v>
      </c>
      <c r="Q8" s="68" t="n">
        <f aca="false">SUM(N8:P8)</f>
        <v>874.085633650879</v>
      </c>
      <c r="S8" s="77" t="n">
        <f aca="false">FoodLog!G44</f>
        <v>238.5</v>
      </c>
      <c r="T8" s="77" t="n">
        <f aca="false">FoodLog!H44</f>
        <v>56.8</v>
      </c>
      <c r="U8" s="77" t="n">
        <f aca="false">FoodLog!I44</f>
        <v>537.92</v>
      </c>
      <c r="V8" s="77" t="n">
        <f aca="false">FoodLog!J44</f>
        <v>833.22</v>
      </c>
      <c r="W8" s="77" t="n">
        <f aca="false">FoodLog!G46</f>
        <v>80.8261694153689</v>
      </c>
      <c r="X8" s="77" t="n">
        <f aca="false">FoodLog!H46</f>
        <v>23.2</v>
      </c>
      <c r="Y8" s="77" t="n">
        <f aca="false">FoodLog!I46</f>
        <v>-63.1605357644903</v>
      </c>
      <c r="Z8" s="77" t="n">
        <f aca="false">FoodLog!J46</f>
        <v>40.8656336508786</v>
      </c>
      <c r="AA8" s="69" t="n">
        <f aca="false">($H8-Z8)/3500</f>
        <v>0.452247789276801</v>
      </c>
      <c r="AB8" s="74" t="n">
        <v>200.4</v>
      </c>
      <c r="AC8" s="74"/>
      <c r="AD8" s="74"/>
      <c r="AE8" s="74"/>
      <c r="AF8" s="74"/>
      <c r="AG8" s="75"/>
    </row>
    <row r="9" customFormat="false" ht="15" hidden="false" customHeight="false" outlineLevel="0" collapsed="false">
      <c r="A9" s="65" t="n">
        <v>42998</v>
      </c>
      <c r="B9" s="66" t="n">
        <f aca="false">B8+1</f>
        <v>7</v>
      </c>
      <c r="C9" s="67" t="n">
        <f aca="false">C8-AA8</f>
        <v>200.28856530431</v>
      </c>
      <c r="D9" s="67" t="n">
        <f aca="false">$D$3</f>
        <v>148.362332573597</v>
      </c>
      <c r="E9" s="68" t="n">
        <f aca="false">C9-D9</f>
        <v>51.9262327307129</v>
      </c>
      <c r="F9" s="57"/>
      <c r="G9" s="69" t="n">
        <f aca="false">C9*TDEE!$B$5</f>
        <v>2492.19120919387</v>
      </c>
      <c r="H9" s="67" t="n">
        <f aca="false">$E9*31</f>
        <v>1609.7132146521</v>
      </c>
      <c r="I9" s="67" t="n">
        <f aca="false">$G9-$H9</f>
        <v>882.477994541768</v>
      </c>
      <c r="J9" s="55" t="n">
        <f aca="false">($G9-$Q9)/3500</f>
        <v>0.459918061329172</v>
      </c>
      <c r="K9" s="67" t="n">
        <f aca="false">N9/9</f>
        <v>36.4131700340287</v>
      </c>
      <c r="L9" s="67" t="n">
        <v>20</v>
      </c>
      <c r="M9" s="55" t="n">
        <f aca="false">Protein_Amt!$B$6</f>
        <v>118.689866058877</v>
      </c>
      <c r="N9" s="67" t="n">
        <f aca="false">MAX(0,I9-(O9+P9))</f>
        <v>327.718530306258</v>
      </c>
      <c r="O9" s="67" t="n">
        <f aca="false">4*L9</f>
        <v>80</v>
      </c>
      <c r="P9" s="67" t="n">
        <f aca="false">4*M9</f>
        <v>474.75946423551</v>
      </c>
      <c r="Q9" s="68" t="n">
        <f aca="false">SUM(N9:P9)</f>
        <v>882.477994541768</v>
      </c>
      <c r="S9" s="77"/>
      <c r="T9" s="74"/>
      <c r="U9" s="74"/>
      <c r="V9" s="74"/>
      <c r="W9" s="74"/>
      <c r="X9" s="74"/>
      <c r="Y9" s="74"/>
      <c r="Z9" s="78"/>
      <c r="AA9" s="69" t="n">
        <f aca="false">($H9-Z9)/3500</f>
        <v>0.459918061329172</v>
      </c>
      <c r="AB9" s="74"/>
      <c r="AC9" s="74"/>
      <c r="AD9" s="74"/>
      <c r="AE9" s="74"/>
      <c r="AF9" s="74"/>
      <c r="AG9" s="75"/>
    </row>
    <row r="10" customFormat="false" ht="15" hidden="false" customHeight="false" outlineLevel="0" collapsed="false">
      <c r="A10" s="65" t="n">
        <v>42999</v>
      </c>
      <c r="B10" s="66" t="n">
        <f aca="false">B9+1</f>
        <v>8</v>
      </c>
      <c r="C10" s="67" t="n">
        <f aca="false">C9-AA9</f>
        <v>199.828647242981</v>
      </c>
      <c r="D10" s="67" t="n">
        <f aca="false">$D$3</f>
        <v>148.362332573597</v>
      </c>
      <c r="E10" s="68" t="n">
        <f aca="false">C10-D10</f>
        <v>51.4663146693837</v>
      </c>
      <c r="F10" s="57"/>
      <c r="G10" s="69" t="n">
        <f aca="false">C10*TDEE!$B$5</f>
        <v>2486.46844739939</v>
      </c>
      <c r="H10" s="67" t="n">
        <f aca="false">$E10*31</f>
        <v>1595.4557547509</v>
      </c>
      <c r="I10" s="67" t="n">
        <f aca="false">$G10-$H10</f>
        <v>891.012692648496</v>
      </c>
      <c r="J10" s="55" t="n">
        <f aca="false">($G10-$Q10)/3500</f>
        <v>0.455844501357399</v>
      </c>
      <c r="K10" s="67" t="n">
        <f aca="false">N10/9</f>
        <v>37.3614698236651</v>
      </c>
      <c r="L10" s="67" t="n">
        <v>20</v>
      </c>
      <c r="M10" s="55" t="n">
        <f aca="false">Protein_Amt!$B$6</f>
        <v>118.689866058877</v>
      </c>
      <c r="N10" s="67" t="n">
        <f aca="false">MAX(0,I10-(O10+P10))</f>
        <v>336.253228412986</v>
      </c>
      <c r="O10" s="67" t="n">
        <f aca="false">4*L10</f>
        <v>80</v>
      </c>
      <c r="P10" s="67" t="n">
        <f aca="false">4*M10</f>
        <v>474.75946423551</v>
      </c>
      <c r="Q10" s="68" t="n">
        <f aca="false">SUM(N10:P10)</f>
        <v>891.012692648496</v>
      </c>
      <c r="S10" s="77"/>
      <c r="T10" s="74"/>
      <c r="U10" s="74"/>
      <c r="V10" s="74"/>
      <c r="W10" s="74"/>
      <c r="X10" s="74"/>
      <c r="Y10" s="74"/>
      <c r="Z10" s="78"/>
      <c r="AA10" s="69" t="n">
        <f aca="false">($H10-Z10)/3500</f>
        <v>0.455844501357399</v>
      </c>
      <c r="AB10" s="74"/>
      <c r="AC10" s="74"/>
      <c r="AD10" s="74"/>
      <c r="AE10" s="74"/>
      <c r="AF10" s="74"/>
      <c r="AG10" s="75"/>
    </row>
    <row r="11" customFormat="false" ht="15" hidden="false" customHeight="false" outlineLevel="0" collapsed="false">
      <c r="A11" s="65" t="n">
        <v>43000</v>
      </c>
      <c r="B11" s="66" t="n">
        <f aca="false">B10+1</f>
        <v>9</v>
      </c>
      <c r="C11" s="67" t="n">
        <f aca="false">C10-AA10</f>
        <v>199.372802741623</v>
      </c>
      <c r="D11" s="67" t="n">
        <f aca="false">$D$3</f>
        <v>148.362332573597</v>
      </c>
      <c r="E11" s="68" t="n">
        <f aca="false">C11-D11</f>
        <v>51.0104701680263</v>
      </c>
      <c r="F11" s="57"/>
      <c r="G11" s="69" t="n">
        <f aca="false">C11*TDEE!$B$5</f>
        <v>2480.79637292367</v>
      </c>
      <c r="H11" s="67" t="n">
        <f aca="false">$E11*31</f>
        <v>1581.32457520882</v>
      </c>
      <c r="I11" s="67" t="n">
        <f aca="false">$G11-$H11</f>
        <v>899.47179771485</v>
      </c>
      <c r="J11" s="55" t="n">
        <f aca="false">($G11-$Q11)/3500</f>
        <v>0.451807021488233</v>
      </c>
      <c r="K11" s="67" t="n">
        <f aca="false">N11/9</f>
        <v>38.3013703865933</v>
      </c>
      <c r="L11" s="67" t="n">
        <v>20</v>
      </c>
      <c r="M11" s="55" t="n">
        <f aca="false">Protein_Amt!$B$6</f>
        <v>118.689866058877</v>
      </c>
      <c r="N11" s="67" t="n">
        <f aca="false">MAX(0,I11-(O11+P11))</f>
        <v>344.71233347934</v>
      </c>
      <c r="O11" s="67" t="n">
        <f aca="false">4*L11</f>
        <v>80</v>
      </c>
      <c r="P11" s="67" t="n">
        <f aca="false">4*M11</f>
        <v>474.75946423551</v>
      </c>
      <c r="Q11" s="68" t="n">
        <f aca="false">SUM(N11:P11)</f>
        <v>899.47179771485</v>
      </c>
      <c r="S11" s="77"/>
      <c r="T11" s="74"/>
      <c r="U11" s="74"/>
      <c r="V11" s="74"/>
      <c r="W11" s="74"/>
      <c r="X11" s="74"/>
      <c r="Y11" s="74"/>
      <c r="Z11" s="78"/>
      <c r="AA11" s="69" t="n">
        <f aca="false">($H11-Z11)/3500</f>
        <v>0.451807021488233</v>
      </c>
      <c r="AB11" s="74"/>
      <c r="AC11" s="74"/>
      <c r="AD11" s="74"/>
      <c r="AE11" s="74"/>
      <c r="AF11" s="74"/>
      <c r="AG11" s="75"/>
    </row>
    <row r="12" customFormat="false" ht="15" hidden="false" customHeight="false" outlineLevel="0" collapsed="false">
      <c r="A12" s="65" t="n">
        <v>43001</v>
      </c>
      <c r="B12" s="66" t="n">
        <f aca="false">B11+1</f>
        <v>10</v>
      </c>
      <c r="C12" s="67" t="n">
        <f aca="false">C11-AA11</f>
        <v>198.920995720135</v>
      </c>
      <c r="D12" s="67" t="n">
        <f aca="false">$D$3</f>
        <v>148.362332573597</v>
      </c>
      <c r="E12" s="68" t="n">
        <f aca="false">C12-D12</f>
        <v>50.5586631465381</v>
      </c>
      <c r="F12" s="57"/>
      <c r="G12" s="69" t="n">
        <f aca="false">C12*TDEE!$B$5</f>
        <v>2475.17453682187</v>
      </c>
      <c r="H12" s="67" t="n">
        <f aca="false">$E12*31</f>
        <v>1567.31855754268</v>
      </c>
      <c r="I12" s="67" t="n">
        <f aca="false">$G12-$H12</f>
        <v>907.855979279187</v>
      </c>
      <c r="J12" s="55" t="n">
        <f aca="false">($G12-$Q12)/3500</f>
        <v>0.447805302155052</v>
      </c>
      <c r="K12" s="67" t="n">
        <f aca="false">N12/9</f>
        <v>39.2329461159641</v>
      </c>
      <c r="L12" s="67" t="n">
        <v>20</v>
      </c>
      <c r="M12" s="55" t="n">
        <f aca="false">Protein_Amt!$B$6</f>
        <v>118.689866058877</v>
      </c>
      <c r="N12" s="67" t="n">
        <f aca="false">MAX(0,I12-(O12+P12))</f>
        <v>353.096515043677</v>
      </c>
      <c r="O12" s="67" t="n">
        <f aca="false">4*L12</f>
        <v>80</v>
      </c>
      <c r="P12" s="67" t="n">
        <f aca="false">4*M12</f>
        <v>474.75946423551</v>
      </c>
      <c r="Q12" s="68" t="n">
        <f aca="false">SUM(N12:P12)</f>
        <v>907.855979279187</v>
      </c>
      <c r="S12" s="77"/>
      <c r="T12" s="74"/>
      <c r="U12" s="74"/>
      <c r="V12" s="74"/>
      <c r="W12" s="74"/>
      <c r="X12" s="74"/>
      <c r="Y12" s="74"/>
      <c r="Z12" s="78"/>
      <c r="AA12" s="69" t="n">
        <f aca="false">($H12-Z12)/3500</f>
        <v>0.447805302155052</v>
      </c>
      <c r="AB12" s="74"/>
      <c r="AC12" s="74"/>
      <c r="AD12" s="74"/>
      <c r="AE12" s="74"/>
      <c r="AF12" s="74"/>
      <c r="AG12" s="75"/>
    </row>
    <row r="13" customFormat="false" ht="15" hidden="false" customHeight="false" outlineLevel="0" collapsed="false">
      <c r="A13" s="65" t="n">
        <v>43002</v>
      </c>
      <c r="B13" s="66" t="n">
        <f aca="false">B12+1</f>
        <v>11</v>
      </c>
      <c r="C13" s="67" t="n">
        <f aca="false">C12-AA12</f>
        <v>198.47319041798</v>
      </c>
      <c r="D13" s="67" t="n">
        <f aca="false">$D$3</f>
        <v>148.362332573597</v>
      </c>
      <c r="E13" s="68" t="n">
        <f aca="false">C13-D13</f>
        <v>50.1108578443831</v>
      </c>
      <c r="F13" s="57"/>
      <c r="G13" s="69" t="n">
        <f aca="false">C13*TDEE!$B$5</f>
        <v>2469.60249412554</v>
      </c>
      <c r="H13" s="67" t="n">
        <f aca="false">$E13*31</f>
        <v>1553.43659317587</v>
      </c>
      <c r="I13" s="67" t="n">
        <f aca="false">$G13-$H13</f>
        <v>916.165900949669</v>
      </c>
      <c r="J13" s="55" t="n">
        <f aca="false">($G13-$Q13)/3500</f>
        <v>0.443839026621679</v>
      </c>
      <c r="K13" s="67" t="n">
        <f aca="false">N13/9</f>
        <v>40.1562707460177</v>
      </c>
      <c r="L13" s="67" t="n">
        <v>20</v>
      </c>
      <c r="M13" s="55" t="n">
        <f aca="false">Protein_Amt!$B$6</f>
        <v>118.689866058877</v>
      </c>
      <c r="N13" s="67" t="n">
        <f aca="false">MAX(0,I13-(O13+P13))</f>
        <v>361.406436714159</v>
      </c>
      <c r="O13" s="67" t="n">
        <f aca="false">4*L13</f>
        <v>80</v>
      </c>
      <c r="P13" s="67" t="n">
        <f aca="false">4*M13</f>
        <v>474.75946423551</v>
      </c>
      <c r="Q13" s="68" t="n">
        <f aca="false">SUM(N13:P13)</f>
        <v>916.165900949669</v>
      </c>
      <c r="S13" s="77"/>
      <c r="T13" s="74"/>
      <c r="U13" s="74"/>
      <c r="V13" s="74"/>
      <c r="W13" s="74"/>
      <c r="X13" s="74"/>
      <c r="Y13" s="74"/>
      <c r="Z13" s="78"/>
      <c r="AA13" s="69" t="n">
        <f aca="false">($H13-Z13)/3500</f>
        <v>0.443839026621679</v>
      </c>
      <c r="AB13" s="74"/>
      <c r="AC13" s="74"/>
      <c r="AD13" s="74"/>
      <c r="AE13" s="74"/>
      <c r="AF13" s="74"/>
      <c r="AG13" s="75"/>
    </row>
    <row r="14" customFormat="false" ht="15" hidden="false" customHeight="false" outlineLevel="0" collapsed="false">
      <c r="A14" s="65" t="n">
        <v>43003</v>
      </c>
      <c r="B14" s="66" t="n">
        <f aca="false">B13+1</f>
        <v>12</v>
      </c>
      <c r="C14" s="67" t="n">
        <f aca="false">C13-AA13</f>
        <v>198.029351391358</v>
      </c>
      <c r="D14" s="67" t="n">
        <f aca="false">$D$3</f>
        <v>148.362332573597</v>
      </c>
      <c r="E14" s="68" t="n">
        <f aca="false">C14-D14</f>
        <v>49.6670188177614</v>
      </c>
      <c r="F14" s="57"/>
      <c r="G14" s="69" t="n">
        <f aca="false">C14*TDEE!$B$5</f>
        <v>2464.07980380739</v>
      </c>
      <c r="H14" s="67" t="n">
        <f aca="false">$E14*31</f>
        <v>1539.6775833506</v>
      </c>
      <c r="I14" s="67" t="n">
        <f aca="false">$G14-$H14</f>
        <v>924.402220456784</v>
      </c>
      <c r="J14" s="55" t="n">
        <f aca="false">($G14-$Q14)/3500</f>
        <v>0.439907880957315</v>
      </c>
      <c r="K14" s="67" t="n">
        <f aca="false">N14/9</f>
        <v>41.0714173579193</v>
      </c>
      <c r="L14" s="67" t="n">
        <v>20</v>
      </c>
      <c r="M14" s="55" t="n">
        <f aca="false">Protein_Amt!$B$6</f>
        <v>118.689866058877</v>
      </c>
      <c r="N14" s="67" t="n">
        <f aca="false">MAX(0,I14-(O14+P14))</f>
        <v>369.642756221274</v>
      </c>
      <c r="O14" s="67" t="n">
        <f aca="false">4*L14</f>
        <v>80</v>
      </c>
      <c r="P14" s="67" t="n">
        <f aca="false">4*M14</f>
        <v>474.75946423551</v>
      </c>
      <c r="Q14" s="68" t="n">
        <f aca="false">SUM(N14:P14)</f>
        <v>924.402220456784</v>
      </c>
      <c r="S14" s="77"/>
      <c r="T14" s="74"/>
      <c r="U14" s="74"/>
      <c r="V14" s="74"/>
      <c r="W14" s="74"/>
      <c r="X14" s="74"/>
      <c r="Y14" s="74"/>
      <c r="Z14" s="78"/>
      <c r="AA14" s="69" t="n">
        <f aca="false">($H14-Z14)/3500</f>
        <v>0.439907880957315</v>
      </c>
      <c r="AB14" s="74"/>
      <c r="AC14" s="74"/>
      <c r="AD14" s="74"/>
      <c r="AE14" s="74"/>
      <c r="AF14" s="74"/>
      <c r="AG14" s="75"/>
    </row>
    <row r="15" customFormat="false" ht="15" hidden="false" customHeight="false" outlineLevel="0" collapsed="false">
      <c r="A15" s="65" t="n">
        <v>43004</v>
      </c>
      <c r="B15" s="66" t="n">
        <f aca="false">B14+1</f>
        <v>13</v>
      </c>
      <c r="C15" s="67" t="n">
        <f aca="false">C14-AA14</f>
        <v>197.589443510401</v>
      </c>
      <c r="D15" s="67" t="n">
        <f aca="false">$D$3</f>
        <v>148.362332573597</v>
      </c>
      <c r="E15" s="68" t="n">
        <f aca="false">C15-D15</f>
        <v>49.2271109368041</v>
      </c>
      <c r="F15" s="57"/>
      <c r="G15" s="69" t="n">
        <f aca="false">C15*TDEE!$B$5</f>
        <v>2458.60602874633</v>
      </c>
      <c r="H15" s="67" t="n">
        <f aca="false">$E15*31</f>
        <v>1526.04043904093</v>
      </c>
      <c r="I15" s="67" t="n">
        <f aca="false">$G15-$H15</f>
        <v>932.565589705407</v>
      </c>
      <c r="J15" s="55" t="n">
        <f aca="false">($G15-$Q15)/3500</f>
        <v>0.436011554011693</v>
      </c>
      <c r="K15" s="67" t="n">
        <f aca="false">N15/9</f>
        <v>41.9784583855441</v>
      </c>
      <c r="L15" s="67" t="n">
        <v>20</v>
      </c>
      <c r="M15" s="55" t="n">
        <f aca="false">Protein_Amt!$B$6</f>
        <v>118.689866058877</v>
      </c>
      <c r="N15" s="67" t="n">
        <f aca="false">MAX(0,I15-(O15+P15))</f>
        <v>377.806125469897</v>
      </c>
      <c r="O15" s="67" t="n">
        <f aca="false">4*L15</f>
        <v>80</v>
      </c>
      <c r="P15" s="67" t="n">
        <f aca="false">4*M15</f>
        <v>474.75946423551</v>
      </c>
      <c r="Q15" s="68" t="n">
        <f aca="false">SUM(N15:P15)</f>
        <v>932.565589705407</v>
      </c>
      <c r="S15" s="77"/>
      <c r="T15" s="74"/>
      <c r="U15" s="74"/>
      <c r="V15" s="74"/>
      <c r="W15" s="74"/>
      <c r="X15" s="74"/>
      <c r="Y15" s="74"/>
      <c r="Z15" s="78"/>
      <c r="AA15" s="69" t="n">
        <f aca="false">($H15-Z15)/3500</f>
        <v>0.436011554011693</v>
      </c>
      <c r="AB15" s="74"/>
      <c r="AC15" s="74"/>
      <c r="AD15" s="74"/>
      <c r="AE15" s="74"/>
      <c r="AF15" s="74"/>
      <c r="AG15" s="75"/>
    </row>
    <row r="16" customFormat="false" ht="15" hidden="false" customHeight="false" outlineLevel="0" collapsed="false">
      <c r="A16" s="65" t="n">
        <v>43005</v>
      </c>
      <c r="B16" s="66" t="n">
        <f aca="false">B15+1</f>
        <v>14</v>
      </c>
      <c r="C16" s="67" t="n">
        <f aca="false">C15-AA15</f>
        <v>197.153431956389</v>
      </c>
      <c r="D16" s="67" t="n">
        <f aca="false">$D$3</f>
        <v>148.362332573597</v>
      </c>
      <c r="E16" s="68" t="n">
        <f aca="false">C16-D16</f>
        <v>48.7910993827924</v>
      </c>
      <c r="F16" s="57"/>
      <c r="G16" s="69" t="n">
        <f aca="false">C16*TDEE!$B$5</f>
        <v>2453.18073569296</v>
      </c>
      <c r="H16" s="67" t="n">
        <f aca="false">$E16*31</f>
        <v>1512.52408086656</v>
      </c>
      <c r="I16" s="67" t="n">
        <f aca="false">$G16-$H16</f>
        <v>940.656654826399</v>
      </c>
      <c r="J16" s="55" t="n">
        <f aca="false">($G16-$Q16)/3500</f>
        <v>0.432149737390447</v>
      </c>
      <c r="K16" s="67" t="n">
        <f aca="false">N16/9</f>
        <v>42.8774656212099</v>
      </c>
      <c r="L16" s="67" t="n">
        <v>20</v>
      </c>
      <c r="M16" s="55" t="n">
        <f aca="false">Protein_Amt!$B$6</f>
        <v>118.689866058877</v>
      </c>
      <c r="N16" s="67" t="n">
        <f aca="false">MAX(0,I16-(O16+P16))</f>
        <v>385.897190590889</v>
      </c>
      <c r="O16" s="67" t="n">
        <f aca="false">4*L16</f>
        <v>80</v>
      </c>
      <c r="P16" s="67" t="n">
        <f aca="false">4*M16</f>
        <v>474.75946423551</v>
      </c>
      <c r="Q16" s="68" t="n">
        <f aca="false">SUM(N16:P16)</f>
        <v>940.656654826399</v>
      </c>
      <c r="S16" s="77"/>
      <c r="T16" s="74"/>
      <c r="U16" s="74"/>
      <c r="V16" s="74"/>
      <c r="W16" s="74"/>
      <c r="X16" s="74"/>
      <c r="Y16" s="74"/>
      <c r="Z16" s="78"/>
      <c r="AA16" s="69" t="n">
        <f aca="false">($H16-Z16)/3500</f>
        <v>0.432149737390447</v>
      </c>
      <c r="AB16" s="74"/>
      <c r="AC16" s="74"/>
      <c r="AD16" s="74"/>
      <c r="AE16" s="74"/>
      <c r="AF16" s="74"/>
      <c r="AG16" s="75"/>
    </row>
    <row r="17" customFormat="false" ht="15" hidden="false" customHeight="false" outlineLevel="0" collapsed="false">
      <c r="A17" s="65" t="n">
        <v>43006</v>
      </c>
      <c r="B17" s="66" t="n">
        <f aca="false">B16+1</f>
        <v>15</v>
      </c>
      <c r="C17" s="67" t="n">
        <f aca="false">C16-AA16</f>
        <v>196.721282218999</v>
      </c>
      <c r="D17" s="67" t="n">
        <f aca="false">$D$3</f>
        <v>148.362332573597</v>
      </c>
      <c r="E17" s="68" t="n">
        <f aca="false">C17-D17</f>
        <v>48.3589496454019</v>
      </c>
      <c r="F17" s="57"/>
      <c r="G17" s="69" t="n">
        <f aca="false">C17*TDEE!$B$5</f>
        <v>2447.80349523521</v>
      </c>
      <c r="H17" s="67" t="n">
        <f aca="false">$E17*31</f>
        <v>1499.12743900746</v>
      </c>
      <c r="I17" s="67" t="n">
        <f aca="false">$G17-$H17</f>
        <v>948.676056227749</v>
      </c>
      <c r="J17" s="55" t="n">
        <f aca="false">($G17-$Q17)/3500</f>
        <v>0.428322125430703</v>
      </c>
      <c r="K17" s="67" t="n">
        <f aca="false">N17/9</f>
        <v>43.7685102213599</v>
      </c>
      <c r="L17" s="67" t="n">
        <v>20</v>
      </c>
      <c r="M17" s="55" t="n">
        <f aca="false">Protein_Amt!$B$6</f>
        <v>118.689866058877</v>
      </c>
      <c r="N17" s="67" t="n">
        <f aca="false">MAX(0,I17-(O17+P17))</f>
        <v>393.916591992239</v>
      </c>
      <c r="O17" s="67" t="n">
        <f aca="false">4*L17</f>
        <v>80</v>
      </c>
      <c r="P17" s="67" t="n">
        <f aca="false">4*M17</f>
        <v>474.75946423551</v>
      </c>
      <c r="Q17" s="68" t="n">
        <f aca="false">SUM(N17:P17)</f>
        <v>948.676056227749</v>
      </c>
      <c r="S17" s="77"/>
      <c r="T17" s="74"/>
      <c r="U17" s="74"/>
      <c r="V17" s="74"/>
      <c r="W17" s="74"/>
      <c r="X17" s="74"/>
      <c r="Y17" s="74"/>
      <c r="Z17" s="78"/>
      <c r="AA17" s="69" t="n">
        <f aca="false">($H17-Z17)/3500</f>
        <v>0.428322125430703</v>
      </c>
      <c r="AB17" s="74"/>
      <c r="AC17" s="74"/>
      <c r="AD17" s="74"/>
      <c r="AE17" s="74"/>
      <c r="AF17" s="74"/>
      <c r="AG17" s="75"/>
    </row>
    <row r="18" customFormat="false" ht="15" hidden="false" customHeight="false" outlineLevel="0" collapsed="false">
      <c r="A18" s="65" t="n">
        <v>43007</v>
      </c>
      <c r="B18" s="66" t="n">
        <f aca="false">B17+1</f>
        <v>16</v>
      </c>
      <c r="C18" s="67" t="n">
        <f aca="false">C17-AA17</f>
        <v>196.292960093568</v>
      </c>
      <c r="D18" s="67" t="n">
        <f aca="false">$D$3</f>
        <v>148.362332573597</v>
      </c>
      <c r="E18" s="68" t="n">
        <f aca="false">C18-D18</f>
        <v>47.9306275199712</v>
      </c>
      <c r="F18" s="57"/>
      <c r="G18" s="69" t="n">
        <f aca="false">C18*TDEE!$B$5</f>
        <v>2442.47388176437</v>
      </c>
      <c r="H18" s="67" t="n">
        <f aca="false">$E18*31</f>
        <v>1485.84945311911</v>
      </c>
      <c r="I18" s="67" t="n">
        <f aca="false">$G18-$H18</f>
        <v>956.624428645258</v>
      </c>
      <c r="J18" s="55" t="n">
        <f aca="false">($G18-$Q18)/3500</f>
        <v>0.424528415176888</v>
      </c>
      <c r="K18" s="67" t="n">
        <f aca="false">N18/9</f>
        <v>44.6516627121943</v>
      </c>
      <c r="L18" s="67" t="n">
        <v>20</v>
      </c>
      <c r="M18" s="55" t="n">
        <f aca="false">Protein_Amt!$B$6</f>
        <v>118.689866058877</v>
      </c>
      <c r="N18" s="67" t="n">
        <f aca="false">MAX(0,I18-(O18+P18))</f>
        <v>401.864964409748</v>
      </c>
      <c r="O18" s="67" t="n">
        <f aca="false">4*L18</f>
        <v>80</v>
      </c>
      <c r="P18" s="67" t="n">
        <f aca="false">4*M18</f>
        <v>474.75946423551</v>
      </c>
      <c r="Q18" s="68" t="n">
        <f aca="false">SUM(N18:P18)</f>
        <v>956.624428645258</v>
      </c>
      <c r="S18" s="77"/>
      <c r="T18" s="74"/>
      <c r="U18" s="74"/>
      <c r="V18" s="74"/>
      <c r="W18" s="74"/>
      <c r="X18" s="74"/>
      <c r="Y18" s="74"/>
      <c r="Z18" s="78"/>
      <c r="AA18" s="69" t="n">
        <f aca="false">($H18-Z18)/3500</f>
        <v>0.424528415176888</v>
      </c>
      <c r="AB18" s="74"/>
      <c r="AC18" s="74"/>
      <c r="AD18" s="74"/>
      <c r="AE18" s="74"/>
      <c r="AF18" s="74"/>
      <c r="AG18" s="75"/>
    </row>
    <row r="19" customFormat="false" ht="15" hidden="false" customHeight="false" outlineLevel="0" collapsed="false">
      <c r="A19" s="65" t="n">
        <v>43008</v>
      </c>
      <c r="B19" s="66" t="n">
        <f aca="false">B18+1</f>
        <v>17</v>
      </c>
      <c r="C19" s="67" t="n">
        <f aca="false">C18-AA18</f>
        <v>195.868431678391</v>
      </c>
      <c r="D19" s="67" t="n">
        <f aca="false">$D$3</f>
        <v>148.362332573597</v>
      </c>
      <c r="E19" s="68" t="n">
        <f aca="false">C19-D19</f>
        <v>47.5060991047943</v>
      </c>
      <c r="F19" s="57"/>
      <c r="G19" s="69" t="n">
        <f aca="false">C19*TDEE!$B$5</f>
        <v>2437.19147344141</v>
      </c>
      <c r="H19" s="67" t="n">
        <f aca="false">$E19*31</f>
        <v>1472.68907224862</v>
      </c>
      <c r="I19" s="67" t="n">
        <f aca="false">$G19-$H19</f>
        <v>964.502401192784</v>
      </c>
      <c r="J19" s="55" t="n">
        <f aca="false">($G19-$Q19)/3500</f>
        <v>0.42076830635675</v>
      </c>
      <c r="K19" s="67" t="n">
        <f aca="false">N19/9</f>
        <v>45.5269929952526</v>
      </c>
      <c r="L19" s="67" t="n">
        <v>20</v>
      </c>
      <c r="M19" s="55" t="n">
        <f aca="false">Protein_Amt!$B$6</f>
        <v>118.689866058877</v>
      </c>
      <c r="N19" s="67" t="n">
        <f aca="false">MAX(0,I19-(O19+P19))</f>
        <v>409.742936957274</v>
      </c>
      <c r="O19" s="67" t="n">
        <f aca="false">4*L19</f>
        <v>80</v>
      </c>
      <c r="P19" s="67" t="n">
        <f aca="false">4*M19</f>
        <v>474.75946423551</v>
      </c>
      <c r="Q19" s="68" t="n">
        <f aca="false">SUM(N19:P19)</f>
        <v>964.502401192784</v>
      </c>
      <c r="S19" s="77"/>
      <c r="T19" s="74"/>
      <c r="U19" s="74"/>
      <c r="V19" s="74"/>
      <c r="W19" s="74"/>
      <c r="X19" s="74"/>
      <c r="Y19" s="74"/>
      <c r="Z19" s="78"/>
      <c r="AA19" s="69" t="n">
        <f aca="false">($H19-Z19)/3500</f>
        <v>0.42076830635675</v>
      </c>
      <c r="AB19" s="74"/>
      <c r="AC19" s="74"/>
      <c r="AD19" s="74"/>
      <c r="AE19" s="74"/>
      <c r="AF19" s="74"/>
      <c r="AG19" s="75"/>
    </row>
    <row r="20" customFormat="false" ht="15" hidden="false" customHeight="false" outlineLevel="0" collapsed="false">
      <c r="A20" s="65" t="n">
        <v>43009</v>
      </c>
      <c r="B20" s="66" t="n">
        <f aca="false">B19+1</f>
        <v>18</v>
      </c>
      <c r="C20" s="67" t="n">
        <f aca="false">C19-AA19</f>
        <v>195.447663372034</v>
      </c>
      <c r="D20" s="67" t="n">
        <f aca="false">$D$3</f>
        <v>148.362332573597</v>
      </c>
      <c r="E20" s="68" t="n">
        <f aca="false">C20-D20</f>
        <v>47.0853307984376</v>
      </c>
      <c r="F20" s="57"/>
      <c r="G20" s="69" t="n">
        <f aca="false">C20*TDEE!$B$5</f>
        <v>2431.95585216359</v>
      </c>
      <c r="H20" s="67" t="n">
        <f aca="false">$E20*31</f>
        <v>1459.64525475156</v>
      </c>
      <c r="I20" s="67" t="n">
        <f aca="false">$G20-$H20</f>
        <v>972.310597412031</v>
      </c>
      <c r="J20" s="55" t="n">
        <f aca="false">($G20-$Q20)/3500</f>
        <v>0.41704150135759</v>
      </c>
      <c r="K20" s="67" t="n">
        <f aca="false">N20/9</f>
        <v>46.3945703529468</v>
      </c>
      <c r="L20" s="67" t="n">
        <v>20</v>
      </c>
      <c r="M20" s="55" t="n">
        <f aca="false">Protein_Amt!$B$6</f>
        <v>118.689866058877</v>
      </c>
      <c r="N20" s="67" t="n">
        <f aca="false">MAX(0,I20-(O20+P20))</f>
        <v>417.551133176521</v>
      </c>
      <c r="O20" s="67" t="n">
        <f aca="false">4*L20</f>
        <v>80</v>
      </c>
      <c r="P20" s="67" t="n">
        <f aca="false">4*M20</f>
        <v>474.75946423551</v>
      </c>
      <c r="Q20" s="68" t="n">
        <f aca="false">SUM(N20:P20)</f>
        <v>972.310597412031</v>
      </c>
      <c r="S20" s="77"/>
      <c r="T20" s="74"/>
      <c r="U20" s="74"/>
      <c r="V20" s="74"/>
      <c r="W20" s="74"/>
      <c r="X20" s="74"/>
      <c r="Y20" s="74"/>
      <c r="Z20" s="78"/>
      <c r="AA20" s="69" t="n">
        <f aca="false">($H20-Z20)/3500</f>
        <v>0.41704150135759</v>
      </c>
      <c r="AB20" s="74"/>
      <c r="AC20" s="74"/>
      <c r="AD20" s="74"/>
      <c r="AE20" s="74"/>
      <c r="AF20" s="74"/>
      <c r="AG20" s="75"/>
    </row>
    <row r="21" customFormat="false" ht="15" hidden="false" customHeight="false" outlineLevel="0" collapsed="false">
      <c r="A21" s="65" t="n">
        <v>43010</v>
      </c>
      <c r="B21" s="66" t="n">
        <f aca="false">B20+1</f>
        <v>19</v>
      </c>
      <c r="C21" s="67" t="n">
        <f aca="false">C20-AA20</f>
        <v>195.030621870677</v>
      </c>
      <c r="D21" s="67" t="n">
        <f aca="false">$D$3</f>
        <v>148.362332573597</v>
      </c>
      <c r="E21" s="68" t="n">
        <f aca="false">C21-D21</f>
        <v>46.66828929708</v>
      </c>
      <c r="F21" s="57"/>
      <c r="G21" s="69" t="n">
        <f aca="false">C21*TDEE!$B$5</f>
        <v>2426.76660353139</v>
      </c>
      <c r="H21" s="67" t="n">
        <f aca="false">$E21*31</f>
        <v>1446.71696820948</v>
      </c>
      <c r="I21" s="67" t="n">
        <f aca="false">$G21-$H21</f>
        <v>980.049635321908</v>
      </c>
      <c r="J21" s="55" t="n">
        <f aca="false">($G21-$Q21)/3500</f>
        <v>0.413347705202708</v>
      </c>
      <c r="K21" s="67" t="n">
        <f aca="false">N21/9</f>
        <v>47.2544634540443</v>
      </c>
      <c r="L21" s="67" t="n">
        <v>20</v>
      </c>
      <c r="M21" s="55" t="n">
        <f aca="false">Protein_Amt!$B$6</f>
        <v>118.689866058877</v>
      </c>
      <c r="N21" s="67" t="n">
        <f aca="false">MAX(0,I21-(O21+P21))</f>
        <v>425.290171086398</v>
      </c>
      <c r="O21" s="67" t="n">
        <f aca="false">4*L21</f>
        <v>80</v>
      </c>
      <c r="P21" s="67" t="n">
        <f aca="false">4*M21</f>
        <v>474.75946423551</v>
      </c>
      <c r="Q21" s="68" t="n">
        <f aca="false">SUM(N21:P21)</f>
        <v>980.049635321908</v>
      </c>
      <c r="S21" s="77"/>
      <c r="T21" s="74"/>
      <c r="U21" s="74"/>
      <c r="V21" s="74"/>
      <c r="W21" s="74"/>
      <c r="X21" s="74"/>
      <c r="Y21" s="74"/>
      <c r="Z21" s="78"/>
      <c r="AA21" s="69" t="n">
        <f aca="false">($H21-Z21)/3500</f>
        <v>0.413347705202708</v>
      </c>
      <c r="AB21" s="74"/>
      <c r="AC21" s="74"/>
      <c r="AD21" s="74"/>
      <c r="AE21" s="74"/>
      <c r="AF21" s="74"/>
      <c r="AG21" s="75"/>
    </row>
    <row r="22" customFormat="false" ht="15" hidden="false" customHeight="false" outlineLevel="0" collapsed="false">
      <c r="A22" s="65" t="n">
        <v>43011</v>
      </c>
      <c r="B22" s="66" t="n">
        <f aca="false">B21+1</f>
        <v>20</v>
      </c>
      <c r="C22" s="67" t="n">
        <f aca="false">C21-AA21</f>
        <v>194.617274165474</v>
      </c>
      <c r="D22" s="67" t="n">
        <f aca="false">$D$3</f>
        <v>148.362332573597</v>
      </c>
      <c r="E22" s="68" t="n">
        <f aca="false">C22-D22</f>
        <v>46.2549415918772</v>
      </c>
      <c r="F22" s="57"/>
      <c r="G22" s="69" t="n">
        <f aca="false">C22*TDEE!$B$5</f>
        <v>2421.62331681563</v>
      </c>
      <c r="H22" s="67" t="n">
        <f aca="false">$E22*31</f>
        <v>1433.90318934819</v>
      </c>
      <c r="I22" s="67" t="n">
        <f aca="false">$G22-$H22</f>
        <v>987.72012746744</v>
      </c>
      <c r="J22" s="55" t="n">
        <f aca="false">($G22-$Q22)/3500</f>
        <v>0.409686625528056</v>
      </c>
      <c r="K22" s="67" t="n">
        <f aca="false">N22/9</f>
        <v>48.1067403591034</v>
      </c>
      <c r="L22" s="67" t="n">
        <v>20</v>
      </c>
      <c r="M22" s="55" t="n">
        <f aca="false">Protein_Amt!$B$6</f>
        <v>118.689866058877</v>
      </c>
      <c r="N22" s="67" t="n">
        <f aca="false">MAX(0,I22-(O22+P22))</f>
        <v>432.96066323193</v>
      </c>
      <c r="O22" s="67" t="n">
        <f aca="false">4*L22</f>
        <v>80</v>
      </c>
      <c r="P22" s="67" t="n">
        <f aca="false">4*M22</f>
        <v>474.75946423551</v>
      </c>
      <c r="Q22" s="68" t="n">
        <f aca="false">SUM(N22:P22)</f>
        <v>987.72012746744</v>
      </c>
      <c r="S22" s="77"/>
      <c r="T22" s="74"/>
      <c r="U22" s="74"/>
      <c r="V22" s="74"/>
      <c r="W22" s="74"/>
      <c r="X22" s="74"/>
      <c r="Y22" s="74"/>
      <c r="Z22" s="78"/>
      <c r="AA22" s="69" t="n">
        <f aca="false">($H22-Z22)/3500</f>
        <v>0.409686625528056</v>
      </c>
      <c r="AB22" s="74"/>
      <c r="AC22" s="74"/>
      <c r="AD22" s="74"/>
      <c r="AE22" s="74"/>
      <c r="AF22" s="74"/>
      <c r="AG22" s="75"/>
    </row>
    <row r="23" customFormat="false" ht="15" hidden="false" customHeight="false" outlineLevel="0" collapsed="false">
      <c r="A23" s="65" t="n">
        <v>43012</v>
      </c>
      <c r="B23" s="66" t="n">
        <f aca="false">B22+1</f>
        <v>21</v>
      </c>
      <c r="C23" s="67" t="n">
        <f aca="false">C22-AA22</f>
        <v>194.207587539946</v>
      </c>
      <c r="D23" s="67" t="n">
        <f aca="false">$D$3</f>
        <v>148.362332573597</v>
      </c>
      <c r="E23" s="68" t="n">
        <f aca="false">C23-D23</f>
        <v>45.8452549663492</v>
      </c>
      <c r="F23" s="57"/>
      <c r="G23" s="69" t="n">
        <f aca="false">C23*TDEE!$B$5</f>
        <v>2416.52558492508</v>
      </c>
      <c r="H23" s="67" t="n">
        <f aca="false">$E23*31</f>
        <v>1421.20290395682</v>
      </c>
      <c r="I23" s="67" t="n">
        <f aca="false">$G23-$H23</f>
        <v>995.322680968254</v>
      </c>
      <c r="J23" s="55" t="n">
        <f aca="false">($G23-$Q23)/3500</f>
        <v>0.406057972559093</v>
      </c>
      <c r="K23" s="67" t="n">
        <f aca="false">N23/9</f>
        <v>48.9514685258605</v>
      </c>
      <c r="L23" s="67" t="n">
        <v>20</v>
      </c>
      <c r="M23" s="55" t="n">
        <f aca="false">Protein_Amt!$B$6</f>
        <v>118.689866058877</v>
      </c>
      <c r="N23" s="67" t="n">
        <f aca="false">MAX(0,I23-(O23+P23))</f>
        <v>440.563216732745</v>
      </c>
      <c r="O23" s="67" t="n">
        <f aca="false">4*L23</f>
        <v>80</v>
      </c>
      <c r="P23" s="67" t="n">
        <f aca="false">4*M23</f>
        <v>474.75946423551</v>
      </c>
      <c r="Q23" s="68" t="n">
        <f aca="false">SUM(N23:P23)</f>
        <v>995.322680968254</v>
      </c>
      <c r="S23" s="77"/>
      <c r="T23" s="74"/>
      <c r="U23" s="74"/>
      <c r="V23" s="74"/>
      <c r="W23" s="74"/>
      <c r="X23" s="74"/>
      <c r="Y23" s="74"/>
      <c r="Z23" s="78"/>
      <c r="AA23" s="69" t="n">
        <f aca="false">($H23-Z23)/3500</f>
        <v>0.406057972559093</v>
      </c>
      <c r="AB23" s="74"/>
      <c r="AC23" s="74"/>
      <c r="AD23" s="74"/>
      <c r="AE23" s="74"/>
      <c r="AF23" s="74"/>
      <c r="AG23" s="75"/>
    </row>
    <row r="24" customFormat="false" ht="15" hidden="false" customHeight="false" outlineLevel="0" collapsed="false">
      <c r="A24" s="65" t="n">
        <v>43013</v>
      </c>
      <c r="B24" s="66" t="n">
        <f aca="false">B23+1</f>
        <v>22</v>
      </c>
      <c r="C24" s="67" t="n">
        <f aca="false">C23-AA23</f>
        <v>193.801529567387</v>
      </c>
      <c r="D24" s="67" t="n">
        <f aca="false">$D$3</f>
        <v>148.362332573597</v>
      </c>
      <c r="E24" s="68" t="n">
        <f aca="false">C24-D24</f>
        <v>45.4391969937901</v>
      </c>
      <c r="F24" s="57"/>
      <c r="G24" s="69" t="n">
        <f aca="false">C24*TDEE!$B$5</f>
        <v>2411.47300437413</v>
      </c>
      <c r="H24" s="67" t="n">
        <f aca="false">$E24*31</f>
        <v>1408.61510680749</v>
      </c>
      <c r="I24" s="67" t="n">
        <f aca="false">$G24-$H24</f>
        <v>1002.85789756663</v>
      </c>
      <c r="J24" s="55" t="n">
        <f aca="false">($G24-$Q24)/3500</f>
        <v>0.402461459087855</v>
      </c>
      <c r="K24" s="67" t="n">
        <f aca="false">N24/9</f>
        <v>49.7887148145693</v>
      </c>
      <c r="L24" s="67" t="n">
        <v>20</v>
      </c>
      <c r="M24" s="55" t="n">
        <f aca="false">Protein_Amt!$B$6</f>
        <v>118.689866058877</v>
      </c>
      <c r="N24" s="67" t="n">
        <f aca="false">MAX(0,I24-(O24+P24))</f>
        <v>448.098433331124</v>
      </c>
      <c r="O24" s="67" t="n">
        <f aca="false">4*L24</f>
        <v>80</v>
      </c>
      <c r="P24" s="67" t="n">
        <f aca="false">4*M24</f>
        <v>474.75946423551</v>
      </c>
      <c r="Q24" s="68" t="n">
        <f aca="false">SUM(N24:P24)</f>
        <v>1002.85789756663</v>
      </c>
      <c r="S24" s="77"/>
      <c r="T24" s="74"/>
      <c r="U24" s="74"/>
      <c r="V24" s="74"/>
      <c r="W24" s="74"/>
      <c r="X24" s="74"/>
      <c r="Y24" s="74"/>
      <c r="Z24" s="78"/>
      <c r="AA24" s="69" t="n">
        <f aca="false">($H24-Z24)/3500</f>
        <v>0.402461459087855</v>
      </c>
      <c r="AB24" s="74"/>
      <c r="AC24" s="74"/>
      <c r="AD24" s="74"/>
      <c r="AE24" s="74"/>
      <c r="AF24" s="74"/>
      <c r="AG24" s="75"/>
    </row>
    <row r="25" customFormat="false" ht="15" hidden="false" customHeight="false" outlineLevel="0" collapsed="false">
      <c r="A25" s="65" t="n">
        <v>43014</v>
      </c>
      <c r="B25" s="66" t="n">
        <f aca="false">B24+1</f>
        <v>23</v>
      </c>
      <c r="C25" s="67" t="n">
        <f aca="false">C24-AA24</f>
        <v>193.399068108299</v>
      </c>
      <c r="D25" s="67" t="n">
        <f aca="false">$D$3</f>
        <v>148.362332573597</v>
      </c>
      <c r="E25" s="68" t="n">
        <f aca="false">C25-D25</f>
        <v>45.0367355347022</v>
      </c>
      <c r="F25" s="57"/>
      <c r="G25" s="69" t="n">
        <f aca="false">C25*TDEE!$B$5</f>
        <v>2406.46517525091</v>
      </c>
      <c r="H25" s="67" t="n">
        <f aca="false">$E25*31</f>
        <v>1396.13880157577</v>
      </c>
      <c r="I25" s="67" t="n">
        <f aca="false">$G25-$H25</f>
        <v>1010.32637367514</v>
      </c>
      <c r="J25" s="55" t="n">
        <f aca="false">($G25-$Q25)/3500</f>
        <v>0.39889680045022</v>
      </c>
      <c r="K25" s="67" t="n">
        <f aca="false">N25/9</f>
        <v>50.6185454932923</v>
      </c>
      <c r="L25" s="67" t="n">
        <v>20</v>
      </c>
      <c r="M25" s="55" t="n">
        <f aca="false">Protein_Amt!$B$6</f>
        <v>118.689866058877</v>
      </c>
      <c r="N25" s="67" t="n">
        <f aca="false">MAX(0,I25-(O25+P25))</f>
        <v>455.566909439631</v>
      </c>
      <c r="O25" s="67" t="n">
        <f aca="false">4*L25</f>
        <v>80</v>
      </c>
      <c r="P25" s="67" t="n">
        <f aca="false">4*M25</f>
        <v>474.75946423551</v>
      </c>
      <c r="Q25" s="68" t="n">
        <f aca="false">SUM(N25:P25)</f>
        <v>1010.32637367514</v>
      </c>
      <c r="S25" s="77"/>
      <c r="T25" s="74"/>
      <c r="U25" s="74"/>
      <c r="V25" s="74"/>
      <c r="W25" s="74"/>
      <c r="X25" s="74"/>
      <c r="Y25" s="74"/>
      <c r="Z25" s="78"/>
      <c r="AA25" s="69" t="n">
        <f aca="false">($H25-Z25)/3500</f>
        <v>0.39889680045022</v>
      </c>
      <c r="AB25" s="74"/>
      <c r="AC25" s="74"/>
      <c r="AD25" s="74"/>
      <c r="AE25" s="74"/>
      <c r="AF25" s="74"/>
      <c r="AG25" s="75"/>
    </row>
    <row r="26" customFormat="false" ht="15" hidden="false" customHeight="false" outlineLevel="0" collapsed="false">
      <c r="A26" s="65" t="n">
        <v>43015</v>
      </c>
      <c r="B26" s="66" t="n">
        <f aca="false">B25+1</f>
        <v>24</v>
      </c>
      <c r="C26" s="67" t="n">
        <f aca="false">C25-AA25</f>
        <v>193.000171307849</v>
      </c>
      <c r="D26" s="67" t="n">
        <f aca="false">$D$3</f>
        <v>148.362332573597</v>
      </c>
      <c r="E26" s="68" t="n">
        <f aca="false">C26-D26</f>
        <v>44.637838734252</v>
      </c>
      <c r="F26" s="57"/>
      <c r="G26" s="69" t="n">
        <f aca="false">C26*TDEE!$B$5</f>
        <v>2401.50170118564</v>
      </c>
      <c r="H26" s="67" t="n">
        <f aca="false">$E26*31</f>
        <v>1383.77300076181</v>
      </c>
      <c r="I26" s="67" t="n">
        <f aca="false">$G26-$H26</f>
        <v>1017.72870042383</v>
      </c>
      <c r="J26" s="55" t="n">
        <f aca="false">($G26-$Q26)/3500</f>
        <v>0.395363714503375</v>
      </c>
      <c r="K26" s="67" t="n">
        <f aca="false">N26/9</f>
        <v>51.4410262431467</v>
      </c>
      <c r="L26" s="67" t="n">
        <v>20</v>
      </c>
      <c r="M26" s="55" t="n">
        <f aca="false">Protein_Amt!$B$6</f>
        <v>118.689866058877</v>
      </c>
      <c r="N26" s="67" t="n">
        <f aca="false">MAX(0,I26-(O26+P26))</f>
        <v>462.96923618832</v>
      </c>
      <c r="O26" s="67" t="n">
        <f aca="false">4*L26</f>
        <v>80</v>
      </c>
      <c r="P26" s="67" t="n">
        <f aca="false">4*M26</f>
        <v>474.75946423551</v>
      </c>
      <c r="Q26" s="68" t="n">
        <f aca="false">SUM(N26:P26)</f>
        <v>1017.72870042383</v>
      </c>
      <c r="S26" s="77"/>
      <c r="T26" s="74"/>
      <c r="U26" s="74"/>
      <c r="V26" s="74"/>
      <c r="W26" s="74"/>
      <c r="X26" s="74"/>
      <c r="Y26" s="74"/>
      <c r="Z26" s="78"/>
      <c r="AA26" s="69" t="n">
        <f aca="false">($H26-Z26)/3500</f>
        <v>0.395363714503375</v>
      </c>
      <c r="AB26" s="74"/>
      <c r="AC26" s="74"/>
      <c r="AD26" s="74"/>
      <c r="AE26" s="74"/>
      <c r="AF26" s="74"/>
      <c r="AG26" s="75"/>
    </row>
    <row r="27" customFormat="false" ht="15" hidden="false" customHeight="false" outlineLevel="0" collapsed="false">
      <c r="A27" s="65" t="n">
        <v>43016</v>
      </c>
      <c r="B27" s="66" t="n">
        <f aca="false">B26+1</f>
        <v>25</v>
      </c>
      <c r="C27" s="67" t="n">
        <f aca="false">C26-AA26</f>
        <v>192.604807593345</v>
      </c>
      <c r="D27" s="67" t="n">
        <f aca="false">$D$3</f>
        <v>148.362332573597</v>
      </c>
      <c r="E27" s="68" t="n">
        <f aca="false">C27-D27</f>
        <v>44.2424750197487</v>
      </c>
      <c r="F27" s="57"/>
      <c r="G27" s="69" t="n">
        <f aca="false">C27*TDEE!$B$5</f>
        <v>2396.58218931924</v>
      </c>
      <c r="H27" s="67" t="n">
        <f aca="false">$E27*31</f>
        <v>1371.51672561221</v>
      </c>
      <c r="I27" s="67" t="n">
        <f aca="false">$G27-$H27</f>
        <v>1025.06546370703</v>
      </c>
      <c r="J27" s="55" t="n">
        <f aca="false">($G27-$Q27)/3500</f>
        <v>0.391861921603488</v>
      </c>
      <c r="K27" s="67" t="n">
        <f aca="false">N27/9</f>
        <v>52.2562221635023</v>
      </c>
      <c r="L27" s="67" t="n">
        <v>20</v>
      </c>
      <c r="M27" s="55" t="n">
        <f aca="false">Protein_Amt!$B$6</f>
        <v>118.689866058877</v>
      </c>
      <c r="N27" s="67" t="n">
        <f aca="false">MAX(0,I27-(O27+P27))</f>
        <v>470.305999471521</v>
      </c>
      <c r="O27" s="67" t="n">
        <f aca="false">4*L27</f>
        <v>80</v>
      </c>
      <c r="P27" s="67" t="n">
        <f aca="false">4*M27</f>
        <v>474.75946423551</v>
      </c>
      <c r="Q27" s="68" t="n">
        <f aca="false">SUM(N27:P27)</f>
        <v>1025.06546370703</v>
      </c>
      <c r="S27" s="77"/>
      <c r="T27" s="74"/>
      <c r="U27" s="74"/>
      <c r="V27" s="74"/>
      <c r="W27" s="74"/>
      <c r="X27" s="74"/>
      <c r="Y27" s="74"/>
      <c r="Z27" s="78"/>
      <c r="AA27" s="69" t="n">
        <f aca="false">($H27-Z27)/3500</f>
        <v>0.391861921603488</v>
      </c>
      <c r="AB27" s="74"/>
      <c r="AC27" s="74"/>
      <c r="AD27" s="74"/>
      <c r="AE27" s="74"/>
      <c r="AF27" s="74"/>
      <c r="AG27" s="75"/>
    </row>
    <row r="28" customFormat="false" ht="15" hidden="false" customHeight="false" outlineLevel="0" collapsed="false">
      <c r="A28" s="65" t="n">
        <v>43017</v>
      </c>
      <c r="B28" s="66" t="n">
        <f aca="false">B27+1</f>
        <v>26</v>
      </c>
      <c r="C28" s="67" t="n">
        <f aca="false">C27-AA27</f>
        <v>192.212945671742</v>
      </c>
      <c r="D28" s="67" t="n">
        <f aca="false">$D$3</f>
        <v>148.362332573597</v>
      </c>
      <c r="E28" s="68" t="n">
        <f aca="false">C28-D28</f>
        <v>43.8506130981452</v>
      </c>
      <c r="F28" s="57"/>
      <c r="G28" s="69" t="n">
        <f aca="false">C28*TDEE!$B$5</f>
        <v>2391.70625027222</v>
      </c>
      <c r="H28" s="67" t="n">
        <f aca="false">$E28*31</f>
        <v>1359.3690060425</v>
      </c>
      <c r="I28" s="67" t="n">
        <f aca="false">$G28-$H28</f>
        <v>1032.33724422972</v>
      </c>
      <c r="J28" s="55" t="n">
        <f aca="false">($G28-$Q28)/3500</f>
        <v>0.388391144583572</v>
      </c>
      <c r="K28" s="67" t="n">
        <f aca="false">N28/9</f>
        <v>53.0641977771348</v>
      </c>
      <c r="L28" s="67" t="n">
        <v>20</v>
      </c>
      <c r="M28" s="55" t="n">
        <f aca="false">Protein_Amt!$B$6</f>
        <v>118.689866058877</v>
      </c>
      <c r="N28" s="67" t="n">
        <f aca="false">MAX(0,I28-(O28+P28))</f>
        <v>477.577779994213</v>
      </c>
      <c r="O28" s="67" t="n">
        <f aca="false">4*L28</f>
        <v>80</v>
      </c>
      <c r="P28" s="67" t="n">
        <f aca="false">4*M28</f>
        <v>474.75946423551</v>
      </c>
      <c r="Q28" s="68" t="n">
        <f aca="false">SUM(N28:P28)</f>
        <v>1032.33724422972</v>
      </c>
      <c r="S28" s="77"/>
      <c r="T28" s="74"/>
      <c r="U28" s="74"/>
      <c r="V28" s="74"/>
      <c r="W28" s="74"/>
      <c r="X28" s="74"/>
      <c r="Y28" s="74"/>
      <c r="Z28" s="78"/>
      <c r="AA28" s="69" t="n">
        <f aca="false">($H28-Z28)/3500</f>
        <v>0.388391144583572</v>
      </c>
      <c r="AB28" s="74"/>
      <c r="AC28" s="74"/>
      <c r="AD28" s="74"/>
      <c r="AE28" s="74"/>
      <c r="AF28" s="74"/>
      <c r="AG28" s="75"/>
    </row>
    <row r="29" customFormat="false" ht="15" hidden="false" customHeight="false" outlineLevel="0" collapsed="false">
      <c r="A29" s="65" t="n">
        <v>43018</v>
      </c>
      <c r="B29" s="66" t="n">
        <f aca="false">B28+1</f>
        <v>27</v>
      </c>
      <c r="C29" s="67" t="n">
        <f aca="false">C28-AA28</f>
        <v>191.824554527158</v>
      </c>
      <c r="D29" s="67" t="n">
        <f aca="false">$D$3</f>
        <v>148.362332573597</v>
      </c>
      <c r="E29" s="68" t="n">
        <f aca="false">C29-D29</f>
        <v>43.4622219535616</v>
      </c>
      <c r="F29" s="57"/>
      <c r="G29" s="69" t="n">
        <f aca="false">C29*TDEE!$B$5</f>
        <v>2386.87349811391</v>
      </c>
      <c r="H29" s="67" t="n">
        <f aca="false">$E29*31</f>
        <v>1347.32888056041</v>
      </c>
      <c r="I29" s="67" t="n">
        <f aca="false">$G29-$H29</f>
        <v>1039.5446175535</v>
      </c>
      <c r="J29" s="55" t="n">
        <f aca="false">($G29-$Q29)/3500</f>
        <v>0.384951108731546</v>
      </c>
      <c r="K29" s="67" t="n">
        <f aca="false">N29/9</f>
        <v>53.8650170353323</v>
      </c>
      <c r="L29" s="67" t="n">
        <v>20</v>
      </c>
      <c r="M29" s="55" t="n">
        <f aca="false">Protein_Amt!$B$6</f>
        <v>118.689866058877</v>
      </c>
      <c r="N29" s="67" t="n">
        <f aca="false">MAX(0,I29-(O29+P29))</f>
        <v>484.78515331799</v>
      </c>
      <c r="O29" s="67" t="n">
        <f aca="false">4*L29</f>
        <v>80</v>
      </c>
      <c r="P29" s="67" t="n">
        <f aca="false">4*M29</f>
        <v>474.75946423551</v>
      </c>
      <c r="Q29" s="68" t="n">
        <f aca="false">SUM(N29:P29)</f>
        <v>1039.5446175535</v>
      </c>
      <c r="S29" s="77"/>
      <c r="T29" s="74"/>
      <c r="U29" s="74"/>
      <c r="V29" s="74"/>
      <c r="W29" s="74"/>
      <c r="X29" s="74"/>
      <c r="Y29" s="74"/>
      <c r="Z29" s="78"/>
      <c r="AA29" s="69" t="n">
        <f aca="false">($H29-Z29)/3500</f>
        <v>0.384951108731546</v>
      </c>
      <c r="AB29" s="74"/>
      <c r="AC29" s="74"/>
      <c r="AD29" s="74"/>
      <c r="AE29" s="74"/>
      <c r="AF29" s="74"/>
      <c r="AG29" s="75"/>
    </row>
    <row r="30" customFormat="false" ht="15" hidden="false" customHeight="false" outlineLevel="0" collapsed="false">
      <c r="A30" s="65" t="n">
        <v>43019</v>
      </c>
      <c r="B30" s="66" t="n">
        <f aca="false">B29+1</f>
        <v>28</v>
      </c>
      <c r="C30" s="67" t="n">
        <f aca="false">C29-AA29</f>
        <v>191.439603418427</v>
      </c>
      <c r="D30" s="67" t="n">
        <f aca="false">$D$3</f>
        <v>148.362332573597</v>
      </c>
      <c r="E30" s="68" t="n">
        <f aca="false">C30-D30</f>
        <v>43.0772708448301</v>
      </c>
      <c r="F30" s="57"/>
      <c r="G30" s="69" t="n">
        <f aca="false">C30*TDEE!$B$5</f>
        <v>2382.08355033186</v>
      </c>
      <c r="H30" s="67" t="n">
        <f aca="false">$E30*31</f>
        <v>1335.39539618973</v>
      </c>
      <c r="I30" s="67" t="n">
        <f aca="false">$G30-$H30</f>
        <v>1046.68815414212</v>
      </c>
      <c r="J30" s="55" t="n">
        <f aca="false">($G30-$Q30)/3500</f>
        <v>0.381541541768495</v>
      </c>
      <c r="K30" s="67" t="n">
        <f aca="false">N30/9</f>
        <v>54.6587433229572</v>
      </c>
      <c r="L30" s="67" t="n">
        <v>20</v>
      </c>
      <c r="M30" s="55" t="n">
        <f aca="false">Protein_Amt!$B$6</f>
        <v>118.689866058877</v>
      </c>
      <c r="N30" s="67" t="n">
        <f aca="false">MAX(0,I30-(O30+P30))</f>
        <v>491.928689906614</v>
      </c>
      <c r="O30" s="67" t="n">
        <f aca="false">4*L30</f>
        <v>80</v>
      </c>
      <c r="P30" s="67" t="n">
        <f aca="false">4*M30</f>
        <v>474.75946423551</v>
      </c>
      <c r="Q30" s="68" t="n">
        <f aca="false">SUM(N30:P30)</f>
        <v>1046.68815414212</v>
      </c>
      <c r="S30" s="77"/>
      <c r="T30" s="74"/>
      <c r="U30" s="74"/>
      <c r="V30" s="74"/>
      <c r="W30" s="74"/>
      <c r="X30" s="74"/>
      <c r="Y30" s="74"/>
      <c r="Z30" s="78"/>
      <c r="AA30" s="69" t="n">
        <f aca="false">($H30-Z30)/3500</f>
        <v>0.381541541768495</v>
      </c>
      <c r="AB30" s="74"/>
      <c r="AC30" s="74"/>
      <c r="AD30" s="74"/>
      <c r="AE30" s="74"/>
      <c r="AF30" s="74"/>
      <c r="AG30" s="75"/>
    </row>
    <row r="31" customFormat="false" ht="15" hidden="false" customHeight="false" outlineLevel="0" collapsed="false">
      <c r="A31" s="65" t="n">
        <v>43020</v>
      </c>
      <c r="B31" s="66" t="n">
        <f aca="false">B30+1</f>
        <v>29</v>
      </c>
      <c r="C31" s="67" t="n">
        <f aca="false">C30-AA30</f>
        <v>191.058061876658</v>
      </c>
      <c r="D31" s="67" t="n">
        <f aca="false">$D$3</f>
        <v>148.362332573597</v>
      </c>
      <c r="E31" s="68" t="n">
        <f aca="false">C31-D31</f>
        <v>42.6957293030616</v>
      </c>
      <c r="F31" s="57"/>
      <c r="G31" s="69" t="n">
        <f aca="false">C31*TDEE!$B$5</f>
        <v>2377.33602780159</v>
      </c>
      <c r="H31" s="67" t="n">
        <f aca="false">$E31*31</f>
        <v>1323.56760839491</v>
      </c>
      <c r="I31" s="67" t="n">
        <f aca="false">$G31-$H31</f>
        <v>1053.76841940668</v>
      </c>
      <c r="J31" s="55" t="n">
        <f aca="false">($G31-$Q31)/3500</f>
        <v>0.378162173827117</v>
      </c>
      <c r="K31" s="67" t="n">
        <f aca="false">N31/9</f>
        <v>55.445439463463</v>
      </c>
      <c r="L31" s="67" t="n">
        <v>20</v>
      </c>
      <c r="M31" s="55" t="n">
        <f aca="false">Protein_Amt!$B$6</f>
        <v>118.689866058877</v>
      </c>
      <c r="N31" s="67" t="n">
        <f aca="false">MAX(0,I31-(O31+P31))</f>
        <v>499.008955171167</v>
      </c>
      <c r="O31" s="67" t="n">
        <f aca="false">4*L31</f>
        <v>80</v>
      </c>
      <c r="P31" s="67" t="n">
        <f aca="false">4*M31</f>
        <v>474.75946423551</v>
      </c>
      <c r="Q31" s="68" t="n">
        <f aca="false">SUM(N31:P31)</f>
        <v>1053.76841940668</v>
      </c>
      <c r="S31" s="77"/>
      <c r="T31" s="74"/>
      <c r="U31" s="74"/>
      <c r="V31" s="74"/>
      <c r="W31" s="74"/>
      <c r="X31" s="74"/>
      <c r="Y31" s="74"/>
      <c r="Z31" s="78"/>
      <c r="AA31" s="69" t="n">
        <f aca="false">($H31-Z31)/3500</f>
        <v>0.378162173827117</v>
      </c>
      <c r="AB31" s="74"/>
      <c r="AC31" s="74"/>
      <c r="AD31" s="74"/>
      <c r="AE31" s="74"/>
      <c r="AF31" s="74"/>
      <c r="AG31" s="75"/>
    </row>
    <row r="32" customFormat="false" ht="15" hidden="false" customHeight="false" outlineLevel="0" collapsed="false">
      <c r="A32" s="65" t="n">
        <v>43021</v>
      </c>
      <c r="B32" s="66" t="n">
        <f aca="false">B31+1</f>
        <v>30</v>
      </c>
      <c r="C32" s="67" t="n">
        <f aca="false">C31-AA31</f>
        <v>190.679899702831</v>
      </c>
      <c r="D32" s="67" t="n">
        <f aca="false">$D$3</f>
        <v>148.362332573597</v>
      </c>
      <c r="E32" s="68" t="n">
        <f aca="false">C32-D32</f>
        <v>42.3175671292344</v>
      </c>
      <c r="F32" s="57"/>
      <c r="G32" s="69" t="n">
        <f aca="false">C32*TDEE!$B$5</f>
        <v>2372.63055475658</v>
      </c>
      <c r="H32" s="67" t="n">
        <f aca="false">$E32*31</f>
        <v>1311.84458100627</v>
      </c>
      <c r="I32" s="67" t="n">
        <f aca="false">$G32-$H32</f>
        <v>1060.78597375032</v>
      </c>
      <c r="J32" s="55" t="n">
        <f aca="false">($G32-$Q32)/3500</f>
        <v>0.374812737430362</v>
      </c>
      <c r="K32" s="67" t="n">
        <f aca="false">N32/9</f>
        <v>56.2251677238673</v>
      </c>
      <c r="L32" s="67" t="n">
        <v>20</v>
      </c>
      <c r="M32" s="55" t="n">
        <f aca="false">Protein_Amt!$B$6</f>
        <v>118.689866058877</v>
      </c>
      <c r="N32" s="67" t="n">
        <f aca="false">MAX(0,I32-(O32+P32))</f>
        <v>506.026509514805</v>
      </c>
      <c r="O32" s="67" t="n">
        <f aca="false">4*L32</f>
        <v>80</v>
      </c>
      <c r="P32" s="67" t="n">
        <f aca="false">4*M32</f>
        <v>474.75946423551</v>
      </c>
      <c r="Q32" s="68" t="n">
        <f aca="false">SUM(N32:P32)</f>
        <v>1060.78597375032</v>
      </c>
      <c r="S32" s="77"/>
      <c r="T32" s="74"/>
      <c r="U32" s="74"/>
      <c r="V32" s="74"/>
      <c r="W32" s="74"/>
      <c r="X32" s="74"/>
      <c r="Y32" s="74"/>
      <c r="Z32" s="78"/>
      <c r="AA32" s="69" t="n">
        <f aca="false">($H32-Z32)/3500</f>
        <v>0.374812737430362</v>
      </c>
      <c r="AB32" s="74"/>
      <c r="AC32" s="74"/>
      <c r="AD32" s="74"/>
      <c r="AE32" s="74"/>
      <c r="AF32" s="74"/>
      <c r="AG32" s="75"/>
    </row>
    <row r="33" customFormat="false" ht="15" hidden="false" customHeight="false" outlineLevel="0" collapsed="false">
      <c r="A33" s="65" t="n">
        <v>43022</v>
      </c>
      <c r="B33" s="66" t="n">
        <f aca="false">B32+1</f>
        <v>31</v>
      </c>
      <c r="C33" s="67" t="n">
        <f aca="false">C32-AA32</f>
        <v>190.305086965401</v>
      </c>
      <c r="D33" s="67" t="n">
        <f aca="false">$D$3</f>
        <v>148.362332573597</v>
      </c>
      <c r="E33" s="68" t="n">
        <f aca="false">C33-D33</f>
        <v>41.9427543918041</v>
      </c>
      <c r="F33" s="57"/>
      <c r="G33" s="69" t="n">
        <f aca="false">C33*TDEE!$B$5</f>
        <v>2367.96675875855</v>
      </c>
      <c r="H33" s="67" t="n">
        <f aca="false">$E33*31</f>
        <v>1300.22538614593</v>
      </c>
      <c r="I33" s="67" t="n">
        <f aca="false">$G33-$H33</f>
        <v>1067.74137261262</v>
      </c>
      <c r="J33" s="55" t="n">
        <f aca="false">($G33-$Q33)/3500</f>
        <v>0.371492967470265</v>
      </c>
      <c r="K33" s="67" t="n">
        <f aca="false">N33/9</f>
        <v>56.9979898196794</v>
      </c>
      <c r="L33" s="67" t="n">
        <v>20</v>
      </c>
      <c r="M33" s="55" t="n">
        <f aca="false">Protein_Amt!$B$6</f>
        <v>118.689866058877</v>
      </c>
      <c r="N33" s="67" t="n">
        <f aca="false">MAX(0,I33-(O33+P33))</f>
        <v>512.981908377115</v>
      </c>
      <c r="O33" s="67" t="n">
        <f aca="false">4*L33</f>
        <v>80</v>
      </c>
      <c r="P33" s="67" t="n">
        <f aca="false">4*M33</f>
        <v>474.75946423551</v>
      </c>
      <c r="Q33" s="68" t="n">
        <f aca="false">SUM(N33:P33)</f>
        <v>1067.74137261262</v>
      </c>
      <c r="S33" s="77"/>
      <c r="T33" s="74"/>
      <c r="U33" s="74"/>
      <c r="V33" s="74"/>
      <c r="W33" s="74"/>
      <c r="X33" s="74"/>
      <c r="Y33" s="74"/>
      <c r="Z33" s="78"/>
      <c r="AA33" s="69" t="n">
        <f aca="false">($H33-Z33)/3500</f>
        <v>0.371492967470265</v>
      </c>
      <c r="AB33" s="74"/>
      <c r="AC33" s="74"/>
      <c r="AD33" s="74"/>
      <c r="AE33" s="74"/>
      <c r="AF33" s="74"/>
      <c r="AG33" s="75"/>
    </row>
    <row r="34" customFormat="false" ht="15" hidden="false" customHeight="false" outlineLevel="0" collapsed="false">
      <c r="A34" s="65" t="n">
        <v>43023</v>
      </c>
      <c r="B34" s="66" t="n">
        <f aca="false">B33+1</f>
        <v>32</v>
      </c>
      <c r="C34" s="67" t="n">
        <f aca="false">C33-AA33</f>
        <v>189.933593997931</v>
      </c>
      <c r="D34" s="67" t="n">
        <f aca="false">$D$3</f>
        <v>148.362332573597</v>
      </c>
      <c r="E34" s="68" t="n">
        <f aca="false">C34-D34</f>
        <v>41.5712614243338</v>
      </c>
      <c r="F34" s="57"/>
      <c r="G34" s="69" t="n">
        <f aca="false">C34*TDEE!$B$5</f>
        <v>2363.34427066793</v>
      </c>
      <c r="H34" s="67" t="n">
        <f aca="false">$E34*31</f>
        <v>1288.70910415435</v>
      </c>
      <c r="I34" s="67" t="n">
        <f aca="false">$G34-$H34</f>
        <v>1074.63516651358</v>
      </c>
      <c r="J34" s="55" t="n">
        <f aca="false">($G34-$Q34)/3500</f>
        <v>0.368202601186957</v>
      </c>
      <c r="K34" s="67" t="n">
        <f aca="false">N34/9</f>
        <v>57.7639669197858</v>
      </c>
      <c r="L34" s="67" t="n">
        <v>20</v>
      </c>
      <c r="M34" s="55" t="n">
        <f aca="false">Protein_Amt!$B$6</f>
        <v>118.689866058877</v>
      </c>
      <c r="N34" s="67" t="n">
        <f aca="false">MAX(0,I34-(O34+P34))</f>
        <v>519.875702278072</v>
      </c>
      <c r="O34" s="67" t="n">
        <f aca="false">4*L34</f>
        <v>80</v>
      </c>
      <c r="P34" s="67" t="n">
        <f aca="false">4*M34</f>
        <v>474.75946423551</v>
      </c>
      <c r="Q34" s="68" t="n">
        <f aca="false">SUM(N34:P34)</f>
        <v>1074.63516651358</v>
      </c>
      <c r="S34" s="77"/>
      <c r="T34" s="74"/>
      <c r="U34" s="74"/>
      <c r="V34" s="74"/>
      <c r="W34" s="74"/>
      <c r="X34" s="74"/>
      <c r="Y34" s="74"/>
      <c r="Z34" s="78"/>
      <c r="AA34" s="69" t="n">
        <f aca="false">($H34-Z34)/3500</f>
        <v>0.368202601186957</v>
      </c>
      <c r="AB34" s="74"/>
      <c r="AC34" s="74"/>
      <c r="AD34" s="74"/>
      <c r="AE34" s="74"/>
      <c r="AF34" s="74"/>
      <c r="AG34" s="75"/>
    </row>
    <row r="35" customFormat="false" ht="15" hidden="false" customHeight="false" outlineLevel="0" collapsed="false">
      <c r="A35" s="65" t="n">
        <v>43024</v>
      </c>
      <c r="B35" s="66" t="n">
        <f aca="false">B34+1</f>
        <v>33</v>
      </c>
      <c r="C35" s="67" t="n">
        <f aca="false">C34-AA34</f>
        <v>189.565391396744</v>
      </c>
      <c r="D35" s="67" t="n">
        <f aca="false">$D$3</f>
        <v>148.362332573597</v>
      </c>
      <c r="E35" s="68" t="n">
        <f aca="false">C35-D35</f>
        <v>41.2030588231468</v>
      </c>
      <c r="F35" s="57"/>
      <c r="G35" s="69" t="n">
        <f aca="false">C35*TDEE!$B$5</f>
        <v>2358.76272461468</v>
      </c>
      <c r="H35" s="67" t="n">
        <f aca="false">$E35*31</f>
        <v>1277.29482351755</v>
      </c>
      <c r="I35" s="67" t="n">
        <f aca="false">$G35-$H35</f>
        <v>1081.46790109713</v>
      </c>
      <c r="J35" s="55" t="n">
        <f aca="false">($G35-$Q35)/3500</f>
        <v>0.364941378147872</v>
      </c>
      <c r="K35" s="67" t="n">
        <f aca="false">N35/9</f>
        <v>58.5231596512912</v>
      </c>
      <c r="L35" s="67" t="n">
        <v>20</v>
      </c>
      <c r="M35" s="55" t="n">
        <f aca="false">Protein_Amt!$B$6</f>
        <v>118.689866058877</v>
      </c>
      <c r="N35" s="67" t="n">
        <f aca="false">MAX(0,I35-(O35+P35))</f>
        <v>526.708436861621</v>
      </c>
      <c r="O35" s="67" t="n">
        <f aca="false">4*L35</f>
        <v>80</v>
      </c>
      <c r="P35" s="67" t="n">
        <f aca="false">4*M35</f>
        <v>474.75946423551</v>
      </c>
      <c r="Q35" s="68" t="n">
        <f aca="false">SUM(N35:P35)</f>
        <v>1081.46790109713</v>
      </c>
      <c r="S35" s="77"/>
      <c r="T35" s="74"/>
      <c r="U35" s="74"/>
      <c r="V35" s="74"/>
      <c r="W35" s="74"/>
      <c r="X35" s="74"/>
      <c r="Y35" s="74"/>
      <c r="Z35" s="78"/>
      <c r="AA35" s="69" t="n">
        <f aca="false">($H35-Z35)/3500</f>
        <v>0.364941378147872</v>
      </c>
      <c r="AB35" s="74"/>
      <c r="AC35" s="74"/>
      <c r="AD35" s="74"/>
      <c r="AE35" s="74"/>
      <c r="AF35" s="74"/>
      <c r="AG35" s="75"/>
    </row>
    <row r="36" customFormat="false" ht="15" hidden="false" customHeight="false" outlineLevel="0" collapsed="false">
      <c r="A36" s="65" t="n">
        <v>43025</v>
      </c>
      <c r="B36" s="66" t="n">
        <f aca="false">B35+1</f>
        <v>34</v>
      </c>
      <c r="C36" s="67" t="n">
        <f aca="false">C35-AA35</f>
        <v>189.200450018596</v>
      </c>
      <c r="D36" s="67" t="n">
        <f aca="false">$D$3</f>
        <v>148.362332573597</v>
      </c>
      <c r="E36" s="68" t="n">
        <f aca="false">C36-D36</f>
        <v>40.838117444999</v>
      </c>
      <c r="F36" s="57"/>
      <c r="G36" s="69" t="n">
        <f aca="false">C36*TDEE!$B$5</f>
        <v>2354.22175796934</v>
      </c>
      <c r="H36" s="67" t="n">
        <f aca="false">$E36*31</f>
        <v>1265.98164079497</v>
      </c>
      <c r="I36" s="67" t="n">
        <f aca="false">$G36-$H36</f>
        <v>1088.24011717437</v>
      </c>
      <c r="J36" s="55" t="n">
        <f aca="false">($G36-$Q36)/3500</f>
        <v>0.361709040227134</v>
      </c>
      <c r="K36" s="67" t="n">
        <f aca="false">N36/9</f>
        <v>59.2756281043176</v>
      </c>
      <c r="L36" s="67" t="n">
        <v>20</v>
      </c>
      <c r="M36" s="55" t="n">
        <f aca="false">Protein_Amt!$B$6</f>
        <v>118.689866058877</v>
      </c>
      <c r="N36" s="67" t="n">
        <f aca="false">MAX(0,I36-(O36+P36))</f>
        <v>533.480652938858</v>
      </c>
      <c r="O36" s="67" t="n">
        <f aca="false">4*L36</f>
        <v>80</v>
      </c>
      <c r="P36" s="67" t="n">
        <f aca="false">4*M36</f>
        <v>474.75946423551</v>
      </c>
      <c r="Q36" s="68" t="n">
        <f aca="false">SUM(N36:P36)</f>
        <v>1088.24011717437</v>
      </c>
      <c r="S36" s="77"/>
      <c r="T36" s="74"/>
      <c r="U36" s="74"/>
      <c r="V36" s="74"/>
      <c r="W36" s="74"/>
      <c r="X36" s="74"/>
      <c r="Y36" s="74"/>
      <c r="Z36" s="78"/>
      <c r="AA36" s="69" t="n">
        <f aca="false">($H36-Z36)/3500</f>
        <v>0.361709040227134</v>
      </c>
      <c r="AB36" s="74"/>
      <c r="AC36" s="74"/>
      <c r="AD36" s="74"/>
      <c r="AE36" s="74"/>
      <c r="AF36" s="74"/>
      <c r="AG36" s="75"/>
    </row>
    <row r="37" customFormat="false" ht="15" hidden="false" customHeight="false" outlineLevel="0" collapsed="false">
      <c r="A37" s="65" t="n">
        <v>43026</v>
      </c>
      <c r="B37" s="66" t="n">
        <f aca="false">B36+1</f>
        <v>35</v>
      </c>
      <c r="C37" s="67" t="n">
        <f aca="false">C36-AA36</f>
        <v>188.838740978369</v>
      </c>
      <c r="D37" s="67" t="n">
        <f aca="false">$D$3</f>
        <v>148.362332573597</v>
      </c>
      <c r="E37" s="68" t="n">
        <f aca="false">C37-D37</f>
        <v>40.4764084047718</v>
      </c>
      <c r="F37" s="57"/>
      <c r="G37" s="69" t="n">
        <f aca="false">C37*TDEE!$B$5</f>
        <v>2349.72101131428</v>
      </c>
      <c r="H37" s="67" t="n">
        <f aca="false">$E37*31</f>
        <v>1254.76866054793</v>
      </c>
      <c r="I37" s="67" t="n">
        <f aca="false">$G37-$H37</f>
        <v>1094.95235076635</v>
      </c>
      <c r="J37" s="55" t="n">
        <f aca="false">($G37-$Q37)/3500</f>
        <v>0.358505331585122</v>
      </c>
      <c r="K37" s="67" t="n">
        <f aca="false">N37/9</f>
        <v>60.02143183676</v>
      </c>
      <c r="L37" s="67" t="n">
        <v>20</v>
      </c>
      <c r="M37" s="55" t="n">
        <f aca="false">Protein_Amt!$B$6</f>
        <v>118.689866058877</v>
      </c>
      <c r="N37" s="67" t="n">
        <f aca="false">MAX(0,I37-(O37+P37))</f>
        <v>540.19288653084</v>
      </c>
      <c r="O37" s="67" t="n">
        <f aca="false">4*L37</f>
        <v>80</v>
      </c>
      <c r="P37" s="67" t="n">
        <f aca="false">4*M37</f>
        <v>474.75946423551</v>
      </c>
      <c r="Q37" s="68" t="n">
        <f aca="false">SUM(N37:P37)</f>
        <v>1094.95235076635</v>
      </c>
      <c r="S37" s="77"/>
      <c r="T37" s="74"/>
      <c r="U37" s="74"/>
      <c r="V37" s="74"/>
      <c r="W37" s="74"/>
      <c r="X37" s="74"/>
      <c r="Y37" s="74"/>
      <c r="Z37" s="78"/>
      <c r="AA37" s="69" t="n">
        <f aca="false">($H37-Z37)/3500</f>
        <v>0.358505331585122</v>
      </c>
      <c r="AB37" s="74"/>
      <c r="AC37" s="74"/>
      <c r="AD37" s="74"/>
      <c r="AE37" s="74"/>
      <c r="AF37" s="74"/>
      <c r="AG37" s="75"/>
    </row>
    <row r="38" customFormat="false" ht="15" hidden="false" customHeight="false" outlineLevel="0" collapsed="false">
      <c r="A38" s="65" t="n">
        <v>43027</v>
      </c>
      <c r="B38" s="66" t="n">
        <f aca="false">B37+1</f>
        <v>36</v>
      </c>
      <c r="C38" s="67" t="n">
        <f aca="false">C37-AA37</f>
        <v>188.480235646784</v>
      </c>
      <c r="D38" s="67" t="n">
        <f aca="false">$D$3</f>
        <v>148.362332573597</v>
      </c>
      <c r="E38" s="68" t="n">
        <f aca="false">C38-D38</f>
        <v>40.1179030731867</v>
      </c>
      <c r="F38" s="57"/>
      <c r="G38" s="69" t="n">
        <f aca="false">C38*TDEE!$B$5</f>
        <v>2345.26012841531</v>
      </c>
      <c r="H38" s="67" t="n">
        <f aca="false">$E38*31</f>
        <v>1243.65499526879</v>
      </c>
      <c r="I38" s="67" t="n">
        <f aca="false">$G38-$H38</f>
        <v>1101.60513314652</v>
      </c>
      <c r="J38" s="55" t="n">
        <f aca="false">($G38-$Q38)/3500</f>
        <v>0.355329998648225</v>
      </c>
      <c r="K38" s="67" t="n">
        <f aca="false">N38/9</f>
        <v>60.7606298790008</v>
      </c>
      <c r="L38" s="67" t="n">
        <v>20</v>
      </c>
      <c r="M38" s="55" t="n">
        <f aca="false">Protein_Amt!$B$6</f>
        <v>118.689866058877</v>
      </c>
      <c r="N38" s="67" t="n">
        <f aca="false">MAX(0,I38-(O38+P38))</f>
        <v>546.845668911007</v>
      </c>
      <c r="O38" s="67" t="n">
        <f aca="false">4*L38</f>
        <v>80</v>
      </c>
      <c r="P38" s="67" t="n">
        <f aca="false">4*M38</f>
        <v>474.75946423551</v>
      </c>
      <c r="Q38" s="68" t="n">
        <f aca="false">SUM(N38:P38)</f>
        <v>1101.60513314652</v>
      </c>
      <c r="S38" s="77"/>
      <c r="T38" s="74"/>
      <c r="U38" s="74"/>
      <c r="V38" s="74"/>
      <c r="W38" s="74"/>
      <c r="X38" s="74"/>
      <c r="Y38" s="74"/>
      <c r="Z38" s="78"/>
      <c r="AA38" s="69" t="n">
        <f aca="false">($H38-Z38)/3500</f>
        <v>0.355329998648225</v>
      </c>
      <c r="AB38" s="74"/>
      <c r="AC38" s="74"/>
      <c r="AD38" s="74"/>
      <c r="AE38" s="74"/>
      <c r="AF38" s="74"/>
      <c r="AG38" s="75"/>
    </row>
    <row r="39" customFormat="false" ht="15" hidden="false" customHeight="false" outlineLevel="0" collapsed="false">
      <c r="A39" s="65" t="n">
        <v>43028</v>
      </c>
      <c r="B39" s="66" t="n">
        <f aca="false">B38+1</f>
        <v>37</v>
      </c>
      <c r="C39" s="67" t="n">
        <f aca="false">C38-AA38</f>
        <v>188.124905648135</v>
      </c>
      <c r="D39" s="67" t="n">
        <f aca="false">$D$3</f>
        <v>148.362332573597</v>
      </c>
      <c r="E39" s="68" t="n">
        <f aca="false">C39-D39</f>
        <v>39.7625730745385</v>
      </c>
      <c r="F39" s="57"/>
      <c r="G39" s="69" t="n">
        <f aca="false">C39*TDEE!$B$5</f>
        <v>2340.83875619344</v>
      </c>
      <c r="H39" s="67" t="n">
        <f aca="false">$E39*31</f>
        <v>1232.63976531069</v>
      </c>
      <c r="I39" s="67" t="n">
        <f aca="false">$G39-$H39</f>
        <v>1108.19899088275</v>
      </c>
      <c r="J39" s="55" t="n">
        <f aca="false">($G39-$Q39)/3500</f>
        <v>0.35218279008877</v>
      </c>
      <c r="K39" s="67" t="n">
        <f aca="false">N39/9</f>
        <v>61.4932807385817</v>
      </c>
      <c r="L39" s="67" t="n">
        <v>20</v>
      </c>
      <c r="M39" s="55" t="n">
        <f aca="false">Protein_Amt!$B$6</f>
        <v>118.689866058877</v>
      </c>
      <c r="N39" s="67" t="n">
        <f aca="false">MAX(0,I39-(O39+P39))</f>
        <v>553.439526647236</v>
      </c>
      <c r="O39" s="67" t="n">
        <f aca="false">4*L39</f>
        <v>80</v>
      </c>
      <c r="P39" s="67" t="n">
        <f aca="false">4*M39</f>
        <v>474.75946423551</v>
      </c>
      <c r="Q39" s="68" t="n">
        <f aca="false">SUM(N39:P39)</f>
        <v>1108.19899088275</v>
      </c>
      <c r="S39" s="77"/>
      <c r="T39" s="74"/>
      <c r="U39" s="74"/>
      <c r="V39" s="74"/>
      <c r="W39" s="74"/>
      <c r="X39" s="74"/>
      <c r="Y39" s="74"/>
      <c r="Z39" s="78"/>
      <c r="AA39" s="69" t="n">
        <f aca="false">($H39-Z39)/3500</f>
        <v>0.35218279008877</v>
      </c>
      <c r="AB39" s="74"/>
      <c r="AC39" s="74"/>
      <c r="AD39" s="74"/>
      <c r="AE39" s="74"/>
      <c r="AF39" s="74"/>
      <c r="AG39" s="75"/>
    </row>
    <row r="40" customFormat="false" ht="15" hidden="false" customHeight="false" outlineLevel="0" collapsed="false">
      <c r="A40" s="65" t="n">
        <v>43029</v>
      </c>
      <c r="B40" s="66" t="n">
        <f aca="false">B39+1</f>
        <v>38</v>
      </c>
      <c r="C40" s="67" t="n">
        <f aca="false">C39-AA39</f>
        <v>187.772722858047</v>
      </c>
      <c r="D40" s="67" t="n">
        <f aca="false">$D$3</f>
        <v>148.362332573597</v>
      </c>
      <c r="E40" s="68" t="n">
        <f aca="false">C40-D40</f>
        <v>39.4103902844497</v>
      </c>
      <c r="F40" s="57"/>
      <c r="G40" s="69" t="n">
        <f aca="false">C40*TDEE!$B$5</f>
        <v>2336.45654469697</v>
      </c>
      <c r="H40" s="67" t="n">
        <f aca="false">$E40*31</f>
        <v>1221.72209881794</v>
      </c>
      <c r="I40" s="67" t="n">
        <f aca="false">$G40-$H40</f>
        <v>1114.73444587902</v>
      </c>
      <c r="J40" s="55" t="n">
        <f aca="false">($G40-$Q40)/3500</f>
        <v>0.349063456805126</v>
      </c>
      <c r="K40" s="67" t="n">
        <f aca="false">N40/9</f>
        <v>62.2194424048349</v>
      </c>
      <c r="L40" s="67" t="n">
        <v>20</v>
      </c>
      <c r="M40" s="55" t="n">
        <f aca="false">Protein_Amt!$B$6</f>
        <v>118.689866058877</v>
      </c>
      <c r="N40" s="67" t="n">
        <f aca="false">MAX(0,I40-(O40+P40))</f>
        <v>559.974981643514</v>
      </c>
      <c r="O40" s="67" t="n">
        <f aca="false">4*L40</f>
        <v>80</v>
      </c>
      <c r="P40" s="67" t="n">
        <f aca="false">4*M40</f>
        <v>474.75946423551</v>
      </c>
      <c r="Q40" s="68" t="n">
        <f aca="false">SUM(N40:P40)</f>
        <v>1114.73444587902</v>
      </c>
      <c r="S40" s="77"/>
      <c r="T40" s="74"/>
      <c r="U40" s="74"/>
      <c r="V40" s="74"/>
      <c r="W40" s="74"/>
      <c r="X40" s="74"/>
      <c r="Y40" s="74"/>
      <c r="Z40" s="78"/>
      <c r="AA40" s="69" t="n">
        <f aca="false">($H40-Z40)/3500</f>
        <v>0.349063456805126</v>
      </c>
      <c r="AB40" s="74"/>
      <c r="AC40" s="74"/>
      <c r="AD40" s="74"/>
      <c r="AE40" s="74"/>
      <c r="AF40" s="74"/>
      <c r="AG40" s="75"/>
    </row>
    <row r="41" customFormat="false" ht="15" hidden="false" customHeight="false" outlineLevel="0" collapsed="false">
      <c r="A41" s="65" t="n">
        <v>43030</v>
      </c>
      <c r="B41" s="66" t="n">
        <f aca="false">B40+1</f>
        <v>39</v>
      </c>
      <c r="C41" s="67" t="n">
        <f aca="false">C40-AA40</f>
        <v>187.423659401241</v>
      </c>
      <c r="D41" s="67" t="n">
        <f aca="false">$D$3</f>
        <v>148.362332573597</v>
      </c>
      <c r="E41" s="68" t="n">
        <f aca="false">C41-D41</f>
        <v>39.0613268276446</v>
      </c>
      <c r="F41" s="57"/>
      <c r="G41" s="69" t="n">
        <f aca="false">C41*TDEE!$B$5</f>
        <v>2332.11314707375</v>
      </c>
      <c r="H41" s="67" t="n">
        <f aca="false">$E41*31</f>
        <v>1210.90113165698</v>
      </c>
      <c r="I41" s="67" t="n">
        <f aca="false">$G41-$H41</f>
        <v>1121.21201541676</v>
      </c>
      <c r="J41" s="55" t="n">
        <f aca="false">($G41-$Q41)/3500</f>
        <v>0.345971751901995</v>
      </c>
      <c r="K41" s="67" t="n">
        <f aca="false">N41/9</f>
        <v>62.9391723534728</v>
      </c>
      <c r="L41" s="67" t="n">
        <v>20</v>
      </c>
      <c r="M41" s="55" t="n">
        <f aca="false">Protein_Amt!$B$6</f>
        <v>118.689866058877</v>
      </c>
      <c r="N41" s="67" t="n">
        <f aca="false">MAX(0,I41-(O41+P41))</f>
        <v>566.452551181255</v>
      </c>
      <c r="O41" s="67" t="n">
        <f aca="false">4*L41</f>
        <v>80</v>
      </c>
      <c r="P41" s="67" t="n">
        <f aca="false">4*M41</f>
        <v>474.75946423551</v>
      </c>
      <c r="Q41" s="68" t="n">
        <f aca="false">SUM(N41:P41)</f>
        <v>1121.21201541676</v>
      </c>
      <c r="S41" s="77"/>
      <c r="T41" s="74"/>
      <c r="U41" s="74"/>
      <c r="V41" s="74"/>
      <c r="W41" s="74"/>
      <c r="X41" s="74"/>
      <c r="Y41" s="74"/>
      <c r="Z41" s="78"/>
      <c r="AA41" s="69" t="n">
        <f aca="false">($H41-Z41)/3500</f>
        <v>0.345971751901995</v>
      </c>
      <c r="AB41" s="74"/>
      <c r="AC41" s="74"/>
      <c r="AD41" s="74"/>
      <c r="AE41" s="74"/>
      <c r="AF41" s="74"/>
      <c r="AG41" s="75"/>
    </row>
    <row r="42" customFormat="false" ht="15" hidden="false" customHeight="false" outlineLevel="0" collapsed="false">
      <c r="A42" s="65" t="n">
        <v>43031</v>
      </c>
      <c r="B42" s="66" t="n">
        <f aca="false">B41+1</f>
        <v>40</v>
      </c>
      <c r="C42" s="67" t="n">
        <f aca="false">C41-AA41</f>
        <v>187.077687649339</v>
      </c>
      <c r="D42" s="67" t="n">
        <f aca="false">$D$3</f>
        <v>148.362332573597</v>
      </c>
      <c r="E42" s="68" t="n">
        <f aca="false">C42-D42</f>
        <v>38.7153550757426</v>
      </c>
      <c r="F42" s="57"/>
      <c r="G42" s="69" t="n">
        <f aca="false">C42*TDEE!$B$5</f>
        <v>2327.80821954376</v>
      </c>
      <c r="H42" s="67" t="n">
        <f aca="false">$E42*31</f>
        <v>1200.17600734802</v>
      </c>
      <c r="I42" s="67" t="n">
        <f aca="false">$G42-$H42</f>
        <v>1127.63221219574</v>
      </c>
      <c r="J42" s="55" t="n">
        <f aca="false">($G42-$Q42)/3500</f>
        <v>0.342907430670863</v>
      </c>
      <c r="K42" s="67" t="n">
        <f aca="false">N42/9</f>
        <v>63.6525275511369</v>
      </c>
      <c r="L42" s="67" t="n">
        <v>20</v>
      </c>
      <c r="M42" s="55" t="n">
        <f aca="false">Protein_Amt!$B$6</f>
        <v>118.689866058877</v>
      </c>
      <c r="N42" s="67" t="n">
        <f aca="false">MAX(0,I42-(O42+P42))</f>
        <v>572.872747960232</v>
      </c>
      <c r="O42" s="67" t="n">
        <f aca="false">4*L42</f>
        <v>80</v>
      </c>
      <c r="P42" s="67" t="n">
        <f aca="false">4*M42</f>
        <v>474.75946423551</v>
      </c>
      <c r="Q42" s="68" t="n">
        <f aca="false">SUM(N42:P42)</f>
        <v>1127.63221219574</v>
      </c>
      <c r="S42" s="77"/>
      <c r="T42" s="74"/>
      <c r="U42" s="74"/>
      <c r="V42" s="74"/>
      <c r="W42" s="74"/>
      <c r="X42" s="74"/>
      <c r="Y42" s="74"/>
      <c r="Z42" s="78"/>
      <c r="AA42" s="69" t="n">
        <f aca="false">($H42-Z42)/3500</f>
        <v>0.342907430670863</v>
      </c>
      <c r="AB42" s="74"/>
      <c r="AC42" s="74"/>
      <c r="AD42" s="74"/>
      <c r="AE42" s="74"/>
      <c r="AF42" s="74"/>
      <c r="AG42" s="75"/>
    </row>
    <row r="43" customFormat="false" ht="15" hidden="false" customHeight="false" outlineLevel="0" collapsed="false">
      <c r="A43" s="65" t="n">
        <v>43032</v>
      </c>
      <c r="B43" s="66" t="n">
        <f aca="false">B42+1</f>
        <v>41</v>
      </c>
      <c r="C43" s="67" t="n">
        <f aca="false">C42-AA42</f>
        <v>186.734780218669</v>
      </c>
      <c r="D43" s="67" t="n">
        <f aca="false">$D$3</f>
        <v>148.362332573597</v>
      </c>
      <c r="E43" s="68" t="n">
        <f aca="false">C43-D43</f>
        <v>38.3724476450718</v>
      </c>
      <c r="F43" s="57"/>
      <c r="G43" s="69" t="n">
        <f aca="false">C43*TDEE!$B$5</f>
        <v>2323.5414213719</v>
      </c>
      <c r="H43" s="67" t="n">
        <f aca="false">$E43*31</f>
        <v>1189.54587699722</v>
      </c>
      <c r="I43" s="67" t="n">
        <f aca="false">$G43-$H43</f>
        <v>1133.99554437468</v>
      </c>
      <c r="J43" s="55" t="n">
        <f aca="false">($G43-$Q43)/3500</f>
        <v>0.339870250570636</v>
      </c>
      <c r="K43" s="67" t="n">
        <f aca="false">N43/9</f>
        <v>64.3595644599075</v>
      </c>
      <c r="L43" s="67" t="n">
        <v>20</v>
      </c>
      <c r="M43" s="55" t="n">
        <f aca="false">Protein_Amt!$B$6</f>
        <v>118.689866058877</v>
      </c>
      <c r="N43" s="67" t="n">
        <f aca="false">MAX(0,I43-(O43+P43))</f>
        <v>579.236080139168</v>
      </c>
      <c r="O43" s="67" t="n">
        <f aca="false">4*L43</f>
        <v>80</v>
      </c>
      <c r="P43" s="67" t="n">
        <f aca="false">4*M43</f>
        <v>474.75946423551</v>
      </c>
      <c r="Q43" s="68" t="n">
        <f aca="false">SUM(N43:P43)</f>
        <v>1133.99554437468</v>
      </c>
      <c r="S43" s="77"/>
      <c r="T43" s="74"/>
      <c r="U43" s="74"/>
      <c r="V43" s="74"/>
      <c r="W43" s="74"/>
      <c r="X43" s="74"/>
      <c r="Y43" s="74"/>
      <c r="Z43" s="78"/>
      <c r="AA43" s="69" t="n">
        <f aca="false">($H43-Z43)/3500</f>
        <v>0.339870250570636</v>
      </c>
      <c r="AB43" s="74"/>
      <c r="AC43" s="74"/>
      <c r="AD43" s="74"/>
      <c r="AE43" s="74"/>
      <c r="AF43" s="74"/>
      <c r="AG43" s="75"/>
    </row>
    <row r="44" customFormat="false" ht="15" hidden="false" customHeight="false" outlineLevel="0" collapsed="false">
      <c r="A44" s="65" t="n">
        <v>43033</v>
      </c>
      <c r="B44" s="66" t="n">
        <f aca="false">B43+1</f>
        <v>42</v>
      </c>
      <c r="C44" s="67" t="n">
        <f aca="false">C43-AA43</f>
        <v>186.394909968098</v>
      </c>
      <c r="D44" s="67" t="n">
        <f aca="false">$D$3</f>
        <v>148.362332573597</v>
      </c>
      <c r="E44" s="68" t="n">
        <f aca="false">C44-D44</f>
        <v>38.0325773945011</v>
      </c>
      <c r="F44" s="57"/>
      <c r="G44" s="69" t="n">
        <f aca="false">C44*TDEE!$B$5</f>
        <v>2319.31241484099</v>
      </c>
      <c r="H44" s="67" t="n">
        <f aca="false">$E44*31</f>
        <v>1179.00989922953</v>
      </c>
      <c r="I44" s="67" t="n">
        <f aca="false">$G44-$H44</f>
        <v>1140.30251561146</v>
      </c>
      <c r="J44" s="55" t="n">
        <f aca="false">($G44-$Q44)/3500</f>
        <v>0.336859971208438</v>
      </c>
      <c r="K44" s="67" t="n">
        <f aca="false">N44/9</f>
        <v>65.0603390417718</v>
      </c>
      <c r="L44" s="67" t="n">
        <v>20</v>
      </c>
      <c r="M44" s="55" t="n">
        <f aca="false">Protein_Amt!$B$6</f>
        <v>118.689866058877</v>
      </c>
      <c r="N44" s="67" t="n">
        <f aca="false">MAX(0,I44-(O44+P44))</f>
        <v>585.543051375947</v>
      </c>
      <c r="O44" s="67" t="n">
        <f aca="false">4*L44</f>
        <v>80</v>
      </c>
      <c r="P44" s="67" t="n">
        <f aca="false">4*M44</f>
        <v>474.75946423551</v>
      </c>
      <c r="Q44" s="68" t="n">
        <f aca="false">SUM(N44:P44)</f>
        <v>1140.30251561146</v>
      </c>
      <c r="S44" s="77"/>
      <c r="T44" s="74"/>
      <c r="U44" s="74"/>
      <c r="V44" s="74"/>
      <c r="W44" s="74"/>
      <c r="X44" s="74"/>
      <c r="Y44" s="74"/>
      <c r="Z44" s="78"/>
      <c r="AA44" s="69" t="n">
        <f aca="false">($H44-Z44)/3500</f>
        <v>0.336859971208438</v>
      </c>
      <c r="AB44" s="74"/>
      <c r="AC44" s="74"/>
      <c r="AD44" s="74"/>
      <c r="AE44" s="74"/>
      <c r="AF44" s="74"/>
      <c r="AG44" s="75"/>
    </row>
    <row r="45" customFormat="false" ht="15" hidden="false" customHeight="false" outlineLevel="0" collapsed="false">
      <c r="A45" s="65" t="n">
        <v>43034</v>
      </c>
      <c r="B45" s="66" t="n">
        <f aca="false">B44+1</f>
        <v>43</v>
      </c>
      <c r="C45" s="67" t="n">
        <f aca="false">C44-AA44</f>
        <v>186.058049996889</v>
      </c>
      <c r="D45" s="67" t="n">
        <f aca="false">$D$3</f>
        <v>148.362332573597</v>
      </c>
      <c r="E45" s="68" t="n">
        <f aca="false">C45-D45</f>
        <v>37.6957174232927</v>
      </c>
      <c r="F45" s="57"/>
      <c r="G45" s="69" t="n">
        <f aca="false">C45*TDEE!$B$5</f>
        <v>2315.12086522507</v>
      </c>
      <c r="H45" s="67" t="n">
        <f aca="false">$E45*31</f>
        <v>1168.56724012207</v>
      </c>
      <c r="I45" s="67" t="n">
        <f aca="false">$G45-$H45</f>
        <v>1146.553625103</v>
      </c>
      <c r="J45" s="55" t="n">
        <f aca="false">($G45-$Q45)/3500</f>
        <v>0.333876354320592</v>
      </c>
      <c r="K45" s="67" t="n">
        <f aca="false">N45/9</f>
        <v>65.754906763054</v>
      </c>
      <c r="L45" s="67" t="n">
        <v>20</v>
      </c>
      <c r="M45" s="55" t="n">
        <f aca="false">Protein_Amt!$B$6</f>
        <v>118.689866058877</v>
      </c>
      <c r="N45" s="67" t="n">
        <f aca="false">MAX(0,I45-(O45+P45))</f>
        <v>591.794160867486</v>
      </c>
      <c r="O45" s="67" t="n">
        <f aca="false">4*L45</f>
        <v>80</v>
      </c>
      <c r="P45" s="67" t="n">
        <f aca="false">4*M45</f>
        <v>474.75946423551</v>
      </c>
      <c r="Q45" s="68" t="n">
        <f aca="false">SUM(N45:P45)</f>
        <v>1146.553625103</v>
      </c>
      <c r="S45" s="77"/>
      <c r="T45" s="74"/>
      <c r="U45" s="74"/>
      <c r="V45" s="74"/>
      <c r="W45" s="74"/>
      <c r="X45" s="74"/>
      <c r="Y45" s="74"/>
      <c r="Z45" s="78"/>
      <c r="AA45" s="69" t="n">
        <f aca="false">($H45-Z45)/3500</f>
        <v>0.333876354320592</v>
      </c>
      <c r="AB45" s="74"/>
      <c r="AC45" s="74"/>
      <c r="AD45" s="74"/>
      <c r="AE45" s="74"/>
      <c r="AF45" s="74"/>
      <c r="AG45" s="75"/>
    </row>
    <row r="46" customFormat="false" ht="15" hidden="false" customHeight="false" outlineLevel="0" collapsed="false">
      <c r="A46" s="65" t="n">
        <v>43035</v>
      </c>
      <c r="B46" s="66" t="n">
        <f aca="false">B45+1</f>
        <v>44</v>
      </c>
      <c r="C46" s="67" t="n">
        <f aca="false">C45-AA45</f>
        <v>185.724173642569</v>
      </c>
      <c r="D46" s="67" t="n">
        <f aca="false">$D$3</f>
        <v>148.362332573597</v>
      </c>
      <c r="E46" s="68" t="n">
        <f aca="false">C46-D46</f>
        <v>37.3618410689721</v>
      </c>
      <c r="F46" s="57"/>
      <c r="G46" s="69" t="n">
        <f aca="false">C46*TDEE!$B$5</f>
        <v>2310.96644076289</v>
      </c>
      <c r="H46" s="67" t="n">
        <f aca="false">$E46*31</f>
        <v>1158.21707313814</v>
      </c>
      <c r="I46" s="67" t="n">
        <f aca="false">$G46-$H46</f>
        <v>1152.74936762475</v>
      </c>
      <c r="J46" s="55" t="n">
        <f aca="false">($G46-$Q46)/3500</f>
        <v>0.330919163753753</v>
      </c>
      <c r="K46" s="67" t="n">
        <f aca="false">N46/9</f>
        <v>66.4433225988047</v>
      </c>
      <c r="L46" s="67" t="n">
        <v>20</v>
      </c>
      <c r="M46" s="55" t="n">
        <f aca="false">Protein_Amt!$B$6</f>
        <v>118.689866058877</v>
      </c>
      <c r="N46" s="67" t="n">
        <f aca="false">MAX(0,I46-(O46+P46))</f>
        <v>597.989903389242</v>
      </c>
      <c r="O46" s="67" t="n">
        <f aca="false">4*L46</f>
        <v>80</v>
      </c>
      <c r="P46" s="67" t="n">
        <f aca="false">4*M46</f>
        <v>474.75946423551</v>
      </c>
      <c r="Q46" s="68" t="n">
        <f aca="false">SUM(N46:P46)</f>
        <v>1152.74936762475</v>
      </c>
      <c r="S46" s="77"/>
      <c r="T46" s="74"/>
      <c r="U46" s="74"/>
      <c r="V46" s="74"/>
      <c r="W46" s="74"/>
      <c r="X46" s="74"/>
      <c r="Y46" s="74"/>
      <c r="Z46" s="78"/>
      <c r="AA46" s="69" t="n">
        <f aca="false">($H46-Z46)/3500</f>
        <v>0.330919163753753</v>
      </c>
      <c r="AB46" s="74"/>
      <c r="AC46" s="74"/>
      <c r="AD46" s="74"/>
      <c r="AE46" s="74"/>
      <c r="AF46" s="74"/>
      <c r="AG46" s="75"/>
    </row>
    <row r="47" customFormat="false" ht="15" hidden="false" customHeight="false" outlineLevel="0" collapsed="false">
      <c r="A47" s="65" t="n">
        <v>43036</v>
      </c>
      <c r="B47" s="66" t="n">
        <f aca="false">B46+1</f>
        <v>45</v>
      </c>
      <c r="C47" s="67" t="n">
        <f aca="false">C46-AA46</f>
        <v>185.393254478815</v>
      </c>
      <c r="D47" s="67" t="n">
        <f aca="false">$D$3</f>
        <v>148.362332573597</v>
      </c>
      <c r="E47" s="68" t="n">
        <f aca="false">C47-D47</f>
        <v>37.0309219052183</v>
      </c>
      <c r="F47" s="57"/>
      <c r="G47" s="69" t="n">
        <f aca="false">C47*TDEE!$B$5</f>
        <v>2306.84881263166</v>
      </c>
      <c r="H47" s="67" t="n">
        <f aca="false">$E47*31</f>
        <v>1147.95857906177</v>
      </c>
      <c r="I47" s="67" t="n">
        <f aca="false">$G47-$H47</f>
        <v>1158.89023356989</v>
      </c>
      <c r="J47" s="55" t="n">
        <f aca="false">($G47-$Q47)/3500</f>
        <v>0.32798816544622</v>
      </c>
      <c r="K47" s="67" t="n">
        <f aca="false">N47/9</f>
        <v>67.1256410371531</v>
      </c>
      <c r="L47" s="67" t="n">
        <v>20</v>
      </c>
      <c r="M47" s="55" t="n">
        <f aca="false">Protein_Amt!$B$6</f>
        <v>118.689866058877</v>
      </c>
      <c r="N47" s="67" t="n">
        <f aca="false">MAX(0,I47-(O47+P47))</f>
        <v>604.130769334378</v>
      </c>
      <c r="O47" s="67" t="n">
        <f aca="false">4*L47</f>
        <v>80</v>
      </c>
      <c r="P47" s="67" t="n">
        <f aca="false">4*M47</f>
        <v>474.75946423551</v>
      </c>
      <c r="Q47" s="68" t="n">
        <f aca="false">SUM(N47:P47)</f>
        <v>1158.89023356989</v>
      </c>
      <c r="S47" s="77"/>
      <c r="T47" s="74"/>
      <c r="U47" s="74"/>
      <c r="V47" s="74"/>
      <c r="W47" s="74"/>
      <c r="X47" s="74"/>
      <c r="Y47" s="74"/>
      <c r="Z47" s="78"/>
      <c r="AA47" s="69" t="n">
        <f aca="false">($H47-Z47)/3500</f>
        <v>0.32798816544622</v>
      </c>
      <c r="AB47" s="74"/>
      <c r="AC47" s="74"/>
      <c r="AD47" s="74"/>
      <c r="AE47" s="74"/>
      <c r="AF47" s="74"/>
      <c r="AG47" s="75"/>
    </row>
    <row r="48" customFormat="false" ht="15" hidden="false" customHeight="false" outlineLevel="0" collapsed="false">
      <c r="A48" s="65" t="n">
        <v>43037</v>
      </c>
      <c r="B48" s="66" t="n">
        <f aca="false">B47+1</f>
        <v>46</v>
      </c>
      <c r="C48" s="67" t="n">
        <f aca="false">C47-AA47</f>
        <v>185.065266313369</v>
      </c>
      <c r="D48" s="67" t="n">
        <f aca="false">$D$3</f>
        <v>148.362332573597</v>
      </c>
      <c r="E48" s="68" t="n">
        <f aca="false">C48-D48</f>
        <v>36.7029337397721</v>
      </c>
      <c r="F48" s="57"/>
      <c r="G48" s="69" t="n">
        <f aca="false">C48*TDEE!$B$5</f>
        <v>2302.76765492102</v>
      </c>
      <c r="H48" s="67" t="n">
        <f aca="false">$E48*31</f>
        <v>1137.79094593294</v>
      </c>
      <c r="I48" s="67" t="n">
        <f aca="false">$G48-$H48</f>
        <v>1164.97670898808</v>
      </c>
      <c r="J48" s="55" t="n">
        <f aca="false">($G48-$Q48)/3500</f>
        <v>0.32508312740941</v>
      </c>
      <c r="K48" s="67" t="n">
        <f aca="false">N48/9</f>
        <v>67.8019160836189</v>
      </c>
      <c r="L48" s="67" t="n">
        <v>20</v>
      </c>
      <c r="M48" s="55" t="n">
        <f aca="false">Protein_Amt!$B$6</f>
        <v>118.689866058877</v>
      </c>
      <c r="N48" s="67" t="n">
        <f aca="false">MAX(0,I48-(O48+P48))</f>
        <v>610.21724475257</v>
      </c>
      <c r="O48" s="67" t="n">
        <f aca="false">4*L48</f>
        <v>80</v>
      </c>
      <c r="P48" s="67" t="n">
        <f aca="false">4*M48</f>
        <v>474.75946423551</v>
      </c>
      <c r="Q48" s="68" t="n">
        <f aca="false">SUM(N48:P48)</f>
        <v>1164.97670898808</v>
      </c>
      <c r="S48" s="77"/>
      <c r="T48" s="74"/>
      <c r="U48" s="74"/>
      <c r="V48" s="74"/>
      <c r="W48" s="74"/>
      <c r="X48" s="74"/>
      <c r="Y48" s="74"/>
      <c r="Z48" s="78"/>
      <c r="AA48" s="69" t="n">
        <f aca="false">($H48-Z48)/3500</f>
        <v>0.32508312740941</v>
      </c>
      <c r="AB48" s="74"/>
      <c r="AC48" s="74"/>
      <c r="AD48" s="74"/>
      <c r="AE48" s="74"/>
      <c r="AF48" s="74"/>
      <c r="AG48" s="75"/>
    </row>
    <row r="49" customFormat="false" ht="15" hidden="false" customHeight="false" outlineLevel="0" collapsed="false">
      <c r="A49" s="65" t="n">
        <v>43038</v>
      </c>
      <c r="B49" s="66" t="n">
        <f aca="false">B48+1</f>
        <v>47</v>
      </c>
      <c r="C49" s="67" t="n">
        <f aca="false">C48-AA48</f>
        <v>184.74018318596</v>
      </c>
      <c r="D49" s="67" t="n">
        <f aca="false">$D$3</f>
        <v>148.362332573597</v>
      </c>
      <c r="E49" s="68" t="n">
        <f aca="false">C49-D49</f>
        <v>36.3778506123627</v>
      </c>
      <c r="F49" s="57"/>
      <c r="G49" s="69" t="n">
        <f aca="false">C49*TDEE!$B$5</f>
        <v>2298.72264460724</v>
      </c>
      <c r="H49" s="67" t="n">
        <f aca="false">$E49*31</f>
        <v>1127.71336898324</v>
      </c>
      <c r="I49" s="67" t="n">
        <f aca="false">$G49-$H49</f>
        <v>1171.009275624</v>
      </c>
      <c r="J49" s="55" t="n">
        <f aca="false">($G49-$Q49)/3500</f>
        <v>0.322203819709498</v>
      </c>
      <c r="K49" s="67" t="n">
        <f aca="false">N49/9</f>
        <v>68.4722012653876</v>
      </c>
      <c r="L49" s="67" t="n">
        <v>20</v>
      </c>
      <c r="M49" s="55" t="n">
        <f aca="false">Protein_Amt!$B$6</f>
        <v>118.689866058877</v>
      </c>
      <c r="N49" s="67" t="n">
        <f aca="false">MAX(0,I49-(O49+P49))</f>
        <v>616.249811388488</v>
      </c>
      <c r="O49" s="67" t="n">
        <f aca="false">4*L49</f>
        <v>80</v>
      </c>
      <c r="P49" s="67" t="n">
        <f aca="false">4*M49</f>
        <v>474.75946423551</v>
      </c>
      <c r="Q49" s="68" t="n">
        <f aca="false">SUM(N49:P49)</f>
        <v>1171.009275624</v>
      </c>
      <c r="S49" s="77"/>
      <c r="T49" s="74"/>
      <c r="U49" s="74"/>
      <c r="V49" s="74"/>
      <c r="W49" s="74"/>
      <c r="X49" s="74"/>
      <c r="Y49" s="74"/>
      <c r="Z49" s="78"/>
      <c r="AA49" s="69" t="n">
        <f aca="false">($H49-Z49)/3500</f>
        <v>0.322203819709498</v>
      </c>
      <c r="AB49" s="74"/>
      <c r="AC49" s="74"/>
      <c r="AD49" s="74"/>
      <c r="AE49" s="74"/>
      <c r="AF49" s="74"/>
      <c r="AG49" s="75"/>
    </row>
    <row r="50" customFormat="false" ht="15" hidden="false" customHeight="false" outlineLevel="0" collapsed="false">
      <c r="A50" s="65" t="n">
        <v>43039</v>
      </c>
      <c r="B50" s="66" t="n">
        <f aca="false">B49+1</f>
        <v>48</v>
      </c>
      <c r="C50" s="67" t="n">
        <f aca="false">C49-AA49</f>
        <v>184.41797936625</v>
      </c>
      <c r="D50" s="67" t="n">
        <f aca="false">$D$3</f>
        <v>148.362332573597</v>
      </c>
      <c r="E50" s="68" t="n">
        <f aca="false">C50-D50</f>
        <v>36.0556467926532</v>
      </c>
      <c r="F50" s="57"/>
      <c r="G50" s="69" t="n">
        <f aca="false">C50*TDEE!$B$5</f>
        <v>2294.71346152768</v>
      </c>
      <c r="H50" s="67" t="n">
        <f aca="false">$E50*31</f>
        <v>1117.72505057225</v>
      </c>
      <c r="I50" s="67" t="n">
        <f aca="false">$G50-$H50</f>
        <v>1176.98841095543</v>
      </c>
      <c r="J50" s="55" t="n">
        <f aca="false">($G50-$Q50)/3500</f>
        <v>0.319350014449214</v>
      </c>
      <c r="K50" s="67" t="n">
        <f aca="false">N50/9</f>
        <v>69.1365496355462</v>
      </c>
      <c r="L50" s="67" t="n">
        <v>20</v>
      </c>
      <c r="M50" s="55" t="n">
        <f aca="false">Protein_Amt!$B$6</f>
        <v>118.689866058877</v>
      </c>
      <c r="N50" s="67" t="n">
        <f aca="false">MAX(0,I50-(O50+P50))</f>
        <v>622.228946719916</v>
      </c>
      <c r="O50" s="67" t="n">
        <f aca="false">4*L50</f>
        <v>80</v>
      </c>
      <c r="P50" s="67" t="n">
        <f aca="false">4*M50</f>
        <v>474.75946423551</v>
      </c>
      <c r="Q50" s="68" t="n">
        <f aca="false">SUM(N50:P50)</f>
        <v>1176.98841095543</v>
      </c>
      <c r="S50" s="77"/>
      <c r="T50" s="74"/>
      <c r="U50" s="74"/>
      <c r="V50" s="74"/>
      <c r="W50" s="74"/>
      <c r="X50" s="74"/>
      <c r="Y50" s="74"/>
      <c r="Z50" s="78"/>
      <c r="AA50" s="69" t="n">
        <f aca="false">($H50-Z50)/3500</f>
        <v>0.319350014449214</v>
      </c>
      <c r="AB50" s="74"/>
      <c r="AC50" s="74"/>
      <c r="AD50" s="74"/>
      <c r="AE50" s="74"/>
      <c r="AF50" s="74"/>
      <c r="AG50" s="75"/>
    </row>
    <row r="51" customFormat="false" ht="15" hidden="false" customHeight="false" outlineLevel="0" collapsed="false">
      <c r="A51" s="65" t="n">
        <v>43040</v>
      </c>
      <c r="B51" s="66" t="n">
        <f aca="false">B50+1</f>
        <v>49</v>
      </c>
      <c r="C51" s="67" t="n">
        <f aca="false">C50-AA50</f>
        <v>184.098629351801</v>
      </c>
      <c r="D51" s="67" t="n">
        <f aca="false">$D$3</f>
        <v>148.362332573597</v>
      </c>
      <c r="E51" s="68" t="n">
        <f aca="false">C51-D51</f>
        <v>35.736296778204</v>
      </c>
      <c r="F51" s="57"/>
      <c r="G51" s="69" t="n">
        <f aca="false">C51*TDEE!$B$5</f>
        <v>2290.73978835539</v>
      </c>
      <c r="H51" s="67" t="n">
        <f aca="false">$E51*31</f>
        <v>1107.82520012432</v>
      </c>
      <c r="I51" s="67" t="n">
        <f aca="false">$G51-$H51</f>
        <v>1182.91458823106</v>
      </c>
      <c r="J51" s="55" t="n">
        <f aca="false">($G51-$Q51)/3500</f>
        <v>0.316521485749807</v>
      </c>
      <c r="K51" s="67" t="n">
        <f aca="false">N51/9</f>
        <v>69.7950137772835</v>
      </c>
      <c r="L51" s="67" t="n">
        <v>20</v>
      </c>
      <c r="M51" s="55" t="n">
        <f aca="false">Protein_Amt!$B$6</f>
        <v>118.689866058877</v>
      </c>
      <c r="N51" s="67" t="n">
        <f aca="false">MAX(0,I51-(O51+P51))</f>
        <v>628.155123995551</v>
      </c>
      <c r="O51" s="67" t="n">
        <f aca="false">4*L51</f>
        <v>80</v>
      </c>
      <c r="P51" s="67" t="n">
        <f aca="false">4*M51</f>
        <v>474.75946423551</v>
      </c>
      <c r="Q51" s="68" t="n">
        <f aca="false">SUM(N51:P51)</f>
        <v>1182.91458823106</v>
      </c>
      <c r="S51" s="77"/>
      <c r="T51" s="74"/>
      <c r="U51" s="74"/>
      <c r="V51" s="74"/>
      <c r="W51" s="74"/>
      <c r="X51" s="74"/>
      <c r="Y51" s="74"/>
      <c r="Z51" s="78"/>
      <c r="AA51" s="69" t="n">
        <f aca="false">($H51-Z51)/3500</f>
        <v>0.316521485749807</v>
      </c>
      <c r="AB51" s="74"/>
      <c r="AC51" s="74"/>
      <c r="AD51" s="74"/>
      <c r="AE51" s="74"/>
      <c r="AF51" s="74"/>
      <c r="AG51" s="75"/>
    </row>
    <row r="52" customFormat="false" ht="15" hidden="false" customHeight="false" outlineLevel="0" collapsed="false">
      <c r="A52" s="65" t="n">
        <v>43041</v>
      </c>
      <c r="B52" s="66" t="n">
        <f aca="false">B51+1</f>
        <v>50</v>
      </c>
      <c r="C52" s="67" t="n">
        <f aca="false">C51-AA51</f>
        <v>183.782107866051</v>
      </c>
      <c r="D52" s="67" t="n">
        <f aca="false">$D$3</f>
        <v>148.362332573597</v>
      </c>
      <c r="E52" s="68" t="n">
        <f aca="false">C52-D52</f>
        <v>35.4197752924542</v>
      </c>
      <c r="F52" s="57"/>
      <c r="G52" s="69" t="n">
        <f aca="false">C52*TDEE!$B$5</f>
        <v>2286.80131057405</v>
      </c>
      <c r="H52" s="67" t="n">
        <f aca="false">$E52*31</f>
        <v>1098.01303406608</v>
      </c>
      <c r="I52" s="67" t="n">
        <f aca="false">$G52-$H52</f>
        <v>1188.78827650797</v>
      </c>
      <c r="J52" s="55" t="n">
        <f aca="false">($G52-$Q52)/3500</f>
        <v>0.313718009733166</v>
      </c>
      <c r="K52" s="67" t="n">
        <f aca="false">N52/9</f>
        <v>70.4476458080511</v>
      </c>
      <c r="L52" s="67" t="n">
        <v>20</v>
      </c>
      <c r="M52" s="55" t="n">
        <f aca="false">Protein_Amt!$B$6</f>
        <v>118.689866058877</v>
      </c>
      <c r="N52" s="67" t="n">
        <f aca="false">MAX(0,I52-(O52+P52))</f>
        <v>634.02881227246</v>
      </c>
      <c r="O52" s="67" t="n">
        <f aca="false">4*L52</f>
        <v>80</v>
      </c>
      <c r="P52" s="67" t="n">
        <f aca="false">4*M52</f>
        <v>474.75946423551</v>
      </c>
      <c r="Q52" s="68" t="n">
        <f aca="false">SUM(N52:P52)</f>
        <v>1188.78827650797</v>
      </c>
      <c r="S52" s="77"/>
      <c r="T52" s="74"/>
      <c r="U52" s="74"/>
      <c r="V52" s="74"/>
      <c r="W52" s="74"/>
      <c r="X52" s="74"/>
      <c r="Y52" s="74"/>
      <c r="Z52" s="78"/>
      <c r="AA52" s="69" t="n">
        <f aca="false">($H52-Z52)/3500</f>
        <v>0.313718009733166</v>
      </c>
      <c r="AB52" s="74"/>
      <c r="AC52" s="74"/>
      <c r="AD52" s="74"/>
      <c r="AE52" s="74"/>
      <c r="AF52" s="74"/>
      <c r="AG52" s="75"/>
    </row>
    <row r="53" customFormat="false" ht="15" hidden="false" customHeight="false" outlineLevel="0" collapsed="false">
      <c r="A53" s="65" t="n">
        <v>43042</v>
      </c>
      <c r="B53" s="66" t="n">
        <f aca="false">B52+1</f>
        <v>51</v>
      </c>
      <c r="C53" s="67" t="n">
        <f aca="false">C52-AA52</f>
        <v>183.468389856318</v>
      </c>
      <c r="D53" s="67" t="n">
        <f aca="false">$D$3</f>
        <v>148.362332573597</v>
      </c>
      <c r="E53" s="68" t="n">
        <f aca="false">C53-D53</f>
        <v>35.106057282721</v>
      </c>
      <c r="F53" s="57"/>
      <c r="G53" s="69" t="n">
        <f aca="false">C53*TDEE!$B$5</f>
        <v>2282.89771645306</v>
      </c>
      <c r="H53" s="67" t="n">
        <f aca="false">$E53*31</f>
        <v>1088.28777576435</v>
      </c>
      <c r="I53" s="67" t="n">
        <f aca="false">$G53-$H53</f>
        <v>1194.60994068871</v>
      </c>
      <c r="J53" s="55" t="n">
        <f aca="false">($G53-$Q53)/3500</f>
        <v>0.310939364504101</v>
      </c>
      <c r="K53" s="67" t="n">
        <f aca="false">N53/9</f>
        <v>71.094497383689</v>
      </c>
      <c r="L53" s="67" t="n">
        <v>20</v>
      </c>
      <c r="M53" s="55" t="n">
        <f aca="false">Protein_Amt!$B$6</f>
        <v>118.689866058877</v>
      </c>
      <c r="N53" s="67" t="n">
        <f aca="false">MAX(0,I53-(O53+P53))</f>
        <v>639.850476453201</v>
      </c>
      <c r="O53" s="67" t="n">
        <f aca="false">4*L53</f>
        <v>80</v>
      </c>
      <c r="P53" s="67" t="n">
        <f aca="false">4*M53</f>
        <v>474.75946423551</v>
      </c>
      <c r="Q53" s="68" t="n">
        <f aca="false">SUM(N53:P53)</f>
        <v>1194.60994068871</v>
      </c>
      <c r="S53" s="77"/>
      <c r="T53" s="74"/>
      <c r="U53" s="74"/>
      <c r="V53" s="74"/>
      <c r="W53" s="74"/>
      <c r="X53" s="74"/>
      <c r="Y53" s="74"/>
      <c r="Z53" s="78"/>
      <c r="AA53" s="69" t="n">
        <f aca="false">($H53-Z53)/3500</f>
        <v>0.310939364504101</v>
      </c>
      <c r="AB53" s="74"/>
      <c r="AC53" s="74"/>
      <c r="AD53" s="74"/>
      <c r="AE53" s="74"/>
      <c r="AF53" s="74"/>
      <c r="AG53" s="75"/>
    </row>
    <row r="54" customFormat="false" ht="15" hidden="false" customHeight="false" outlineLevel="0" collapsed="false">
      <c r="A54" s="65" t="n">
        <v>43043</v>
      </c>
      <c r="B54" s="66" t="n">
        <f aca="false">B53+1</f>
        <v>52</v>
      </c>
      <c r="C54" s="67" t="n">
        <f aca="false">C53-AA53</f>
        <v>183.157450491814</v>
      </c>
      <c r="D54" s="67" t="n">
        <f aca="false">$D$3</f>
        <v>148.362332573597</v>
      </c>
      <c r="E54" s="68" t="n">
        <f aca="false">C54-D54</f>
        <v>34.7951179182169</v>
      </c>
      <c r="F54" s="57"/>
      <c r="G54" s="69" t="n">
        <f aca="false">C54*TDEE!$B$5</f>
        <v>2279.02869702286</v>
      </c>
      <c r="H54" s="67" t="n">
        <f aca="false">$E54*31</f>
        <v>1078.64865546473</v>
      </c>
      <c r="I54" s="67" t="n">
        <f aca="false">$G54-$H54</f>
        <v>1200.38004155814</v>
      </c>
      <c r="J54" s="55" t="n">
        <f aca="false">($G54-$Q54)/3500</f>
        <v>0.308185330132779</v>
      </c>
      <c r="K54" s="67" t="n">
        <f aca="false">N54/9</f>
        <v>71.7356197025141</v>
      </c>
      <c r="L54" s="67" t="n">
        <v>20</v>
      </c>
      <c r="M54" s="55" t="n">
        <f aca="false">Protein_Amt!$B$6</f>
        <v>118.689866058877</v>
      </c>
      <c r="N54" s="67" t="n">
        <f aca="false">MAX(0,I54-(O54+P54))</f>
        <v>645.620577322627</v>
      </c>
      <c r="O54" s="67" t="n">
        <f aca="false">4*L54</f>
        <v>80</v>
      </c>
      <c r="P54" s="67" t="n">
        <f aca="false">4*M54</f>
        <v>474.75946423551</v>
      </c>
      <c r="Q54" s="68" t="n">
        <f aca="false">SUM(N54:P54)</f>
        <v>1200.38004155814</v>
      </c>
      <c r="S54" s="77"/>
      <c r="T54" s="74"/>
      <c r="U54" s="74"/>
      <c r="V54" s="74"/>
      <c r="W54" s="74"/>
      <c r="X54" s="74"/>
      <c r="Y54" s="74"/>
      <c r="Z54" s="78"/>
      <c r="AA54" s="69" t="n">
        <f aca="false">($H54-Z54)/3500</f>
        <v>0.308185330132779</v>
      </c>
      <c r="AB54" s="74"/>
      <c r="AC54" s="74"/>
      <c r="AD54" s="74"/>
      <c r="AE54" s="74"/>
      <c r="AF54" s="74"/>
      <c r="AG54" s="75"/>
    </row>
    <row r="55" customFormat="false" ht="15" hidden="false" customHeight="false" outlineLevel="0" collapsed="false">
      <c r="A55" s="65" t="n">
        <v>43044</v>
      </c>
      <c r="B55" s="66" t="n">
        <f aca="false">B54+1</f>
        <v>53</v>
      </c>
      <c r="C55" s="67" t="n">
        <f aca="false">C54-AA54</f>
        <v>182.849265161681</v>
      </c>
      <c r="D55" s="67" t="n">
        <f aca="false">$D$3</f>
        <v>148.362332573597</v>
      </c>
      <c r="E55" s="68" t="n">
        <f aca="false">C55-D55</f>
        <v>34.4869325880842</v>
      </c>
      <c r="F55" s="57"/>
      <c r="G55" s="69" t="n">
        <f aca="false">C55*TDEE!$B$5</f>
        <v>2275.19394605047</v>
      </c>
      <c r="H55" s="67" t="n">
        <f aca="false">$E55*31</f>
        <v>1069.09491023061</v>
      </c>
      <c r="I55" s="67" t="n">
        <f aca="false">$G55-$H55</f>
        <v>1206.09903581986</v>
      </c>
      <c r="J55" s="55" t="n">
        <f aca="false">($G55-$Q55)/3500</f>
        <v>0.305455688637317</v>
      </c>
      <c r="K55" s="67" t="n">
        <f aca="false">N55/9</f>
        <v>72.3710635093725</v>
      </c>
      <c r="L55" s="67" t="n">
        <v>20</v>
      </c>
      <c r="M55" s="55" t="n">
        <f aca="false">Protein_Amt!$B$6</f>
        <v>118.689866058877</v>
      </c>
      <c r="N55" s="67" t="n">
        <f aca="false">MAX(0,I55-(O55+P55))</f>
        <v>651.339571584352</v>
      </c>
      <c r="O55" s="67" t="n">
        <f aca="false">4*L55</f>
        <v>80</v>
      </c>
      <c r="P55" s="67" t="n">
        <f aca="false">4*M55</f>
        <v>474.75946423551</v>
      </c>
      <c r="Q55" s="68" t="n">
        <f aca="false">SUM(N55:P55)</f>
        <v>1206.09903581986</v>
      </c>
      <c r="S55" s="77"/>
      <c r="T55" s="74"/>
      <c r="U55" s="74"/>
      <c r="V55" s="74"/>
      <c r="W55" s="74"/>
      <c r="X55" s="74"/>
      <c r="Y55" s="74"/>
      <c r="Z55" s="78"/>
      <c r="AA55" s="69" t="n">
        <f aca="false">($H55-Z55)/3500</f>
        <v>0.305455688637317</v>
      </c>
      <c r="AB55" s="74"/>
      <c r="AC55" s="74"/>
      <c r="AD55" s="74"/>
      <c r="AE55" s="74"/>
      <c r="AF55" s="74"/>
      <c r="AG55" s="75"/>
    </row>
    <row r="56" customFormat="false" ht="15" hidden="false" customHeight="false" outlineLevel="0" collapsed="false">
      <c r="A56" s="65" t="n">
        <v>43045</v>
      </c>
      <c r="B56" s="66" t="n">
        <f aca="false">B55+1</f>
        <v>54</v>
      </c>
      <c r="C56" s="67" t="n">
        <f aca="false">C55-AA55</f>
        <v>182.543809473044</v>
      </c>
      <c r="D56" s="67" t="n">
        <f aca="false">$D$3</f>
        <v>148.362332573597</v>
      </c>
      <c r="E56" s="68" t="n">
        <f aca="false">C56-D56</f>
        <v>34.1814768994468</v>
      </c>
      <c r="F56" s="57"/>
      <c r="G56" s="69" t="n">
        <f aca="false">C56*TDEE!$B$5</f>
        <v>2271.39316001526</v>
      </c>
      <c r="H56" s="67" t="n">
        <f aca="false">$E56*31</f>
        <v>1059.62578388285</v>
      </c>
      <c r="I56" s="67" t="n">
        <f aca="false">$G56-$H56</f>
        <v>1211.76737613241</v>
      </c>
      <c r="J56" s="55" t="n">
        <f aca="false">($G56-$Q56)/3500</f>
        <v>0.302750223966529</v>
      </c>
      <c r="K56" s="67" t="n">
        <f aca="false">N56/9</f>
        <v>73.0008790996559</v>
      </c>
      <c r="L56" s="67" t="n">
        <v>20</v>
      </c>
      <c r="M56" s="55" t="n">
        <f aca="false">Protein_Amt!$B$6</f>
        <v>118.689866058877</v>
      </c>
      <c r="N56" s="67" t="n">
        <f aca="false">MAX(0,I56-(O56+P56))</f>
        <v>657.007911896903</v>
      </c>
      <c r="O56" s="67" t="n">
        <f aca="false">4*L56</f>
        <v>80</v>
      </c>
      <c r="P56" s="67" t="n">
        <f aca="false">4*M56</f>
        <v>474.75946423551</v>
      </c>
      <c r="Q56" s="68" t="n">
        <f aca="false">SUM(N56:P56)</f>
        <v>1211.76737613241</v>
      </c>
      <c r="S56" s="77"/>
      <c r="T56" s="74"/>
      <c r="U56" s="74"/>
      <c r="V56" s="74"/>
      <c r="W56" s="74"/>
      <c r="X56" s="74"/>
      <c r="Y56" s="74"/>
      <c r="Z56" s="78"/>
      <c r="AA56" s="69" t="n">
        <f aca="false">($H56-Z56)/3500</f>
        <v>0.302750223966529</v>
      </c>
      <c r="AB56" s="74"/>
      <c r="AC56" s="74"/>
      <c r="AD56" s="74"/>
      <c r="AE56" s="74"/>
      <c r="AF56" s="74"/>
      <c r="AG56" s="75"/>
    </row>
    <row r="57" customFormat="false" ht="15" hidden="false" customHeight="false" outlineLevel="0" collapsed="false">
      <c r="A57" s="65" t="n">
        <v>43046</v>
      </c>
      <c r="B57" s="66" t="n">
        <f aca="false">B56+1</f>
        <v>55</v>
      </c>
      <c r="C57" s="67" t="n">
        <f aca="false">C56-AA56</f>
        <v>182.241059249077</v>
      </c>
      <c r="D57" s="67" t="n">
        <f aca="false">$D$3</f>
        <v>148.362332573597</v>
      </c>
      <c r="E57" s="68" t="n">
        <f aca="false">C57-D57</f>
        <v>33.8787266754803</v>
      </c>
      <c r="F57" s="57"/>
      <c r="G57" s="69" t="n">
        <f aca="false">C57*TDEE!$B$5</f>
        <v>2267.62603808494</v>
      </c>
      <c r="H57" s="67" t="n">
        <f aca="false">$E57*31</f>
        <v>1050.24052693989</v>
      </c>
      <c r="I57" s="67" t="n">
        <f aca="false">$G57-$H57</f>
        <v>1217.38551114505</v>
      </c>
      <c r="J57" s="55" t="n">
        <f aca="false">($G57-$Q57)/3500</f>
        <v>0.300068721982825</v>
      </c>
      <c r="K57" s="67" t="n">
        <f aca="false">N57/9</f>
        <v>73.6251163232824</v>
      </c>
      <c r="L57" s="67" t="n">
        <v>20</v>
      </c>
      <c r="M57" s="55" t="n">
        <f aca="false">Protein_Amt!$B$6</f>
        <v>118.689866058877</v>
      </c>
      <c r="N57" s="67" t="n">
        <f aca="false">MAX(0,I57-(O57+P57))</f>
        <v>662.626046909542</v>
      </c>
      <c r="O57" s="67" t="n">
        <f aca="false">4*L57</f>
        <v>80</v>
      </c>
      <c r="P57" s="67" t="n">
        <f aca="false">4*M57</f>
        <v>474.75946423551</v>
      </c>
      <c r="Q57" s="68" t="n">
        <f aca="false">SUM(N57:P57)</f>
        <v>1217.38551114505</v>
      </c>
      <c r="S57" s="77"/>
      <c r="T57" s="74"/>
      <c r="U57" s="74"/>
      <c r="V57" s="74"/>
      <c r="W57" s="74"/>
      <c r="X57" s="74"/>
      <c r="Y57" s="74"/>
      <c r="Z57" s="78"/>
      <c r="AA57" s="69" t="n">
        <f aca="false">($H57-Z57)/3500</f>
        <v>0.300068721982825</v>
      </c>
      <c r="AB57" s="74"/>
      <c r="AC57" s="74"/>
      <c r="AD57" s="74"/>
      <c r="AE57" s="74"/>
      <c r="AF57" s="74"/>
      <c r="AG57" s="75"/>
    </row>
    <row r="58" customFormat="false" ht="15" hidden="false" customHeight="false" outlineLevel="0" collapsed="false">
      <c r="A58" s="65" t="n">
        <v>43047</v>
      </c>
      <c r="B58" s="66" t="n">
        <f aca="false">B57+1</f>
        <v>56</v>
      </c>
      <c r="C58" s="67" t="n">
        <f aca="false">C57-AA57</f>
        <v>181.940990527094</v>
      </c>
      <c r="D58" s="67" t="n">
        <f aca="false">$D$3</f>
        <v>148.362332573597</v>
      </c>
      <c r="E58" s="68" t="n">
        <f aca="false">C58-D58</f>
        <v>33.5786579534975</v>
      </c>
      <c r="F58" s="57"/>
      <c r="G58" s="69" t="n">
        <f aca="false">C58*TDEE!$B$5</f>
        <v>2263.89228209171</v>
      </c>
      <c r="H58" s="67" t="n">
        <f aca="false">$E58*31</f>
        <v>1040.93839655842</v>
      </c>
      <c r="I58" s="67" t="n">
        <f aca="false">$G58-$H58</f>
        <v>1222.95388553329</v>
      </c>
      <c r="J58" s="55" t="n">
        <f aca="false">($G58-$Q58)/3500</f>
        <v>0.297410970445263</v>
      </c>
      <c r="K58" s="67" t="n">
        <f aca="false">N58/9</f>
        <v>74.2438245886426</v>
      </c>
      <c r="L58" s="67" t="n">
        <v>20</v>
      </c>
      <c r="M58" s="55" t="n">
        <f aca="false">Protein_Amt!$B$6</f>
        <v>118.689866058877</v>
      </c>
      <c r="N58" s="67" t="n">
        <f aca="false">MAX(0,I58-(O58+P58))</f>
        <v>668.194421297784</v>
      </c>
      <c r="O58" s="67" t="n">
        <f aca="false">4*L58</f>
        <v>80</v>
      </c>
      <c r="P58" s="67" t="n">
        <f aca="false">4*M58</f>
        <v>474.75946423551</v>
      </c>
      <c r="Q58" s="68" t="n">
        <f aca="false">SUM(N58:P58)</f>
        <v>1222.95388553329</v>
      </c>
      <c r="S58" s="77"/>
      <c r="T58" s="74"/>
      <c r="U58" s="74"/>
      <c r="V58" s="74"/>
      <c r="W58" s="74"/>
      <c r="X58" s="74"/>
      <c r="Y58" s="74"/>
      <c r="Z58" s="78"/>
      <c r="AA58" s="69" t="n">
        <f aca="false">($H58-Z58)/3500</f>
        <v>0.297410970445263</v>
      </c>
      <c r="AB58" s="74"/>
      <c r="AC58" s="74"/>
      <c r="AD58" s="74"/>
      <c r="AE58" s="74"/>
      <c r="AF58" s="74"/>
      <c r="AG58" s="75"/>
    </row>
    <row r="59" customFormat="false" ht="15" hidden="false" customHeight="false" outlineLevel="0" collapsed="false">
      <c r="A59" s="65" t="n">
        <v>43048</v>
      </c>
      <c r="B59" s="66" t="n">
        <f aca="false">B58+1</f>
        <v>57</v>
      </c>
      <c r="C59" s="67" t="n">
        <f aca="false">C58-AA58</f>
        <v>181.643579556649</v>
      </c>
      <c r="D59" s="67" t="n">
        <f aca="false">$D$3</f>
        <v>148.362332573597</v>
      </c>
      <c r="E59" s="68" t="n">
        <f aca="false">C59-D59</f>
        <v>33.2812469830522</v>
      </c>
      <c r="F59" s="57"/>
      <c r="G59" s="69" t="n">
        <f aca="false">C59*TDEE!$B$5</f>
        <v>2260.19159650871</v>
      </c>
      <c r="H59" s="67" t="n">
        <f aca="false">$E59*31</f>
        <v>1031.71865647462</v>
      </c>
      <c r="I59" s="67" t="n">
        <f aca="false">$G59-$H59</f>
        <v>1228.4729400341</v>
      </c>
      <c r="J59" s="55" t="n">
        <f aca="false">($G59-$Q59)/3500</f>
        <v>0.294776758992748</v>
      </c>
      <c r="K59" s="67" t="n">
        <f aca="false">N59/9</f>
        <v>74.8570528665096</v>
      </c>
      <c r="L59" s="67" t="n">
        <v>20</v>
      </c>
      <c r="M59" s="55" t="n">
        <f aca="false">Protein_Amt!$B$6</f>
        <v>118.689866058877</v>
      </c>
      <c r="N59" s="67" t="n">
        <f aca="false">MAX(0,I59-(O59+P59))</f>
        <v>673.713475798586</v>
      </c>
      <c r="O59" s="67" t="n">
        <f aca="false">4*L59</f>
        <v>80</v>
      </c>
      <c r="P59" s="67" t="n">
        <f aca="false">4*M59</f>
        <v>474.75946423551</v>
      </c>
      <c r="Q59" s="68" t="n">
        <f aca="false">SUM(N59:P59)</f>
        <v>1228.4729400341</v>
      </c>
      <c r="S59" s="77"/>
      <c r="T59" s="74"/>
      <c r="U59" s="74"/>
      <c r="V59" s="74"/>
      <c r="W59" s="74"/>
      <c r="X59" s="74"/>
      <c r="Y59" s="74"/>
      <c r="Z59" s="78"/>
      <c r="AA59" s="69" t="n">
        <f aca="false">($H59-Z59)/3500</f>
        <v>0.294776758992748</v>
      </c>
      <c r="AB59" s="74"/>
      <c r="AC59" s="74"/>
      <c r="AD59" s="74"/>
      <c r="AE59" s="74"/>
      <c r="AF59" s="74"/>
      <c r="AG59" s="75"/>
    </row>
    <row r="60" customFormat="false" ht="15" hidden="false" customHeight="false" outlineLevel="0" collapsed="false">
      <c r="A60" s="65" t="n">
        <v>43049</v>
      </c>
      <c r="B60" s="66" t="n">
        <f aca="false">B59+1</f>
        <v>58</v>
      </c>
      <c r="C60" s="67" t="n">
        <f aca="false">C59-AA59</f>
        <v>181.348802797656</v>
      </c>
      <c r="D60" s="67" t="n">
        <f aca="false">$D$3</f>
        <v>148.362332573597</v>
      </c>
      <c r="E60" s="68" t="n">
        <f aca="false">C60-D60</f>
        <v>32.9864702240594</v>
      </c>
      <c r="F60" s="57"/>
      <c r="G60" s="69" t="n">
        <f aca="false">C60*TDEE!$B$5</f>
        <v>2256.52368842659</v>
      </c>
      <c r="H60" s="67" t="n">
        <f aca="false">$E60*31</f>
        <v>1022.58057694584</v>
      </c>
      <c r="I60" s="67" t="n">
        <f aca="false">$G60-$H60</f>
        <v>1233.94311148075</v>
      </c>
      <c r="J60" s="55" t="n">
        <f aca="false">($G60-$Q60)/3500</f>
        <v>0.292165879127384</v>
      </c>
      <c r="K60" s="67" t="n">
        <f aca="false">N60/9</f>
        <v>75.4648496939155</v>
      </c>
      <c r="L60" s="67" t="n">
        <v>20</v>
      </c>
      <c r="M60" s="55" t="n">
        <f aca="false">Protein_Amt!$B$6</f>
        <v>118.689866058877</v>
      </c>
      <c r="N60" s="67" t="n">
        <f aca="false">MAX(0,I60-(O60+P60))</f>
        <v>679.183647245239</v>
      </c>
      <c r="O60" s="67" t="n">
        <f aca="false">4*L60</f>
        <v>80</v>
      </c>
      <c r="P60" s="67" t="n">
        <f aca="false">4*M60</f>
        <v>474.75946423551</v>
      </c>
      <c r="Q60" s="68" t="n">
        <f aca="false">SUM(N60:P60)</f>
        <v>1233.94311148075</v>
      </c>
      <c r="S60" s="77"/>
      <c r="T60" s="74"/>
      <c r="U60" s="74"/>
      <c r="V60" s="74"/>
      <c r="W60" s="74"/>
      <c r="X60" s="74"/>
      <c r="Y60" s="74"/>
      <c r="Z60" s="78"/>
      <c r="AA60" s="69" t="n">
        <f aca="false">($H60-Z60)/3500</f>
        <v>0.292165879127384</v>
      </c>
      <c r="AB60" s="74"/>
      <c r="AC60" s="74"/>
      <c r="AD60" s="74"/>
      <c r="AE60" s="74"/>
      <c r="AF60" s="74"/>
      <c r="AG60" s="75"/>
    </row>
    <row r="61" customFormat="false" ht="15" hidden="false" customHeight="false" outlineLevel="0" collapsed="false">
      <c r="A61" s="65" t="n">
        <v>43050</v>
      </c>
      <c r="B61" s="66" t="n">
        <f aca="false">B60+1</f>
        <v>59</v>
      </c>
      <c r="C61" s="67" t="n">
        <f aca="false">C60-AA60</f>
        <v>181.056636918529</v>
      </c>
      <c r="D61" s="67" t="n">
        <f aca="false">$D$3</f>
        <v>148.362332573597</v>
      </c>
      <c r="E61" s="68" t="n">
        <f aca="false">C61-D61</f>
        <v>32.694304344932</v>
      </c>
      <c r="F61" s="57"/>
      <c r="G61" s="69" t="n">
        <f aca="false">C61*TDEE!$B$5</f>
        <v>2252.88826753034</v>
      </c>
      <c r="H61" s="67" t="n">
        <f aca="false">$E61*31</f>
        <v>1013.52343469289</v>
      </c>
      <c r="I61" s="67" t="n">
        <f aca="false">$G61-$H61</f>
        <v>1239.36483283745</v>
      </c>
      <c r="J61" s="55" t="n">
        <f aca="false">($G61-$Q61)/3500</f>
        <v>0.28957812419797</v>
      </c>
      <c r="K61" s="67" t="n">
        <f aca="false">N61/9</f>
        <v>76.0672631779929</v>
      </c>
      <c r="L61" s="67" t="n">
        <v>20</v>
      </c>
      <c r="M61" s="55" t="n">
        <f aca="false">Protein_Amt!$B$6</f>
        <v>118.689866058877</v>
      </c>
      <c r="N61" s="67" t="n">
        <f aca="false">MAX(0,I61-(O61+P61))</f>
        <v>684.605368601936</v>
      </c>
      <c r="O61" s="67" t="n">
        <f aca="false">4*L61</f>
        <v>80</v>
      </c>
      <c r="P61" s="67" t="n">
        <f aca="false">4*M61</f>
        <v>474.75946423551</v>
      </c>
      <c r="Q61" s="68" t="n">
        <f aca="false">SUM(N61:P61)</f>
        <v>1239.36483283745</v>
      </c>
      <c r="S61" s="77"/>
      <c r="T61" s="74"/>
      <c r="U61" s="74"/>
      <c r="V61" s="74"/>
      <c r="W61" s="74"/>
      <c r="X61" s="74"/>
      <c r="Y61" s="74"/>
      <c r="Z61" s="78"/>
      <c r="AA61" s="69" t="n">
        <f aca="false">($H61-Z61)/3500</f>
        <v>0.28957812419797</v>
      </c>
      <c r="AB61" s="74"/>
      <c r="AC61" s="74"/>
      <c r="AD61" s="74"/>
      <c r="AE61" s="74"/>
      <c r="AF61" s="74"/>
      <c r="AG61" s="75"/>
    </row>
    <row r="62" customFormat="false" ht="15" hidden="false" customHeight="false" outlineLevel="0" collapsed="false">
      <c r="A62" s="65" t="n">
        <v>43051</v>
      </c>
      <c r="B62" s="66" t="n">
        <f aca="false">B61+1</f>
        <v>60</v>
      </c>
      <c r="C62" s="67" t="n">
        <f aca="false">C61-AA61</f>
        <v>180.767058794331</v>
      </c>
      <c r="D62" s="67" t="n">
        <f aca="false">$D$3</f>
        <v>148.362332573597</v>
      </c>
      <c r="E62" s="68" t="n">
        <f aca="false">C62-D62</f>
        <v>32.4047262207341</v>
      </c>
      <c r="F62" s="57"/>
      <c r="G62" s="69" t="n">
        <f aca="false">C62*TDEE!$B$5</f>
        <v>2249.28504607631</v>
      </c>
      <c r="H62" s="67" t="n">
        <f aca="false">$E62*31</f>
        <v>1004.54651284276</v>
      </c>
      <c r="I62" s="67" t="n">
        <f aca="false">$G62-$H62</f>
        <v>1244.73853323355</v>
      </c>
      <c r="J62" s="55" t="n">
        <f aca="false">($G62-$Q62)/3500</f>
        <v>0.287013289383645</v>
      </c>
      <c r="K62" s="67" t="n">
        <f aca="false">N62/9</f>
        <v>76.6643409997827</v>
      </c>
      <c r="L62" s="67" t="n">
        <v>20</v>
      </c>
      <c r="M62" s="55" t="n">
        <f aca="false">Protein_Amt!$B$6</f>
        <v>118.689866058877</v>
      </c>
      <c r="N62" s="67" t="n">
        <f aca="false">MAX(0,I62-(O62+P62))</f>
        <v>689.979068998045</v>
      </c>
      <c r="O62" s="67" t="n">
        <f aca="false">4*L62</f>
        <v>80</v>
      </c>
      <c r="P62" s="67" t="n">
        <f aca="false">4*M62</f>
        <v>474.75946423551</v>
      </c>
      <c r="Q62" s="68" t="n">
        <f aca="false">SUM(N62:P62)</f>
        <v>1244.73853323355</v>
      </c>
      <c r="S62" s="77"/>
      <c r="T62" s="74"/>
      <c r="U62" s="74"/>
      <c r="V62" s="74"/>
      <c r="W62" s="74"/>
      <c r="X62" s="74"/>
      <c r="Y62" s="74"/>
      <c r="Z62" s="78"/>
      <c r="AA62" s="69" t="n">
        <f aca="false">($H62-Z62)/3500</f>
        <v>0.287013289383645</v>
      </c>
      <c r="AB62" s="74"/>
      <c r="AC62" s="74"/>
      <c r="AD62" s="74"/>
      <c r="AE62" s="74"/>
      <c r="AF62" s="74"/>
      <c r="AG62" s="75"/>
    </row>
    <row r="63" customFormat="false" ht="15" hidden="false" customHeight="false" outlineLevel="0" collapsed="false">
      <c r="A63" s="65" t="n">
        <v>43052</v>
      </c>
      <c r="B63" s="66" t="n">
        <f aca="false">B62+1</f>
        <v>61</v>
      </c>
      <c r="C63" s="67" t="n">
        <f aca="false">C62-AA62</f>
        <v>180.480045504947</v>
      </c>
      <c r="D63" s="67" t="n">
        <f aca="false">$D$3</f>
        <v>148.362332573597</v>
      </c>
      <c r="E63" s="68" t="n">
        <f aca="false">C63-D63</f>
        <v>32.1177129313504</v>
      </c>
      <c r="F63" s="57"/>
      <c r="G63" s="69" t="n">
        <f aca="false">C63*TDEE!$B$5</f>
        <v>2245.71373886945</v>
      </c>
      <c r="H63" s="67" t="n">
        <f aca="false">$E63*31</f>
        <v>995.649100871864</v>
      </c>
      <c r="I63" s="67" t="n">
        <f aca="false">$G63-$H63</f>
        <v>1250.06463799758</v>
      </c>
      <c r="J63" s="55" t="n">
        <f aca="false">($G63-$Q63)/3500</f>
        <v>0.284471171677675</v>
      </c>
      <c r="K63" s="67" t="n">
        <f aca="false">N63/9</f>
        <v>77.2561304180082</v>
      </c>
      <c r="L63" s="67" t="n">
        <v>20</v>
      </c>
      <c r="M63" s="55" t="n">
        <f aca="false">Protein_Amt!$B$6</f>
        <v>118.689866058877</v>
      </c>
      <c r="N63" s="67" t="n">
        <f aca="false">MAX(0,I63-(O63+P63))</f>
        <v>695.305173762074</v>
      </c>
      <c r="O63" s="67" t="n">
        <f aca="false">4*L63</f>
        <v>80</v>
      </c>
      <c r="P63" s="67" t="n">
        <f aca="false">4*M63</f>
        <v>474.75946423551</v>
      </c>
      <c r="Q63" s="68" t="n">
        <f aca="false">SUM(N63:P63)</f>
        <v>1250.06463799758</v>
      </c>
      <c r="S63" s="77"/>
      <c r="T63" s="74"/>
      <c r="U63" s="74"/>
      <c r="V63" s="74"/>
      <c r="W63" s="74"/>
      <c r="X63" s="74"/>
      <c r="Y63" s="74"/>
      <c r="Z63" s="78"/>
      <c r="AA63" s="69" t="n">
        <f aca="false">($H63-Z63)/3500</f>
        <v>0.284471171677675</v>
      </c>
      <c r="AB63" s="74"/>
      <c r="AC63" s="74"/>
      <c r="AD63" s="74"/>
      <c r="AE63" s="74"/>
      <c r="AF63" s="74"/>
      <c r="AG63" s="75"/>
    </row>
    <row r="64" customFormat="false" ht="15" hidden="false" customHeight="false" outlineLevel="0" collapsed="false">
      <c r="A64" s="65" t="n">
        <v>43053</v>
      </c>
      <c r="B64" s="66" t="n">
        <f aca="false">B63+1</f>
        <v>62</v>
      </c>
      <c r="C64" s="67" t="n">
        <f aca="false">C63-AA63</f>
        <v>180.19557433327</v>
      </c>
      <c r="D64" s="67" t="n">
        <f aca="false">$D$3</f>
        <v>148.362332573597</v>
      </c>
      <c r="E64" s="68" t="n">
        <f aca="false">C64-D64</f>
        <v>31.8332417596728</v>
      </c>
      <c r="F64" s="57"/>
      <c r="G64" s="69" t="n">
        <f aca="false">C64*TDEE!$B$5</f>
        <v>2242.1740632407</v>
      </c>
      <c r="H64" s="67" t="n">
        <f aca="false">$E64*31</f>
        <v>986.830494549856</v>
      </c>
      <c r="I64" s="67" t="n">
        <f aca="false">$G64-$H64</f>
        <v>1255.34356869085</v>
      </c>
      <c r="J64" s="55" t="n">
        <f aca="false">($G64-$Q64)/3500</f>
        <v>0.281951569871387</v>
      </c>
      <c r="K64" s="67" t="n">
        <f aca="false">N64/9</f>
        <v>77.8426782728151</v>
      </c>
      <c r="L64" s="67" t="n">
        <v>20</v>
      </c>
      <c r="M64" s="55" t="n">
        <f aca="false">Protein_Amt!$B$6</f>
        <v>118.689866058877</v>
      </c>
      <c r="N64" s="67" t="n">
        <f aca="false">MAX(0,I64-(O64+P64))</f>
        <v>700.584104455336</v>
      </c>
      <c r="O64" s="67" t="n">
        <f aca="false">4*L64</f>
        <v>80</v>
      </c>
      <c r="P64" s="67" t="n">
        <f aca="false">4*M64</f>
        <v>474.75946423551</v>
      </c>
      <c r="Q64" s="68" t="n">
        <f aca="false">SUM(N64:P64)</f>
        <v>1255.34356869085</v>
      </c>
      <c r="S64" s="77"/>
      <c r="T64" s="74"/>
      <c r="U64" s="74"/>
      <c r="V64" s="74"/>
      <c r="W64" s="74"/>
      <c r="X64" s="74"/>
      <c r="Y64" s="74"/>
      <c r="Z64" s="78"/>
      <c r="AA64" s="69" t="n">
        <f aca="false">($H64-Z64)/3500</f>
        <v>0.281951569871387</v>
      </c>
      <c r="AB64" s="74"/>
      <c r="AC64" s="74"/>
      <c r="AD64" s="74"/>
      <c r="AE64" s="74"/>
      <c r="AF64" s="74"/>
      <c r="AG64" s="75"/>
    </row>
    <row r="65" customFormat="false" ht="15" hidden="false" customHeight="false" outlineLevel="0" collapsed="false">
      <c r="A65" s="65" t="n">
        <v>43054</v>
      </c>
      <c r="B65" s="66" t="n">
        <f aca="false">B64+1</f>
        <v>63</v>
      </c>
      <c r="C65" s="67" t="n">
        <f aca="false">C64-AA64</f>
        <v>179.913622763398</v>
      </c>
      <c r="D65" s="67" t="n">
        <f aca="false">$D$3</f>
        <v>148.362332573597</v>
      </c>
      <c r="E65" s="68" t="n">
        <f aca="false">C65-D65</f>
        <v>31.5512901898014</v>
      </c>
      <c r="F65" s="57"/>
      <c r="G65" s="69" t="n">
        <f aca="false">C65*TDEE!$B$5</f>
        <v>2238.66573902467</v>
      </c>
      <c r="H65" s="67" t="n">
        <f aca="false">$E65*31</f>
        <v>978.089995883843</v>
      </c>
      <c r="I65" s="67" t="n">
        <f aca="false">$G65-$H65</f>
        <v>1260.57574314082</v>
      </c>
      <c r="J65" s="55" t="n">
        <f aca="false">($G65-$Q65)/3500</f>
        <v>0.279454284538241</v>
      </c>
      <c r="K65" s="67" t="n">
        <f aca="false">N65/9</f>
        <v>78.4240309894793</v>
      </c>
      <c r="L65" s="67" t="n">
        <v>20</v>
      </c>
      <c r="M65" s="55" t="n">
        <f aca="false">Protein_Amt!$B$6</f>
        <v>118.689866058877</v>
      </c>
      <c r="N65" s="67" t="n">
        <f aca="false">MAX(0,I65-(O65+P65))</f>
        <v>705.816278905314</v>
      </c>
      <c r="O65" s="67" t="n">
        <f aca="false">4*L65</f>
        <v>80</v>
      </c>
      <c r="P65" s="67" t="n">
        <f aca="false">4*M65</f>
        <v>474.75946423551</v>
      </c>
      <c r="Q65" s="68" t="n">
        <f aca="false">SUM(N65:P65)</f>
        <v>1260.57574314082</v>
      </c>
      <c r="S65" s="77"/>
      <c r="T65" s="74"/>
      <c r="U65" s="74"/>
      <c r="V65" s="74"/>
      <c r="W65" s="74"/>
      <c r="X65" s="74"/>
      <c r="Y65" s="74"/>
      <c r="Z65" s="78"/>
      <c r="AA65" s="69" t="n">
        <f aca="false">($H65-Z65)/3500</f>
        <v>0.279454284538241</v>
      </c>
      <c r="AB65" s="74"/>
      <c r="AC65" s="74"/>
      <c r="AD65" s="74"/>
      <c r="AE65" s="74"/>
      <c r="AF65" s="74"/>
      <c r="AG65" s="75"/>
    </row>
    <row r="66" customFormat="false" ht="15" hidden="false" customHeight="false" outlineLevel="0" collapsed="false">
      <c r="A66" s="65" t="n">
        <v>43055</v>
      </c>
      <c r="B66" s="66" t="n">
        <f aca="false">B65+1</f>
        <v>64</v>
      </c>
      <c r="C66" s="67" t="n">
        <f aca="false">C65-AA65</f>
        <v>179.63416847886</v>
      </c>
      <c r="D66" s="67" t="n">
        <f aca="false">$D$3</f>
        <v>148.362332573597</v>
      </c>
      <c r="E66" s="68" t="n">
        <f aca="false">C66-D66</f>
        <v>31.2718359052631</v>
      </c>
      <c r="F66" s="57"/>
      <c r="G66" s="69" t="n">
        <f aca="false">C66*TDEE!$B$5</f>
        <v>2235.1884885374</v>
      </c>
      <c r="H66" s="67" t="n">
        <f aca="false">$E66*31</f>
        <v>969.426913063158</v>
      </c>
      <c r="I66" s="67" t="n">
        <f aca="false">$G66-$H66</f>
        <v>1265.76157547425</v>
      </c>
      <c r="J66" s="55" t="n">
        <f aca="false">($G66-$Q66)/3500</f>
        <v>0.276979118018045</v>
      </c>
      <c r="K66" s="67" t="n">
        <f aca="false">N66/9</f>
        <v>79.0002345820818</v>
      </c>
      <c r="L66" s="67" t="n">
        <v>20</v>
      </c>
      <c r="M66" s="55" t="n">
        <f aca="false">Protein_Amt!$B$6</f>
        <v>118.689866058877</v>
      </c>
      <c r="N66" s="67" t="n">
        <f aca="false">MAX(0,I66-(O66+P66))</f>
        <v>711.002111238736</v>
      </c>
      <c r="O66" s="67" t="n">
        <f aca="false">4*L66</f>
        <v>80</v>
      </c>
      <c r="P66" s="67" t="n">
        <f aca="false">4*M66</f>
        <v>474.75946423551</v>
      </c>
      <c r="Q66" s="68" t="n">
        <f aca="false">SUM(N66:P66)</f>
        <v>1265.76157547425</v>
      </c>
      <c r="S66" s="77"/>
      <c r="T66" s="74"/>
      <c r="U66" s="74"/>
      <c r="V66" s="74"/>
      <c r="W66" s="74"/>
      <c r="X66" s="74"/>
      <c r="Y66" s="74"/>
      <c r="Z66" s="78"/>
      <c r="AA66" s="69" t="n">
        <f aca="false">($H66-Z66)/3500</f>
        <v>0.276979118018045</v>
      </c>
      <c r="AB66" s="74"/>
      <c r="AC66" s="74"/>
      <c r="AD66" s="74"/>
      <c r="AE66" s="74"/>
      <c r="AF66" s="74"/>
      <c r="AG66" s="75"/>
    </row>
    <row r="67" customFormat="false" ht="15" hidden="false" customHeight="false" outlineLevel="0" collapsed="false">
      <c r="A67" s="65" t="n">
        <v>43056</v>
      </c>
      <c r="B67" s="66" t="n">
        <f aca="false">B66+1</f>
        <v>65</v>
      </c>
      <c r="C67" s="67" t="n">
        <f aca="false">C66-AA66</f>
        <v>179.357189360842</v>
      </c>
      <c r="D67" s="67" t="n">
        <f aca="false">$D$3</f>
        <v>148.362332573597</v>
      </c>
      <c r="E67" s="68" t="n">
        <f aca="false">C67-D67</f>
        <v>30.9948567872451</v>
      </c>
      <c r="F67" s="57"/>
      <c r="G67" s="69" t="n">
        <f aca="false">C67*TDEE!$B$5</f>
        <v>2231.74203655446</v>
      </c>
      <c r="H67" s="67" t="n">
        <f aca="false">$E67*31</f>
        <v>960.840560404598</v>
      </c>
      <c r="I67" s="67" t="n">
        <f aca="false">$G67-$H67</f>
        <v>1270.90147614986</v>
      </c>
      <c r="J67" s="55" t="n">
        <f aca="false">($G67-$Q67)/3500</f>
        <v>0.274525874401314</v>
      </c>
      <c r="K67" s="67" t="n">
        <f aca="false">N67/9</f>
        <v>79.5713346571497</v>
      </c>
      <c r="L67" s="67" t="n">
        <v>20</v>
      </c>
      <c r="M67" s="55" t="n">
        <f aca="false">Protein_Amt!$B$6</f>
        <v>118.689866058877</v>
      </c>
      <c r="N67" s="67" t="n">
        <f aca="false">MAX(0,I67-(O67+P67))</f>
        <v>716.142011914347</v>
      </c>
      <c r="O67" s="67" t="n">
        <f aca="false">4*L67</f>
        <v>80</v>
      </c>
      <c r="P67" s="67" t="n">
        <f aca="false">4*M67</f>
        <v>474.75946423551</v>
      </c>
      <c r="Q67" s="68" t="n">
        <f aca="false">SUM(N67:P67)</f>
        <v>1270.90147614986</v>
      </c>
      <c r="S67" s="77"/>
      <c r="T67" s="74"/>
      <c r="U67" s="74"/>
      <c r="V67" s="74"/>
      <c r="W67" s="74"/>
      <c r="X67" s="74"/>
      <c r="Y67" s="74"/>
      <c r="Z67" s="78"/>
      <c r="AA67" s="69" t="n">
        <f aca="false">($H67-Z67)/3500</f>
        <v>0.274525874401314</v>
      </c>
      <c r="AB67" s="74"/>
      <c r="AC67" s="74"/>
      <c r="AD67" s="74"/>
      <c r="AE67" s="74"/>
      <c r="AF67" s="74"/>
      <c r="AG67" s="75"/>
    </row>
    <row r="68" customFormat="false" ht="15" hidden="false" customHeight="false" outlineLevel="0" collapsed="false">
      <c r="A68" s="65" t="n">
        <v>43057</v>
      </c>
      <c r="B68" s="66" t="n">
        <f aca="false">B67+1</f>
        <v>66</v>
      </c>
      <c r="C68" s="67" t="n">
        <f aca="false">C67-AA67</f>
        <v>179.082663486441</v>
      </c>
      <c r="D68" s="67" t="n">
        <f aca="false">$D$3</f>
        <v>148.362332573597</v>
      </c>
      <c r="E68" s="68" t="n">
        <f aca="false">C68-D68</f>
        <v>30.7203309128438</v>
      </c>
      <c r="F68" s="57"/>
      <c r="G68" s="69" t="n">
        <f aca="false">C68*TDEE!$B$5</f>
        <v>2228.32611028907</v>
      </c>
      <c r="H68" s="67" t="n">
        <f aca="false">$E68*31</f>
        <v>952.330258298158</v>
      </c>
      <c r="I68" s="67" t="n">
        <f aca="false">$G68-$H68</f>
        <v>1275.99585199091</v>
      </c>
      <c r="J68" s="55" t="n">
        <f aca="false">($G68-$Q68)/3500</f>
        <v>0.272094359513759</v>
      </c>
      <c r="K68" s="67" t="n">
        <f aca="false">N68/9</f>
        <v>80.137376417267</v>
      </c>
      <c r="L68" s="67" t="n">
        <v>20</v>
      </c>
      <c r="M68" s="55" t="n">
        <f aca="false">Protein_Amt!$B$6</f>
        <v>118.689866058877</v>
      </c>
      <c r="N68" s="67" t="n">
        <f aca="false">MAX(0,I68-(O68+P68))</f>
        <v>721.236387755403</v>
      </c>
      <c r="O68" s="67" t="n">
        <f aca="false">4*L68</f>
        <v>80</v>
      </c>
      <c r="P68" s="67" t="n">
        <f aca="false">4*M68</f>
        <v>474.75946423551</v>
      </c>
      <c r="Q68" s="68" t="n">
        <f aca="false">SUM(N68:P68)</f>
        <v>1275.99585199091</v>
      </c>
      <c r="S68" s="77"/>
      <c r="T68" s="74"/>
      <c r="U68" s="74"/>
      <c r="V68" s="74"/>
      <c r="W68" s="74"/>
      <c r="X68" s="74"/>
      <c r="Y68" s="74"/>
      <c r="Z68" s="78"/>
      <c r="AA68" s="69" t="n">
        <f aca="false">($H68-Z68)/3500</f>
        <v>0.272094359513759</v>
      </c>
      <c r="AB68" s="74"/>
      <c r="AC68" s="74"/>
      <c r="AD68" s="74"/>
      <c r="AE68" s="74"/>
      <c r="AF68" s="74"/>
      <c r="AG68" s="75"/>
    </row>
    <row r="69" customFormat="false" ht="15" hidden="false" customHeight="false" outlineLevel="0" collapsed="false">
      <c r="A69" s="65" t="n">
        <v>43058</v>
      </c>
      <c r="B69" s="66" t="n">
        <f aca="false">B68+1</f>
        <v>67</v>
      </c>
      <c r="C69" s="67" t="n">
        <f aca="false">C68-AA68</f>
        <v>178.810569126927</v>
      </c>
      <c r="D69" s="67" t="n">
        <f aca="false">$D$3</f>
        <v>148.362332573597</v>
      </c>
      <c r="E69" s="68" t="n">
        <f aca="false">C69-D69</f>
        <v>30.44823655333</v>
      </c>
      <c r="F69" s="57"/>
      <c r="G69" s="69" t="n">
        <f aca="false">C69*TDEE!$B$5</f>
        <v>2224.94043937061</v>
      </c>
      <c r="H69" s="67" t="n">
        <f aca="false">$E69*31</f>
        <v>943.895333153231</v>
      </c>
      <c r="I69" s="67" t="n">
        <f aca="false">$G69-$H69</f>
        <v>1281.04510621738</v>
      </c>
      <c r="J69" s="55" t="n">
        <f aca="false">($G69-$Q69)/3500</f>
        <v>0.269684380900923</v>
      </c>
      <c r="K69" s="67" t="n">
        <f aca="false">N69/9</f>
        <v>80.6984046646519</v>
      </c>
      <c r="L69" s="67" t="n">
        <v>20</v>
      </c>
      <c r="M69" s="55" t="n">
        <f aca="false">Protein_Amt!$B$6</f>
        <v>118.689866058877</v>
      </c>
      <c r="N69" s="67" t="n">
        <f aca="false">MAX(0,I69-(O69+P69))</f>
        <v>726.285641981867</v>
      </c>
      <c r="O69" s="67" t="n">
        <f aca="false">4*L69</f>
        <v>80</v>
      </c>
      <c r="P69" s="67" t="n">
        <f aca="false">4*M69</f>
        <v>474.75946423551</v>
      </c>
      <c r="Q69" s="68" t="n">
        <f aca="false">SUM(N69:P69)</f>
        <v>1281.04510621738</v>
      </c>
      <c r="S69" s="77"/>
      <c r="T69" s="74"/>
      <c r="U69" s="74"/>
      <c r="V69" s="74"/>
      <c r="W69" s="74"/>
      <c r="X69" s="74"/>
      <c r="Y69" s="74"/>
      <c r="Z69" s="78"/>
      <c r="AA69" s="69" t="n">
        <f aca="false">($H69-Z69)/3500</f>
        <v>0.269684380900923</v>
      </c>
      <c r="AB69" s="74"/>
      <c r="AC69" s="74"/>
      <c r="AD69" s="74"/>
      <c r="AE69" s="74"/>
      <c r="AF69" s="74"/>
      <c r="AG69" s="75"/>
    </row>
    <row r="70" customFormat="false" ht="15" hidden="false" customHeight="false" outlineLevel="0" collapsed="false">
      <c r="A70" s="65" t="n">
        <v>43059</v>
      </c>
      <c r="B70" s="66" t="n">
        <f aca="false">B69+1</f>
        <v>68</v>
      </c>
      <c r="C70" s="67" t="n">
        <f aca="false">C69-AA69</f>
        <v>178.540884746026</v>
      </c>
      <c r="D70" s="67" t="n">
        <f aca="false">$D$3</f>
        <v>148.362332573597</v>
      </c>
      <c r="E70" s="68" t="n">
        <f aca="false">C70-D70</f>
        <v>30.1785521724291</v>
      </c>
      <c r="F70" s="57"/>
      <c r="G70" s="69" t="n">
        <f aca="false">C70*TDEE!$B$5</f>
        <v>2221.58475582314</v>
      </c>
      <c r="H70" s="67" t="n">
        <f aca="false">$E70*31</f>
        <v>935.535117345302</v>
      </c>
      <c r="I70" s="67" t="n">
        <f aca="false">$G70-$H70</f>
        <v>1286.04963847783</v>
      </c>
      <c r="J70" s="55" t="n">
        <f aca="false">($G70-$Q70)/3500</f>
        <v>0.267295747812943</v>
      </c>
      <c r="K70" s="67" t="n">
        <f aca="false">N70/9</f>
        <v>81.2544638047028</v>
      </c>
      <c r="L70" s="67" t="n">
        <v>20</v>
      </c>
      <c r="M70" s="55" t="n">
        <f aca="false">Protein_Amt!$B$6</f>
        <v>118.689866058877</v>
      </c>
      <c r="N70" s="67" t="n">
        <f aca="false">MAX(0,I70-(O70+P70))</f>
        <v>731.290174242325</v>
      </c>
      <c r="O70" s="67" t="n">
        <f aca="false">4*L70</f>
        <v>80</v>
      </c>
      <c r="P70" s="67" t="n">
        <f aca="false">4*M70</f>
        <v>474.75946423551</v>
      </c>
      <c r="Q70" s="68" t="n">
        <f aca="false">SUM(N70:P70)</f>
        <v>1286.04963847783</v>
      </c>
      <c r="S70" s="77"/>
      <c r="T70" s="74"/>
      <c r="U70" s="74"/>
      <c r="V70" s="74"/>
      <c r="W70" s="74"/>
      <c r="X70" s="74"/>
      <c r="Y70" s="74"/>
      <c r="Z70" s="78"/>
      <c r="AA70" s="69" t="n">
        <f aca="false">($H70-Z70)/3500</f>
        <v>0.267295747812943</v>
      </c>
      <c r="AB70" s="74"/>
      <c r="AC70" s="74"/>
      <c r="AD70" s="74"/>
      <c r="AE70" s="74"/>
      <c r="AF70" s="74"/>
      <c r="AG70" s="75"/>
    </row>
    <row r="71" customFormat="false" ht="15" hidden="false" customHeight="false" outlineLevel="0" collapsed="false">
      <c r="A71" s="65" t="n">
        <v>43060</v>
      </c>
      <c r="B71" s="66" t="n">
        <f aca="false">B70+1</f>
        <v>69</v>
      </c>
      <c r="C71" s="67" t="n">
        <f aca="false">C70-AA70</f>
        <v>178.273588998213</v>
      </c>
      <c r="D71" s="67" t="n">
        <f aca="false">$D$3</f>
        <v>148.362332573597</v>
      </c>
      <c r="E71" s="68" t="n">
        <f aca="false">C71-D71</f>
        <v>29.9112564246162</v>
      </c>
      <c r="F71" s="57"/>
      <c r="G71" s="69" t="n">
        <f aca="false">C71*TDEE!$B$5</f>
        <v>2218.25879404423</v>
      </c>
      <c r="H71" s="67" t="n">
        <f aca="false">$E71*31</f>
        <v>927.248949163101</v>
      </c>
      <c r="I71" s="67" t="n">
        <f aca="false">$G71-$H71</f>
        <v>1291.00984488113</v>
      </c>
      <c r="J71" s="55" t="n">
        <f aca="false">($G71-$Q71)/3500</f>
        <v>0.264928271189457</v>
      </c>
      <c r="K71" s="67" t="n">
        <f aca="false">N71/9</f>
        <v>81.8055978495132</v>
      </c>
      <c r="L71" s="67" t="n">
        <v>20</v>
      </c>
      <c r="M71" s="55" t="n">
        <f aca="false">Protein_Amt!$B$6</f>
        <v>118.689866058877</v>
      </c>
      <c r="N71" s="67" t="n">
        <f aca="false">MAX(0,I71-(O71+P71))</f>
        <v>736.250380645619</v>
      </c>
      <c r="O71" s="67" t="n">
        <f aca="false">4*L71</f>
        <v>80</v>
      </c>
      <c r="P71" s="67" t="n">
        <f aca="false">4*M71</f>
        <v>474.75946423551</v>
      </c>
      <c r="Q71" s="68" t="n">
        <f aca="false">SUM(N71:P71)</f>
        <v>1291.00984488113</v>
      </c>
      <c r="S71" s="77"/>
      <c r="T71" s="74"/>
      <c r="U71" s="74"/>
      <c r="V71" s="74"/>
      <c r="W71" s="74"/>
      <c r="X71" s="74"/>
      <c r="Y71" s="74"/>
      <c r="Z71" s="78"/>
      <c r="AA71" s="69" t="n">
        <f aca="false">($H71-Z71)/3500</f>
        <v>0.264928271189457</v>
      </c>
      <c r="AB71" s="74"/>
      <c r="AC71" s="74"/>
      <c r="AD71" s="74"/>
      <c r="AE71" s="74"/>
      <c r="AF71" s="74"/>
      <c r="AG71" s="75"/>
    </row>
    <row r="72" customFormat="false" ht="15" hidden="false" customHeight="false" outlineLevel="0" collapsed="false">
      <c r="A72" s="65" t="n">
        <v>43061</v>
      </c>
      <c r="B72" s="66" t="n">
        <f aca="false">B71+1</f>
        <v>70</v>
      </c>
      <c r="C72" s="67" t="n">
        <f aca="false">C71-AA71</f>
        <v>178.008660727024</v>
      </c>
      <c r="D72" s="67" t="n">
        <f aca="false">$D$3</f>
        <v>148.362332573597</v>
      </c>
      <c r="E72" s="68" t="n">
        <f aca="false">C72-D72</f>
        <v>29.6463281534267</v>
      </c>
      <c r="F72" s="57"/>
      <c r="G72" s="69" t="n">
        <f aca="false">C72*TDEE!$B$5</f>
        <v>2214.96229078394</v>
      </c>
      <c r="H72" s="67" t="n">
        <f aca="false">$E72*31</f>
        <v>919.036172756228</v>
      </c>
      <c r="I72" s="67" t="n">
        <f aca="false">$G72-$H72</f>
        <v>1295.92611802771</v>
      </c>
      <c r="J72" s="55" t="n">
        <f aca="false">($G72-$Q72)/3500</f>
        <v>0.262581763644637</v>
      </c>
      <c r="K72" s="67" t="n">
        <f aca="false">N72/9</f>
        <v>82.3518504213553</v>
      </c>
      <c r="L72" s="67" t="n">
        <v>20</v>
      </c>
      <c r="M72" s="55" t="n">
        <f aca="false">Protein_Amt!$B$6</f>
        <v>118.689866058877</v>
      </c>
      <c r="N72" s="67" t="n">
        <f aca="false">MAX(0,I72-(O72+P72))</f>
        <v>741.166653792198</v>
      </c>
      <c r="O72" s="67" t="n">
        <f aca="false">4*L72</f>
        <v>80</v>
      </c>
      <c r="P72" s="67" t="n">
        <f aca="false">4*M72</f>
        <v>474.75946423551</v>
      </c>
      <c r="Q72" s="68" t="n">
        <f aca="false">SUM(N72:P72)</f>
        <v>1295.92611802771</v>
      </c>
      <c r="S72" s="77"/>
      <c r="T72" s="74"/>
      <c r="U72" s="74"/>
      <c r="V72" s="74"/>
      <c r="W72" s="74"/>
      <c r="X72" s="74"/>
      <c r="Y72" s="74"/>
      <c r="Z72" s="78"/>
      <c r="AA72" s="69" t="n">
        <f aca="false">($H72-Z72)/3500</f>
        <v>0.262581763644637</v>
      </c>
      <c r="AB72" s="74"/>
      <c r="AC72" s="74"/>
      <c r="AD72" s="74"/>
      <c r="AE72" s="74"/>
      <c r="AF72" s="74"/>
      <c r="AG72" s="75"/>
    </row>
    <row r="73" customFormat="false" ht="15" hidden="false" customHeight="false" outlineLevel="0" collapsed="false">
      <c r="A73" s="65" t="n">
        <v>43062</v>
      </c>
      <c r="B73" s="66" t="n">
        <f aca="false">B72+1</f>
        <v>71</v>
      </c>
      <c r="C73" s="67" t="n">
        <f aca="false">C72-AA72</f>
        <v>177.746078963379</v>
      </c>
      <c r="D73" s="67" t="n">
        <f aca="false">$D$3</f>
        <v>148.362332573597</v>
      </c>
      <c r="E73" s="68" t="n">
        <f aca="false">C73-D73</f>
        <v>29.3837463897821</v>
      </c>
      <c r="F73" s="57"/>
      <c r="G73" s="69" t="n">
        <f aca="false">C73*TDEE!$B$5</f>
        <v>2211.69498512395</v>
      </c>
      <c r="H73" s="67" t="n">
        <f aca="false">$E73*31</f>
        <v>910.896138083244</v>
      </c>
      <c r="I73" s="67" t="n">
        <f aca="false">$G73-$H73</f>
        <v>1300.7988470407</v>
      </c>
      <c r="J73" s="55" t="n">
        <f aca="false">($G73-$Q73)/3500</f>
        <v>0.260256039452355</v>
      </c>
      <c r="K73" s="67" t="n">
        <f aca="false">N73/9</f>
        <v>82.8932647561326</v>
      </c>
      <c r="L73" s="67" t="n">
        <v>20</v>
      </c>
      <c r="M73" s="55" t="n">
        <f aca="false">Protein_Amt!$B$6</f>
        <v>118.689866058877</v>
      </c>
      <c r="N73" s="67" t="n">
        <f aca="false">MAX(0,I73-(O73+P73))</f>
        <v>746.039382805193</v>
      </c>
      <c r="O73" s="67" t="n">
        <f aca="false">4*L73</f>
        <v>80</v>
      </c>
      <c r="P73" s="67" t="n">
        <f aca="false">4*M73</f>
        <v>474.75946423551</v>
      </c>
      <c r="Q73" s="68" t="n">
        <f aca="false">SUM(N73:P73)</f>
        <v>1300.7988470407</v>
      </c>
      <c r="S73" s="77"/>
      <c r="T73" s="74"/>
      <c r="U73" s="74"/>
      <c r="V73" s="74"/>
      <c r="W73" s="74"/>
      <c r="X73" s="74"/>
      <c r="Y73" s="74"/>
      <c r="Z73" s="78"/>
      <c r="AA73" s="69" t="n">
        <f aca="false">($H73-Z73)/3500</f>
        <v>0.260256039452355</v>
      </c>
      <c r="AB73" s="74"/>
      <c r="AC73" s="74"/>
      <c r="AD73" s="74"/>
      <c r="AE73" s="74"/>
      <c r="AF73" s="74"/>
      <c r="AG73" s="75"/>
    </row>
    <row r="74" customFormat="false" ht="15" hidden="false" customHeight="false" outlineLevel="0" collapsed="false">
      <c r="A74" s="65" t="n">
        <v>43063</v>
      </c>
      <c r="B74" s="66" t="n">
        <f aca="false">B73+1</f>
        <v>72</v>
      </c>
      <c r="C74" s="67" t="n">
        <f aca="false">C73-AA73</f>
        <v>177.485822923927</v>
      </c>
      <c r="D74" s="67" t="n">
        <f aca="false">$D$3</f>
        <v>148.362332573597</v>
      </c>
      <c r="E74" s="68" t="n">
        <f aca="false">C74-D74</f>
        <v>29.1234903503297</v>
      </c>
      <c r="F74" s="57"/>
      <c r="G74" s="69" t="n">
        <f aca="false">C74*TDEE!$B$5</f>
        <v>2208.45661845695</v>
      </c>
      <c r="H74" s="67" t="n">
        <f aca="false">$E74*31</f>
        <v>902.828200860221</v>
      </c>
      <c r="I74" s="67" t="n">
        <f aca="false">$G74-$H74</f>
        <v>1305.62841759673</v>
      </c>
      <c r="J74" s="55" t="n">
        <f aca="false">($G74-$Q74)/3500</f>
        <v>0.257950914531492</v>
      </c>
      <c r="K74" s="67" t="n">
        <f aca="false">N74/9</f>
        <v>83.4298837068017</v>
      </c>
      <c r="L74" s="67" t="n">
        <v>20</v>
      </c>
      <c r="M74" s="55" t="n">
        <f aca="false">Protein_Amt!$B$6</f>
        <v>118.689866058877</v>
      </c>
      <c r="N74" s="67" t="n">
        <f aca="false">MAX(0,I74-(O74+P74))</f>
        <v>750.868953361216</v>
      </c>
      <c r="O74" s="67" t="n">
        <f aca="false">4*L74</f>
        <v>80</v>
      </c>
      <c r="P74" s="67" t="n">
        <f aca="false">4*M74</f>
        <v>474.75946423551</v>
      </c>
      <c r="Q74" s="68" t="n">
        <f aca="false">SUM(N74:P74)</f>
        <v>1305.62841759673</v>
      </c>
      <c r="S74" s="77"/>
      <c r="T74" s="74"/>
      <c r="U74" s="74"/>
      <c r="V74" s="74"/>
      <c r="W74" s="74"/>
      <c r="X74" s="74"/>
      <c r="Y74" s="74"/>
      <c r="Z74" s="78"/>
      <c r="AA74" s="69" t="n">
        <f aca="false">($H74-Z74)/3500</f>
        <v>0.257950914531492</v>
      </c>
      <c r="AB74" s="74"/>
      <c r="AC74" s="74"/>
      <c r="AD74" s="74"/>
      <c r="AE74" s="74"/>
      <c r="AF74" s="74"/>
      <c r="AG74" s="75"/>
    </row>
    <row r="75" customFormat="false" ht="15" hidden="false" customHeight="false" outlineLevel="0" collapsed="false">
      <c r="A75" s="65" t="n">
        <v>43064</v>
      </c>
      <c r="B75" s="66" t="n">
        <f aca="false">B74+1</f>
        <v>73</v>
      </c>
      <c r="C75" s="67" t="n">
        <f aca="false">C74-AA74</f>
        <v>177.227872009395</v>
      </c>
      <c r="D75" s="67" t="n">
        <f aca="false">$D$3</f>
        <v>148.362332573597</v>
      </c>
      <c r="E75" s="68" t="n">
        <f aca="false">C75-D75</f>
        <v>28.8655394357982</v>
      </c>
      <c r="F75" s="57"/>
      <c r="G75" s="69" t="n">
        <f aca="false">C75*TDEE!$B$5</f>
        <v>2205.24693446614</v>
      </c>
      <c r="H75" s="67" t="n">
        <f aca="false">$E75*31</f>
        <v>894.831722509745</v>
      </c>
      <c r="I75" s="67" t="n">
        <f aca="false">$G75-$H75</f>
        <v>1310.4152119564</v>
      </c>
      <c r="J75" s="55" t="n">
        <f aca="false">($G75-$Q75)/3500</f>
        <v>0.255666206431356</v>
      </c>
      <c r="K75" s="67" t="n">
        <f aca="false">N75/9</f>
        <v>83.9617497467651</v>
      </c>
      <c r="L75" s="67" t="n">
        <v>20</v>
      </c>
      <c r="M75" s="55" t="n">
        <f aca="false">Protein_Amt!$B$6</f>
        <v>118.689866058877</v>
      </c>
      <c r="N75" s="67" t="n">
        <f aca="false">MAX(0,I75-(O75+P75))</f>
        <v>755.655747720886</v>
      </c>
      <c r="O75" s="67" t="n">
        <f aca="false">4*L75</f>
        <v>80</v>
      </c>
      <c r="P75" s="67" t="n">
        <f aca="false">4*M75</f>
        <v>474.75946423551</v>
      </c>
      <c r="Q75" s="68" t="n">
        <f aca="false">SUM(N75:P75)</f>
        <v>1310.4152119564</v>
      </c>
      <c r="S75" s="77"/>
      <c r="T75" s="74"/>
      <c r="U75" s="74"/>
      <c r="V75" s="74"/>
      <c r="W75" s="74"/>
      <c r="X75" s="74"/>
      <c r="Y75" s="74"/>
      <c r="Z75" s="78"/>
      <c r="AA75" s="69" t="n">
        <f aca="false">($H75-Z75)/3500</f>
        <v>0.255666206431356</v>
      </c>
      <c r="AB75" s="74"/>
      <c r="AC75" s="74"/>
      <c r="AD75" s="74"/>
      <c r="AE75" s="74"/>
      <c r="AF75" s="74"/>
      <c r="AG75" s="75"/>
    </row>
    <row r="76" customFormat="false" ht="15" hidden="false" customHeight="false" outlineLevel="0" collapsed="false">
      <c r="A76" s="65" t="n">
        <v>43065</v>
      </c>
      <c r="B76" s="66" t="n">
        <f aca="false">B75+1</f>
        <v>74</v>
      </c>
      <c r="C76" s="67" t="n">
        <f aca="false">C75-AA75</f>
        <v>176.972205802964</v>
      </c>
      <c r="D76" s="67" t="n">
        <f aca="false">$D$3</f>
        <v>148.362332573597</v>
      </c>
      <c r="E76" s="68" t="n">
        <f aca="false">C76-D76</f>
        <v>28.6098732293669</v>
      </c>
      <c r="F76" s="57"/>
      <c r="G76" s="69" t="n">
        <f aca="false">C76*TDEE!$B$5</f>
        <v>2202.06567910497</v>
      </c>
      <c r="H76" s="67" t="n">
        <f aca="false">$E76*31</f>
        <v>886.906070110373</v>
      </c>
      <c r="I76" s="67" t="n">
        <f aca="false">$G76-$H76</f>
        <v>1315.15960899459</v>
      </c>
      <c r="J76" s="55" t="n">
        <f aca="false">($G76-$Q76)/3500</f>
        <v>0.253401734317249</v>
      </c>
      <c r="K76" s="67" t="n">
        <f aca="false">N76/9</f>
        <v>84.4889049732315</v>
      </c>
      <c r="L76" s="67" t="n">
        <v>20</v>
      </c>
      <c r="M76" s="55" t="n">
        <f aca="false">Protein_Amt!$B$6</f>
        <v>118.689866058877</v>
      </c>
      <c r="N76" s="67" t="n">
        <f aca="false">MAX(0,I76-(O76+P76))</f>
        <v>760.400144759084</v>
      </c>
      <c r="O76" s="67" t="n">
        <f aca="false">4*L76</f>
        <v>80</v>
      </c>
      <c r="P76" s="67" t="n">
        <f aca="false">4*M76</f>
        <v>474.75946423551</v>
      </c>
      <c r="Q76" s="68" t="n">
        <f aca="false">SUM(N76:P76)</f>
        <v>1315.15960899459</v>
      </c>
      <c r="S76" s="77"/>
      <c r="T76" s="74"/>
      <c r="U76" s="74"/>
      <c r="V76" s="74"/>
      <c r="W76" s="74"/>
      <c r="X76" s="74"/>
      <c r="Y76" s="74"/>
      <c r="Z76" s="78"/>
      <c r="AA76" s="69" t="n">
        <f aca="false">($H76-Z76)/3500</f>
        <v>0.253401734317249</v>
      </c>
      <c r="AB76" s="74"/>
      <c r="AC76" s="74"/>
      <c r="AD76" s="74"/>
      <c r="AE76" s="74"/>
      <c r="AF76" s="74"/>
      <c r="AG76" s="75"/>
    </row>
    <row r="77" customFormat="false" ht="15" hidden="false" customHeight="false" outlineLevel="0" collapsed="false">
      <c r="A77" s="65" t="n">
        <v>43066</v>
      </c>
      <c r="B77" s="66" t="n">
        <f aca="false">B76+1</f>
        <v>75</v>
      </c>
      <c r="C77" s="67" t="n">
        <f aca="false">C76-AA76</f>
        <v>176.718804068646</v>
      </c>
      <c r="D77" s="67" t="n">
        <f aca="false">$D$3</f>
        <v>148.362332573597</v>
      </c>
      <c r="E77" s="68" t="n">
        <f aca="false">C77-D77</f>
        <v>28.3564714950496</v>
      </c>
      <c r="F77" s="57"/>
      <c r="G77" s="69" t="n">
        <f aca="false">C77*TDEE!$B$5</f>
        <v>2198.91260057699</v>
      </c>
      <c r="H77" s="67" t="n">
        <f aca="false">$E77*31</f>
        <v>879.050616346538</v>
      </c>
      <c r="I77" s="67" t="n">
        <f aca="false">$G77-$H77</f>
        <v>1319.86198423045</v>
      </c>
      <c r="J77" s="55" t="n">
        <f aca="false">($G77-$Q77)/3500</f>
        <v>0.251157318956154</v>
      </c>
      <c r="K77" s="67" t="n">
        <f aca="false">N77/9</f>
        <v>85.0113911105493</v>
      </c>
      <c r="L77" s="67" t="n">
        <v>20</v>
      </c>
      <c r="M77" s="55" t="n">
        <f aca="false">Protein_Amt!$B$6</f>
        <v>118.689866058877</v>
      </c>
      <c r="N77" s="67" t="n">
        <f aca="false">MAX(0,I77-(O77+P77))</f>
        <v>765.102519994943</v>
      </c>
      <c r="O77" s="67" t="n">
        <f aca="false">4*L77</f>
        <v>80</v>
      </c>
      <c r="P77" s="67" t="n">
        <f aca="false">4*M77</f>
        <v>474.75946423551</v>
      </c>
      <c r="Q77" s="68" t="n">
        <f aca="false">SUM(N77:P77)</f>
        <v>1319.86198423045</v>
      </c>
      <c r="S77" s="77"/>
      <c r="T77" s="74"/>
      <c r="U77" s="74"/>
      <c r="V77" s="74"/>
      <c r="W77" s="74"/>
      <c r="X77" s="74"/>
      <c r="Y77" s="74"/>
      <c r="Z77" s="78"/>
      <c r="AA77" s="69" t="n">
        <f aca="false">($H77-Z77)/3500</f>
        <v>0.251157318956154</v>
      </c>
      <c r="AB77" s="74"/>
      <c r="AC77" s="74"/>
      <c r="AD77" s="74"/>
      <c r="AE77" s="74"/>
      <c r="AF77" s="74"/>
      <c r="AG77" s="75"/>
    </row>
    <row r="78" customFormat="false" ht="15" hidden="false" customHeight="false" outlineLevel="0" collapsed="false">
      <c r="A78" s="65" t="n">
        <v>43067</v>
      </c>
      <c r="B78" s="66" t="n">
        <f aca="false">B77+1</f>
        <v>76</v>
      </c>
      <c r="C78" s="67" t="n">
        <f aca="false">C77-AA77</f>
        <v>176.46764674969</v>
      </c>
      <c r="D78" s="67" t="n">
        <f aca="false">$D$3</f>
        <v>148.362332573597</v>
      </c>
      <c r="E78" s="68" t="n">
        <f aca="false">C78-D78</f>
        <v>28.1053141760935</v>
      </c>
      <c r="F78" s="57"/>
      <c r="G78" s="69" t="n">
        <f aca="false">C78*TDEE!$B$5</f>
        <v>2195.78744931598</v>
      </c>
      <c r="H78" s="67" t="n">
        <f aca="false">$E78*31</f>
        <v>871.264739458897</v>
      </c>
      <c r="I78" s="67" t="n">
        <f aca="false">$G78-$H78</f>
        <v>1324.52270985708</v>
      </c>
      <c r="J78" s="55" t="n">
        <f aca="false">($G78-$Q78)/3500</f>
        <v>0.248932782702542</v>
      </c>
      <c r="K78" s="67" t="n">
        <f aca="false">N78/9</f>
        <v>85.5292495135079</v>
      </c>
      <c r="L78" s="67" t="n">
        <v>20</v>
      </c>
      <c r="M78" s="55" t="n">
        <f aca="false">Protein_Amt!$B$6</f>
        <v>118.689866058877</v>
      </c>
      <c r="N78" s="67" t="n">
        <f aca="false">MAX(0,I78-(O78+P78))</f>
        <v>769.763245621571</v>
      </c>
      <c r="O78" s="67" t="n">
        <f aca="false">4*L78</f>
        <v>80</v>
      </c>
      <c r="P78" s="67" t="n">
        <f aca="false">4*M78</f>
        <v>474.75946423551</v>
      </c>
      <c r="Q78" s="68" t="n">
        <f aca="false">SUM(N78:P78)</f>
        <v>1324.52270985708</v>
      </c>
      <c r="S78" s="77"/>
      <c r="T78" s="74"/>
      <c r="U78" s="74"/>
      <c r="V78" s="74"/>
      <c r="W78" s="74"/>
      <c r="X78" s="74"/>
      <c r="Y78" s="74"/>
      <c r="Z78" s="78"/>
      <c r="AA78" s="69" t="n">
        <f aca="false">($H78-Z78)/3500</f>
        <v>0.248932782702542</v>
      </c>
      <c r="AB78" s="74"/>
      <c r="AC78" s="74"/>
      <c r="AD78" s="74"/>
      <c r="AE78" s="74"/>
      <c r="AF78" s="74"/>
      <c r="AG78" s="75"/>
    </row>
    <row r="79" customFormat="false" ht="15" hidden="false" customHeight="false" outlineLevel="0" collapsed="false">
      <c r="A79" s="65" t="n">
        <v>43068</v>
      </c>
      <c r="B79" s="66" t="n">
        <f aca="false">B78+1</f>
        <v>77</v>
      </c>
      <c r="C79" s="67" t="n">
        <f aca="false">C78-AA78</f>
        <v>176.218713966988</v>
      </c>
      <c r="D79" s="67" t="n">
        <f aca="false">$D$3</f>
        <v>148.362332573597</v>
      </c>
      <c r="E79" s="68" t="n">
        <f aca="false">C79-D79</f>
        <v>27.8563813933909</v>
      </c>
      <c r="F79" s="57"/>
      <c r="G79" s="69" t="n">
        <f aca="false">C79*TDEE!$B$5</f>
        <v>2192.68997796613</v>
      </c>
      <c r="H79" s="67" t="n">
        <f aca="false">$E79*31</f>
        <v>863.547823195118</v>
      </c>
      <c r="I79" s="67" t="n">
        <f aca="false">$G79-$H79</f>
        <v>1329.14215477102</v>
      </c>
      <c r="J79" s="55" t="n">
        <f aca="false">($G79-$Q79)/3500</f>
        <v>0.246727949484319</v>
      </c>
      <c r="K79" s="67" t="n">
        <f aca="false">N79/9</f>
        <v>86.0425211706118</v>
      </c>
      <c r="L79" s="67" t="n">
        <v>20</v>
      </c>
      <c r="M79" s="55" t="n">
        <f aca="false">Protein_Amt!$B$6</f>
        <v>118.689866058877</v>
      </c>
      <c r="N79" s="67" t="n">
        <f aca="false">MAX(0,I79-(O79+P79))</f>
        <v>774.382690535506</v>
      </c>
      <c r="O79" s="67" t="n">
        <f aca="false">4*L79</f>
        <v>80</v>
      </c>
      <c r="P79" s="67" t="n">
        <f aca="false">4*M79</f>
        <v>474.75946423551</v>
      </c>
      <c r="Q79" s="68" t="n">
        <f aca="false">SUM(N79:P79)</f>
        <v>1329.14215477102</v>
      </c>
      <c r="S79" s="77"/>
      <c r="T79" s="74"/>
      <c r="U79" s="74"/>
      <c r="V79" s="74"/>
      <c r="W79" s="74"/>
      <c r="X79" s="74"/>
      <c r="Y79" s="74"/>
      <c r="Z79" s="78"/>
      <c r="AA79" s="69" t="n">
        <f aca="false">($H79-Z79)/3500</f>
        <v>0.246727949484319</v>
      </c>
      <c r="AB79" s="74"/>
      <c r="AC79" s="74"/>
      <c r="AD79" s="74"/>
      <c r="AE79" s="74"/>
      <c r="AF79" s="74"/>
      <c r="AG79" s="75"/>
    </row>
    <row r="80" customFormat="false" ht="15" hidden="false" customHeight="false" outlineLevel="0" collapsed="false">
      <c r="A80" s="65" t="n">
        <v>43069</v>
      </c>
      <c r="B80" s="66" t="n">
        <f aca="false">B79+1</f>
        <v>78</v>
      </c>
      <c r="C80" s="67" t="n">
        <f aca="false">C79-AA79</f>
        <v>175.971986017503</v>
      </c>
      <c r="D80" s="67" t="n">
        <f aca="false">$D$3</f>
        <v>148.362332573597</v>
      </c>
      <c r="E80" s="68" t="n">
        <f aca="false">C80-D80</f>
        <v>27.6096534439066</v>
      </c>
      <c r="F80" s="57"/>
      <c r="G80" s="69" t="n">
        <f aca="false">C80*TDEE!$B$5</f>
        <v>2189.61994136253</v>
      </c>
      <c r="H80" s="67" t="n">
        <f aca="false">$E80*31</f>
        <v>855.899256761104</v>
      </c>
      <c r="I80" s="67" t="n">
        <f aca="false">$G80-$H80</f>
        <v>1333.72068460143</v>
      </c>
      <c r="J80" s="55" t="n">
        <f aca="false">($G80-$Q80)/3500</f>
        <v>0.244542644788887</v>
      </c>
      <c r="K80" s="67" t="n">
        <f aca="false">N80/9</f>
        <v>86.5512467073242</v>
      </c>
      <c r="L80" s="67" t="n">
        <v>20</v>
      </c>
      <c r="M80" s="55" t="n">
        <f aca="false">Protein_Amt!$B$6</f>
        <v>118.689866058877</v>
      </c>
      <c r="N80" s="67" t="n">
        <f aca="false">MAX(0,I80-(O80+P80))</f>
        <v>778.961220365918</v>
      </c>
      <c r="O80" s="67" t="n">
        <f aca="false">4*L80</f>
        <v>80</v>
      </c>
      <c r="P80" s="67" t="n">
        <f aca="false">4*M80</f>
        <v>474.75946423551</v>
      </c>
      <c r="Q80" s="68" t="n">
        <f aca="false">SUM(N80:P80)</f>
        <v>1333.72068460143</v>
      </c>
      <c r="S80" s="77"/>
      <c r="T80" s="74"/>
      <c r="U80" s="74"/>
      <c r="V80" s="74"/>
      <c r="W80" s="74"/>
      <c r="X80" s="74"/>
      <c r="Y80" s="74"/>
      <c r="Z80" s="78"/>
      <c r="AA80" s="69" t="n">
        <f aca="false">($H80-Z80)/3500</f>
        <v>0.244542644788887</v>
      </c>
      <c r="AB80" s="74"/>
      <c r="AC80" s="74"/>
      <c r="AD80" s="74"/>
      <c r="AE80" s="74"/>
      <c r="AF80" s="74"/>
      <c r="AG80" s="75"/>
    </row>
    <row r="81" customFormat="false" ht="15" hidden="false" customHeight="false" outlineLevel="0" collapsed="false">
      <c r="A81" s="65" t="n">
        <v>43070</v>
      </c>
      <c r="B81" s="66" t="n">
        <f aca="false">B80+1</f>
        <v>79</v>
      </c>
      <c r="C81" s="67" t="n">
        <f aca="false">C80-AA80</f>
        <v>175.727443372715</v>
      </c>
      <c r="D81" s="67" t="n">
        <f aca="false">$D$3</f>
        <v>148.362332573597</v>
      </c>
      <c r="E81" s="68" t="n">
        <f aca="false">C81-D81</f>
        <v>27.3651107991177</v>
      </c>
      <c r="F81" s="57"/>
      <c r="G81" s="69" t="n">
        <f aca="false">C81*TDEE!$B$5</f>
        <v>2186.5770965117</v>
      </c>
      <c r="H81" s="67" t="n">
        <f aca="false">$E81*31</f>
        <v>848.318434772649</v>
      </c>
      <c r="I81" s="67" t="n">
        <f aca="false">$G81-$H81</f>
        <v>1338.25866173906</v>
      </c>
      <c r="J81" s="55" t="n">
        <f aca="false">($G81-$Q81)/3500</f>
        <v>0.242376695649328</v>
      </c>
      <c r="K81" s="67" t="n">
        <f aca="false">N81/9</f>
        <v>87.0554663892828</v>
      </c>
      <c r="L81" s="67" t="n">
        <v>20</v>
      </c>
      <c r="M81" s="55" t="n">
        <f aca="false">Protein_Amt!$B$6</f>
        <v>118.689866058877</v>
      </c>
      <c r="N81" s="67" t="n">
        <f aca="false">MAX(0,I81-(O81+P81))</f>
        <v>783.499197503545</v>
      </c>
      <c r="O81" s="67" t="n">
        <f aca="false">4*L81</f>
        <v>80</v>
      </c>
      <c r="P81" s="67" t="n">
        <f aca="false">4*M81</f>
        <v>474.75946423551</v>
      </c>
      <c r="Q81" s="68" t="n">
        <f aca="false">SUM(N81:P81)</f>
        <v>1338.25866173906</v>
      </c>
      <c r="S81" s="77"/>
      <c r="T81" s="74"/>
      <c r="U81" s="74"/>
      <c r="V81" s="74"/>
      <c r="W81" s="74"/>
      <c r="X81" s="74"/>
      <c r="Y81" s="74"/>
      <c r="Z81" s="78"/>
      <c r="AA81" s="69" t="n">
        <f aca="false">($H81-Z81)/3500</f>
        <v>0.242376695649328</v>
      </c>
      <c r="AB81" s="74"/>
      <c r="AC81" s="74"/>
      <c r="AD81" s="74"/>
      <c r="AE81" s="74"/>
      <c r="AF81" s="74"/>
      <c r="AG81" s="75"/>
    </row>
    <row r="82" customFormat="false" ht="15" hidden="false" customHeight="false" outlineLevel="0" collapsed="false">
      <c r="A82" s="65" t="n">
        <v>43071</v>
      </c>
      <c r="B82" s="66" t="n">
        <f aca="false">B81+1</f>
        <v>80</v>
      </c>
      <c r="C82" s="67" t="n">
        <f aca="false">C81-AA81</f>
        <v>175.485066677065</v>
      </c>
      <c r="D82" s="67" t="n">
        <f aca="false">$D$3</f>
        <v>148.362332573597</v>
      </c>
      <c r="E82" s="68" t="n">
        <f aca="false">C82-D82</f>
        <v>27.1227341034684</v>
      </c>
      <c r="F82" s="57"/>
      <c r="G82" s="69" t="n">
        <f aca="false">C82*TDEE!$B$5</f>
        <v>2183.56120257241</v>
      </c>
      <c r="H82" s="67" t="n">
        <f aca="false">$E82*31</f>
        <v>840.804757207519</v>
      </c>
      <c r="I82" s="67" t="n">
        <f aca="false">$G82-$H82</f>
        <v>1342.75644536489</v>
      </c>
      <c r="J82" s="55" t="n">
        <f aca="false">($G82-$Q82)/3500</f>
        <v>0.24022993063072</v>
      </c>
      <c r="K82" s="67" t="n">
        <f aca="false">N82/9</f>
        <v>87.555220125487</v>
      </c>
      <c r="L82" s="67" t="n">
        <v>20</v>
      </c>
      <c r="M82" s="55" t="n">
        <f aca="false">Protein_Amt!$B$6</f>
        <v>118.689866058877</v>
      </c>
      <c r="N82" s="67" t="n">
        <f aca="false">MAX(0,I82-(O82+P82))</f>
        <v>787.996981129383</v>
      </c>
      <c r="O82" s="67" t="n">
        <f aca="false">4*L82</f>
        <v>80</v>
      </c>
      <c r="P82" s="67" t="n">
        <f aca="false">4*M82</f>
        <v>474.75946423551</v>
      </c>
      <c r="Q82" s="68" t="n">
        <f aca="false">SUM(N82:P82)</f>
        <v>1342.75644536489</v>
      </c>
      <c r="S82" s="77"/>
      <c r="T82" s="74"/>
      <c r="U82" s="74"/>
      <c r="V82" s="74"/>
      <c r="W82" s="74"/>
      <c r="X82" s="74"/>
      <c r="Y82" s="74"/>
      <c r="Z82" s="78"/>
      <c r="AA82" s="69" t="n">
        <f aca="false">($H82-Z82)/3500</f>
        <v>0.24022993063072</v>
      </c>
      <c r="AB82" s="74"/>
      <c r="AC82" s="74"/>
      <c r="AD82" s="74"/>
      <c r="AE82" s="74"/>
      <c r="AF82" s="74"/>
      <c r="AG82" s="75"/>
    </row>
    <row r="83" customFormat="false" ht="15" hidden="false" customHeight="false" outlineLevel="0" collapsed="false">
      <c r="A83" s="65" t="n">
        <v>43072</v>
      </c>
      <c r="B83" s="66" t="n">
        <f aca="false">B82+1</f>
        <v>81</v>
      </c>
      <c r="C83" s="67" t="n">
        <f aca="false">C82-AA82</f>
        <v>175.244836746434</v>
      </c>
      <c r="D83" s="67" t="n">
        <f aca="false">$D$3</f>
        <v>148.362332573597</v>
      </c>
      <c r="E83" s="68" t="n">
        <f aca="false">C83-D83</f>
        <v>26.8825041728376</v>
      </c>
      <c r="F83" s="57"/>
      <c r="G83" s="69" t="n">
        <f aca="false">C83*TDEE!$B$5</f>
        <v>2180.57202083658</v>
      </c>
      <c r="H83" s="67" t="n">
        <f aca="false">$E83*31</f>
        <v>833.357629357966</v>
      </c>
      <c r="I83" s="67" t="n">
        <f aca="false">$G83-$H83</f>
        <v>1347.21439147862</v>
      </c>
      <c r="J83" s="55" t="n">
        <f aca="false">($G83-$Q83)/3500</f>
        <v>0.238102179816562</v>
      </c>
      <c r="K83" s="67" t="n">
        <f aca="false">N83/9</f>
        <v>88.0505474714562</v>
      </c>
      <c r="L83" s="67" t="n">
        <v>20</v>
      </c>
      <c r="M83" s="55" t="n">
        <f aca="false">Protein_Amt!$B$6</f>
        <v>118.689866058877</v>
      </c>
      <c r="N83" s="67" t="n">
        <f aca="false">MAX(0,I83-(O83+P83))</f>
        <v>792.454927243106</v>
      </c>
      <c r="O83" s="67" t="n">
        <f aca="false">4*L83</f>
        <v>80</v>
      </c>
      <c r="P83" s="67" t="n">
        <f aca="false">4*M83</f>
        <v>474.75946423551</v>
      </c>
      <c r="Q83" s="68" t="n">
        <f aca="false">SUM(N83:P83)</f>
        <v>1347.21439147862</v>
      </c>
      <c r="S83" s="77"/>
      <c r="T83" s="74"/>
      <c r="U83" s="74"/>
      <c r="V83" s="74"/>
      <c r="W83" s="74"/>
      <c r="X83" s="74"/>
      <c r="Y83" s="74"/>
      <c r="Z83" s="78"/>
      <c r="AA83" s="69" t="n">
        <f aca="false">($H83-Z83)/3500</f>
        <v>0.238102179816562</v>
      </c>
      <c r="AB83" s="74"/>
      <c r="AC83" s="74"/>
      <c r="AD83" s="74"/>
      <c r="AE83" s="74"/>
      <c r="AF83" s="74"/>
      <c r="AG83" s="75"/>
    </row>
    <row r="84" customFormat="false" ht="15" hidden="false" customHeight="false" outlineLevel="0" collapsed="false">
      <c r="A84" s="65" t="n">
        <v>43073</v>
      </c>
      <c r="B84" s="66" t="n">
        <f aca="false">B83+1</f>
        <v>82</v>
      </c>
      <c r="C84" s="67" t="n">
        <f aca="false">C83-AA83</f>
        <v>175.006734566618</v>
      </c>
      <c r="D84" s="67" t="n">
        <f aca="false">$D$3</f>
        <v>148.362332573597</v>
      </c>
      <c r="E84" s="68" t="n">
        <f aca="false">C84-D84</f>
        <v>26.6444019930211</v>
      </c>
      <c r="F84" s="57"/>
      <c r="G84" s="69" t="n">
        <f aca="false">C84*TDEE!$B$5</f>
        <v>2177.60931471041</v>
      </c>
      <c r="H84" s="67" t="n">
        <f aca="false">$E84*31</f>
        <v>825.976461783653</v>
      </c>
      <c r="I84" s="67" t="n">
        <f aca="false">$G84-$H84</f>
        <v>1351.63285292676</v>
      </c>
      <c r="J84" s="55" t="n">
        <f aca="false">($G84-$Q84)/3500</f>
        <v>0.235993274795329</v>
      </c>
      <c r="K84" s="67" t="n">
        <f aca="false">N84/9</f>
        <v>88.5414876323611</v>
      </c>
      <c r="L84" s="67" t="n">
        <v>20</v>
      </c>
      <c r="M84" s="55" t="n">
        <f aca="false">Protein_Amt!$B$6</f>
        <v>118.689866058877</v>
      </c>
      <c r="N84" s="67" t="n">
        <f aca="false">MAX(0,I84-(O84+P84))</f>
        <v>796.87338869125</v>
      </c>
      <c r="O84" s="67" t="n">
        <f aca="false">4*L84</f>
        <v>80</v>
      </c>
      <c r="P84" s="67" t="n">
        <f aca="false">4*M84</f>
        <v>474.75946423551</v>
      </c>
      <c r="Q84" s="68" t="n">
        <f aca="false">SUM(N84:P84)</f>
        <v>1351.63285292676</v>
      </c>
      <c r="S84" s="77"/>
      <c r="T84" s="74"/>
      <c r="U84" s="74"/>
      <c r="V84" s="74"/>
      <c r="W84" s="74"/>
      <c r="X84" s="74"/>
      <c r="Y84" s="74"/>
      <c r="Z84" s="78"/>
      <c r="AA84" s="69" t="n">
        <f aca="false">($H84-Z84)/3500</f>
        <v>0.235993274795329</v>
      </c>
      <c r="AB84" s="74"/>
      <c r="AC84" s="74"/>
      <c r="AD84" s="74"/>
      <c r="AE84" s="74"/>
      <c r="AF84" s="74"/>
      <c r="AG84" s="75"/>
    </row>
    <row r="85" customFormat="false" ht="15" hidden="false" customHeight="false" outlineLevel="0" collapsed="false">
      <c r="A85" s="65" t="n">
        <v>43074</v>
      </c>
      <c r="B85" s="66" t="n">
        <f aca="false">B84+1</f>
        <v>83</v>
      </c>
      <c r="C85" s="67" t="n">
        <f aca="false">C84-AA84</f>
        <v>174.770741291823</v>
      </c>
      <c r="D85" s="67" t="n">
        <f aca="false">$D$3</f>
        <v>148.362332573597</v>
      </c>
      <c r="E85" s="68" t="n">
        <f aca="false">C85-D85</f>
        <v>26.4084087182257</v>
      </c>
      <c r="F85" s="57"/>
      <c r="G85" s="69" t="n">
        <f aca="false">C85*TDEE!$B$5</f>
        <v>2174.67284969565</v>
      </c>
      <c r="H85" s="67" t="n">
        <f aca="false">$E85*31</f>
        <v>818.660670264998</v>
      </c>
      <c r="I85" s="67" t="n">
        <f aca="false">$G85-$H85</f>
        <v>1356.01217943065</v>
      </c>
      <c r="J85" s="55" t="n">
        <f aca="false">($G85-$Q85)/3500</f>
        <v>0.233903048647142</v>
      </c>
      <c r="K85" s="67" t="n">
        <f aca="false">N85/9</f>
        <v>89.0280794661266</v>
      </c>
      <c r="L85" s="67" t="n">
        <v>20</v>
      </c>
      <c r="M85" s="55" t="n">
        <f aca="false">Protein_Amt!$B$6</f>
        <v>118.689866058877</v>
      </c>
      <c r="N85" s="67" t="n">
        <f aca="false">MAX(0,I85-(O85+P85))</f>
        <v>801.25271519514</v>
      </c>
      <c r="O85" s="67" t="n">
        <f aca="false">4*L85</f>
        <v>80</v>
      </c>
      <c r="P85" s="67" t="n">
        <f aca="false">4*M85</f>
        <v>474.75946423551</v>
      </c>
      <c r="Q85" s="68" t="n">
        <f aca="false">SUM(N85:P85)</f>
        <v>1356.01217943065</v>
      </c>
      <c r="S85" s="77"/>
      <c r="T85" s="74"/>
      <c r="U85" s="74"/>
      <c r="V85" s="74"/>
      <c r="W85" s="74"/>
      <c r="X85" s="74"/>
      <c r="Y85" s="74"/>
      <c r="Z85" s="78"/>
      <c r="AA85" s="69" t="n">
        <f aca="false">($H85-Z85)/3500</f>
        <v>0.233903048647142</v>
      </c>
      <c r="AB85" s="74"/>
      <c r="AC85" s="74"/>
      <c r="AD85" s="74"/>
      <c r="AE85" s="74"/>
      <c r="AF85" s="74"/>
      <c r="AG85" s="75"/>
    </row>
    <row r="86" customFormat="false" ht="15" hidden="false" customHeight="false" outlineLevel="0" collapsed="false">
      <c r="A86" s="65" t="n">
        <v>43075</v>
      </c>
      <c r="B86" s="66" t="n">
        <f aca="false">B85+1</f>
        <v>84</v>
      </c>
      <c r="C86" s="67" t="n">
        <f aca="false">C85-AA85</f>
        <v>174.536838243175</v>
      </c>
      <c r="D86" s="79" t="n">
        <f aca="false">$D$3</f>
        <v>148.362332573597</v>
      </c>
      <c r="E86" s="80" t="n">
        <f aca="false">C86-D86</f>
        <v>26.1745056695786</v>
      </c>
      <c r="F86" s="81"/>
      <c r="G86" s="82" t="n">
        <f aca="false">C86*TDEE!$B$5</f>
        <v>2171.76239337101</v>
      </c>
      <c r="H86" s="67" t="n">
        <f aca="false">$E86*31</f>
        <v>811.409675756936</v>
      </c>
      <c r="I86" s="67" t="n">
        <f aca="false">$G86-$H86</f>
        <v>1360.35271761408</v>
      </c>
      <c r="J86" s="55" t="n">
        <f aca="false">($G86-$Q86)/3500</f>
        <v>0.231831335930553</v>
      </c>
      <c r="K86" s="79" t="n">
        <f aca="false">N86/9</f>
        <v>89.5103614865073</v>
      </c>
      <c r="L86" s="79" t="n">
        <v>20</v>
      </c>
      <c r="M86" s="55" t="n">
        <f aca="false">Protein_Amt!$B$6</f>
        <v>118.689866058877</v>
      </c>
      <c r="N86" s="67" t="n">
        <f aca="false">MAX(0,I86-(O86+P86))</f>
        <v>805.593253378566</v>
      </c>
      <c r="O86" s="79" t="n">
        <f aca="false">4*L86</f>
        <v>80</v>
      </c>
      <c r="P86" s="79" t="n">
        <f aca="false">4*M86</f>
        <v>474.75946423551</v>
      </c>
      <c r="Q86" s="68" t="n">
        <f aca="false">SUM(N86:P86)</f>
        <v>1360.35271761408</v>
      </c>
      <c r="S86" s="77"/>
      <c r="T86" s="74"/>
      <c r="U86" s="74"/>
      <c r="V86" s="74"/>
      <c r="W86" s="74"/>
      <c r="X86" s="74"/>
      <c r="Y86" s="74"/>
      <c r="Z86" s="78"/>
      <c r="AA86" s="69" t="n">
        <f aca="false">($H86-Z86)/3500</f>
        <v>0.231831335930553</v>
      </c>
      <c r="AB86" s="74"/>
      <c r="AC86" s="74"/>
      <c r="AD86" s="74"/>
      <c r="AE86" s="74"/>
      <c r="AF86" s="74"/>
      <c r="AG86" s="75"/>
    </row>
    <row r="87" customFormat="false" ht="15" hidden="false" customHeight="false" outlineLevel="0" collapsed="false">
      <c r="A87" s="65" t="n">
        <v>43076</v>
      </c>
      <c r="B87" s="66" t="n">
        <f aca="false">B86+1</f>
        <v>85</v>
      </c>
      <c r="C87" s="67" t="n">
        <f aca="false">C86-AA86</f>
        <v>174.305006907245</v>
      </c>
      <c r="D87" s="79" t="n">
        <f aca="false">$D$3</f>
        <v>148.362332573597</v>
      </c>
      <c r="E87" s="80" t="n">
        <f aca="false">C87-D87</f>
        <v>25.942674333648</v>
      </c>
      <c r="F87" s="81"/>
      <c r="G87" s="82" t="n">
        <f aca="false">C87*TDEE!$B$5</f>
        <v>2168.87771537382</v>
      </c>
      <c r="H87" s="67" t="n">
        <f aca="false">$E87*31</f>
        <v>804.222904343089</v>
      </c>
      <c r="I87" s="67" t="n">
        <f aca="false">$G87-$H87</f>
        <v>1364.65481103073</v>
      </c>
      <c r="J87" s="55" t="n">
        <f aca="false">($G87-$Q87)/3500</f>
        <v>0.229777972669454</v>
      </c>
      <c r="K87" s="79" t="n">
        <f aca="false">N87/9</f>
        <v>89.5439274216916</v>
      </c>
      <c r="L87" s="79" t="n">
        <v>21</v>
      </c>
      <c r="M87" s="55" t="n">
        <f aca="false">Protein_Amt!$B$6</f>
        <v>118.689866058877</v>
      </c>
      <c r="N87" s="67" t="n">
        <f aca="false">MAX(0,I87-(O87+P87))</f>
        <v>805.895346795225</v>
      </c>
      <c r="O87" s="79" t="n">
        <f aca="false">4*L87</f>
        <v>84</v>
      </c>
      <c r="P87" s="79" t="n">
        <f aca="false">4*M87</f>
        <v>474.75946423551</v>
      </c>
      <c r="Q87" s="68" t="n">
        <f aca="false">SUM(N87:P87)</f>
        <v>1364.65481103073</v>
      </c>
      <c r="S87" s="77"/>
      <c r="T87" s="74"/>
      <c r="U87" s="74"/>
      <c r="V87" s="74"/>
      <c r="W87" s="74"/>
      <c r="X87" s="74"/>
      <c r="Y87" s="74"/>
      <c r="Z87" s="78"/>
      <c r="AA87" s="69" t="n">
        <f aca="false">($H87-Z87)/3500</f>
        <v>0.229777972669454</v>
      </c>
      <c r="AB87" s="74"/>
      <c r="AC87" s="74"/>
      <c r="AD87" s="74"/>
      <c r="AE87" s="74"/>
      <c r="AF87" s="74"/>
      <c r="AG87" s="75"/>
    </row>
    <row r="88" customFormat="false" ht="15" hidden="false" customHeight="false" outlineLevel="0" collapsed="false">
      <c r="A88" s="65" t="n">
        <v>43077</v>
      </c>
      <c r="B88" s="66" t="n">
        <f aca="false">B87+1</f>
        <v>86</v>
      </c>
      <c r="C88" s="67" t="n">
        <f aca="false">C87-AA87</f>
        <v>174.075228934575</v>
      </c>
      <c r="D88" s="79" t="n">
        <f aca="false">$D$3</f>
        <v>148.362332573597</v>
      </c>
      <c r="E88" s="80" t="n">
        <f aca="false">C88-D88</f>
        <v>25.7128963609786</v>
      </c>
      <c r="F88" s="81"/>
      <c r="G88" s="82" t="n">
        <f aca="false">C88*TDEE!$B$5</f>
        <v>2166.01858738175</v>
      </c>
      <c r="H88" s="67" t="n">
        <f aca="false">$E88*31</f>
        <v>797.099787190335</v>
      </c>
      <c r="I88" s="67" t="n">
        <f aca="false">$G88-$H88</f>
        <v>1368.91880019142</v>
      </c>
      <c r="J88" s="55" t="n">
        <f aca="false">($G88-$Q88)/3500</f>
        <v>0.227742796340096</v>
      </c>
      <c r="K88" s="79" t="n">
        <f aca="false">N88/9</f>
        <v>89.5732595506563</v>
      </c>
      <c r="L88" s="79" t="n">
        <v>22</v>
      </c>
      <c r="M88" s="55" t="n">
        <f aca="false">Protein_Amt!$B$6</f>
        <v>118.689866058877</v>
      </c>
      <c r="N88" s="67" t="n">
        <f aca="false">MAX(0,I88-(O88+P88))</f>
        <v>806.159335955907</v>
      </c>
      <c r="O88" s="79" t="n">
        <f aca="false">4*L88</f>
        <v>88</v>
      </c>
      <c r="P88" s="79" t="n">
        <f aca="false">4*M88</f>
        <v>474.75946423551</v>
      </c>
      <c r="Q88" s="68" t="n">
        <f aca="false">SUM(N88:P88)</f>
        <v>1368.91880019142</v>
      </c>
      <c r="S88" s="77"/>
      <c r="T88" s="74"/>
      <c r="U88" s="74"/>
      <c r="V88" s="74"/>
      <c r="W88" s="74"/>
      <c r="X88" s="74"/>
      <c r="Y88" s="74"/>
      <c r="Z88" s="78"/>
      <c r="AA88" s="69" t="n">
        <f aca="false">($H88-Z88)/3500</f>
        <v>0.227742796340096</v>
      </c>
      <c r="AB88" s="74"/>
      <c r="AC88" s="74"/>
      <c r="AD88" s="74"/>
      <c r="AE88" s="74"/>
      <c r="AF88" s="74"/>
      <c r="AG88" s="75"/>
    </row>
    <row r="89" customFormat="false" ht="15" hidden="false" customHeight="false" outlineLevel="0" collapsed="false">
      <c r="A89" s="65" t="n">
        <v>43078</v>
      </c>
      <c r="B89" s="66" t="n">
        <f aca="false">B88+1</f>
        <v>87</v>
      </c>
      <c r="C89" s="67" t="n">
        <f aca="false">C88-AA88</f>
        <v>173.847486138235</v>
      </c>
      <c r="D89" s="79" t="n">
        <f aca="false">$D$3</f>
        <v>148.362332573597</v>
      </c>
      <c r="E89" s="80" t="n">
        <f aca="false">C89-D89</f>
        <v>25.4851535646385</v>
      </c>
      <c r="F89" s="81"/>
      <c r="G89" s="82" t="n">
        <f aca="false">C89*TDEE!$B$5</f>
        <v>2163.18478309475</v>
      </c>
      <c r="H89" s="67" t="n">
        <f aca="false">$E89*31</f>
        <v>790.039760503792</v>
      </c>
      <c r="I89" s="67" t="n">
        <f aca="false">$G89-$H89</f>
        <v>1373.14502259096</v>
      </c>
      <c r="J89" s="55" t="n">
        <f aca="false">($G89-$Q89)/3500</f>
        <v>0.225725645858226</v>
      </c>
      <c r="K89" s="79" t="n">
        <f aca="false">N89/9</f>
        <v>89.598395372828</v>
      </c>
      <c r="L89" s="79" t="n">
        <v>23</v>
      </c>
      <c r="M89" s="55" t="n">
        <f aca="false">Protein_Amt!$B$6</f>
        <v>118.689866058877</v>
      </c>
      <c r="N89" s="67" t="n">
        <f aca="false">MAX(0,I89-(O89+P89))</f>
        <v>806.385558355452</v>
      </c>
      <c r="O89" s="79" t="n">
        <f aca="false">4*L89</f>
        <v>92</v>
      </c>
      <c r="P89" s="79" t="n">
        <f aca="false">4*M89</f>
        <v>474.75946423551</v>
      </c>
      <c r="Q89" s="68" t="n">
        <f aca="false">SUM(N89:P89)</f>
        <v>1373.14502259096</v>
      </c>
      <c r="S89" s="77"/>
      <c r="T89" s="74"/>
      <c r="U89" s="74"/>
      <c r="V89" s="74"/>
      <c r="W89" s="74"/>
      <c r="X89" s="74"/>
      <c r="Y89" s="74"/>
      <c r="Z89" s="78"/>
      <c r="AA89" s="69" t="n">
        <f aca="false">($H89-Z89)/3500</f>
        <v>0.225725645858226</v>
      </c>
      <c r="AB89" s="74"/>
      <c r="AC89" s="74"/>
      <c r="AD89" s="74"/>
      <c r="AE89" s="74"/>
      <c r="AF89" s="74"/>
      <c r="AG89" s="75"/>
    </row>
    <row r="90" customFormat="false" ht="15" hidden="false" customHeight="false" outlineLevel="0" collapsed="false">
      <c r="A90" s="65" t="n">
        <v>43079</v>
      </c>
      <c r="B90" s="66" t="n">
        <f aca="false">B89+1</f>
        <v>88</v>
      </c>
      <c r="C90" s="67" t="n">
        <f aca="false">C89-AA89</f>
        <v>173.621760492377</v>
      </c>
      <c r="D90" s="79" t="n">
        <f aca="false">$D$3</f>
        <v>148.362332573597</v>
      </c>
      <c r="E90" s="80" t="n">
        <f aca="false">C90-D90</f>
        <v>25.2594279187802</v>
      </c>
      <c r="F90" s="81"/>
      <c r="G90" s="82" t="n">
        <f aca="false">C90*TDEE!$B$5</f>
        <v>2160.37607821716</v>
      </c>
      <c r="H90" s="67" t="n">
        <f aca="false">$E90*31</f>
        <v>783.042265482187</v>
      </c>
      <c r="I90" s="67" t="n">
        <f aca="false">$G90-$H90</f>
        <v>1377.33381273497</v>
      </c>
      <c r="J90" s="55" t="n">
        <f aca="false">($G90-$Q90)/3500</f>
        <v>0.223726361566339</v>
      </c>
      <c r="K90" s="79" t="n">
        <f aca="false">N90/9</f>
        <v>89.6193720554954</v>
      </c>
      <c r="L90" s="79" t="n">
        <v>24</v>
      </c>
      <c r="M90" s="55" t="n">
        <f aca="false">Protein_Amt!$B$6</f>
        <v>118.689866058877</v>
      </c>
      <c r="N90" s="67" t="n">
        <f aca="false">MAX(0,I90-(O90+P90))</f>
        <v>806.574348499459</v>
      </c>
      <c r="O90" s="79" t="n">
        <f aca="false">4*L90</f>
        <v>96</v>
      </c>
      <c r="P90" s="79" t="n">
        <f aca="false">4*M90</f>
        <v>474.75946423551</v>
      </c>
      <c r="Q90" s="68" t="n">
        <f aca="false">SUM(N90:P90)</f>
        <v>1377.33381273497</v>
      </c>
      <c r="S90" s="77"/>
      <c r="T90" s="74"/>
      <c r="U90" s="74"/>
      <c r="V90" s="74"/>
      <c r="W90" s="74"/>
      <c r="X90" s="74"/>
      <c r="Y90" s="74"/>
      <c r="Z90" s="78"/>
      <c r="AA90" s="69" t="n">
        <f aca="false">($H90-Z90)/3500</f>
        <v>0.223726361566339</v>
      </c>
      <c r="AB90" s="74"/>
      <c r="AC90" s="74"/>
      <c r="AD90" s="74"/>
      <c r="AE90" s="74"/>
      <c r="AF90" s="74"/>
      <c r="AG90" s="75"/>
    </row>
    <row r="91" customFormat="false" ht="15" hidden="false" customHeight="false" outlineLevel="0" collapsed="false">
      <c r="A91" s="65" t="n">
        <v>43080</v>
      </c>
      <c r="B91" s="66" t="n">
        <f aca="false">B90+1</f>
        <v>89</v>
      </c>
      <c r="C91" s="67" t="n">
        <f aca="false">C90-AA90</f>
        <v>173.398034130811</v>
      </c>
      <c r="D91" s="79" t="n">
        <f aca="false">$D$3</f>
        <v>148.362332573597</v>
      </c>
      <c r="E91" s="80" t="n">
        <f aca="false">C91-D91</f>
        <v>25.0357015572139</v>
      </c>
      <c r="F91" s="81"/>
      <c r="G91" s="82" t="n">
        <f aca="false">C91*TDEE!$B$5</f>
        <v>2157.5922504399</v>
      </c>
      <c r="H91" s="67" t="n">
        <f aca="false">$E91*31</f>
        <v>776.10674827363</v>
      </c>
      <c r="I91" s="67" t="n">
        <f aca="false">$G91-$H91</f>
        <v>1381.48550216627</v>
      </c>
      <c r="J91" s="55" t="n">
        <f aca="false">($G91-$Q91)/3500</f>
        <v>0.221744785221037</v>
      </c>
      <c r="K91" s="79" t="n">
        <f aca="false">N91/9</f>
        <v>89.6362264367512</v>
      </c>
      <c r="L91" s="79" t="n">
        <v>25</v>
      </c>
      <c r="M91" s="55" t="n">
        <f aca="false">Protein_Amt!$B$6</f>
        <v>118.689866058877</v>
      </c>
      <c r="N91" s="67" t="n">
        <f aca="false">MAX(0,I91-(O91+P91))</f>
        <v>806.726037930761</v>
      </c>
      <c r="O91" s="79" t="n">
        <f aca="false">4*L91</f>
        <v>100</v>
      </c>
      <c r="P91" s="79" t="n">
        <f aca="false">4*M91</f>
        <v>474.75946423551</v>
      </c>
      <c r="Q91" s="68" t="n">
        <f aca="false">SUM(N91:P91)</f>
        <v>1381.48550216627</v>
      </c>
      <c r="S91" s="77"/>
      <c r="T91" s="74"/>
      <c r="U91" s="74"/>
      <c r="V91" s="74"/>
      <c r="W91" s="74"/>
      <c r="X91" s="74"/>
      <c r="Y91" s="74"/>
      <c r="Z91" s="78"/>
      <c r="AA91" s="69" t="n">
        <f aca="false">($H91-Z91)/3500</f>
        <v>0.221744785221037</v>
      </c>
      <c r="AB91" s="74"/>
      <c r="AC91" s="74"/>
      <c r="AD91" s="74"/>
      <c r="AE91" s="74"/>
      <c r="AF91" s="74"/>
      <c r="AG91" s="75"/>
    </row>
    <row r="92" customFormat="false" ht="15" hidden="false" customHeight="false" outlineLevel="0" collapsed="false">
      <c r="A92" s="65" t="n">
        <v>43081</v>
      </c>
      <c r="B92" s="66" t="n">
        <f aca="false">B91+1</f>
        <v>90</v>
      </c>
      <c r="C92" s="67" t="n">
        <f aca="false">C91-AA91</f>
        <v>173.17628934559</v>
      </c>
      <c r="D92" s="79" t="n">
        <f aca="false">$D$3</f>
        <v>148.362332573597</v>
      </c>
      <c r="E92" s="80" t="n">
        <f aca="false">C92-D92</f>
        <v>24.8139567719928</v>
      </c>
      <c r="F92" s="81"/>
      <c r="G92" s="82" t="n">
        <f aca="false">C92*TDEE!$B$5</f>
        <v>2154.83307942296</v>
      </c>
      <c r="H92" s="67" t="n">
        <f aca="false">$E92*31</f>
        <v>769.232659931778</v>
      </c>
      <c r="I92" s="67" t="n">
        <f aca="false">$G92-$H92</f>
        <v>1385.60041949118</v>
      </c>
      <c r="J92" s="55" t="n">
        <f aca="false">($G92-$Q92)/3500</f>
        <v>0.219780759980508</v>
      </c>
      <c r="K92" s="79" t="n">
        <f aca="false">N92/9</f>
        <v>89.6489950284079</v>
      </c>
      <c r="L92" s="79" t="n">
        <v>26</v>
      </c>
      <c r="M92" s="55" t="n">
        <f aca="false">Protein_Amt!$B$6</f>
        <v>118.689866058877</v>
      </c>
      <c r="N92" s="67" t="n">
        <f aca="false">MAX(0,I92-(O92+P92))</f>
        <v>806.840955255671</v>
      </c>
      <c r="O92" s="79" t="n">
        <f aca="false">4*L92</f>
        <v>104</v>
      </c>
      <c r="P92" s="79" t="n">
        <f aca="false">4*M92</f>
        <v>474.75946423551</v>
      </c>
      <c r="Q92" s="68" t="n">
        <f aca="false">SUM(N92:P92)</f>
        <v>1385.60041949118</v>
      </c>
      <c r="S92" s="77"/>
      <c r="T92" s="74"/>
      <c r="U92" s="74"/>
      <c r="V92" s="74"/>
      <c r="W92" s="74"/>
      <c r="X92" s="74"/>
      <c r="Y92" s="74"/>
      <c r="Z92" s="78"/>
      <c r="AA92" s="69" t="n">
        <f aca="false">($H92-Z92)/3500</f>
        <v>0.219780759980508</v>
      </c>
      <c r="AB92" s="74"/>
      <c r="AC92" s="74"/>
      <c r="AD92" s="74"/>
      <c r="AE92" s="74"/>
      <c r="AF92" s="74"/>
      <c r="AG92" s="75"/>
    </row>
    <row r="93" customFormat="false" ht="15" hidden="false" customHeight="false" outlineLevel="0" collapsed="false">
      <c r="A93" s="65" t="n">
        <v>43082</v>
      </c>
      <c r="B93" s="66" t="n">
        <f aca="false">B92+1</f>
        <v>91</v>
      </c>
      <c r="C93" s="67" t="n">
        <f aca="false">C92-AA92</f>
        <v>172.956508585609</v>
      </c>
      <c r="D93" s="79" t="n">
        <f aca="false">$D$3</f>
        <v>148.362332573597</v>
      </c>
      <c r="E93" s="80" t="n">
        <f aca="false">C93-D93</f>
        <v>24.5941760120124</v>
      </c>
      <c r="F93" s="81"/>
      <c r="G93" s="82" t="n">
        <f aca="false">C93*TDEE!$B$5</f>
        <v>2152.09834677788</v>
      </c>
      <c r="H93" s="67" t="n">
        <f aca="false">$E93*31</f>
        <v>762.419456372383</v>
      </c>
      <c r="I93" s="67" t="n">
        <f aca="false">$G93-$H93</f>
        <v>1389.6788904055</v>
      </c>
      <c r="J93" s="55" t="n">
        <f aca="false">($G93-$Q93)/3500</f>
        <v>0.217834130392109</v>
      </c>
      <c r="K93" s="79" t="n">
        <f aca="false">N93/9</f>
        <v>89.6577140188878</v>
      </c>
      <c r="L93" s="79" t="n">
        <v>27</v>
      </c>
      <c r="M93" s="55" t="n">
        <f aca="false">Protein_Amt!$B$6</f>
        <v>118.689866058877</v>
      </c>
      <c r="N93" s="67" t="n">
        <f aca="false">MAX(0,I93-(O93+P93))</f>
        <v>806.91942616999</v>
      </c>
      <c r="O93" s="79" t="n">
        <f aca="false">4*L93</f>
        <v>108</v>
      </c>
      <c r="P93" s="79" t="n">
        <f aca="false">4*M93</f>
        <v>474.75946423551</v>
      </c>
      <c r="Q93" s="68" t="n">
        <f aca="false">SUM(N93:P93)</f>
        <v>1389.6788904055</v>
      </c>
      <c r="S93" s="77"/>
      <c r="T93" s="74"/>
      <c r="U93" s="74"/>
      <c r="V93" s="74"/>
      <c r="W93" s="74"/>
      <c r="X93" s="74"/>
      <c r="Y93" s="74"/>
      <c r="Z93" s="78"/>
      <c r="AA93" s="69" t="n">
        <f aca="false">($H93-Z93)/3500</f>
        <v>0.217834130392109</v>
      </c>
      <c r="AB93" s="74"/>
      <c r="AC93" s="74"/>
      <c r="AD93" s="74"/>
      <c r="AE93" s="74"/>
      <c r="AF93" s="74"/>
      <c r="AG93" s="75"/>
    </row>
    <row r="94" customFormat="false" ht="15" hidden="false" customHeight="false" outlineLevel="0" collapsed="false">
      <c r="A94" s="65" t="n">
        <v>43083</v>
      </c>
      <c r="B94" s="66" t="n">
        <f aca="false">B93+1</f>
        <v>92</v>
      </c>
      <c r="C94" s="67" t="n">
        <f aca="false">C93-AA93</f>
        <v>172.738674455217</v>
      </c>
      <c r="D94" s="79" t="n">
        <f aca="false">$D$3</f>
        <v>148.362332573597</v>
      </c>
      <c r="E94" s="80" t="n">
        <f aca="false">C94-D94</f>
        <v>24.3763418816202</v>
      </c>
      <c r="F94" s="81"/>
      <c r="G94" s="82" t="n">
        <f aca="false">C94*TDEE!$B$5</f>
        <v>2149.38783605052</v>
      </c>
      <c r="H94" s="67" t="n">
        <f aca="false">$E94*31</f>
        <v>755.666598330228</v>
      </c>
      <c r="I94" s="67" t="n">
        <f aca="false">$G94-$H94</f>
        <v>1393.72123772029</v>
      </c>
      <c r="J94" s="55" t="n">
        <f aca="false">($G94-$Q94)/3500</f>
        <v>0.215904742380065</v>
      </c>
      <c r="K94" s="79" t="n">
        <f aca="false">N94/9</f>
        <v>89.6624192760868</v>
      </c>
      <c r="L94" s="79" t="n">
        <v>28</v>
      </c>
      <c r="M94" s="55" t="n">
        <f aca="false">Protein_Amt!$B$6</f>
        <v>118.689866058877</v>
      </c>
      <c r="N94" s="67" t="n">
        <f aca="false">MAX(0,I94-(O94+P94))</f>
        <v>806.961773484782</v>
      </c>
      <c r="O94" s="79" t="n">
        <f aca="false">4*L94</f>
        <v>112</v>
      </c>
      <c r="P94" s="79" t="n">
        <f aca="false">4*M94</f>
        <v>474.75946423551</v>
      </c>
      <c r="Q94" s="68" t="n">
        <f aca="false">SUM(N94:P94)</f>
        <v>1393.72123772029</v>
      </c>
      <c r="S94" s="77"/>
      <c r="T94" s="74"/>
      <c r="U94" s="74"/>
      <c r="V94" s="74"/>
      <c r="W94" s="74"/>
      <c r="X94" s="74"/>
      <c r="Y94" s="74"/>
      <c r="Z94" s="78"/>
      <c r="AA94" s="69" t="n">
        <f aca="false">($H94-Z94)/3500</f>
        <v>0.215904742380065</v>
      </c>
      <c r="AB94" s="74"/>
      <c r="AC94" s="74"/>
      <c r="AD94" s="74"/>
      <c r="AE94" s="74"/>
      <c r="AF94" s="74"/>
      <c r="AG94" s="75"/>
    </row>
    <row r="95" customFormat="false" ht="15" hidden="false" customHeight="false" outlineLevel="0" collapsed="false">
      <c r="A95" s="65" t="n">
        <v>43084</v>
      </c>
      <c r="B95" s="66" t="n">
        <f aca="false">B94+1</f>
        <v>93</v>
      </c>
      <c r="C95" s="67" t="n">
        <f aca="false">C94-AA94</f>
        <v>172.522769712837</v>
      </c>
      <c r="D95" s="79" t="n">
        <f aca="false">$D$3</f>
        <v>148.362332573597</v>
      </c>
      <c r="E95" s="80" t="n">
        <f aca="false">C95-D95</f>
        <v>24.1604371392402</v>
      </c>
      <c r="F95" s="81"/>
      <c r="G95" s="82" t="n">
        <f aca="false">C95*TDEE!$B$5</f>
        <v>2146.70133270388</v>
      </c>
      <c r="H95" s="67" t="n">
        <f aca="false">$E95*31</f>
        <v>748.973551316445</v>
      </c>
      <c r="I95" s="67" t="n">
        <f aca="false">$G95-$H95</f>
        <v>1397.72778138744</v>
      </c>
      <c r="J95" s="55" t="n">
        <f aca="false">($G95-$Q95)/3500</f>
        <v>0.21399244323327</v>
      </c>
      <c r="K95" s="79" t="n">
        <f aca="false">N95/9</f>
        <v>89.6631463502143</v>
      </c>
      <c r="L95" s="79" t="n">
        <v>29</v>
      </c>
      <c r="M95" s="55" t="n">
        <f aca="false">Protein_Amt!$B$6</f>
        <v>118.689866058877</v>
      </c>
      <c r="N95" s="67" t="n">
        <f aca="false">MAX(0,I95-(O95+P95))</f>
        <v>806.968317151928</v>
      </c>
      <c r="O95" s="79" t="n">
        <f aca="false">4*L95</f>
        <v>116</v>
      </c>
      <c r="P95" s="79" t="n">
        <f aca="false">4*M95</f>
        <v>474.75946423551</v>
      </c>
      <c r="Q95" s="68" t="n">
        <f aca="false">SUM(N95:P95)</f>
        <v>1397.72778138744</v>
      </c>
      <c r="S95" s="77"/>
      <c r="T95" s="74"/>
      <c r="U95" s="74"/>
      <c r="V95" s="74"/>
      <c r="W95" s="74"/>
      <c r="X95" s="74"/>
      <c r="Y95" s="74"/>
      <c r="Z95" s="78"/>
      <c r="AA95" s="69" t="n">
        <f aca="false">($H95-Z95)/3500</f>
        <v>0.21399244323327</v>
      </c>
      <c r="AB95" s="74"/>
      <c r="AC95" s="74"/>
      <c r="AD95" s="74"/>
      <c r="AE95" s="74"/>
      <c r="AF95" s="74"/>
      <c r="AG95" s="75"/>
    </row>
    <row r="96" customFormat="false" ht="15" hidden="false" customHeight="false" outlineLevel="0" collapsed="false">
      <c r="A96" s="65" t="n">
        <v>43085</v>
      </c>
      <c r="B96" s="66" t="n">
        <f aca="false">B95+1</f>
        <v>94</v>
      </c>
      <c r="C96" s="67" t="n">
        <f aca="false">C95-AA95</f>
        <v>172.308777269604</v>
      </c>
      <c r="D96" s="79" t="n">
        <f aca="false">$D$3</f>
        <v>148.362332573597</v>
      </c>
      <c r="E96" s="80" t="n">
        <f aca="false">C96-D96</f>
        <v>23.9464446960069</v>
      </c>
      <c r="F96" s="81"/>
      <c r="G96" s="82" t="n">
        <f aca="false">C96*TDEE!$B$5</f>
        <v>2144.03862410118</v>
      </c>
      <c r="H96" s="67" t="n">
        <f aca="false">$E96*31</f>
        <v>742.339785576214</v>
      </c>
      <c r="I96" s="67" t="n">
        <f aca="false">$G96-$H96</f>
        <v>1401.69883852496</v>
      </c>
      <c r="J96" s="55" t="n">
        <f aca="false">($G96-$Q96)/3500</f>
        <v>0.212097081593204</v>
      </c>
      <c r="K96" s="79" t="n">
        <f aca="false">N96/9</f>
        <v>90.1043749210502</v>
      </c>
      <c r="L96" s="79" t="n">
        <v>29</v>
      </c>
      <c r="M96" s="55" t="n">
        <f aca="false">Protein_Amt!$B$6</f>
        <v>118.689866058877</v>
      </c>
      <c r="N96" s="67" t="n">
        <f aca="false">MAX(0,I96-(O96+P96))</f>
        <v>810.939374289452</v>
      </c>
      <c r="O96" s="79" t="n">
        <f aca="false">4*L96</f>
        <v>116</v>
      </c>
      <c r="P96" s="79" t="n">
        <f aca="false">4*M96</f>
        <v>474.75946423551</v>
      </c>
      <c r="Q96" s="68" t="n">
        <f aca="false">SUM(N96:P96)</f>
        <v>1401.69883852496</v>
      </c>
      <c r="S96" s="77"/>
      <c r="T96" s="74"/>
      <c r="U96" s="74"/>
      <c r="V96" s="74"/>
      <c r="W96" s="74"/>
      <c r="X96" s="74"/>
      <c r="Y96" s="74"/>
      <c r="Z96" s="78"/>
      <c r="AA96" s="69" t="n">
        <f aca="false">($H96-Z96)/3500</f>
        <v>0.212097081593204</v>
      </c>
      <c r="AB96" s="74"/>
      <c r="AC96" s="74"/>
      <c r="AD96" s="74"/>
      <c r="AE96" s="74"/>
      <c r="AF96" s="74"/>
      <c r="AG96" s="75"/>
    </row>
    <row r="97" customFormat="false" ht="15" hidden="false" customHeight="false" outlineLevel="0" collapsed="false">
      <c r="A97" s="65" t="n">
        <v>43086</v>
      </c>
      <c r="B97" s="66" t="n">
        <f aca="false">B96+1</f>
        <v>95</v>
      </c>
      <c r="C97" s="67" t="n">
        <f aca="false">C96-AA96</f>
        <v>172.09668018801</v>
      </c>
      <c r="D97" s="79" t="n">
        <f aca="false">$D$3</f>
        <v>148.362332573597</v>
      </c>
      <c r="E97" s="80" t="n">
        <f aca="false">C97-D97</f>
        <v>23.7343476144137</v>
      </c>
      <c r="F97" s="81"/>
      <c r="G97" s="82" t="n">
        <f aca="false">C97*TDEE!$B$5</f>
        <v>2141.39949948895</v>
      </c>
      <c r="H97" s="67" t="n">
        <f aca="false">$E97*31</f>
        <v>735.764776046824</v>
      </c>
      <c r="I97" s="67" t="n">
        <f aca="false">$G97-$H97</f>
        <v>1405.63472344212</v>
      </c>
      <c r="J97" s="55" t="n">
        <f aca="false">($G97-$Q97)/3500</f>
        <v>0.21021850744195</v>
      </c>
      <c r="K97" s="79" t="n">
        <f aca="false">N97/9</f>
        <v>90.5416954674016</v>
      </c>
      <c r="L97" s="79" t="n">
        <v>29</v>
      </c>
      <c r="M97" s="55" t="n">
        <f aca="false">Protein_Amt!$B$6</f>
        <v>118.689866058877</v>
      </c>
      <c r="N97" s="67" t="n">
        <f aca="false">MAX(0,I97-(O97+P97))</f>
        <v>814.875259206614</v>
      </c>
      <c r="O97" s="79" t="n">
        <f aca="false">4*L97</f>
        <v>116</v>
      </c>
      <c r="P97" s="79" t="n">
        <f aca="false">4*M97</f>
        <v>474.75946423551</v>
      </c>
      <c r="Q97" s="68" t="n">
        <f aca="false">SUM(N97:P97)</f>
        <v>1405.63472344212</v>
      </c>
      <c r="S97" s="77"/>
      <c r="T97" s="74"/>
      <c r="U97" s="74"/>
      <c r="V97" s="74"/>
      <c r="W97" s="74"/>
      <c r="X97" s="74"/>
      <c r="Y97" s="74"/>
      <c r="Z97" s="78"/>
      <c r="AA97" s="69" t="n">
        <f aca="false">($H97-Z97)/3500</f>
        <v>0.21021850744195</v>
      </c>
      <c r="AB97" s="74"/>
      <c r="AC97" s="74"/>
      <c r="AD97" s="74"/>
      <c r="AE97" s="74"/>
      <c r="AF97" s="74"/>
      <c r="AG97" s="75"/>
    </row>
    <row r="98" customFormat="false" ht="15" hidden="false" customHeight="false" outlineLevel="0" collapsed="false">
      <c r="A98" s="65" t="n">
        <v>43087</v>
      </c>
      <c r="B98" s="66" t="n">
        <f aca="false">B97+1</f>
        <v>96</v>
      </c>
      <c r="C98" s="67" t="n">
        <f aca="false">C97-AA97</f>
        <v>171.886461680569</v>
      </c>
      <c r="D98" s="79" t="n">
        <f aca="false">$D$3</f>
        <v>148.362332573597</v>
      </c>
      <c r="E98" s="80" t="n">
        <f aca="false">C98-D98</f>
        <v>23.5241291069717</v>
      </c>
      <c r="F98" s="81"/>
      <c r="G98" s="82" t="n">
        <f aca="false">C98*TDEE!$B$5</f>
        <v>2138.78374998043</v>
      </c>
      <c r="H98" s="67" t="n">
        <f aca="false">$E98*31</f>
        <v>729.248002316124</v>
      </c>
      <c r="I98" s="67" t="n">
        <f aca="false">$G98-$H98</f>
        <v>1409.53574766431</v>
      </c>
      <c r="J98" s="55" t="n">
        <f aca="false">($G98-$Q98)/3500</f>
        <v>0.208356572090321</v>
      </c>
      <c r="K98" s="79" t="n">
        <f aca="false">N98/9</f>
        <v>90.9751426031995</v>
      </c>
      <c r="L98" s="79" t="n">
        <v>29</v>
      </c>
      <c r="M98" s="55" t="n">
        <f aca="false">Protein_Amt!$B$6</f>
        <v>118.689866058877</v>
      </c>
      <c r="N98" s="67" t="n">
        <f aca="false">MAX(0,I98-(O98+P98))</f>
        <v>818.776283428795</v>
      </c>
      <c r="O98" s="79" t="n">
        <f aca="false">4*L98</f>
        <v>116</v>
      </c>
      <c r="P98" s="79" t="n">
        <f aca="false">4*M98</f>
        <v>474.75946423551</v>
      </c>
      <c r="Q98" s="68" t="n">
        <f aca="false">SUM(N98:P98)</f>
        <v>1409.53574766431</v>
      </c>
      <c r="S98" s="77"/>
      <c r="T98" s="74"/>
      <c r="U98" s="74"/>
      <c r="V98" s="74"/>
      <c r="W98" s="74"/>
      <c r="X98" s="74"/>
      <c r="Y98" s="74"/>
      <c r="Z98" s="78"/>
      <c r="AA98" s="69" t="n">
        <f aca="false">($H98-Z98)/3500</f>
        <v>0.208356572090321</v>
      </c>
      <c r="AB98" s="74"/>
      <c r="AC98" s="74"/>
      <c r="AD98" s="74"/>
      <c r="AE98" s="74"/>
      <c r="AF98" s="74"/>
      <c r="AG98" s="75"/>
    </row>
    <row r="99" customFormat="false" ht="15" hidden="false" customHeight="false" outlineLevel="0" collapsed="false">
      <c r="A99" s="65" t="n">
        <v>43088</v>
      </c>
      <c r="B99" s="66" t="n">
        <f aca="false">B98+1</f>
        <v>97</v>
      </c>
      <c r="C99" s="67" t="n">
        <f aca="false">C98-AA98</f>
        <v>171.678105108478</v>
      </c>
      <c r="D99" s="79" t="n">
        <f aca="false">$D$3</f>
        <v>148.362332573597</v>
      </c>
      <c r="E99" s="80" t="n">
        <f aca="false">C99-D99</f>
        <v>23.3157725348814</v>
      </c>
      <c r="F99" s="81"/>
      <c r="G99" s="82" t="n">
        <f aca="false">C99*TDEE!$B$5</f>
        <v>2136.19116853899</v>
      </c>
      <c r="H99" s="67" t="n">
        <f aca="false">$E99*31</f>
        <v>722.788948581324</v>
      </c>
      <c r="I99" s="67" t="n">
        <f aca="false">$G99-$H99</f>
        <v>1413.40221995766</v>
      </c>
      <c r="J99" s="55" t="n">
        <f aca="false">($G99-$Q99)/3500</f>
        <v>0.206511128166093</v>
      </c>
      <c r="K99" s="79" t="n">
        <f aca="false">N99/9</f>
        <v>91.4047506357946</v>
      </c>
      <c r="L99" s="79" t="n">
        <v>29</v>
      </c>
      <c r="M99" s="55" t="n">
        <f aca="false">Protein_Amt!$B$6</f>
        <v>118.689866058877</v>
      </c>
      <c r="N99" s="67" t="n">
        <f aca="false">MAX(0,I99-(O99+P99))</f>
        <v>822.642755722152</v>
      </c>
      <c r="O99" s="79" t="n">
        <f aca="false">4*L99</f>
        <v>116</v>
      </c>
      <c r="P99" s="79" t="n">
        <f aca="false">4*M99</f>
        <v>474.75946423551</v>
      </c>
      <c r="Q99" s="68" t="n">
        <f aca="false">SUM(N99:P99)</f>
        <v>1413.40221995766</v>
      </c>
      <c r="S99" s="77"/>
      <c r="T99" s="74"/>
      <c r="U99" s="74"/>
      <c r="V99" s="74"/>
      <c r="W99" s="74"/>
      <c r="X99" s="74"/>
      <c r="Y99" s="74"/>
      <c r="Z99" s="78"/>
      <c r="AA99" s="69" t="n">
        <f aca="false">($H99-Z99)/3500</f>
        <v>0.206511128166093</v>
      </c>
      <c r="AB99" s="74"/>
      <c r="AC99" s="74"/>
      <c r="AD99" s="74"/>
      <c r="AE99" s="74"/>
      <c r="AF99" s="74"/>
      <c r="AG99" s="75"/>
    </row>
    <row r="100" customFormat="false" ht="15" hidden="false" customHeight="false" outlineLevel="0" collapsed="false">
      <c r="A100" s="65" t="n">
        <v>43089</v>
      </c>
      <c r="B100" s="66" t="n">
        <f aca="false">B99+1</f>
        <v>98</v>
      </c>
      <c r="C100" s="67" t="n">
        <f aca="false">C99-AA99</f>
        <v>171.471593980312</v>
      </c>
      <c r="D100" s="79" t="n">
        <f aca="false">$D$3</f>
        <v>148.362332573597</v>
      </c>
      <c r="E100" s="80" t="n">
        <f aca="false">C100-D100</f>
        <v>23.1092614067153</v>
      </c>
      <c r="F100" s="81"/>
      <c r="G100" s="82" t="n">
        <f aca="false">C100*TDEE!$B$5</f>
        <v>2133.62154996174</v>
      </c>
      <c r="H100" s="67" t="n">
        <f aca="false">$E100*31</f>
        <v>716.387103608176</v>
      </c>
      <c r="I100" s="67" t="n">
        <f aca="false">$G100-$H100</f>
        <v>1417.23444635356</v>
      </c>
      <c r="J100" s="55" t="n">
        <f aca="false">($G100-$Q100)/3500</f>
        <v>0.204682029602336</v>
      </c>
      <c r="K100" s="79" t="n">
        <f aca="false">N100/9</f>
        <v>91.8305535686725</v>
      </c>
      <c r="L100" s="79" t="n">
        <v>29</v>
      </c>
      <c r="M100" s="55" t="n">
        <f aca="false">Protein_Amt!$B$6</f>
        <v>118.689866058877</v>
      </c>
      <c r="N100" s="67" t="n">
        <f aca="false">MAX(0,I100-(O100+P100))</f>
        <v>826.474982118053</v>
      </c>
      <c r="O100" s="79" t="n">
        <f aca="false">4*L100</f>
        <v>116</v>
      </c>
      <c r="P100" s="79" t="n">
        <f aca="false">4*M100</f>
        <v>474.75946423551</v>
      </c>
      <c r="Q100" s="68" t="n">
        <f aca="false">SUM(N100:P100)</f>
        <v>1417.23444635356</v>
      </c>
      <c r="S100" s="77"/>
      <c r="T100" s="74"/>
      <c r="U100" s="74"/>
      <c r="V100" s="74"/>
      <c r="W100" s="74"/>
      <c r="X100" s="74"/>
      <c r="Y100" s="74"/>
      <c r="Z100" s="78"/>
      <c r="AA100" s="69" t="n">
        <f aca="false">($H100-Z100)/3500</f>
        <v>0.204682029602336</v>
      </c>
      <c r="AB100" s="74"/>
      <c r="AC100" s="74"/>
      <c r="AD100" s="74"/>
      <c r="AE100" s="74"/>
      <c r="AF100" s="74"/>
      <c r="AG100" s="75"/>
    </row>
    <row r="101" customFormat="false" ht="15" hidden="false" customHeight="false" outlineLevel="0" collapsed="false">
      <c r="A101" s="65" t="n">
        <v>43090</v>
      </c>
      <c r="B101" s="66" t="n">
        <f aca="false">B100+1</f>
        <v>99</v>
      </c>
      <c r="C101" s="67" t="n">
        <f aca="false">C100-AA100</f>
        <v>171.26691195071</v>
      </c>
      <c r="D101" s="79" t="n">
        <f aca="false">$D$3</f>
        <v>148.362332573597</v>
      </c>
      <c r="E101" s="80" t="n">
        <f aca="false">C101-D101</f>
        <v>22.904579377113</v>
      </c>
      <c r="F101" s="81"/>
      <c r="G101" s="82" t="n">
        <f aca="false">C101*TDEE!$B$5</f>
        <v>2131.07469086332</v>
      </c>
      <c r="H101" s="67" t="n">
        <f aca="false">$E101*31</f>
        <v>710.041960690503</v>
      </c>
      <c r="I101" s="67" t="n">
        <f aca="false">$G101-$H101</f>
        <v>1421.03273017281</v>
      </c>
      <c r="J101" s="55" t="n">
        <f aca="false">($G101-$Q101)/3500</f>
        <v>0.202869131625858</v>
      </c>
      <c r="K101" s="79" t="n">
        <f aca="false">N101/9</f>
        <v>92.252585104145</v>
      </c>
      <c r="L101" s="79" t="n">
        <v>29</v>
      </c>
      <c r="M101" s="55" t="n">
        <f aca="false">Protein_Amt!$B$6</f>
        <v>118.689866058877</v>
      </c>
      <c r="N101" s="67" t="n">
        <f aca="false">MAX(0,I101-(O101+P101))</f>
        <v>830.273265937305</v>
      </c>
      <c r="O101" s="79" t="n">
        <f aca="false">4*L101</f>
        <v>116</v>
      </c>
      <c r="P101" s="79" t="n">
        <f aca="false">4*M101</f>
        <v>474.75946423551</v>
      </c>
      <c r="Q101" s="68" t="n">
        <f aca="false">SUM(N101:P101)</f>
        <v>1421.03273017281</v>
      </c>
      <c r="S101" s="77"/>
      <c r="T101" s="74"/>
      <c r="U101" s="74"/>
      <c r="V101" s="74"/>
      <c r="W101" s="74"/>
      <c r="X101" s="74"/>
      <c r="Y101" s="74"/>
      <c r="Z101" s="78"/>
      <c r="AA101" s="69" t="n">
        <f aca="false">($H101-Z101)/3500</f>
        <v>0.202869131625858</v>
      </c>
      <c r="AB101" s="74"/>
      <c r="AC101" s="74"/>
      <c r="AD101" s="74"/>
      <c r="AE101" s="74"/>
      <c r="AF101" s="74"/>
      <c r="AG101" s="75"/>
    </row>
    <row r="102" customFormat="false" ht="15" hidden="false" customHeight="false" outlineLevel="0" collapsed="false">
      <c r="A102" s="65" t="n">
        <v>43091</v>
      </c>
      <c r="B102" s="66" t="n">
        <f aca="false">B101+1</f>
        <v>100</v>
      </c>
      <c r="C102" s="67" t="n">
        <f aca="false">C101-AA101</f>
        <v>171.064042819084</v>
      </c>
      <c r="D102" s="79" t="n">
        <f aca="false">$D$3</f>
        <v>148.362332573597</v>
      </c>
      <c r="E102" s="80" t="n">
        <f aca="false">C102-D102</f>
        <v>22.7017102454872</v>
      </c>
      <c r="F102" s="81"/>
      <c r="G102" s="82" t="n">
        <f aca="false">C102*TDEE!$B$5</f>
        <v>2128.55038965977</v>
      </c>
      <c r="H102" s="67" t="n">
        <f aca="false">$E102*31</f>
        <v>703.753017610102</v>
      </c>
      <c r="I102" s="67" t="n">
        <f aca="false">$G102-$H102</f>
        <v>1424.79737204967</v>
      </c>
      <c r="J102" s="55" t="n">
        <f aca="false">($G102-$Q102)/3500</f>
        <v>0.201072290745743</v>
      </c>
      <c r="K102" s="79" t="n">
        <f aca="false">N102/9</f>
        <v>92.6708786460175</v>
      </c>
      <c r="L102" s="79" t="n">
        <v>29</v>
      </c>
      <c r="M102" s="55" t="n">
        <f aca="false">Protein_Amt!$B$6</f>
        <v>118.689866058877</v>
      </c>
      <c r="N102" s="67" t="n">
        <f aca="false">MAX(0,I102-(O102+P102))</f>
        <v>834.037907814157</v>
      </c>
      <c r="O102" s="79" t="n">
        <f aca="false">4*L102</f>
        <v>116</v>
      </c>
      <c r="P102" s="79" t="n">
        <f aca="false">4*M102</f>
        <v>474.75946423551</v>
      </c>
      <c r="Q102" s="68" t="n">
        <f aca="false">SUM(N102:P102)</f>
        <v>1424.79737204967</v>
      </c>
      <c r="S102" s="77"/>
      <c r="T102" s="74"/>
      <c r="U102" s="74"/>
      <c r="V102" s="74"/>
      <c r="W102" s="74"/>
      <c r="X102" s="74"/>
      <c r="Y102" s="74"/>
      <c r="Z102" s="78"/>
      <c r="AA102" s="69" t="n">
        <f aca="false">($H102-Z102)/3500</f>
        <v>0.201072290745743</v>
      </c>
      <c r="AB102" s="74"/>
      <c r="AC102" s="74"/>
      <c r="AD102" s="74"/>
      <c r="AE102" s="74"/>
      <c r="AF102" s="74"/>
      <c r="AG102" s="75"/>
    </row>
    <row r="103" customFormat="false" ht="15" hidden="false" customHeight="false" outlineLevel="0" collapsed="false">
      <c r="A103" s="65" t="n">
        <v>43092</v>
      </c>
      <c r="B103" s="66" t="n">
        <f aca="false">B102+1</f>
        <v>101</v>
      </c>
      <c r="C103" s="67" t="n">
        <f aca="false">C102-AA102</f>
        <v>170.862970528338</v>
      </c>
      <c r="D103" s="79" t="n">
        <f aca="false">$D$3</f>
        <v>148.362332573597</v>
      </c>
      <c r="E103" s="80" t="n">
        <f aca="false">C103-D103</f>
        <v>22.5006379547414</v>
      </c>
      <c r="F103" s="81"/>
      <c r="G103" s="82" t="n">
        <f aca="false">C103*TDEE!$B$5</f>
        <v>2126.04844655259</v>
      </c>
      <c r="H103" s="67" t="n">
        <f aca="false">$E103*31</f>
        <v>697.519776596984</v>
      </c>
      <c r="I103" s="67" t="n">
        <f aca="false">$G103-$H103</f>
        <v>1428.52866995561</v>
      </c>
      <c r="J103" s="55" t="n">
        <f aca="false">($G103-$Q103)/3500</f>
        <v>0.199291364741995</v>
      </c>
      <c r="K103" s="79" t="n">
        <f aca="false">N103/9</f>
        <v>93.0854673022334</v>
      </c>
      <c r="L103" s="79" t="n">
        <v>29</v>
      </c>
      <c r="M103" s="55" t="n">
        <f aca="false">Protein_Amt!$B$6</f>
        <v>118.689866058877</v>
      </c>
      <c r="N103" s="67" t="n">
        <f aca="false">MAX(0,I103-(O103+P103))</f>
        <v>837.7692057201</v>
      </c>
      <c r="O103" s="79" t="n">
        <f aca="false">4*L103</f>
        <v>116</v>
      </c>
      <c r="P103" s="79" t="n">
        <f aca="false">4*M103</f>
        <v>474.75946423551</v>
      </c>
      <c r="Q103" s="68" t="n">
        <f aca="false">SUM(N103:P103)</f>
        <v>1428.52866995561</v>
      </c>
      <c r="S103" s="77"/>
      <c r="T103" s="74"/>
      <c r="U103" s="74"/>
      <c r="V103" s="74"/>
      <c r="W103" s="74"/>
      <c r="X103" s="74"/>
      <c r="Y103" s="74"/>
      <c r="Z103" s="78"/>
      <c r="AA103" s="69" t="n">
        <f aca="false">($H103-Z103)/3500</f>
        <v>0.199291364741995</v>
      </c>
      <c r="AB103" s="74"/>
      <c r="AC103" s="74"/>
      <c r="AD103" s="74"/>
      <c r="AE103" s="74"/>
      <c r="AF103" s="74"/>
      <c r="AG103" s="75"/>
    </row>
    <row r="104" customFormat="false" ht="15" hidden="false" customHeight="false" outlineLevel="0" collapsed="false">
      <c r="A104" s="65" t="n">
        <v>43093</v>
      </c>
      <c r="B104" s="66" t="n">
        <f aca="false">B103+1</f>
        <v>102</v>
      </c>
      <c r="C104" s="67" t="n">
        <f aca="false">C103-AA103</f>
        <v>170.663679163596</v>
      </c>
      <c r="D104" s="79" t="n">
        <f aca="false">$D$3</f>
        <v>148.362332573597</v>
      </c>
      <c r="E104" s="80" t="n">
        <f aca="false">C104-D104</f>
        <v>22.3013465899994</v>
      </c>
      <c r="F104" s="81"/>
      <c r="G104" s="82" t="n">
        <f aca="false">C104*TDEE!$B$5</f>
        <v>2123.56866351294</v>
      </c>
      <c r="H104" s="67" t="n">
        <f aca="false">$E104*31</f>
        <v>691.341744289982</v>
      </c>
      <c r="I104" s="67" t="n">
        <f aca="false">$G104-$H104</f>
        <v>1432.22691922296</v>
      </c>
      <c r="J104" s="55" t="n">
        <f aca="false">($G104-$Q104)/3500</f>
        <v>0.197526212654281</v>
      </c>
      <c r="K104" s="79" t="n">
        <f aca="false">N104/9</f>
        <v>93.4963838874943</v>
      </c>
      <c r="L104" s="79" t="n">
        <v>29</v>
      </c>
      <c r="M104" s="55" t="n">
        <f aca="false">Protein_Amt!$B$6</f>
        <v>118.689866058877</v>
      </c>
      <c r="N104" s="67" t="n">
        <f aca="false">MAX(0,I104-(O104+P104))</f>
        <v>841.467454987449</v>
      </c>
      <c r="O104" s="79" t="n">
        <f aca="false">4*L104</f>
        <v>116</v>
      </c>
      <c r="P104" s="79" t="n">
        <f aca="false">4*M104</f>
        <v>474.75946423551</v>
      </c>
      <c r="Q104" s="68" t="n">
        <f aca="false">SUM(N104:P104)</f>
        <v>1432.22691922296</v>
      </c>
      <c r="S104" s="77"/>
      <c r="T104" s="74"/>
      <c r="U104" s="74"/>
      <c r="V104" s="74"/>
      <c r="W104" s="74"/>
      <c r="X104" s="74"/>
      <c r="Y104" s="74"/>
      <c r="Z104" s="78"/>
      <c r="AA104" s="69" t="n">
        <f aca="false">($H104-Z104)/3500</f>
        <v>0.197526212654281</v>
      </c>
      <c r="AB104" s="74"/>
      <c r="AC104" s="74"/>
      <c r="AD104" s="74"/>
      <c r="AE104" s="74"/>
      <c r="AF104" s="74"/>
      <c r="AG104" s="75"/>
    </row>
    <row r="105" customFormat="false" ht="15.75" hidden="false" customHeight="false" outlineLevel="0" collapsed="false">
      <c r="A105" s="65" t="n">
        <v>43094</v>
      </c>
      <c r="B105" s="83" t="n">
        <f aca="false">B104+1</f>
        <v>103</v>
      </c>
      <c r="C105" s="84" t="n">
        <f aca="false">C104-AA104</f>
        <v>170.466152950942</v>
      </c>
      <c r="D105" s="85" t="n">
        <f aca="false">$D$3</f>
        <v>148.362332573597</v>
      </c>
      <c r="E105" s="86" t="n">
        <f aca="false">C105-D105</f>
        <v>22.1038203773451</v>
      </c>
      <c r="F105" s="81"/>
      <c r="G105" s="87" t="n">
        <f aca="false">C105*TDEE!$B$5</f>
        <v>2121.11084426592</v>
      </c>
      <c r="H105" s="85" t="n">
        <f aca="false">E105*31</f>
        <v>685.218431697699</v>
      </c>
      <c r="I105" s="85" t="n">
        <f aca="false">G105-H105</f>
        <v>1435.89241256822</v>
      </c>
      <c r="J105" s="55" t="n">
        <f aca="false">($G105-$Q105)/3500</f>
        <v>0.195776694770771</v>
      </c>
      <c r="K105" s="85" t="n">
        <f aca="false">N105/9</f>
        <v>93.9036609258571</v>
      </c>
      <c r="L105" s="85" t="n">
        <v>29</v>
      </c>
      <c r="M105" s="55" t="n">
        <f aca="false">Protein_Amt!$B$6</f>
        <v>118.689866058877</v>
      </c>
      <c r="N105" s="84" t="n">
        <f aca="false">MAX(0,I105-(O105+P105))</f>
        <v>845.132948332714</v>
      </c>
      <c r="O105" s="85" t="n">
        <f aca="false">4*L105</f>
        <v>116</v>
      </c>
      <c r="P105" s="85" t="n">
        <f aca="false">4*M105</f>
        <v>474.75946423551</v>
      </c>
      <c r="Q105" s="88" t="n">
        <f aca="false">SUM(N105:P105)</f>
        <v>1435.89241256822</v>
      </c>
      <c r="S105" s="89"/>
      <c r="T105" s="90"/>
      <c r="U105" s="90"/>
      <c r="V105" s="90"/>
      <c r="W105" s="90"/>
      <c r="X105" s="90"/>
      <c r="Y105" s="90"/>
      <c r="Z105" s="91"/>
      <c r="AA105" s="92" t="n">
        <f aca="false">($H105-Z105)/3500</f>
        <v>0.195776694770771</v>
      </c>
      <c r="AB105" s="90"/>
      <c r="AC105" s="90"/>
      <c r="AD105" s="90"/>
      <c r="AE105" s="90"/>
      <c r="AF105" s="90"/>
      <c r="AG105" s="93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6"/>
  <sheetViews>
    <sheetView showFormulas="false" showGridLines="true" showRowColHeaders="true" showZeros="true" rightToLeft="false" tabSelected="false" showOutlineSymbols="true" defaultGridColor="true" view="normal" topLeftCell="A37" colorId="64" zoomScale="160" zoomScaleNormal="160" zoomScalePageLayoutView="100" workbookViewId="0">
      <selection pane="topLeft" activeCell="J46" activeCellId="0" sqref="J46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7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8.57"/>
    <col collapsed="false" customWidth="true" hidden="false" outlineLevel="0" max="12" min="12" style="0" width="9.85"/>
    <col collapsed="false" customWidth="true" hidden="false" outlineLevel="0" max="13" min="13" style="0" width="11.99"/>
    <col collapsed="false" customWidth="true" hidden="false" outlineLevel="0" max="1025" min="1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4" t="str">
        <f aca="false">FoodDB!$C$1</f>
        <v>Fat
(g)</v>
      </c>
      <c r="E1" s="94" t="str">
        <f aca="false">FoodDB!$D$1</f>
        <v> Carbs
(g)</v>
      </c>
      <c r="F1" s="94" t="str">
        <f aca="false">FoodDB!$E$1</f>
        <v>Protein
(g)</v>
      </c>
      <c r="G1" s="94" t="str">
        <f aca="false">FoodDB!$F$1</f>
        <v>Fat
(Cal)</v>
      </c>
      <c r="H1" s="94" t="str">
        <f aca="false">FoodDB!$G$1</f>
        <v>Carb
(Cal)</v>
      </c>
      <c r="I1" s="94" t="str">
        <f aca="false">FoodDB!$H$1</f>
        <v>Protein
(Cal)</v>
      </c>
      <c r="J1" s="94" t="str">
        <f aca="false">FoodDB!$I$1</f>
        <v>Total
Calories</v>
      </c>
      <c r="K1" s="21"/>
      <c r="L1" s="21"/>
      <c r="M1" s="21"/>
      <c r="O1" s="21"/>
    </row>
    <row r="2" customFormat="false" ht="15" hidden="false" customHeight="false" outlineLevel="0" collapsed="false">
      <c r="A2" s="95" t="n">
        <v>42992</v>
      </c>
      <c r="B2" s="96" t="s">
        <v>85</v>
      </c>
      <c r="C2" s="97" t="n">
        <v>1</v>
      </c>
      <c r="D2" s="0" t="n">
        <f aca="false">$C2*VLOOKUP($B2,FoodDB!$A$2:$I$1001,3,0)</f>
        <v>0.5</v>
      </c>
      <c r="E2" s="0" t="n">
        <f aca="false">$C2*VLOOKUP($B2,FoodDB!$A$2:$I$1001,4,0)</f>
        <v>0</v>
      </c>
      <c r="F2" s="0" t="n">
        <f aca="false">$C2*VLOOKUP($B2,FoodDB!$A$2:$I$1001,5,0)</f>
        <v>50</v>
      </c>
      <c r="G2" s="0" t="n">
        <f aca="false">$C2*VLOOKUP($B2,FoodDB!$A$2:$I$1001,6,0)</f>
        <v>4.5</v>
      </c>
      <c r="H2" s="0" t="n">
        <f aca="false">$C2*VLOOKUP($B2,FoodDB!$A$2:$I$1001,7,0)</f>
        <v>0</v>
      </c>
      <c r="I2" s="0" t="n">
        <f aca="false">$C2*VLOOKUP($B2,FoodDB!$A$2:$I$1001,8,0)</f>
        <v>200</v>
      </c>
      <c r="J2" s="0" t="n">
        <f aca="false">$C2*VLOOKUP($B2,FoodDB!$A$2:$I$1001,9,0)</f>
        <v>204.5</v>
      </c>
      <c r="K2" s="98"/>
      <c r="L2" s="98"/>
      <c r="M2" s="98"/>
    </row>
    <row r="3" customFormat="false" ht="15" hidden="false" customHeight="false" outlineLevel="0" collapsed="false">
      <c r="B3" s="96" t="s">
        <v>86</v>
      </c>
      <c r="C3" s="97" t="n">
        <v>14</v>
      </c>
      <c r="D3" s="0" t="n">
        <f aca="false">$C3*VLOOKUP($B3,FoodDB!$A$2:$I$1001,3,0)</f>
        <v>0</v>
      </c>
      <c r="E3" s="0" t="n">
        <f aca="false">$C3*VLOOKUP($B3,FoodDB!$A$2:$I$1001,4,0)</f>
        <v>9</v>
      </c>
      <c r="F3" s="0" t="n">
        <f aca="false">$C3*VLOOKUP($B3,FoodDB!$A$2:$I$1001,5,0)</f>
        <v>4.5</v>
      </c>
      <c r="G3" s="0" t="n">
        <f aca="false">$C3*VLOOKUP($B3,FoodDB!$A$2:$I$1001,6,0)</f>
        <v>0</v>
      </c>
      <c r="H3" s="0" t="n">
        <f aca="false">$C3*VLOOKUP($B3,FoodDB!$A$2:$I$1001,7,0)</f>
        <v>36</v>
      </c>
      <c r="I3" s="0" t="n">
        <f aca="false">$C3*VLOOKUP($B3,FoodDB!$A$2:$I$1001,8,0)</f>
        <v>18</v>
      </c>
      <c r="J3" s="0" t="n">
        <f aca="false">$C3*VLOOKUP($B3,FoodDB!$A$2:$I$1001,9,0)</f>
        <v>54</v>
      </c>
      <c r="K3" s="98"/>
      <c r="L3" s="98"/>
      <c r="M3" s="98"/>
    </row>
    <row r="4" customFormat="false" ht="15" hidden="false" customHeight="false" outlineLevel="0" collapsed="false">
      <c r="B4" s="96" t="s">
        <v>85</v>
      </c>
      <c r="C4" s="97" t="n">
        <v>1</v>
      </c>
      <c r="D4" s="0" t="n">
        <f aca="false">$C4*VLOOKUP($B4,FoodDB!$A$2:$I$1001,3,0)</f>
        <v>0.5</v>
      </c>
      <c r="E4" s="0" t="n">
        <f aca="false">$C4*VLOOKUP($B4,FoodDB!$A$2:$I$1001,4,0)</f>
        <v>0</v>
      </c>
      <c r="F4" s="0" t="n">
        <f aca="false">$C4*VLOOKUP($B4,FoodDB!$A$2:$I$1001,5,0)</f>
        <v>50</v>
      </c>
      <c r="G4" s="0" t="n">
        <f aca="false">$C4*VLOOKUP($B4,FoodDB!$A$2:$I$1001,6,0)</f>
        <v>4.5</v>
      </c>
      <c r="H4" s="0" t="n">
        <f aca="false">$C4*VLOOKUP($B4,FoodDB!$A$2:$I$1001,7,0)</f>
        <v>0</v>
      </c>
      <c r="I4" s="0" t="n">
        <f aca="false">$C4*VLOOKUP($B4,FoodDB!$A$2:$I$1001,8,0)</f>
        <v>200</v>
      </c>
      <c r="J4" s="0" t="n">
        <f aca="false">$C4*VLOOKUP($B4,FoodDB!$A$2:$I$1001,9,0)</f>
        <v>204.5</v>
      </c>
      <c r="K4" s="98"/>
      <c r="L4" s="98"/>
      <c r="M4" s="98"/>
    </row>
    <row r="5" customFormat="false" ht="15" hidden="false" customHeight="false" outlineLevel="0" collapsed="false">
      <c r="B5" s="96" t="s">
        <v>87</v>
      </c>
      <c r="C5" s="97" t="n">
        <v>2</v>
      </c>
      <c r="D5" s="0" t="n">
        <f aca="false">$C5*VLOOKUP($B5,FoodDB!$A$2:$I$1001,3,0)</f>
        <v>18</v>
      </c>
      <c r="E5" s="0" t="n">
        <f aca="false">$C5*VLOOKUP($B5,FoodDB!$A$2:$I$1001,4,0)</f>
        <v>4</v>
      </c>
      <c r="F5" s="0" t="n">
        <f aca="false">$C5*VLOOKUP($B5,FoodDB!$A$2:$I$1001,5,0)</f>
        <v>9.4</v>
      </c>
      <c r="G5" s="0" t="n">
        <f aca="false">$C5*VLOOKUP($B5,FoodDB!$A$2:$I$1001,6,0)</f>
        <v>162</v>
      </c>
      <c r="H5" s="0" t="n">
        <f aca="false">$C5*VLOOKUP($B5,FoodDB!$A$2:$I$1001,7,0)</f>
        <v>16</v>
      </c>
      <c r="I5" s="0" t="n">
        <f aca="false">$C5*VLOOKUP($B5,FoodDB!$A$2:$I$1001,8,0)</f>
        <v>37.6</v>
      </c>
      <c r="J5" s="0" t="n">
        <f aca="false">$C5*VLOOKUP($B5,FoodDB!$A$2:$I$1001,9,0)</f>
        <v>215.6</v>
      </c>
      <c r="K5" s="98"/>
      <c r="L5" s="98"/>
      <c r="M5" s="98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K6" s="99"/>
      <c r="L6" s="99"/>
      <c r="M6" s="99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4" t="str">
        <f aca="false">FoodDB!$C$1</f>
        <v>Fat
(g)</v>
      </c>
      <c r="E8" s="94" t="str">
        <f aca="false">FoodDB!$D$1</f>
        <v> Carbs
(g)</v>
      </c>
      <c r="F8" s="94" t="str">
        <f aca="false">FoodDB!$E$1</f>
        <v>Protein
(g)</v>
      </c>
      <c r="G8" s="94" t="str">
        <f aca="false">FoodDB!$F$1</f>
        <v>Fat
(Cal)</v>
      </c>
      <c r="H8" s="94" t="str">
        <f aca="false">FoodDB!$G$1</f>
        <v>Carb
(Cal)</v>
      </c>
      <c r="I8" s="94" t="str">
        <f aca="false">FoodDB!$H$1</f>
        <v>Protein
(Cal)</v>
      </c>
      <c r="J8" s="94" t="str">
        <f aca="false">FoodDB!$I$1</f>
        <v>Total
Calories</v>
      </c>
      <c r="K8" s="21"/>
      <c r="L8" s="21"/>
      <c r="M8" s="21"/>
      <c r="O8" s="21"/>
    </row>
    <row r="9" customFormat="false" ht="15" hidden="false" customHeight="false" outlineLevel="0" collapsed="false">
      <c r="A9" s="95" t="n">
        <v>42993</v>
      </c>
      <c r="B9" s="96" t="s">
        <v>85</v>
      </c>
      <c r="C9" s="97" t="n">
        <v>1.5</v>
      </c>
      <c r="D9" s="0" t="n">
        <f aca="false">$C9*VLOOKUP($B9,FoodDB!$A$2:$I$1001,3,0)</f>
        <v>0.75</v>
      </c>
      <c r="E9" s="0" t="n">
        <f aca="false">$C9*VLOOKUP($B9,FoodDB!$A$2:$I$1001,4,0)</f>
        <v>0</v>
      </c>
      <c r="F9" s="0" t="n">
        <f aca="false">$C9*VLOOKUP($B9,FoodDB!$A$2:$I$1001,5,0)</f>
        <v>75</v>
      </c>
      <c r="G9" s="0" t="n">
        <f aca="false">$C9*VLOOKUP($B9,FoodDB!$A$2:$I$1001,6,0)</f>
        <v>6.75</v>
      </c>
      <c r="H9" s="0" t="n">
        <f aca="false">$C9*VLOOKUP($B9,FoodDB!$A$2:$I$1001,7,0)</f>
        <v>0</v>
      </c>
      <c r="I9" s="0" t="n">
        <f aca="false">$C9*VLOOKUP($B9,FoodDB!$A$2:$I$1001,8,0)</f>
        <v>300</v>
      </c>
      <c r="J9" s="0" t="n">
        <f aca="false">$C9*VLOOKUP($B9,FoodDB!$A$2:$I$1001,9,0)</f>
        <v>306.75</v>
      </c>
    </row>
    <row r="10" customFormat="false" ht="15" hidden="false" customHeight="false" outlineLevel="0" collapsed="false">
      <c r="B10" s="96" t="s">
        <v>89</v>
      </c>
      <c r="C10" s="97" t="n">
        <v>3</v>
      </c>
      <c r="D10" s="0" t="n">
        <f aca="false">$C10*VLOOKUP($B10,FoodDB!$A$2:$I$1001,3,0)</f>
        <v>18.54</v>
      </c>
      <c r="E10" s="0" t="n">
        <f aca="false">$C10*VLOOKUP($B10,FoodDB!$A$2:$I$1001,4,0)</f>
        <v>0</v>
      </c>
      <c r="F10" s="0" t="n">
        <f aca="false">$C10*VLOOKUP($B10,FoodDB!$A$2:$I$1001,5,0)</f>
        <v>25.56</v>
      </c>
      <c r="G10" s="0" t="n">
        <f aca="false">$C10*VLOOKUP($B10,FoodDB!$A$2:$I$1001,6,0)</f>
        <v>166.86</v>
      </c>
      <c r="H10" s="0" t="n">
        <f aca="false">$C10*VLOOKUP($B10,FoodDB!$A$2:$I$1001,7,0)</f>
        <v>0</v>
      </c>
      <c r="I10" s="0" t="n">
        <f aca="false">$C10*VLOOKUP($B10,FoodDB!$A$2:$I$1001,8,0)</f>
        <v>102.24</v>
      </c>
      <c r="J10" s="0" t="n">
        <f aca="false">$C10*VLOOKUP($B10,FoodDB!$A$2:$I$1001,9,0)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K11" s="99"/>
      <c r="L11" s="99"/>
      <c r="M11" s="99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4" t="str">
        <f aca="false">FoodDB!$C$1</f>
        <v>Fat
(g)</v>
      </c>
      <c r="E13" s="94" t="str">
        <f aca="false">FoodDB!$D$1</f>
        <v> Carbs
(g)</v>
      </c>
      <c r="F13" s="94" t="str">
        <f aca="false">FoodDB!$E$1</f>
        <v>Protein
(g)</v>
      </c>
      <c r="G13" s="94" t="str">
        <f aca="false">FoodDB!$F$1</f>
        <v>Fat
(Cal)</v>
      </c>
      <c r="H13" s="94" t="str">
        <f aca="false">FoodDB!$G$1</f>
        <v>Carb
(Cal)</v>
      </c>
      <c r="I13" s="94" t="str">
        <f aca="false">FoodDB!$H$1</f>
        <v>Protein
(Cal)</v>
      </c>
      <c r="J13" s="94" t="str">
        <f aca="false">FoodDB!$I$1</f>
        <v>Total
Calories</v>
      </c>
      <c r="K13" s="21"/>
      <c r="L13" s="21"/>
      <c r="M13" s="21"/>
    </row>
    <row r="14" customFormat="false" ht="15" hidden="false" customHeight="false" outlineLevel="0" collapsed="false">
      <c r="A14" s="95" t="n">
        <v>42994</v>
      </c>
      <c r="B14" s="96" t="s">
        <v>85</v>
      </c>
      <c r="C14" s="97" t="n">
        <v>1</v>
      </c>
      <c r="D14" s="0" t="n">
        <f aca="false">$C14*VLOOKUP($B14,FoodDB!$A$2:$I$1001,3,0)</f>
        <v>0.5</v>
      </c>
      <c r="E14" s="0" t="n">
        <f aca="false">$C14*VLOOKUP($B14,FoodDB!$A$2:$I$1001,4,0)</f>
        <v>0</v>
      </c>
      <c r="F14" s="0" t="n">
        <f aca="false">$C14*VLOOKUP($B14,FoodDB!$A$2:$I$1001,5,0)</f>
        <v>50</v>
      </c>
      <c r="G14" s="0" t="n">
        <f aca="false">$C14*VLOOKUP($B14,FoodDB!$A$2:$I$1001,6,0)</f>
        <v>4.5</v>
      </c>
      <c r="H14" s="0" t="n">
        <f aca="false">$C14*VLOOKUP($B14,FoodDB!$A$2:$I$1001,7,0)</f>
        <v>0</v>
      </c>
      <c r="I14" s="0" t="n">
        <f aca="false">$C14*VLOOKUP($B14,FoodDB!$A$2:$I$1001,8,0)</f>
        <v>200</v>
      </c>
      <c r="J14" s="0" t="n">
        <f aca="false">$C14*VLOOKUP($B14,FoodDB!$A$2:$I$1001,9,0)</f>
        <v>204.5</v>
      </c>
    </row>
    <row r="15" customFormat="false" ht="15" hidden="false" customHeight="false" outlineLevel="0" collapsed="false">
      <c r="B15" s="96" t="s">
        <v>90</v>
      </c>
      <c r="C15" s="97" t="n">
        <v>7</v>
      </c>
      <c r="D15" s="0" t="n">
        <f aca="false">$C15*VLOOKUP($B15,FoodDB!$A$2:$I$1001,3,0)</f>
        <v>0</v>
      </c>
      <c r="E15" s="0" t="n">
        <f aca="false">$C15*VLOOKUP($B15,FoodDB!$A$2:$I$1001,4,0)</f>
        <v>7</v>
      </c>
      <c r="F15" s="0" t="n">
        <f aca="false">$C15*VLOOKUP($B15,FoodDB!$A$2:$I$1001,5,0)</f>
        <v>4.2</v>
      </c>
      <c r="G15" s="0" t="n">
        <f aca="false">$C15*VLOOKUP($B15,FoodDB!$A$2:$I$1001,6,0)</f>
        <v>0</v>
      </c>
      <c r="H15" s="0" t="n">
        <f aca="false">$C15*VLOOKUP($B15,FoodDB!$A$2:$I$1001,7,0)</f>
        <v>28</v>
      </c>
      <c r="I15" s="0" t="n">
        <f aca="false">$C15*VLOOKUP($B15,FoodDB!$A$2:$I$1001,8,0)</f>
        <v>16.8</v>
      </c>
      <c r="J15" s="0" t="n">
        <f aca="false">$C15*VLOOKUP($B15,FoodDB!$A$2:$I$1001,9,0)</f>
        <v>44.8</v>
      </c>
    </row>
    <row r="16" customFormat="false" ht="15" hidden="false" customHeight="false" outlineLevel="0" collapsed="false">
      <c r="B16" s="96" t="s">
        <v>89</v>
      </c>
      <c r="C16" s="0" t="n">
        <v>5</v>
      </c>
      <c r="D16" s="0" t="n">
        <f aca="false">$C16*VLOOKUP($B16,FoodDB!$A$2:$I$1001,3,0)</f>
        <v>30.9</v>
      </c>
      <c r="E16" s="0" t="n">
        <f aca="false">$C16*VLOOKUP($B16,FoodDB!$A$2:$I$1001,4,0)</f>
        <v>0</v>
      </c>
      <c r="F16" s="0" t="n">
        <f aca="false">$C16*VLOOKUP($B16,FoodDB!$A$2:$I$1001,5,0)</f>
        <v>42.6</v>
      </c>
      <c r="G16" s="0" t="n">
        <f aca="false">$C16*VLOOKUP($B16,FoodDB!$A$2:$I$1001,6,0)</f>
        <v>278.1</v>
      </c>
      <c r="H16" s="0" t="n">
        <f aca="false">$C16*VLOOKUP($B16,FoodDB!$A$2:$I$1001,7,0)</f>
        <v>0</v>
      </c>
      <c r="I16" s="0" t="n">
        <f aca="false">$C16*VLOOKUP($B16,FoodDB!$A$2:$I$1001,8,0)</f>
        <v>170.4</v>
      </c>
      <c r="J16" s="0" t="n">
        <f aca="false">$C16*VLOOKUP($B16,FoodDB!$A$2:$I$1001,9,0)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K17" s="99"/>
      <c r="L17" s="99"/>
      <c r="M17" s="99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4" t="str">
        <f aca="false">FoodDB!$C$1</f>
        <v>Fat
(g)</v>
      </c>
      <c r="E19" s="94" t="str">
        <f aca="false">FoodDB!$D$1</f>
        <v> Carbs
(g)</v>
      </c>
      <c r="F19" s="94" t="str">
        <f aca="false">FoodDB!$E$1</f>
        <v>Protein
(g)</v>
      </c>
      <c r="G19" s="94" t="str">
        <f aca="false">FoodDB!$F$1</f>
        <v>Fat
(Cal)</v>
      </c>
      <c r="H19" s="94" t="str">
        <f aca="false">FoodDB!$G$1</f>
        <v>Carb
(Cal)</v>
      </c>
      <c r="I19" s="94" t="str">
        <f aca="false">FoodDB!$H$1</f>
        <v>Protein
(Cal)</v>
      </c>
      <c r="J19" s="94" t="str">
        <f aca="false">FoodDB!$I$1</f>
        <v>Total
Calories</v>
      </c>
    </row>
    <row r="20" customFormat="false" ht="15" hidden="false" customHeight="false" outlineLevel="0" collapsed="false">
      <c r="A20" s="95" t="n">
        <f aca="false">A14+1</f>
        <v>42995</v>
      </c>
      <c r="B20" s="96" t="s">
        <v>85</v>
      </c>
      <c r="C20" s="97" t="n">
        <v>2</v>
      </c>
      <c r="D20" s="0" t="n">
        <f aca="false">$C20*VLOOKUP($B20,FoodDB!$A$2:$I$1001,3,0)</f>
        <v>1</v>
      </c>
      <c r="E20" s="0" t="n">
        <f aca="false">$C20*VLOOKUP($B20,FoodDB!$A$2:$I$1001,4,0)</f>
        <v>0</v>
      </c>
      <c r="F20" s="0" t="n">
        <f aca="false">$C20*VLOOKUP($B20,FoodDB!$A$2:$I$1001,5,0)</f>
        <v>100</v>
      </c>
      <c r="G20" s="0" t="n">
        <f aca="false">$C20*VLOOKUP($B20,FoodDB!$A$2:$I$1001,6,0)</f>
        <v>9</v>
      </c>
      <c r="H20" s="0" t="n">
        <f aca="false">$C20*VLOOKUP($B20,FoodDB!$A$2:$I$1001,7,0)</f>
        <v>0</v>
      </c>
      <c r="I20" s="0" t="n">
        <f aca="false">$C20*VLOOKUP($B20,FoodDB!$A$2:$I$1001,8,0)</f>
        <v>400</v>
      </c>
      <c r="J20" s="0" t="n">
        <f aca="false">$C20*VLOOKUP($B20,FoodDB!$A$2:$I$1001,9,0)</f>
        <v>409</v>
      </c>
    </row>
    <row r="21" customFormat="false" ht="15" hidden="false" customHeight="false" outlineLevel="0" collapsed="false">
      <c r="B21" s="96" t="s">
        <v>90</v>
      </c>
      <c r="C21" s="97" t="n">
        <v>14</v>
      </c>
      <c r="D21" s="0" t="n">
        <f aca="false">$C21*VLOOKUP($B21,FoodDB!$A$2:$I$1001,3,0)</f>
        <v>0</v>
      </c>
      <c r="E21" s="0" t="n">
        <f aca="false">$C21*VLOOKUP($B21,FoodDB!$A$2:$I$1001,4,0)</f>
        <v>14</v>
      </c>
      <c r="F21" s="0" t="n">
        <f aca="false">$C21*VLOOKUP($B21,FoodDB!$A$2:$I$1001,5,0)</f>
        <v>8.4</v>
      </c>
      <c r="G21" s="0" t="n">
        <f aca="false">$C21*VLOOKUP($B21,FoodDB!$A$2:$I$1001,6,0)</f>
        <v>0</v>
      </c>
      <c r="H21" s="0" t="n">
        <f aca="false">$C21*VLOOKUP($B21,FoodDB!$A$2:$I$1001,7,0)</f>
        <v>56</v>
      </c>
      <c r="I21" s="0" t="n">
        <f aca="false">$C21*VLOOKUP($B21,FoodDB!$A$2:$I$1001,8,0)</f>
        <v>33.6</v>
      </c>
      <c r="J21" s="0" t="n">
        <f aca="false">$C21*VLOOKUP($B21,FoodDB!$A$2:$I$1001,9,0)</f>
        <v>89.6</v>
      </c>
    </row>
    <row r="22" customFormat="false" ht="15" hidden="false" customHeight="false" outlineLevel="0" collapsed="false">
      <c r="B22" s="96" t="s">
        <v>91</v>
      </c>
      <c r="C22" s="97" t="n">
        <v>0</v>
      </c>
      <c r="D22" s="0" t="n">
        <f aca="false">$C22*VLOOKUP($B22,FoodDB!$A$2:$I$1001,3,0)</f>
        <v>0</v>
      </c>
      <c r="E22" s="0" t="n">
        <f aca="false">$C22*VLOOKUP($B22,FoodDB!$A$2:$I$1001,4,0)</f>
        <v>0</v>
      </c>
      <c r="F22" s="0" t="n">
        <f aca="false">$C22*VLOOKUP($B22,FoodDB!$A$2:$I$1001,5,0)</f>
        <v>0</v>
      </c>
      <c r="G22" s="0" t="n">
        <f aca="false">$C22*VLOOKUP($B22,FoodDB!$A$2:$I$1001,6,0)</f>
        <v>0</v>
      </c>
      <c r="H22" s="0" t="n">
        <f aca="false">$C22*VLOOKUP($B22,FoodDB!$A$2:$I$1001,7,0)</f>
        <v>0</v>
      </c>
      <c r="I22" s="0" t="n">
        <f aca="false">$C22*VLOOKUP($B22,FoodDB!$A$2:$I$1001,8,0)</f>
        <v>0</v>
      </c>
      <c r="J22" s="0" t="n">
        <f aca="false">$C22*VLOOKUP($B22,FoodDB!$A$2:$I$1001,9,0)</f>
        <v>0</v>
      </c>
    </row>
    <row r="23" customFormat="false" ht="15" hidden="false" customHeight="false" outlineLevel="0" collapsed="false">
      <c r="B23" s="96" t="s">
        <v>89</v>
      </c>
      <c r="C23" s="0" t="n">
        <v>3</v>
      </c>
      <c r="D23" s="0" t="n">
        <f aca="false">$C23*VLOOKUP($B23,FoodDB!$A$2:$I$1001,3,0)</f>
        <v>18.54</v>
      </c>
      <c r="E23" s="0" t="n">
        <f aca="false">$C23*VLOOKUP($B23,FoodDB!$A$2:$I$1001,4,0)</f>
        <v>0</v>
      </c>
      <c r="F23" s="0" t="n">
        <f aca="false">$C23*VLOOKUP($B23,FoodDB!$A$2:$I$1001,5,0)</f>
        <v>25.56</v>
      </c>
      <c r="G23" s="0" t="n">
        <f aca="false">$C23*VLOOKUP($B23,FoodDB!$A$2:$I$1001,6,0)</f>
        <v>166.86</v>
      </c>
      <c r="H23" s="0" t="n">
        <f aca="false">$C23*VLOOKUP($B23,FoodDB!$A$2:$I$1001,7,0)</f>
        <v>0</v>
      </c>
      <c r="I23" s="0" t="n">
        <f aca="false">$C23*VLOOKUP($B23,FoodDB!$A$2:$I$1001,8,0)</f>
        <v>102.24</v>
      </c>
      <c r="J23" s="0" t="n">
        <f aca="false">$C23*VLOOKUP($B23,FoodDB!$A$2:$I$1001,9,0)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0"/>
      <c r="F25" s="100"/>
      <c r="G25" s="100" t="n">
        <f aca="false">LossChart!N5</f>
        <v>291.973898227686</v>
      </c>
      <c r="H25" s="100" t="n">
        <f aca="false">LossChart!O5</f>
        <v>80</v>
      </c>
      <c r="I25" s="100" t="n">
        <f aca="false">LossChart!P5</f>
        <v>474.75946423551</v>
      </c>
      <c r="J25" s="100" t="n">
        <f aca="false">LossChart!Q5</f>
        <v>846.733362463196</v>
      </c>
    </row>
    <row r="26" customFormat="false" ht="15" hidden="false" customHeight="false" outlineLevel="0" collapsed="false">
      <c r="A26" s="0" t="s">
        <v>94</v>
      </c>
      <c r="G26" s="0" t="n">
        <f aca="false">G25-G24</f>
        <v>116.113898227686</v>
      </c>
      <c r="H26" s="0" t="n">
        <f aca="false">H25-H24</f>
        <v>24</v>
      </c>
      <c r="I26" s="0" t="n">
        <f aca="false">I25-I24</f>
        <v>-61.0805357644903</v>
      </c>
      <c r="J26" s="0" t="n">
        <f aca="false">J25-J24</f>
        <v>79.0333624631955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4" t="str">
        <f aca="false">FoodDB!$C$1</f>
        <v>Fat
(g)</v>
      </c>
      <c r="E28" s="94" t="str">
        <f aca="false">FoodDB!$D$1</f>
        <v> Carbs
(g)</v>
      </c>
      <c r="F28" s="94" t="str">
        <f aca="false">FoodDB!$E$1</f>
        <v>Protein
(g)</v>
      </c>
      <c r="G28" s="94" t="str">
        <f aca="false">FoodDB!$F$1</f>
        <v>Fat
(Cal)</v>
      </c>
      <c r="H28" s="94" t="str">
        <f aca="false">FoodDB!$G$1</f>
        <v>Carb
(Cal)</v>
      </c>
      <c r="I28" s="94" t="str">
        <f aca="false">FoodDB!$H$1</f>
        <v>Protein
(Cal)</v>
      </c>
      <c r="J28" s="94" t="str">
        <f aca="false">FoodDB!$I$1</f>
        <v>Total
Calories</v>
      </c>
    </row>
    <row r="29" customFormat="false" ht="15" hidden="false" customHeight="false" outlineLevel="0" collapsed="false">
      <c r="A29" s="95" t="n">
        <f aca="false">A20+1</f>
        <v>42996</v>
      </c>
      <c r="B29" s="96" t="s">
        <v>95</v>
      </c>
      <c r="C29" s="97" t="n">
        <v>1.2</v>
      </c>
      <c r="D29" s="0" t="n">
        <f aca="false">$C29*VLOOKUP($B29,FoodDB!$A$2:$I$1001,3,0)</f>
        <v>0.96</v>
      </c>
      <c r="E29" s="0" t="n">
        <f aca="false">$C29*VLOOKUP($B29,FoodDB!$A$2:$I$1001,4,0)</f>
        <v>0</v>
      </c>
      <c r="F29" s="0" t="n">
        <f aca="false">$C29*VLOOKUP($B29,FoodDB!$A$2:$I$1001,5,0)</f>
        <v>40.8</v>
      </c>
      <c r="G29" s="0" t="n">
        <f aca="false">$C29*VLOOKUP($B29,FoodDB!$A$2:$I$1001,6,0)</f>
        <v>8.64</v>
      </c>
      <c r="H29" s="0" t="n">
        <f aca="false">$C29*VLOOKUP($B29,FoodDB!$A$2:$I$1001,7,0)</f>
        <v>0</v>
      </c>
      <c r="I29" s="0" t="n">
        <f aca="false">$C29*VLOOKUP($B29,FoodDB!$A$2:$I$1001,8,0)</f>
        <v>163.2</v>
      </c>
      <c r="J29" s="0" t="n">
        <f aca="false">$C29*VLOOKUP($B29,FoodDB!$A$2:$I$1001,9,0)</f>
        <v>171.84</v>
      </c>
    </row>
    <row r="30" customFormat="false" ht="15" hidden="false" customHeight="false" outlineLevel="0" collapsed="false">
      <c r="B30" s="96" t="s">
        <v>85</v>
      </c>
      <c r="C30" s="97" t="n">
        <v>1</v>
      </c>
      <c r="D30" s="0" t="n">
        <f aca="false">$C30*VLOOKUP($B30,FoodDB!$A$2:$I$1001,3,0)</f>
        <v>0.5</v>
      </c>
      <c r="E30" s="0" t="n">
        <f aca="false">$C30*VLOOKUP($B30,FoodDB!$A$2:$I$1001,4,0)</f>
        <v>0</v>
      </c>
      <c r="F30" s="0" t="n">
        <f aca="false">$C30*VLOOKUP($B30,FoodDB!$A$2:$I$1001,5,0)</f>
        <v>50</v>
      </c>
      <c r="G30" s="0" t="n">
        <f aca="false">$C30*VLOOKUP($B30,FoodDB!$A$2:$I$1001,6,0)</f>
        <v>4.5</v>
      </c>
      <c r="H30" s="0" t="n">
        <f aca="false">$C30*VLOOKUP($B30,FoodDB!$A$2:$I$1001,7,0)</f>
        <v>0</v>
      </c>
      <c r="I30" s="0" t="n">
        <f aca="false">$C30*VLOOKUP($B30,FoodDB!$A$2:$I$1001,8,0)</f>
        <v>200</v>
      </c>
      <c r="J30" s="0" t="n">
        <f aca="false">$C30*VLOOKUP($B30,FoodDB!$A$2:$I$1001,9,0)</f>
        <v>204.5</v>
      </c>
    </row>
    <row r="31" customFormat="false" ht="15" hidden="false" customHeight="false" outlineLevel="0" collapsed="false">
      <c r="B31" s="96" t="s">
        <v>86</v>
      </c>
      <c r="C31" s="97" t="n">
        <v>12</v>
      </c>
      <c r="D31" s="0" t="n">
        <f aca="false">$C31*VLOOKUP($B31,FoodDB!$A$2:$I$1001,3,0)</f>
        <v>0</v>
      </c>
      <c r="E31" s="0" t="n">
        <f aca="false">$C31*VLOOKUP($B31,FoodDB!$A$2:$I$1001,4,0)</f>
        <v>7.71428571428572</v>
      </c>
      <c r="F31" s="0" t="n">
        <f aca="false">$C31*VLOOKUP($B31,FoodDB!$A$2:$I$1001,5,0)</f>
        <v>3.85714285714286</v>
      </c>
      <c r="G31" s="0" t="n">
        <f aca="false">$C31*VLOOKUP($B31,FoodDB!$A$2:$I$1001,6,0)</f>
        <v>0</v>
      </c>
      <c r="H31" s="0" t="n">
        <f aca="false">$C31*VLOOKUP($B31,FoodDB!$A$2:$I$1001,7,0)</f>
        <v>30.8571428571429</v>
      </c>
      <c r="I31" s="0" t="n">
        <f aca="false">$C31*VLOOKUP($B31,FoodDB!$A$2:$I$1001,8,0)</f>
        <v>15.4285714285714</v>
      </c>
      <c r="J31" s="0" t="n">
        <f aca="false">$C31*VLOOKUP($B31,FoodDB!$A$2:$I$1001,9,0)</f>
        <v>46.2857142857143</v>
      </c>
    </row>
    <row r="32" customFormat="false" ht="15" hidden="false" customHeight="false" outlineLevel="0" collapsed="false">
      <c r="B32" s="96" t="s">
        <v>89</v>
      </c>
      <c r="C32" s="97" t="n">
        <v>4</v>
      </c>
      <c r="D32" s="0" t="n">
        <f aca="false">$C32*VLOOKUP($B32,FoodDB!$A$2:$I$1001,3,0)</f>
        <v>24.72</v>
      </c>
      <c r="E32" s="0" t="n">
        <f aca="false">$C32*VLOOKUP($B32,FoodDB!$A$2:$I$1001,4,0)</f>
        <v>0</v>
      </c>
      <c r="F32" s="0" t="n">
        <f aca="false">$C32*VLOOKUP($B32,FoodDB!$A$2:$I$1001,5,0)</f>
        <v>34.08</v>
      </c>
      <c r="G32" s="0" t="n">
        <f aca="false">$C32*VLOOKUP($B32,FoodDB!$A$2:$I$1001,6,0)</f>
        <v>222.48</v>
      </c>
      <c r="H32" s="0" t="n">
        <f aca="false">$C32*VLOOKUP($B32,FoodDB!$A$2:$I$1001,7,0)</f>
        <v>0</v>
      </c>
      <c r="I32" s="0" t="n">
        <f aca="false">$C32*VLOOKUP($B32,FoodDB!$A$2:$I$1001,8,0)</f>
        <v>136.32</v>
      </c>
      <c r="J32" s="0" t="n">
        <f aca="false">$C32*VLOOKUP($B32,FoodDB!$A$2:$I$1001,9,0)</f>
        <v>358.8</v>
      </c>
    </row>
    <row r="33" customFormat="false" ht="15" hidden="false" customHeight="false" outlineLevel="0" collapsed="false">
      <c r="B33" s="96" t="s">
        <v>90</v>
      </c>
      <c r="C33" s="0" t="n">
        <v>7</v>
      </c>
      <c r="D33" s="0" t="n">
        <f aca="false">$C33*VLOOKUP($B33,FoodDB!$A$2:$I$1001,3,0)</f>
        <v>0</v>
      </c>
      <c r="E33" s="0" t="n">
        <f aca="false">$C33*VLOOKUP($B33,FoodDB!$A$2:$I$1001,4,0)</f>
        <v>7</v>
      </c>
      <c r="F33" s="0" t="n">
        <f aca="false">$C33*VLOOKUP($B33,FoodDB!$A$2:$I$1001,5,0)</f>
        <v>4.2</v>
      </c>
      <c r="G33" s="0" t="n">
        <f aca="false">$C33*VLOOKUP($B33,FoodDB!$A$2:$I$1001,6,0)</f>
        <v>0</v>
      </c>
      <c r="H33" s="0" t="n">
        <f aca="false">$C33*VLOOKUP($B33,FoodDB!$A$2:$I$1001,7,0)</f>
        <v>28</v>
      </c>
      <c r="I33" s="0" t="n">
        <f aca="false">$C33*VLOOKUP($B33,FoodDB!$A$2:$I$1001,8,0)</f>
        <v>16.8</v>
      </c>
      <c r="J33" s="0" t="n">
        <f aca="false">$C33*VLOOKUP($B33,FoodDB!$A$2:$I$1001,9,0)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0"/>
      <c r="F35" s="100"/>
      <c r="G35" s="100" t="n">
        <f aca="false">LossChart!N7</f>
        <v>310.850889529933</v>
      </c>
      <c r="H35" s="100" t="n">
        <f aca="false">LossChart!O7</f>
        <v>80</v>
      </c>
      <c r="I35" s="100" t="n">
        <f aca="false">LossChart!P7</f>
        <v>474.75946423551</v>
      </c>
      <c r="J35" s="100" t="n">
        <f aca="false">LossChart!Q7</f>
        <v>865.610353765443</v>
      </c>
    </row>
    <row r="36" customFormat="false" ht="15" hidden="false" customHeight="false" outlineLevel="0" collapsed="false">
      <c r="A36" s="0" t="s">
        <v>94</v>
      </c>
      <c r="G36" s="0" t="n">
        <f aca="false">G35-G34</f>
        <v>75.2308895299333</v>
      </c>
      <c r="H36" s="0" t="n">
        <f aca="false">H35-H34</f>
        <v>21.1428571428571</v>
      </c>
      <c r="I36" s="0" t="n">
        <f aca="false">I35-I34</f>
        <v>-56.9891071930617</v>
      </c>
      <c r="J36" s="0" t="n">
        <f aca="false">J35-J34</f>
        <v>39.3846394797287</v>
      </c>
    </row>
    <row r="38" customFormat="false" ht="22.95" hidden="false" customHeight="false" outlineLevel="0" collapsed="false">
      <c r="A38" s="21" t="s">
        <v>63</v>
      </c>
      <c r="B38" s="21" t="s">
        <v>83</v>
      </c>
      <c r="C38" s="21" t="s">
        <v>84</v>
      </c>
      <c r="D38" s="94" t="str">
        <f aca="false">FoodDB!$C$1</f>
        <v>Fat
(g)</v>
      </c>
      <c r="E38" s="94" t="str">
        <f aca="false">FoodDB!$D$1</f>
        <v> Carbs
(g)</v>
      </c>
      <c r="F38" s="94" t="str">
        <f aca="false">FoodDB!$E$1</f>
        <v>Protein
(g)</v>
      </c>
      <c r="G38" s="94" t="str">
        <f aca="false">FoodDB!$F$1</f>
        <v>Fat
(Cal)</v>
      </c>
      <c r="H38" s="94" t="str">
        <f aca="false">FoodDB!$G$1</f>
        <v>Carb
(Cal)</v>
      </c>
      <c r="I38" s="94" t="str">
        <f aca="false">FoodDB!$H$1</f>
        <v>Protein
(Cal)</v>
      </c>
      <c r="J38" s="94" t="str">
        <f aca="false">FoodDB!$I$1</f>
        <v>Total
Calories</v>
      </c>
    </row>
    <row r="39" customFormat="false" ht="13.8" hidden="false" customHeight="false" outlineLevel="0" collapsed="false">
      <c r="A39" s="95" t="n">
        <f aca="false">A30+1</f>
        <v>1</v>
      </c>
      <c r="B39" s="96" t="s">
        <v>95</v>
      </c>
      <c r="C39" s="97" t="n">
        <v>1.1</v>
      </c>
      <c r="D39" s="0" t="n">
        <f aca="false">$C39*VLOOKUP($B39,FoodDB!$A$2:$I$1001,3,0)</f>
        <v>0.88</v>
      </c>
      <c r="E39" s="0" t="n">
        <f aca="false">$C39*VLOOKUP($B39,FoodDB!$A$2:$I$1001,4,0)</f>
        <v>0</v>
      </c>
      <c r="F39" s="0" t="n">
        <f aca="false">$C39*VLOOKUP($B39,FoodDB!$A$2:$I$1001,5,0)</f>
        <v>37.4</v>
      </c>
      <c r="G39" s="0" t="n">
        <f aca="false">$C39*VLOOKUP($B39,FoodDB!$A$2:$I$1001,6,0)</f>
        <v>7.92</v>
      </c>
      <c r="H39" s="0" t="n">
        <f aca="false">$C39*VLOOKUP($B39,FoodDB!$A$2:$I$1001,7,0)</f>
        <v>0</v>
      </c>
      <c r="I39" s="0" t="n">
        <f aca="false">$C39*VLOOKUP($B39,FoodDB!$A$2:$I$1001,8,0)</f>
        <v>149.6</v>
      </c>
      <c r="J39" s="0" t="n">
        <f aca="false">$C39*VLOOKUP($B39,FoodDB!$A$2:$I$1001,9,0)</f>
        <v>157.52</v>
      </c>
    </row>
    <row r="40" customFormat="false" ht="13.8" hidden="false" customHeight="false" outlineLevel="0" collapsed="false">
      <c r="B40" s="96" t="s">
        <v>85</v>
      </c>
      <c r="C40" s="97" t="n">
        <v>1</v>
      </c>
      <c r="D40" s="0" t="n">
        <f aca="false">$C40*VLOOKUP($B40,FoodDB!$A$2:$I$1001,3,0)</f>
        <v>0.5</v>
      </c>
      <c r="E40" s="0" t="n">
        <f aca="false">$C40*VLOOKUP($B40,FoodDB!$A$2:$I$1001,4,0)</f>
        <v>0</v>
      </c>
      <c r="F40" s="0" t="n">
        <f aca="false">$C40*VLOOKUP($B40,FoodDB!$A$2:$I$1001,5,0)</f>
        <v>50</v>
      </c>
      <c r="G40" s="0" t="n">
        <f aca="false">$C40*VLOOKUP($B40,FoodDB!$A$2:$I$1001,6,0)</f>
        <v>4.5</v>
      </c>
      <c r="H40" s="0" t="n">
        <f aca="false">$C40*VLOOKUP($B40,FoodDB!$A$2:$I$1001,7,0)</f>
        <v>0</v>
      </c>
      <c r="I40" s="0" t="n">
        <f aca="false">$C40*VLOOKUP($B40,FoodDB!$A$2:$I$1001,8,0)</f>
        <v>200</v>
      </c>
      <c r="J40" s="0" t="n">
        <f aca="false">$C40*VLOOKUP($B40,FoodDB!$A$2:$I$1001,9,0)</f>
        <v>204.5</v>
      </c>
    </row>
    <row r="41" customFormat="false" ht="13.8" hidden="false" customHeight="false" outlineLevel="0" collapsed="false">
      <c r="B41" s="96" t="s">
        <v>96</v>
      </c>
      <c r="C41" s="97" t="n">
        <v>4</v>
      </c>
      <c r="D41" s="0" t="n">
        <f aca="false">$C41*VLOOKUP($B41,FoodDB!$A$2:$I$1001,3,0)</f>
        <v>0.4</v>
      </c>
      <c r="E41" s="0" t="n">
        <f aca="false">$C41*VLOOKUP($B41,FoodDB!$A$2:$I$1001,4,0)</f>
        <v>7.2</v>
      </c>
      <c r="F41" s="0" t="n">
        <f aca="false">$C41*VLOOKUP($B41,FoodDB!$A$2:$I$1001,5,0)</f>
        <v>8.8</v>
      </c>
      <c r="G41" s="0" t="n">
        <f aca="false">$C41*VLOOKUP($B41,FoodDB!$A$2:$I$1001,6,0)</f>
        <v>3.6</v>
      </c>
      <c r="H41" s="0" t="n">
        <f aca="false">$C41*VLOOKUP($B41,FoodDB!$A$2:$I$1001,7,0)</f>
        <v>28.8</v>
      </c>
      <c r="I41" s="0" t="n">
        <f aca="false">$C41*VLOOKUP($B41,FoodDB!$A$2:$I$1001,8,0)</f>
        <v>35.2</v>
      </c>
      <c r="J41" s="0" t="n">
        <f aca="false">$C41*VLOOKUP($B41,FoodDB!$A$2:$I$1001,9,0)</f>
        <v>67.6</v>
      </c>
    </row>
    <row r="42" customFormat="false" ht="13.8" hidden="false" customHeight="false" outlineLevel="0" collapsed="false">
      <c r="B42" s="96" t="s">
        <v>89</v>
      </c>
      <c r="C42" s="97" t="n">
        <v>4</v>
      </c>
      <c r="D42" s="0" t="n">
        <f aca="false">$C42*VLOOKUP($B42,FoodDB!$A$2:$I$1001,3,0)</f>
        <v>24.72</v>
      </c>
      <c r="E42" s="0" t="n">
        <f aca="false">$C42*VLOOKUP($B42,FoodDB!$A$2:$I$1001,4,0)</f>
        <v>0</v>
      </c>
      <c r="F42" s="0" t="n">
        <f aca="false">$C42*VLOOKUP($B42,FoodDB!$A$2:$I$1001,5,0)</f>
        <v>34.08</v>
      </c>
      <c r="G42" s="0" t="n">
        <f aca="false">$C42*VLOOKUP($B42,FoodDB!$A$2:$I$1001,6,0)</f>
        <v>222.48</v>
      </c>
      <c r="H42" s="0" t="n">
        <f aca="false">$C42*VLOOKUP($B42,FoodDB!$A$2:$I$1001,7,0)</f>
        <v>0</v>
      </c>
      <c r="I42" s="0" t="n">
        <f aca="false">$C42*VLOOKUP($B42,FoodDB!$A$2:$I$1001,8,0)</f>
        <v>136.32</v>
      </c>
      <c r="J42" s="0" t="n">
        <f aca="false">$C42*VLOOKUP($B42,FoodDB!$A$2:$I$1001,9,0)</f>
        <v>358.8</v>
      </c>
    </row>
    <row r="43" customFormat="false" ht="13.8" hidden="false" customHeight="false" outlineLevel="0" collapsed="false">
      <c r="B43" s="96" t="s">
        <v>90</v>
      </c>
      <c r="C43" s="0" t="n">
        <v>7</v>
      </c>
      <c r="D43" s="0" t="n">
        <f aca="false">$C43*VLOOKUP($B43,FoodDB!$A$2:$I$1001,3,0)</f>
        <v>0</v>
      </c>
      <c r="E43" s="0" t="n">
        <f aca="false">$C43*VLOOKUP($B43,FoodDB!$A$2:$I$1001,4,0)</f>
        <v>7</v>
      </c>
      <c r="F43" s="0" t="n">
        <f aca="false">$C43*VLOOKUP($B43,FoodDB!$A$2:$I$1001,5,0)</f>
        <v>4.2</v>
      </c>
      <c r="G43" s="0" t="n">
        <f aca="false">$C43*VLOOKUP($B43,FoodDB!$A$2:$I$1001,6,0)</f>
        <v>0</v>
      </c>
      <c r="H43" s="0" t="n">
        <f aca="false">$C43*VLOOKUP($B43,FoodDB!$A$2:$I$1001,7,0)</f>
        <v>28</v>
      </c>
      <c r="I43" s="0" t="n">
        <f aca="false">$C43*VLOOKUP($B43,FoodDB!$A$2:$I$1001,8,0)</f>
        <v>16.8</v>
      </c>
      <c r="J43" s="0" t="n">
        <f aca="false">$C43*VLOOKUP($B43,FoodDB!$A$2:$I$1001,9,0)</f>
        <v>44.8</v>
      </c>
    </row>
    <row r="44" customFormat="false" ht="13.8" hidden="false" customHeight="false" outlineLevel="0" collapsed="false">
      <c r="A44" s="0" t="s">
        <v>88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3.8" hidden="false" customHeight="false" outlineLevel="0" collapsed="false">
      <c r="A45" s="0" t="s">
        <v>92</v>
      </c>
      <c r="B45" s="0" t="s">
        <v>93</v>
      </c>
      <c r="E45" s="100"/>
      <c r="F45" s="100"/>
      <c r="G45" s="100" t="n">
        <f aca="false">LossChart!N8</f>
        <v>319.326169415369</v>
      </c>
      <c r="H45" s="100" t="n">
        <f aca="false">LossChart!O8</f>
        <v>80</v>
      </c>
      <c r="I45" s="100" t="n">
        <f aca="false">LossChart!P8</f>
        <v>474.75946423551</v>
      </c>
      <c r="J45" s="100" t="n">
        <f aca="false">LossChart!Q8</f>
        <v>874.085633650879</v>
      </c>
    </row>
    <row r="46" customFormat="false" ht="13.8" hidden="false" customHeight="false" outlineLevel="0" collapsed="false">
      <c r="A46" s="0" t="s">
        <v>94</v>
      </c>
      <c r="G46" s="0" t="n">
        <f aca="false">G45-G44</f>
        <v>80.8261694153689</v>
      </c>
      <c r="H46" s="0" t="n">
        <f aca="false">H45-H44</f>
        <v>23.2</v>
      </c>
      <c r="I46" s="0" t="n">
        <f aca="false">I45-I44</f>
        <v>-63.1605357644903</v>
      </c>
      <c r="J46" s="0" t="n">
        <f aca="false">J45-J44</f>
        <v>40.8656336508786</v>
      </c>
    </row>
  </sheetData>
  <dataValidations count="1">
    <dataValidation allowBlank="true" operator="equal" showDropDown="false" showErrorMessage="true" showInputMessage="false" sqref="B2:B5 B9:B10 B14:B16 B20:B23 B29:B33 B39:B43" type="list">
      <formula1>FoodDB!$A$2:$A$31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1" min="1" style="32" width="21.29"/>
    <col collapsed="false" customWidth="true" hidden="false" outlineLevel="0" max="2" min="2" style="101" width="11.14"/>
    <col collapsed="false" customWidth="true" hidden="false" outlineLevel="0" max="3" min="3" style="32" width="6.01"/>
    <col collapsed="false" customWidth="true" hidden="false" outlineLevel="0" max="4" min="4" style="32" width="6.57"/>
    <col collapsed="false" customWidth="true" hidden="false" outlineLevel="0" max="5" min="5" style="32" width="7.57"/>
    <col collapsed="false" customWidth="true" hidden="false" outlineLevel="0" max="6" min="6" style="32" width="7"/>
    <col collapsed="false" customWidth="true" hidden="false" outlineLevel="0" max="7" min="7" style="32" width="6.01"/>
    <col collapsed="false" customWidth="true" hidden="false" outlineLevel="0" max="8" min="8" style="32" width="7.57"/>
    <col collapsed="false" customWidth="true" hidden="false" outlineLevel="0" max="9" min="9" style="32" width="8"/>
    <col collapsed="false" customWidth="true" hidden="false" outlineLevel="0" max="1025" min="10" style="32" width="8.71"/>
  </cols>
  <sheetData>
    <row r="1" customFormat="false" ht="45" hidden="false" customHeight="false" outlineLevel="0" collapsed="false">
      <c r="A1" s="102" t="s">
        <v>83</v>
      </c>
      <c r="B1" s="103" t="s">
        <v>97</v>
      </c>
      <c r="C1" s="104" t="s">
        <v>70</v>
      </c>
      <c r="D1" s="104" t="s">
        <v>98</v>
      </c>
      <c r="E1" s="104" t="s">
        <v>72</v>
      </c>
      <c r="F1" s="104" t="s">
        <v>99</v>
      </c>
      <c r="G1" s="104" t="s">
        <v>100</v>
      </c>
      <c r="H1" s="104" t="s">
        <v>101</v>
      </c>
      <c r="I1" s="105" t="s">
        <v>102</v>
      </c>
    </row>
    <row r="2" customFormat="false" ht="13.8" hidden="false" customHeight="false" outlineLevel="0" collapsed="false">
      <c r="A2" s="32" t="s">
        <v>103</v>
      </c>
      <c r="B2" s="101" t="n">
        <v>1</v>
      </c>
      <c r="C2" s="106" t="n">
        <v>0</v>
      </c>
      <c r="D2" s="106" t="n">
        <v>0</v>
      </c>
      <c r="E2" s="106" t="n">
        <v>0</v>
      </c>
      <c r="F2" s="106" t="n">
        <v>0</v>
      </c>
      <c r="G2" s="106" t="n">
        <v>0</v>
      </c>
      <c r="H2" s="106" t="n">
        <v>0</v>
      </c>
      <c r="I2" s="106" t="n">
        <v>0</v>
      </c>
    </row>
    <row r="3" customFormat="false" ht="13.8" hidden="false" customHeight="false" outlineLevel="0" collapsed="false">
      <c r="A3" s="32" t="s">
        <v>96</v>
      </c>
      <c r="B3" s="101" t="s">
        <v>104</v>
      </c>
      <c r="C3" s="32" t="n">
        <v>0.1</v>
      </c>
      <c r="D3" s="32" t="n">
        <v>1.8</v>
      </c>
      <c r="E3" s="32" t="n">
        <v>2.2</v>
      </c>
      <c r="F3" s="106" t="n">
        <f aca="false">9*C3</f>
        <v>0.9</v>
      </c>
      <c r="G3" s="106" t="n">
        <f aca="false">4*D3</f>
        <v>7.2</v>
      </c>
      <c r="H3" s="106" t="n">
        <f aca="false">4*E3</f>
        <v>8.8</v>
      </c>
      <c r="I3" s="106" t="n">
        <f aca="false">SUM(F3:H3)</f>
        <v>16.9</v>
      </c>
    </row>
    <row r="4" customFormat="false" ht="13.8" hidden="false" customHeight="false" outlineLevel="0" collapsed="false">
      <c r="A4" s="32" t="s">
        <v>86</v>
      </c>
      <c r="B4" s="101" t="s">
        <v>105</v>
      </c>
      <c r="C4" s="106" t="n">
        <f aca="false">4.5*0/14</f>
        <v>0</v>
      </c>
      <c r="D4" s="106" t="n">
        <f aca="false">4.5*2/14</f>
        <v>0.642857142857143</v>
      </c>
      <c r="E4" s="106" t="n">
        <f aca="false">4.5*1/14</f>
        <v>0.321428571428571</v>
      </c>
      <c r="F4" s="106" t="n">
        <f aca="false">9*C4</f>
        <v>0</v>
      </c>
      <c r="G4" s="106" t="n">
        <f aca="false">4*D4</f>
        <v>2.57142857142857</v>
      </c>
      <c r="H4" s="106" t="n">
        <f aca="false">4*E4</f>
        <v>1.28571428571429</v>
      </c>
      <c r="I4" s="106" t="n">
        <f aca="false">SUM(F4:H4)</f>
        <v>3.85714285714286</v>
      </c>
    </row>
    <row r="5" customFormat="false" ht="13.8" hidden="false" customHeight="false" outlineLevel="0" collapsed="false">
      <c r="A5" s="32" t="s">
        <v>106</v>
      </c>
      <c r="B5" s="101" t="s">
        <v>107</v>
      </c>
      <c r="C5" s="106" t="n">
        <v>1.6</v>
      </c>
      <c r="D5" s="106" t="n">
        <f aca="false">29-12</f>
        <v>17</v>
      </c>
      <c r="E5" s="106" t="n">
        <v>11</v>
      </c>
      <c r="F5" s="106" t="n">
        <f aca="false">9*C5</f>
        <v>14.4</v>
      </c>
      <c r="G5" s="106" t="n">
        <f aca="false">4*D5</f>
        <v>68</v>
      </c>
      <c r="H5" s="106" t="n">
        <f aca="false">4*E5</f>
        <v>44</v>
      </c>
      <c r="I5" s="106" t="n">
        <f aca="false">SUM(F5:H5)</f>
        <v>126.4</v>
      </c>
    </row>
    <row r="6" customFormat="false" ht="13.8" hidden="false" customHeight="false" outlineLevel="0" collapsed="false">
      <c r="A6" s="107" t="s">
        <v>87</v>
      </c>
      <c r="B6" s="108" t="s">
        <v>108</v>
      </c>
      <c r="C6" s="106" t="n">
        <v>9</v>
      </c>
      <c r="D6" s="106" t="n">
        <v>2</v>
      </c>
      <c r="E6" s="109" t="n">
        <v>4.7</v>
      </c>
      <c r="F6" s="106" t="n">
        <f aca="false">9*C6</f>
        <v>81</v>
      </c>
      <c r="G6" s="106" t="n">
        <f aca="false">4*D6</f>
        <v>8</v>
      </c>
      <c r="H6" s="106" t="n">
        <f aca="false">4*E6</f>
        <v>18.8</v>
      </c>
      <c r="I6" s="106" t="n">
        <f aca="false">SUM(F6:H6)</f>
        <v>107.8</v>
      </c>
    </row>
    <row r="7" customFormat="false" ht="13.8" hidden="false" customHeight="false" outlineLevel="0" collapsed="false">
      <c r="A7" s="32" t="s">
        <v>109</v>
      </c>
      <c r="B7" s="101" t="s">
        <v>104</v>
      </c>
      <c r="C7" s="106" t="n">
        <v>3.6</v>
      </c>
      <c r="D7" s="106" t="n">
        <v>0</v>
      </c>
      <c r="E7" s="106" t="n">
        <v>31</v>
      </c>
      <c r="F7" s="106" t="n">
        <f aca="false">9*C7</f>
        <v>32.4</v>
      </c>
      <c r="G7" s="106" t="n">
        <f aca="false">4*D7</f>
        <v>0</v>
      </c>
      <c r="H7" s="106" t="n">
        <f aca="false">4*E7</f>
        <v>124</v>
      </c>
      <c r="I7" s="106" t="n">
        <f aca="false">SUM(F7:H7)</f>
        <v>156.4</v>
      </c>
    </row>
    <row r="8" customFormat="false" ht="13.8" hidden="false" customHeight="false" outlineLevel="0" collapsed="false">
      <c r="A8" s="32" t="s">
        <v>110</v>
      </c>
      <c r="B8" s="101" t="s">
        <v>111</v>
      </c>
      <c r="C8" s="106" t="n">
        <v>10</v>
      </c>
      <c r="D8" s="106" t="n">
        <v>0</v>
      </c>
      <c r="E8" s="106" t="n">
        <v>28</v>
      </c>
      <c r="F8" s="106" t="n">
        <f aca="false">9*C8</f>
        <v>90</v>
      </c>
      <c r="G8" s="106" t="n">
        <f aca="false">4*D8</f>
        <v>0</v>
      </c>
      <c r="H8" s="106" t="n">
        <f aca="false">4*E8</f>
        <v>112</v>
      </c>
      <c r="I8" s="106" t="n">
        <f aca="false">SUM(F8:H8)</f>
        <v>202</v>
      </c>
    </row>
    <row r="9" customFormat="false" ht="13.8" hidden="false" customHeight="false" outlineLevel="0" collapsed="false">
      <c r="A9" s="32" t="s">
        <v>112</v>
      </c>
      <c r="B9" s="101" t="n">
        <v>1</v>
      </c>
      <c r="C9" s="106" t="n">
        <v>8.3</v>
      </c>
      <c r="D9" s="106" t="n">
        <v>0</v>
      </c>
      <c r="E9" s="106" t="n">
        <v>11.46</v>
      </c>
      <c r="F9" s="106" t="n">
        <f aca="false">9*C9</f>
        <v>74.7</v>
      </c>
      <c r="G9" s="106" t="n">
        <f aca="false">4*D9</f>
        <v>0</v>
      </c>
      <c r="H9" s="106" t="n">
        <f aca="false">4*E9</f>
        <v>45.84</v>
      </c>
      <c r="I9" s="106" t="n">
        <f aca="false">SUM(F9:H9)</f>
        <v>120.54</v>
      </c>
    </row>
    <row r="10" customFormat="false" ht="13.8" hidden="false" customHeight="false" outlineLevel="0" collapsed="false">
      <c r="A10" s="32" t="s">
        <v>89</v>
      </c>
      <c r="B10" s="101" t="n">
        <v>1</v>
      </c>
      <c r="C10" s="106" t="n">
        <v>6.18</v>
      </c>
      <c r="D10" s="106" t="n">
        <v>0</v>
      </c>
      <c r="E10" s="106" t="n">
        <v>8.52</v>
      </c>
      <c r="F10" s="106" t="n">
        <f aca="false">9*C10</f>
        <v>55.62</v>
      </c>
      <c r="G10" s="106" t="n">
        <f aca="false">4*D10</f>
        <v>0</v>
      </c>
      <c r="H10" s="106" t="n">
        <f aca="false">4*E10</f>
        <v>34.08</v>
      </c>
      <c r="I10" s="106" t="n">
        <f aca="false">SUM(F10:H10)</f>
        <v>89.7</v>
      </c>
    </row>
    <row r="11" customFormat="false" ht="13.8" hidden="false" customHeight="false" outlineLevel="0" collapsed="false">
      <c r="A11" s="32" t="s">
        <v>113</v>
      </c>
      <c r="B11" s="101" t="n">
        <v>1</v>
      </c>
      <c r="C11" s="106" t="n">
        <v>5.4</v>
      </c>
      <c r="D11" s="106" t="n">
        <v>0</v>
      </c>
      <c r="E11" s="106" t="n">
        <v>7.46</v>
      </c>
      <c r="F11" s="106" t="n">
        <f aca="false">9*C11</f>
        <v>48.6</v>
      </c>
      <c r="G11" s="106" t="n">
        <f aca="false">4*D11</f>
        <v>0</v>
      </c>
      <c r="H11" s="106" t="n">
        <f aca="false">4*E11</f>
        <v>29.84</v>
      </c>
      <c r="I11" s="106" t="n">
        <f aca="false">SUM(F11:H11)</f>
        <v>78.44</v>
      </c>
    </row>
    <row r="12" customFormat="false" ht="13.8" hidden="false" customHeight="false" outlineLevel="0" collapsed="false">
      <c r="A12" s="32" t="s">
        <v>91</v>
      </c>
      <c r="B12" s="101" t="n">
        <v>1</v>
      </c>
      <c r="C12" s="106" t="n">
        <v>5</v>
      </c>
      <c r="D12" s="106" t="n">
        <v>0</v>
      </c>
      <c r="E12" s="106" t="n">
        <v>6</v>
      </c>
      <c r="F12" s="106" t="n">
        <f aca="false">9*C12</f>
        <v>45</v>
      </c>
      <c r="G12" s="106" t="n">
        <f aca="false">4*D12</f>
        <v>0</v>
      </c>
      <c r="H12" s="106" t="n">
        <f aca="false">4*E12</f>
        <v>24</v>
      </c>
      <c r="I12" s="106" t="n">
        <f aca="false">SUM(F12:H12)</f>
        <v>69</v>
      </c>
    </row>
    <row r="13" customFormat="false" ht="13.8" hidden="false" customHeight="false" outlineLevel="0" collapsed="false">
      <c r="A13" s="32" t="s">
        <v>85</v>
      </c>
      <c r="B13" s="101" t="s">
        <v>114</v>
      </c>
      <c r="C13" s="106" t="n">
        <v>0.5</v>
      </c>
      <c r="D13" s="106" t="n">
        <v>0</v>
      </c>
      <c r="E13" s="106" t="n">
        <v>50</v>
      </c>
      <c r="F13" s="106" t="n">
        <f aca="false">9*C13</f>
        <v>4.5</v>
      </c>
      <c r="G13" s="106" t="n">
        <f aca="false">4*D13</f>
        <v>0</v>
      </c>
      <c r="H13" s="106" t="n">
        <f aca="false">4*E13</f>
        <v>200</v>
      </c>
      <c r="I13" s="106" t="n">
        <f aca="false">SUM(F13:H13)</f>
        <v>204.5</v>
      </c>
    </row>
    <row r="14" customFormat="false" ht="13.8" hidden="false" customHeight="false" outlineLevel="0" collapsed="false">
      <c r="A14" s="32" t="s">
        <v>90</v>
      </c>
      <c r="B14" s="101" t="s">
        <v>115</v>
      </c>
      <c r="C14" s="106" t="n">
        <v>0</v>
      </c>
      <c r="D14" s="106" t="n">
        <v>1</v>
      </c>
      <c r="E14" s="106" t="n">
        <v>0.6</v>
      </c>
      <c r="F14" s="106" t="n">
        <f aca="false">9*C14</f>
        <v>0</v>
      </c>
      <c r="G14" s="106" t="n">
        <f aca="false">4*D14</f>
        <v>4</v>
      </c>
      <c r="H14" s="106" t="n">
        <f aca="false">4*E14</f>
        <v>2.4</v>
      </c>
      <c r="I14" s="106" t="n">
        <f aca="false">SUM(F14:H14)</f>
        <v>6.4</v>
      </c>
    </row>
    <row r="15" customFormat="false" ht="13.8" hidden="false" customHeight="false" outlineLevel="0" collapsed="false">
      <c r="A15" s="32" t="s">
        <v>116</v>
      </c>
      <c r="B15" s="101" t="s">
        <v>108</v>
      </c>
      <c r="C15" s="106" t="n">
        <v>14</v>
      </c>
      <c r="D15" s="106" t="n">
        <v>0</v>
      </c>
      <c r="E15" s="106" t="n">
        <v>0</v>
      </c>
      <c r="F15" s="106" t="n">
        <f aca="false">9*C15</f>
        <v>126</v>
      </c>
      <c r="G15" s="106" t="n">
        <f aca="false">4*D15</f>
        <v>0</v>
      </c>
      <c r="H15" s="106" t="n">
        <f aca="false">4*E15</f>
        <v>0</v>
      </c>
      <c r="I15" s="106" t="n">
        <f aca="false">SUM(F15:H15)</f>
        <v>126</v>
      </c>
    </row>
    <row r="16" customFormat="false" ht="13.8" hidden="false" customHeight="false" outlineLevel="0" collapsed="false">
      <c r="A16" s="32" t="s">
        <v>95</v>
      </c>
      <c r="B16" s="101" t="s">
        <v>117</v>
      </c>
      <c r="C16" s="106" t="n">
        <v>0.8</v>
      </c>
      <c r="D16" s="106" t="n">
        <v>0</v>
      </c>
      <c r="E16" s="106" t="n">
        <v>34</v>
      </c>
      <c r="F16" s="106" t="n">
        <f aca="false">9*C16</f>
        <v>7.2</v>
      </c>
      <c r="G16" s="106" t="n">
        <f aca="false">4*D16</f>
        <v>0</v>
      </c>
      <c r="H16" s="106" t="n">
        <f aca="false">4*E16</f>
        <v>136</v>
      </c>
      <c r="I16" s="106" t="n">
        <f aca="false">SUM(F16:H16)</f>
        <v>143.2</v>
      </c>
    </row>
  </sheetData>
  <autoFilter ref="A1:I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2"/>
    <col collapsed="false" customWidth="true" hidden="false" outlineLevel="0" max="4" min="4" style="0" width="6.01"/>
    <col collapsed="false" customWidth="true" hidden="false" outlineLevel="0" max="5" min="5" style="0" width="6.86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2" width="6.01"/>
    <col collapsed="false" customWidth="true" hidden="false" outlineLevel="0" max="11" min="11" style="32" width="10.29"/>
    <col collapsed="false" customWidth="true" hidden="false" outlineLevel="0" max="12" min="12" style="32" width="12.86"/>
    <col collapsed="false" customWidth="true" hidden="false" outlineLevel="0" max="13" min="13" style="32" width="13.86"/>
    <col collapsed="false" customWidth="true" hidden="false" outlineLevel="0" max="14" min="14" style="32" width="9"/>
    <col collapsed="false" customWidth="true" hidden="false" outlineLevel="0" max="15" min="15" style="32" width="10.29"/>
    <col collapsed="false" customWidth="true" hidden="false" outlineLevel="0" max="16" min="16" style="32" width="12.86"/>
    <col collapsed="false" customWidth="true" hidden="false" outlineLevel="0" max="17" min="17" style="32" width="13.86"/>
    <col collapsed="false" customWidth="true" hidden="false" outlineLevel="0" max="18" min="18" style="0" width="8.71"/>
    <col collapsed="false" customWidth="true" hidden="false" outlineLevel="0" max="19" min="19" style="32" width="7.42"/>
    <col collapsed="false" customWidth="true" hidden="false" outlineLevel="0" max="20" min="20" style="32" width="5.01"/>
    <col collapsed="false" customWidth="true" hidden="false" outlineLevel="0" max="21" min="21" style="32" width="5.43"/>
    <col collapsed="false" customWidth="true" hidden="false" outlineLevel="0" max="22" min="22" style="32" width="6.57"/>
    <col collapsed="false" customWidth="true" hidden="false" outlineLevel="0" max="23" min="23" style="32" width="8.86"/>
    <col collapsed="false" customWidth="true" hidden="false" outlineLevel="0" max="24" min="24" style="32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3"/>
      <c r="D1" s="33"/>
      <c r="E1" s="33"/>
      <c r="F1" s="110"/>
      <c r="G1" s="110"/>
      <c r="H1" s="110"/>
      <c r="J1" s="111"/>
      <c r="K1" s="111"/>
      <c r="L1" s="111"/>
      <c r="M1" s="111"/>
      <c r="N1" s="111"/>
      <c r="O1" s="111"/>
      <c r="P1" s="111"/>
      <c r="Q1" s="111"/>
      <c r="S1" s="111"/>
      <c r="T1" s="111"/>
      <c r="U1" s="111"/>
      <c r="V1" s="111"/>
      <c r="W1" s="111"/>
      <c r="X1" s="111"/>
    </row>
    <row r="2" customFormat="false" ht="29.25" hidden="false" customHeight="true" outlineLevel="0" collapsed="false">
      <c r="A2" s="37" t="s">
        <v>63</v>
      </c>
      <c r="B2" s="38" t="s">
        <v>64</v>
      </c>
      <c r="C2" s="38" t="s">
        <v>5</v>
      </c>
      <c r="D2" s="38" t="s">
        <v>48</v>
      </c>
      <c r="E2" s="38" t="s">
        <v>65</v>
      </c>
      <c r="F2" s="42" t="s">
        <v>66</v>
      </c>
      <c r="G2" s="42" t="s">
        <v>118</v>
      </c>
      <c r="H2" s="43" t="s">
        <v>119</v>
      </c>
      <c r="I2" s="112"/>
      <c r="J2" s="113"/>
      <c r="K2" s="113"/>
      <c r="L2" s="113"/>
      <c r="M2" s="113"/>
      <c r="N2" s="113"/>
      <c r="O2" s="113"/>
      <c r="P2" s="113"/>
      <c r="Q2" s="113"/>
      <c r="S2" s="114"/>
      <c r="T2" s="114"/>
      <c r="U2" s="114"/>
      <c r="V2" s="114"/>
      <c r="W2" s="114"/>
      <c r="X2" s="114"/>
    </row>
    <row r="3" customFormat="false" ht="15" hidden="false" customHeight="false" outlineLevel="0" collapsed="false">
      <c r="A3" s="53" t="n">
        <v>42992</v>
      </c>
      <c r="B3" s="54" t="n">
        <v>1</v>
      </c>
      <c r="C3" s="55" t="n">
        <f aca="false">Measured!B5</f>
        <v>203.3</v>
      </c>
      <c r="D3" s="55" t="n">
        <v>160</v>
      </c>
      <c r="E3" s="55" t="n">
        <f aca="false">C3-D3</f>
        <v>43.3</v>
      </c>
      <c r="F3" s="55" t="n">
        <f aca="false">13*C3</f>
        <v>2642.9</v>
      </c>
      <c r="G3" s="55" t="n">
        <f aca="false">E3*31</f>
        <v>1342.3</v>
      </c>
      <c r="H3" s="56" t="n">
        <f aca="false">MIN($G3/3500,$F3/3500)</f>
        <v>0.383514285714286</v>
      </c>
      <c r="I3" s="57"/>
      <c r="J3" s="115"/>
      <c r="K3" s="115"/>
      <c r="L3" s="115"/>
      <c r="M3" s="115"/>
      <c r="N3" s="116"/>
      <c r="O3" s="116"/>
      <c r="P3" s="116"/>
      <c r="Q3" s="116"/>
    </row>
    <row r="4" customFormat="false" ht="15" hidden="false" customHeight="false" outlineLevel="0" collapsed="false">
      <c r="A4" s="65" t="n">
        <v>42993</v>
      </c>
      <c r="B4" s="66" t="n">
        <f aca="false">B3+1</f>
        <v>2</v>
      </c>
      <c r="C4" s="67" t="n">
        <f aca="false">C3-H3</f>
        <v>202.916485714286</v>
      </c>
      <c r="D4" s="67" t="n">
        <v>160</v>
      </c>
      <c r="E4" s="67" t="n">
        <f aca="false">C4-D4</f>
        <v>42.9164857142857</v>
      </c>
      <c r="F4" s="67" t="n">
        <f aca="false">13*C4</f>
        <v>2637.91431428571</v>
      </c>
      <c r="G4" s="67" t="n">
        <f aca="false">E4*31</f>
        <v>1330.41105714286</v>
      </c>
      <c r="H4" s="68" t="n">
        <f aca="false">MIN($G4/3500,$F4/3500)</f>
        <v>0.380117444897959</v>
      </c>
      <c r="I4" s="57"/>
      <c r="J4" s="117"/>
      <c r="K4" s="117"/>
      <c r="L4" s="117"/>
      <c r="M4" s="117"/>
      <c r="N4" s="116"/>
      <c r="O4" s="116"/>
      <c r="P4" s="116"/>
      <c r="Q4" s="116"/>
    </row>
    <row r="5" customFormat="false" ht="15" hidden="false" customHeight="false" outlineLevel="0" collapsed="false">
      <c r="A5" s="65" t="n">
        <v>42994</v>
      </c>
      <c r="B5" s="66" t="n">
        <f aca="false">B4+1</f>
        <v>3</v>
      </c>
      <c r="C5" s="67" t="n">
        <f aca="false">C4-H4</f>
        <v>202.536368269388</v>
      </c>
      <c r="D5" s="67" t="n">
        <v>160</v>
      </c>
      <c r="E5" s="67" t="n">
        <f aca="false">C5-D5</f>
        <v>42.5363682693878</v>
      </c>
      <c r="F5" s="67" t="n">
        <f aca="false">13*C5</f>
        <v>2632.97278750204</v>
      </c>
      <c r="G5" s="67" t="n">
        <f aca="false">E5*31</f>
        <v>1318.62741635102</v>
      </c>
      <c r="H5" s="68" t="n">
        <f aca="false">MIN($G5/3500,$F5/3500)</f>
        <v>0.376750690386006</v>
      </c>
      <c r="I5" s="57"/>
      <c r="J5" s="117"/>
      <c r="K5" s="117"/>
      <c r="L5" s="117"/>
      <c r="M5" s="117"/>
      <c r="N5" s="116"/>
      <c r="O5" s="116"/>
      <c r="P5" s="116"/>
      <c r="Q5" s="116"/>
    </row>
    <row r="6" customFormat="false" ht="15" hidden="false" customHeight="false" outlineLevel="0" collapsed="false">
      <c r="A6" s="65" t="n">
        <v>42995</v>
      </c>
      <c r="B6" s="66" t="n">
        <f aca="false">B5+1</f>
        <v>4</v>
      </c>
      <c r="C6" s="67" t="n">
        <f aca="false">C5-H5</f>
        <v>202.159617579002</v>
      </c>
      <c r="D6" s="67" t="n">
        <v>160</v>
      </c>
      <c r="E6" s="67" t="n">
        <f aca="false">C6-D6</f>
        <v>42.1596175790018</v>
      </c>
      <c r="F6" s="67" t="n">
        <f aca="false">13*C6</f>
        <v>2628.07502852702</v>
      </c>
      <c r="G6" s="67" t="n">
        <f aca="false">E6*31</f>
        <v>1306.94814494905</v>
      </c>
      <c r="H6" s="68" t="n">
        <f aca="false">MIN($G6/3500,$F6/3500)</f>
        <v>0.37341375569973</v>
      </c>
      <c r="I6" s="57"/>
      <c r="J6" s="117"/>
      <c r="K6" s="117"/>
      <c r="L6" s="117"/>
      <c r="M6" s="117"/>
      <c r="N6" s="116"/>
      <c r="O6" s="116"/>
      <c r="P6" s="116"/>
      <c r="Q6" s="116"/>
    </row>
    <row r="7" customFormat="false" ht="15" hidden="false" customHeight="false" outlineLevel="0" collapsed="false">
      <c r="A7" s="65" t="n">
        <v>42996</v>
      </c>
      <c r="B7" s="66" t="n">
        <f aca="false">B6+1</f>
        <v>5</v>
      </c>
      <c r="C7" s="67" t="n">
        <f aca="false">C6-H6</f>
        <v>201.786203823302</v>
      </c>
      <c r="D7" s="67" t="n">
        <v>160</v>
      </c>
      <c r="E7" s="67" t="n">
        <f aca="false">C7-D7</f>
        <v>41.786203823302</v>
      </c>
      <c r="F7" s="67" t="n">
        <f aca="false">13*C7</f>
        <v>2623.22064970293</v>
      </c>
      <c r="G7" s="67" t="n">
        <f aca="false">E7*31</f>
        <v>1295.37231852236</v>
      </c>
      <c r="H7" s="68" t="n">
        <f aca="false">MIN($G7/3500,$F7/3500)</f>
        <v>0.370106376720675</v>
      </c>
      <c r="I7" s="57"/>
    </row>
    <row r="8" customFormat="false" ht="15" hidden="false" customHeight="false" outlineLevel="0" collapsed="false">
      <c r="A8" s="65" t="n">
        <v>42997</v>
      </c>
      <c r="B8" s="66" t="n">
        <f aca="false">B7+1</f>
        <v>6</v>
      </c>
      <c r="C8" s="67" t="n">
        <f aca="false">C7-H7</f>
        <v>201.416097446581</v>
      </c>
      <c r="D8" s="67" t="n">
        <v>160</v>
      </c>
      <c r="E8" s="67" t="n">
        <f aca="false">C8-D8</f>
        <v>41.4160974465813</v>
      </c>
      <c r="F8" s="67" t="n">
        <f aca="false">13*C8</f>
        <v>2618.40926680556</v>
      </c>
      <c r="G8" s="67" t="n">
        <f aca="false">E8*31</f>
        <v>1283.89902084402</v>
      </c>
      <c r="H8" s="68" t="n">
        <f aca="false">MIN($G8/3500,$F8/3500)</f>
        <v>0.36682829166972</v>
      </c>
      <c r="I8" s="57"/>
    </row>
    <row r="9" customFormat="false" ht="15" hidden="false" customHeight="false" outlineLevel="0" collapsed="false">
      <c r="A9" s="65" t="n">
        <v>42998</v>
      </c>
      <c r="B9" s="66" t="n">
        <f aca="false">B8+1</f>
        <v>7</v>
      </c>
      <c r="C9" s="67" t="n">
        <f aca="false">C8-H8</f>
        <v>201.049269154912</v>
      </c>
      <c r="D9" s="67" t="n">
        <v>160</v>
      </c>
      <c r="E9" s="67" t="n">
        <f aca="false">C9-D9</f>
        <v>41.0492691549116</v>
      </c>
      <c r="F9" s="67" t="n">
        <f aca="false">13*C9</f>
        <v>2613.64049901385</v>
      </c>
      <c r="G9" s="67" t="n">
        <f aca="false">E9*31</f>
        <v>1272.52734380226</v>
      </c>
      <c r="H9" s="68" t="n">
        <f aca="false">MIN($G9/3500,$F9/3500)</f>
        <v>0.36357924108636</v>
      </c>
      <c r="I9" s="57"/>
    </row>
    <row r="10" customFormat="false" ht="15" hidden="false" customHeight="false" outlineLevel="0" collapsed="false">
      <c r="A10" s="65" t="n">
        <v>42999</v>
      </c>
      <c r="B10" s="66" t="n">
        <f aca="false">B9+1</f>
        <v>8</v>
      </c>
      <c r="C10" s="67" t="n">
        <f aca="false">C9-H9</f>
        <v>200.685689913825</v>
      </c>
      <c r="D10" s="67" t="n">
        <v>160</v>
      </c>
      <c r="E10" s="67" t="n">
        <f aca="false">C10-D10</f>
        <v>40.6856899138252</v>
      </c>
      <c r="F10" s="67" t="n">
        <f aca="false">13*C10</f>
        <v>2608.91396887973</v>
      </c>
      <c r="G10" s="67" t="n">
        <f aca="false">E10*31</f>
        <v>1261.25638732858</v>
      </c>
      <c r="H10" s="68" t="n">
        <f aca="false">MIN($G10/3500,$F10/3500)</f>
        <v>0.360358967808166</v>
      </c>
      <c r="I10" s="57"/>
    </row>
    <row r="11" customFormat="false" ht="15" hidden="false" customHeight="false" outlineLevel="0" collapsed="false">
      <c r="A11" s="65" t="n">
        <v>43000</v>
      </c>
      <c r="B11" s="66" t="n">
        <f aca="false">B10+1</f>
        <v>9</v>
      </c>
      <c r="C11" s="67" t="n">
        <f aca="false">C10-H10</f>
        <v>200.325330946017</v>
      </c>
      <c r="D11" s="67" t="n">
        <v>160</v>
      </c>
      <c r="E11" s="67" t="n">
        <f aca="false">C11-D11</f>
        <v>40.3253309460171</v>
      </c>
      <c r="F11" s="67" t="n">
        <f aca="false">13*C11</f>
        <v>2604.22930229822</v>
      </c>
      <c r="G11" s="67" t="n">
        <f aca="false">E11*31</f>
        <v>1250.08525932653</v>
      </c>
      <c r="H11" s="68" t="n">
        <f aca="false">MIN($G11/3500,$F11/3500)</f>
        <v>0.357167216950437</v>
      </c>
      <c r="I11" s="57"/>
    </row>
    <row r="12" customFormat="false" ht="15" hidden="false" customHeight="false" outlineLevel="0" collapsed="false">
      <c r="A12" s="65" t="n">
        <v>43001</v>
      </c>
      <c r="B12" s="66" t="n">
        <f aca="false">B11+1</f>
        <v>10</v>
      </c>
      <c r="C12" s="67" t="n">
        <f aca="false">C11-H11</f>
        <v>199.968163729067</v>
      </c>
      <c r="D12" s="67" t="n">
        <v>160</v>
      </c>
      <c r="E12" s="67" t="n">
        <f aca="false">C12-D12</f>
        <v>39.9681637290666</v>
      </c>
      <c r="F12" s="67" t="n">
        <f aca="false">13*C12</f>
        <v>2599.58612847787</v>
      </c>
      <c r="G12" s="67" t="n">
        <f aca="false">E12*31</f>
        <v>1239.01307560107</v>
      </c>
      <c r="H12" s="68" t="n">
        <f aca="false">MIN($G12/3500,$F12/3500)</f>
        <v>0.354003735886019</v>
      </c>
      <c r="I12" s="57"/>
    </row>
    <row r="13" customFormat="false" ht="15" hidden="false" customHeight="false" outlineLevel="0" collapsed="false">
      <c r="A13" s="65" t="n">
        <v>43002</v>
      </c>
      <c r="B13" s="66" t="n">
        <f aca="false">B12+1</f>
        <v>11</v>
      </c>
      <c r="C13" s="67" t="n">
        <f aca="false">C12-H12</f>
        <v>199.614159993181</v>
      </c>
      <c r="D13" s="67" t="n">
        <v>160</v>
      </c>
      <c r="E13" s="67" t="n">
        <f aca="false">C13-D13</f>
        <v>39.6141599931806</v>
      </c>
      <c r="F13" s="67" t="n">
        <f aca="false">13*C13</f>
        <v>2594.98407991135</v>
      </c>
      <c r="G13" s="67" t="n">
        <f aca="false">E13*31</f>
        <v>1228.0389597886</v>
      </c>
      <c r="H13" s="68" t="n">
        <f aca="false">MIN($G13/3500,$F13/3500)</f>
        <v>0.350868274225314</v>
      </c>
      <c r="I13" s="57"/>
    </row>
    <row r="14" customFormat="false" ht="15" hidden="false" customHeight="false" outlineLevel="0" collapsed="false">
      <c r="A14" s="65" t="n">
        <v>43003</v>
      </c>
      <c r="B14" s="66" t="n">
        <f aca="false">B13+1</f>
        <v>12</v>
      </c>
      <c r="C14" s="67" t="n">
        <f aca="false">C13-H13</f>
        <v>199.263291718955</v>
      </c>
      <c r="D14" s="67" t="n">
        <v>160</v>
      </c>
      <c r="E14" s="67" t="n">
        <f aca="false">C14-D14</f>
        <v>39.2632917189553</v>
      </c>
      <c r="F14" s="67" t="n">
        <f aca="false">13*C14</f>
        <v>2590.42279234642</v>
      </c>
      <c r="G14" s="67" t="n">
        <f aca="false">E14*31</f>
        <v>1217.16204328761</v>
      </c>
      <c r="H14" s="68" t="n">
        <f aca="false">MIN($G14/3500,$F14/3500)</f>
        <v>0.347760583796461</v>
      </c>
      <c r="I14" s="57"/>
    </row>
    <row r="15" customFormat="false" ht="15" hidden="false" customHeight="false" outlineLevel="0" collapsed="false">
      <c r="A15" s="65" t="n">
        <v>43004</v>
      </c>
      <c r="B15" s="66" t="n">
        <f aca="false">B14+1</f>
        <v>13</v>
      </c>
      <c r="C15" s="67" t="n">
        <f aca="false">C14-H14</f>
        <v>198.915531135159</v>
      </c>
      <c r="D15" s="67" t="n">
        <v>160</v>
      </c>
      <c r="E15" s="67" t="n">
        <f aca="false">C15-D15</f>
        <v>38.9155311351588</v>
      </c>
      <c r="F15" s="67" t="n">
        <f aca="false">13*C15</f>
        <v>2585.90190475706</v>
      </c>
      <c r="G15" s="67" t="n">
        <f aca="false">E15*31</f>
        <v>1206.38146518992</v>
      </c>
      <c r="H15" s="68" t="n">
        <f aca="false">MIN($G15/3500,$F15/3500)</f>
        <v>0.344680418625693</v>
      </c>
      <c r="I15" s="57"/>
    </row>
    <row r="16" customFormat="false" ht="15" hidden="false" customHeight="false" outlineLevel="0" collapsed="false">
      <c r="A16" s="65" t="n">
        <v>43005</v>
      </c>
      <c r="B16" s="66" t="n">
        <f aca="false">B15+1</f>
        <v>14</v>
      </c>
      <c r="C16" s="67" t="n">
        <f aca="false">C15-H15</f>
        <v>198.570850716533</v>
      </c>
      <c r="D16" s="67" t="n">
        <v>160</v>
      </c>
      <c r="E16" s="67" t="n">
        <f aca="false">C16-D16</f>
        <v>38.5708507165331</v>
      </c>
      <c r="F16" s="67" t="n">
        <f aca="false">13*C16</f>
        <v>2581.42105931493</v>
      </c>
      <c r="G16" s="67" t="n">
        <f aca="false">E16*31</f>
        <v>1195.69637221253</v>
      </c>
      <c r="H16" s="68" t="n">
        <f aca="false">MIN($G16/3500,$F16/3500)</f>
        <v>0.341627534917865</v>
      </c>
      <c r="I16" s="57"/>
    </row>
    <row r="17" customFormat="false" ht="15" hidden="false" customHeight="false" outlineLevel="0" collapsed="false">
      <c r="A17" s="65" t="n">
        <v>43006</v>
      </c>
      <c r="B17" s="66" t="n">
        <f aca="false">B16+1</f>
        <v>15</v>
      </c>
      <c r="C17" s="67" t="n">
        <f aca="false">C16-H16</f>
        <v>198.229223181615</v>
      </c>
      <c r="D17" s="67" t="n">
        <v>160</v>
      </c>
      <c r="E17" s="67" t="n">
        <f aca="false">C17-D17</f>
        <v>38.2292231816153</v>
      </c>
      <c r="F17" s="67" t="n">
        <f aca="false">13*C17</f>
        <v>2576.979901361</v>
      </c>
      <c r="G17" s="67" t="n">
        <f aca="false">E17*31</f>
        <v>1185.10591863007</v>
      </c>
      <c r="H17" s="68" t="n">
        <f aca="false">MIN($G17/3500,$F17/3500)</f>
        <v>0.338601691037164</v>
      </c>
      <c r="I17" s="57"/>
    </row>
    <row r="18" customFormat="false" ht="15" hidden="false" customHeight="false" outlineLevel="0" collapsed="false">
      <c r="A18" s="65" t="n">
        <v>43007</v>
      </c>
      <c r="B18" s="66" t="n">
        <f aca="false">B17+1</f>
        <v>16</v>
      </c>
      <c r="C18" s="67" t="n">
        <f aca="false">C17-H17</f>
        <v>197.890621490578</v>
      </c>
      <c r="D18" s="67" t="n">
        <v>160</v>
      </c>
      <c r="E18" s="67" t="n">
        <f aca="false">C18-D18</f>
        <v>37.8906214905781</v>
      </c>
      <c r="F18" s="67" t="n">
        <f aca="false">13*C18</f>
        <v>2572.57807937752</v>
      </c>
      <c r="G18" s="67" t="n">
        <f aca="false">E18*31</f>
        <v>1174.60926620792</v>
      </c>
      <c r="H18" s="68" t="n">
        <f aca="false">MIN($G18/3500,$F18/3500)</f>
        <v>0.335602647487977</v>
      </c>
      <c r="I18" s="57"/>
    </row>
    <row r="19" customFormat="false" ht="15" hidden="false" customHeight="false" outlineLevel="0" collapsed="false">
      <c r="A19" s="65" t="n">
        <v>43008</v>
      </c>
      <c r="B19" s="66" t="n">
        <f aca="false">B18+1</f>
        <v>17</v>
      </c>
      <c r="C19" s="67" t="n">
        <f aca="false">C18-H18</f>
        <v>197.55501884309</v>
      </c>
      <c r="D19" s="67" t="n">
        <v>160</v>
      </c>
      <c r="E19" s="67" t="n">
        <f aca="false">C19-D19</f>
        <v>37.5550188430901</v>
      </c>
      <c r="F19" s="67" t="n">
        <f aca="false">13*C19</f>
        <v>2568.21524496017</v>
      </c>
      <c r="G19" s="67" t="n">
        <f aca="false">E19*31</f>
        <v>1164.20558413579</v>
      </c>
      <c r="H19" s="68" t="n">
        <f aca="false">MIN($G19/3500,$F19/3500)</f>
        <v>0.332630166895941</v>
      </c>
      <c r="I19" s="57"/>
    </row>
    <row r="20" customFormat="false" ht="15" hidden="false" customHeight="false" outlineLevel="0" collapsed="false">
      <c r="A20" s="65" t="n">
        <v>43009</v>
      </c>
      <c r="B20" s="66" t="n">
        <f aca="false">B19+1</f>
        <v>18</v>
      </c>
      <c r="C20" s="67" t="n">
        <f aca="false">C19-H19</f>
        <v>197.222388676194</v>
      </c>
      <c r="D20" s="67" t="n">
        <v>160</v>
      </c>
      <c r="E20" s="67" t="n">
        <f aca="false">C20-D20</f>
        <v>37.2223886761942</v>
      </c>
      <c r="F20" s="67" t="n">
        <f aca="false">13*C20</f>
        <v>2563.89105279052</v>
      </c>
      <c r="G20" s="67" t="n">
        <f aca="false">E20*31</f>
        <v>1153.89404896202</v>
      </c>
      <c r="H20" s="68" t="n">
        <f aca="false">MIN($G20/3500,$F20/3500)</f>
        <v>0.329684013989148</v>
      </c>
      <c r="I20" s="57"/>
    </row>
    <row r="21" customFormat="false" ht="15" hidden="false" customHeight="false" outlineLevel="0" collapsed="false">
      <c r="A21" s="65" t="n">
        <v>43010</v>
      </c>
      <c r="B21" s="66" t="n">
        <f aca="false">B20+1</f>
        <v>19</v>
      </c>
      <c r="C21" s="67" t="n">
        <f aca="false">C20-H20</f>
        <v>196.892704662205</v>
      </c>
      <c r="D21" s="67" t="n">
        <v>160</v>
      </c>
      <c r="E21" s="67" t="n">
        <f aca="false">C21-D21</f>
        <v>36.892704662205</v>
      </c>
      <c r="F21" s="67" t="n">
        <f aca="false">13*C21</f>
        <v>2559.60516060867</v>
      </c>
      <c r="G21" s="67" t="n">
        <f aca="false">E21*31</f>
        <v>1143.67384452836</v>
      </c>
      <c r="H21" s="68" t="n">
        <f aca="false">MIN($G21/3500,$F21/3500)</f>
        <v>0.32676395557953</v>
      </c>
      <c r="I21" s="57"/>
    </row>
    <row r="22" customFormat="false" ht="15" hidden="false" customHeight="false" outlineLevel="0" collapsed="false">
      <c r="A22" s="65" t="n">
        <v>43011</v>
      </c>
      <c r="B22" s="66" t="n">
        <f aca="false">B21+1</f>
        <v>20</v>
      </c>
      <c r="C22" s="67" t="n">
        <f aca="false">C21-H21</f>
        <v>196.565940706626</v>
      </c>
      <c r="D22" s="67" t="n">
        <v>160</v>
      </c>
      <c r="E22" s="67" t="n">
        <f aca="false">C22-D22</f>
        <v>36.5659407066255</v>
      </c>
      <c r="F22" s="67" t="n">
        <f aca="false">13*C22</f>
        <v>2555.35722918613</v>
      </c>
      <c r="G22" s="67" t="n">
        <f aca="false">E22*31</f>
        <v>1133.54416190539</v>
      </c>
      <c r="H22" s="68" t="n">
        <f aca="false">MIN($G22/3500,$F22/3500)</f>
        <v>0.323869760544397</v>
      </c>
      <c r="I22" s="57"/>
    </row>
    <row r="23" customFormat="false" ht="15" hidden="false" customHeight="false" outlineLevel="0" collapsed="false">
      <c r="A23" s="65" t="n">
        <v>43012</v>
      </c>
      <c r="B23" s="66" t="n">
        <f aca="false">B22+1</f>
        <v>21</v>
      </c>
      <c r="C23" s="67" t="n">
        <f aca="false">C22-H22</f>
        <v>196.242070946081</v>
      </c>
      <c r="D23" s="67" t="n">
        <v>160</v>
      </c>
      <c r="E23" s="67" t="n">
        <f aca="false">C23-D23</f>
        <v>36.2420709460811</v>
      </c>
      <c r="F23" s="67" t="n">
        <f aca="false">13*C23</f>
        <v>2551.14692229905</v>
      </c>
      <c r="G23" s="67" t="n">
        <f aca="false">E23*31</f>
        <v>1123.50419932851</v>
      </c>
      <c r="H23" s="68" t="n">
        <f aca="false">MIN($G23/3500,$F23/3500)</f>
        <v>0.321001199808147</v>
      </c>
      <c r="I23" s="57"/>
    </row>
    <row r="24" customFormat="false" ht="15" hidden="false" customHeight="false" outlineLevel="0" collapsed="false">
      <c r="A24" s="65" t="n">
        <v>43013</v>
      </c>
      <c r="B24" s="66" t="n">
        <f aca="false">B23+1</f>
        <v>22</v>
      </c>
      <c r="C24" s="67" t="n">
        <f aca="false">C23-H23</f>
        <v>195.921069746273</v>
      </c>
      <c r="D24" s="67" t="n">
        <v>160</v>
      </c>
      <c r="E24" s="67" t="n">
        <f aca="false">C24-D24</f>
        <v>35.921069746273</v>
      </c>
      <c r="F24" s="67" t="n">
        <f aca="false">13*C24</f>
        <v>2546.97390670155</v>
      </c>
      <c r="G24" s="67" t="n">
        <f aca="false">E24*31</f>
        <v>1113.55316213446</v>
      </c>
      <c r="H24" s="68" t="n">
        <f aca="false">MIN($G24/3500,$F24/3500)</f>
        <v>0.318158046324132</v>
      </c>
      <c r="I24" s="57"/>
    </row>
    <row r="25" customFormat="false" ht="15" hidden="false" customHeight="false" outlineLevel="0" collapsed="false">
      <c r="A25" s="65" t="n">
        <v>43014</v>
      </c>
      <c r="B25" s="66" t="n">
        <f aca="false">B24+1</f>
        <v>23</v>
      </c>
      <c r="C25" s="67" t="n">
        <f aca="false">C24-H24</f>
        <v>195.602911699949</v>
      </c>
      <c r="D25" s="67" t="n">
        <v>160</v>
      </c>
      <c r="E25" s="67" t="n">
        <f aca="false">C25-D25</f>
        <v>35.6029116999488</v>
      </c>
      <c r="F25" s="67" t="n">
        <f aca="false">13*C25</f>
        <v>2542.83785209933</v>
      </c>
      <c r="G25" s="67" t="n">
        <f aca="false">E25*31</f>
        <v>1103.69026269841</v>
      </c>
      <c r="H25" s="68" t="n">
        <f aca="false">MIN($G25/3500,$F25/3500)</f>
        <v>0.31534007505669</v>
      </c>
      <c r="I25" s="57"/>
    </row>
    <row r="26" customFormat="false" ht="15" hidden="false" customHeight="false" outlineLevel="0" collapsed="false">
      <c r="A26" s="65" t="n">
        <v>43015</v>
      </c>
      <c r="B26" s="66" t="n">
        <f aca="false">B25+1</f>
        <v>24</v>
      </c>
      <c r="C26" s="67" t="n">
        <f aca="false">C25-H25</f>
        <v>195.287571624892</v>
      </c>
      <c r="D26" s="67" t="n">
        <v>160</v>
      </c>
      <c r="E26" s="67" t="n">
        <f aca="false">C26-D26</f>
        <v>35.2875716248921</v>
      </c>
      <c r="F26" s="67" t="n">
        <f aca="false">13*C26</f>
        <v>2538.7384311236</v>
      </c>
      <c r="G26" s="67" t="n">
        <f aca="false">E26*31</f>
        <v>1093.91472037166</v>
      </c>
      <c r="H26" s="68" t="n">
        <f aca="false">MIN($G26/3500,$F26/3500)</f>
        <v>0.31254706296333</v>
      </c>
      <c r="I26" s="57"/>
    </row>
    <row r="27" customFormat="false" ht="15" hidden="false" customHeight="false" outlineLevel="0" collapsed="false">
      <c r="A27" s="65" t="n">
        <v>43016</v>
      </c>
      <c r="B27" s="66" t="n">
        <f aca="false">B26+1</f>
        <v>25</v>
      </c>
      <c r="C27" s="67" t="n">
        <f aca="false">C26-H26</f>
        <v>194.975024561929</v>
      </c>
      <c r="D27" s="67" t="n">
        <v>160</v>
      </c>
      <c r="E27" s="67" t="n">
        <f aca="false">C27-D27</f>
        <v>34.9750245619288</v>
      </c>
      <c r="F27" s="67" t="n">
        <f aca="false">13*C27</f>
        <v>2534.67531930507</v>
      </c>
      <c r="G27" s="67" t="n">
        <f aca="false">E27*31</f>
        <v>1084.22576141979</v>
      </c>
      <c r="H27" s="68" t="n">
        <f aca="false">MIN($G27/3500,$F27/3500)</f>
        <v>0.309778788977084</v>
      </c>
      <c r="I27" s="57"/>
    </row>
    <row r="28" customFormat="false" ht="15" hidden="false" customHeight="false" outlineLevel="0" collapsed="false">
      <c r="A28" s="65" t="n">
        <v>43017</v>
      </c>
      <c r="B28" s="66" t="n">
        <f aca="false">B27+1</f>
        <v>26</v>
      </c>
      <c r="C28" s="67" t="n">
        <f aca="false">C27-H27</f>
        <v>194.665245772952</v>
      </c>
      <c r="D28" s="67" t="n">
        <v>160</v>
      </c>
      <c r="E28" s="67" t="n">
        <f aca="false">C28-D28</f>
        <v>34.6652457729517</v>
      </c>
      <c r="F28" s="67" t="n">
        <f aca="false">13*C28</f>
        <v>2530.64819504837</v>
      </c>
      <c r="G28" s="67" t="n">
        <f aca="false">E28*31</f>
        <v>1074.6226189615</v>
      </c>
      <c r="H28" s="68" t="n">
        <f aca="false">MIN($G28/3500,$F28/3500)</f>
        <v>0.307035033989001</v>
      </c>
      <c r="I28" s="57"/>
    </row>
    <row r="29" customFormat="false" ht="15" hidden="false" customHeight="false" outlineLevel="0" collapsed="false">
      <c r="A29" s="65" t="n">
        <v>43018</v>
      </c>
      <c r="B29" s="66" t="n">
        <f aca="false">B28+1</f>
        <v>27</v>
      </c>
      <c r="C29" s="67" t="n">
        <f aca="false">C28-H28</f>
        <v>194.358210738963</v>
      </c>
      <c r="D29" s="67" t="n">
        <v>160</v>
      </c>
      <c r="E29" s="67" t="n">
        <f aca="false">C29-D29</f>
        <v>34.3582107389628</v>
      </c>
      <c r="F29" s="67" t="n">
        <f aca="false">13*C29</f>
        <v>2526.65673960652</v>
      </c>
      <c r="G29" s="67" t="n">
        <f aca="false">E29*31</f>
        <v>1065.10453290785</v>
      </c>
      <c r="H29" s="68" t="n">
        <f aca="false">MIN($G29/3500,$F29/3500)</f>
        <v>0.304315580830813</v>
      </c>
      <c r="I29" s="57"/>
    </row>
    <row r="30" customFormat="false" ht="15" hidden="false" customHeight="false" outlineLevel="0" collapsed="false">
      <c r="A30" s="65" t="n">
        <v>43019</v>
      </c>
      <c r="B30" s="66" t="n">
        <f aca="false">B29+1</f>
        <v>28</v>
      </c>
      <c r="C30" s="67" t="n">
        <f aca="false">C29-H29</f>
        <v>194.053895158132</v>
      </c>
      <c r="D30" s="67" t="n">
        <v>160</v>
      </c>
      <c r="E30" s="67" t="n">
        <f aca="false">C30-D30</f>
        <v>34.053895158132</v>
      </c>
      <c r="F30" s="67" t="n">
        <f aca="false">13*C30</f>
        <v>2522.70063705572</v>
      </c>
      <c r="G30" s="67" t="n">
        <f aca="false">E30*31</f>
        <v>1055.67074990209</v>
      </c>
      <c r="H30" s="68" t="n">
        <f aca="false">MIN($G30/3500,$F30/3500)</f>
        <v>0.30162021425774</v>
      </c>
      <c r="I30" s="57"/>
    </row>
    <row r="31" customFormat="false" ht="15" hidden="false" customHeight="false" outlineLevel="0" collapsed="false">
      <c r="A31" s="65" t="n">
        <v>43020</v>
      </c>
      <c r="B31" s="66" t="n">
        <f aca="false">B30+1</f>
        <v>29</v>
      </c>
      <c r="C31" s="67" t="n">
        <f aca="false">C30-H30</f>
        <v>193.752274943874</v>
      </c>
      <c r="D31" s="67" t="n">
        <v>160</v>
      </c>
      <c r="E31" s="67" t="n">
        <f aca="false">C31-D31</f>
        <v>33.7522749438742</v>
      </c>
      <c r="F31" s="67" t="n">
        <f aca="false">13*C31</f>
        <v>2518.77957427036</v>
      </c>
      <c r="G31" s="67" t="n">
        <f aca="false">E31*31</f>
        <v>1046.3205232601</v>
      </c>
      <c r="H31" s="68" t="n">
        <f aca="false">MIN($G31/3500,$F31/3500)</f>
        <v>0.298948720931457</v>
      </c>
      <c r="I31" s="57"/>
    </row>
    <row r="32" customFormat="false" ht="15" hidden="false" customHeight="false" outlineLevel="0" collapsed="false">
      <c r="A32" s="65" t="n">
        <v>43021</v>
      </c>
      <c r="B32" s="66" t="n">
        <f aca="false">B31+1</f>
        <v>30</v>
      </c>
      <c r="C32" s="67" t="n">
        <f aca="false">C31-H31</f>
        <v>193.453326222943</v>
      </c>
      <c r="D32" s="67" t="n">
        <v>160</v>
      </c>
      <c r="E32" s="67" t="n">
        <f aca="false">C32-D32</f>
        <v>33.4533262229427</v>
      </c>
      <c r="F32" s="67" t="n">
        <f aca="false">13*C32</f>
        <v>2514.89324089826</v>
      </c>
      <c r="G32" s="67" t="n">
        <f aca="false">E32*31</f>
        <v>1037.05311291122</v>
      </c>
      <c r="H32" s="68" t="n">
        <f aca="false">MIN($G32/3500,$F32/3500)</f>
        <v>0.296300889403207</v>
      </c>
      <c r="I32" s="57"/>
    </row>
    <row r="33" customFormat="false" ht="15" hidden="false" customHeight="false" outlineLevel="0" collapsed="false">
      <c r="A33" s="65" t="n">
        <v>43022</v>
      </c>
      <c r="B33" s="66" t="n">
        <f aca="false">B32+1</f>
        <v>31</v>
      </c>
      <c r="C33" s="67" t="n">
        <f aca="false">C32-H32</f>
        <v>193.15702533354</v>
      </c>
      <c r="D33" s="67" t="n">
        <v>160</v>
      </c>
      <c r="E33" s="67" t="n">
        <f aca="false">C33-D33</f>
        <v>33.1570253335395</v>
      </c>
      <c r="F33" s="67" t="n">
        <f aca="false">13*C33</f>
        <v>2511.04132933601</v>
      </c>
      <c r="G33" s="67" t="n">
        <f aca="false">E33*31</f>
        <v>1027.86778533973</v>
      </c>
      <c r="H33" s="68" t="n">
        <f aca="false">MIN($G33/3500,$F33/3500)</f>
        <v>0.293676510097064</v>
      </c>
      <c r="I33" s="57"/>
    </row>
    <row r="34" customFormat="false" ht="15" hidden="false" customHeight="false" outlineLevel="0" collapsed="false">
      <c r="A34" s="65" t="n">
        <v>43023</v>
      </c>
      <c r="B34" s="66" t="n">
        <f aca="false">B33+1</f>
        <v>32</v>
      </c>
      <c r="C34" s="67" t="n">
        <f aca="false">C33-H33</f>
        <v>192.863348823442</v>
      </c>
      <c r="D34" s="67" t="n">
        <v>160</v>
      </c>
      <c r="E34" s="67" t="n">
        <f aca="false">C34-D34</f>
        <v>32.8633488234425</v>
      </c>
      <c r="F34" s="67" t="n">
        <f aca="false">13*C34</f>
        <v>2507.22353470475</v>
      </c>
      <c r="G34" s="67" t="n">
        <f aca="false">E34*31</f>
        <v>1018.76381352672</v>
      </c>
      <c r="H34" s="68" t="n">
        <f aca="false">MIN($G34/3500,$F34/3500)</f>
        <v>0.291075375293348</v>
      </c>
      <c r="I34" s="57"/>
    </row>
    <row r="35" customFormat="false" ht="15" hidden="false" customHeight="false" outlineLevel="0" collapsed="false">
      <c r="A35" s="65" t="n">
        <v>43024</v>
      </c>
      <c r="B35" s="66" t="n">
        <f aca="false">B34+1</f>
        <v>33</v>
      </c>
      <c r="C35" s="67" t="n">
        <f aca="false">C34-H34</f>
        <v>192.572273448149</v>
      </c>
      <c r="D35" s="67" t="n">
        <v>160</v>
      </c>
      <c r="E35" s="67" t="n">
        <f aca="false">C35-D35</f>
        <v>32.5722734481491</v>
      </c>
      <c r="F35" s="67" t="n">
        <f aca="false">13*C35</f>
        <v>2503.43955482594</v>
      </c>
      <c r="G35" s="67" t="n">
        <f aca="false">E35*31</f>
        <v>1009.74047689262</v>
      </c>
      <c r="H35" s="68" t="n">
        <f aca="false">MIN($G35/3500,$F35/3500)</f>
        <v>0.288497279112178</v>
      </c>
      <c r="I35" s="57"/>
    </row>
    <row r="36" customFormat="false" ht="15" hidden="false" customHeight="false" outlineLevel="0" collapsed="false">
      <c r="A36" s="65" t="n">
        <v>43025</v>
      </c>
      <c r="B36" s="66" t="n">
        <f aca="false">B35+1</f>
        <v>34</v>
      </c>
      <c r="C36" s="67" t="n">
        <f aca="false">C35-H35</f>
        <v>192.283776169037</v>
      </c>
      <c r="D36" s="67" t="n">
        <v>160</v>
      </c>
      <c r="E36" s="67" t="n">
        <f aca="false">C36-D36</f>
        <v>32.2837761690369</v>
      </c>
      <c r="F36" s="67" t="n">
        <f aca="false">13*C36</f>
        <v>2499.68909019748</v>
      </c>
      <c r="G36" s="67" t="n">
        <f aca="false">E36*31</f>
        <v>1000.79706124015</v>
      </c>
      <c r="H36" s="68" t="n">
        <f aca="false">MIN($G36/3500,$F36/3500)</f>
        <v>0.285942017497184</v>
      </c>
      <c r="I36" s="57"/>
    </row>
    <row r="37" customFormat="false" ht="15" hidden="false" customHeight="false" outlineLevel="0" collapsed="false">
      <c r="A37" s="65" t="n">
        <v>43026</v>
      </c>
      <c r="B37" s="66" t="n">
        <f aca="false">B36+1</f>
        <v>35</v>
      </c>
      <c r="C37" s="67" t="n">
        <f aca="false">C36-H36</f>
        <v>191.99783415154</v>
      </c>
      <c r="D37" s="67" t="n">
        <v>160</v>
      </c>
      <c r="E37" s="67" t="n">
        <f aca="false">C37-D37</f>
        <v>31.9978341515398</v>
      </c>
      <c r="F37" s="67" t="n">
        <f aca="false">13*C37</f>
        <v>2495.97184397002</v>
      </c>
      <c r="G37" s="67" t="n">
        <f aca="false">E37*31</f>
        <v>991.932858697733</v>
      </c>
      <c r="H37" s="68" t="n">
        <f aca="false">MIN($G37/3500,$F37/3500)</f>
        <v>0.283409388199352</v>
      </c>
      <c r="I37" s="57"/>
    </row>
    <row r="38" customFormat="false" ht="15" hidden="false" customHeight="false" outlineLevel="0" collapsed="false">
      <c r="A38" s="65" t="n">
        <v>43027</v>
      </c>
      <c r="B38" s="66" t="n">
        <f aca="false">B37+1</f>
        <v>36</v>
      </c>
      <c r="C38" s="67" t="n">
        <f aca="false">C37-H37</f>
        <v>191.71442476334</v>
      </c>
      <c r="D38" s="67" t="n">
        <v>160</v>
      </c>
      <c r="E38" s="67" t="n">
        <f aca="false">C38-D38</f>
        <v>31.7144247633404</v>
      </c>
      <c r="F38" s="67" t="n">
        <f aca="false">13*C38</f>
        <v>2492.28752192343</v>
      </c>
      <c r="G38" s="67" t="n">
        <f aca="false">E38*31</f>
        <v>983.147167663553</v>
      </c>
      <c r="H38" s="68" t="n">
        <f aca="false">MIN($G38/3500,$F38/3500)</f>
        <v>0.280899190761015</v>
      </c>
      <c r="I38" s="57"/>
    </row>
    <row r="39" customFormat="false" ht="15" hidden="false" customHeight="false" outlineLevel="0" collapsed="false">
      <c r="A39" s="65" t="n">
        <v>43028</v>
      </c>
      <c r="B39" s="66" t="n">
        <f aca="false">B38+1</f>
        <v>37</v>
      </c>
      <c r="C39" s="67" t="n">
        <f aca="false">C38-H38</f>
        <v>191.433525572579</v>
      </c>
      <c r="D39" s="67" t="n">
        <v>160</v>
      </c>
      <c r="E39" s="67" t="n">
        <f aca="false">C39-D39</f>
        <v>31.4335255725794</v>
      </c>
      <c r="F39" s="67" t="n">
        <f aca="false">13*C39</f>
        <v>2488.63583244353</v>
      </c>
      <c r="G39" s="67" t="n">
        <f aca="false">E39*31</f>
        <v>974.439292749962</v>
      </c>
      <c r="H39" s="68" t="n">
        <f aca="false">MIN($G39/3500,$F39/3500)</f>
        <v>0.278411226499989</v>
      </c>
      <c r="I39" s="57"/>
    </row>
    <row r="40" customFormat="false" ht="15" hidden="false" customHeight="false" outlineLevel="0" collapsed="false">
      <c r="A40" s="65" t="n">
        <v>43029</v>
      </c>
      <c r="B40" s="66" t="n">
        <f aca="false">B39+1</f>
        <v>38</v>
      </c>
      <c r="C40" s="67" t="n">
        <f aca="false">C39-H39</f>
        <v>191.155114346079</v>
      </c>
      <c r="D40" s="67" t="n">
        <v>160</v>
      </c>
      <c r="E40" s="67" t="n">
        <f aca="false">C40-D40</f>
        <v>31.1551143460794</v>
      </c>
      <c r="F40" s="67" t="n">
        <f aca="false">13*C40</f>
        <v>2485.01648649903</v>
      </c>
      <c r="G40" s="67" t="n">
        <f aca="false">E40*31</f>
        <v>965.808544728462</v>
      </c>
      <c r="H40" s="68" t="n">
        <f aca="false">MIN($G40/3500,$F40/3500)</f>
        <v>0.275945298493846</v>
      </c>
      <c r="I40" s="57"/>
    </row>
    <row r="41" customFormat="false" ht="15" hidden="false" customHeight="false" outlineLevel="0" collapsed="false">
      <c r="A41" s="65" t="n">
        <v>43030</v>
      </c>
      <c r="B41" s="66" t="n">
        <f aca="false">B40+1</f>
        <v>39</v>
      </c>
      <c r="C41" s="67" t="n">
        <f aca="false">C40-H40</f>
        <v>190.879169047586</v>
      </c>
      <c r="D41" s="67" t="n">
        <v>160</v>
      </c>
      <c r="E41" s="67" t="n">
        <f aca="false">C41-D41</f>
        <v>30.8791690475856</v>
      </c>
      <c r="F41" s="67" t="n">
        <f aca="false">13*C41</f>
        <v>2481.42919761861</v>
      </c>
      <c r="G41" s="67" t="n">
        <f aca="false">E41*31</f>
        <v>957.254240475153</v>
      </c>
      <c r="H41" s="68" t="n">
        <f aca="false">MIN($G41/3500,$F41/3500)</f>
        <v>0.273501211564329</v>
      </c>
      <c r="I41" s="57"/>
    </row>
    <row r="42" customFormat="false" ht="15" hidden="false" customHeight="false" outlineLevel="0" collapsed="false">
      <c r="A42" s="65" t="n">
        <v>43031</v>
      </c>
      <c r="B42" s="66" t="n">
        <f aca="false">B41+1</f>
        <v>40</v>
      </c>
      <c r="C42" s="67" t="n">
        <f aca="false">C41-H41</f>
        <v>190.605667836021</v>
      </c>
      <c r="D42" s="67" t="n">
        <v>160</v>
      </c>
      <c r="E42" s="67" t="n">
        <f aca="false">C42-D42</f>
        <v>30.6056678360212</v>
      </c>
      <c r="F42" s="67" t="n">
        <f aca="false">13*C42</f>
        <v>2477.87368186828</v>
      </c>
      <c r="G42" s="67" t="n">
        <f aca="false">E42*31</f>
        <v>948.775702916658</v>
      </c>
      <c r="H42" s="68" t="n">
        <f aca="false">MIN($G42/3500,$F42/3500)</f>
        <v>0.271078772261902</v>
      </c>
      <c r="I42" s="57"/>
    </row>
    <row r="43" customFormat="false" ht="15" hidden="false" customHeight="false" outlineLevel="0" collapsed="false">
      <c r="A43" s="65" t="n">
        <v>43032</v>
      </c>
      <c r="B43" s="66" t="n">
        <f aca="false">B42+1</f>
        <v>41</v>
      </c>
      <c r="C43" s="67" t="n">
        <f aca="false">C42-H42</f>
        <v>190.334589063759</v>
      </c>
      <c r="D43" s="67" t="n">
        <v>160</v>
      </c>
      <c r="E43" s="67" t="n">
        <f aca="false">C43-D43</f>
        <v>30.3345890637593</v>
      </c>
      <c r="F43" s="67" t="n">
        <f aca="false">13*C43</f>
        <v>2474.34965782887</v>
      </c>
      <c r="G43" s="67" t="n">
        <f aca="false">E43*31</f>
        <v>940.372260976539</v>
      </c>
      <c r="H43" s="68" t="n">
        <f aca="false">MIN($G43/3500,$F43/3500)</f>
        <v>0.26867778885044</v>
      </c>
      <c r="I43" s="57"/>
    </row>
    <row r="44" customFormat="false" ht="15" hidden="false" customHeight="false" outlineLevel="0" collapsed="false">
      <c r="A44" s="65" t="n">
        <v>43033</v>
      </c>
      <c r="B44" s="66" t="n">
        <f aca="false">B43+1</f>
        <v>42</v>
      </c>
      <c r="C44" s="67" t="n">
        <f aca="false">C43-H43</f>
        <v>190.065911274909</v>
      </c>
      <c r="D44" s="67" t="n">
        <v>160</v>
      </c>
      <c r="E44" s="67" t="n">
        <f aca="false">C44-D44</f>
        <v>30.0659112749089</v>
      </c>
      <c r="F44" s="67" t="n">
        <f aca="false">13*C44</f>
        <v>2470.85684657382</v>
      </c>
      <c r="G44" s="67" t="n">
        <f aca="false">E44*31</f>
        <v>932.043249522175</v>
      </c>
      <c r="H44" s="68" t="n">
        <f aca="false">MIN($G44/3500,$F44/3500)</f>
        <v>0.26629807129205</v>
      </c>
      <c r="I44" s="57"/>
    </row>
    <row r="45" customFormat="false" ht="15" hidden="false" customHeight="false" outlineLevel="0" collapsed="false">
      <c r="A45" s="65" t="n">
        <v>43034</v>
      </c>
      <c r="B45" s="66" t="n">
        <f aca="false">B44+1</f>
        <v>43</v>
      </c>
      <c r="C45" s="67" t="n">
        <f aca="false">C44-H44</f>
        <v>189.799613203617</v>
      </c>
      <c r="D45" s="67" t="n">
        <v>160</v>
      </c>
      <c r="E45" s="67" t="n">
        <f aca="false">C45-D45</f>
        <v>29.7996132036168</v>
      </c>
      <c r="F45" s="67" t="n">
        <f aca="false">13*C45</f>
        <v>2467.39497164702</v>
      </c>
      <c r="G45" s="67" t="n">
        <f aca="false">E45*31</f>
        <v>923.788009312121</v>
      </c>
      <c r="H45" s="68" t="n">
        <f aca="false">MIN($G45/3500,$F45/3500)</f>
        <v>0.263939431232035</v>
      </c>
      <c r="I45" s="57"/>
    </row>
    <row r="46" customFormat="false" ht="15" hidden="false" customHeight="false" outlineLevel="0" collapsed="false">
      <c r="A46" s="65" t="n">
        <v>43035</v>
      </c>
      <c r="B46" s="66" t="n">
        <f aca="false">B45+1</f>
        <v>44</v>
      </c>
      <c r="C46" s="67" t="n">
        <f aca="false">C45-H45</f>
        <v>189.535673772385</v>
      </c>
      <c r="D46" s="67" t="n">
        <v>160</v>
      </c>
      <c r="E46" s="67" t="n">
        <f aca="false">C46-D46</f>
        <v>29.5356737723848</v>
      </c>
      <c r="F46" s="67" t="n">
        <f aca="false">13*C46</f>
        <v>2463.963759041</v>
      </c>
      <c r="G46" s="67" t="n">
        <f aca="false">E46*31</f>
        <v>915.605886943928</v>
      </c>
      <c r="H46" s="68" t="n">
        <f aca="false">MIN($G46/3500,$F46/3500)</f>
        <v>0.261601681983979</v>
      </c>
      <c r="I46" s="57"/>
    </row>
    <row r="47" customFormat="false" ht="15" hidden="false" customHeight="false" outlineLevel="0" collapsed="false">
      <c r="A47" s="65" t="n">
        <v>43036</v>
      </c>
      <c r="B47" s="66" t="n">
        <f aca="false">B46+1</f>
        <v>45</v>
      </c>
      <c r="C47" s="67" t="n">
        <f aca="false">C46-H46</f>
        <v>189.274072090401</v>
      </c>
      <c r="D47" s="67" t="n">
        <v>160</v>
      </c>
      <c r="E47" s="67" t="n">
        <f aca="false">C47-D47</f>
        <v>29.2740720904008</v>
      </c>
      <c r="F47" s="67" t="n">
        <f aca="false">13*C47</f>
        <v>2460.56293717521</v>
      </c>
      <c r="G47" s="67" t="n">
        <f aca="false">E47*31</f>
        <v>907.496234802424</v>
      </c>
      <c r="H47" s="68" t="n">
        <f aca="false">MIN($G47/3500,$F47/3500)</f>
        <v>0.259284638514978</v>
      </c>
      <c r="I47" s="57"/>
    </row>
    <row r="48" customFormat="false" ht="15" hidden="false" customHeight="false" outlineLevel="0" collapsed="false">
      <c r="A48" s="65" t="n">
        <v>43037</v>
      </c>
      <c r="B48" s="66" t="n">
        <f aca="false">B47+1</f>
        <v>46</v>
      </c>
      <c r="C48" s="67" t="n">
        <f aca="false">C47-H47</f>
        <v>189.014787451886</v>
      </c>
      <c r="D48" s="67" t="n">
        <v>160</v>
      </c>
      <c r="E48" s="67" t="n">
        <f aca="false">C48-D48</f>
        <v>29.0147874518858</v>
      </c>
      <c r="F48" s="67" t="n">
        <f aca="false">13*C48</f>
        <v>2457.19223687452</v>
      </c>
      <c r="G48" s="67" t="n">
        <f aca="false">E48*31</f>
        <v>899.45841100846</v>
      </c>
      <c r="H48" s="68" t="n">
        <f aca="false">MIN($G48/3500,$F48/3500)</f>
        <v>0.256988117430989</v>
      </c>
      <c r="I48" s="57"/>
    </row>
    <row r="49" customFormat="false" ht="15" hidden="false" customHeight="false" outlineLevel="0" collapsed="false">
      <c r="A49" s="65" t="n">
        <v>43038</v>
      </c>
      <c r="B49" s="66" t="n">
        <f aca="false">B48+1</f>
        <v>47</v>
      </c>
      <c r="C49" s="67" t="n">
        <f aca="false">C48-H48</f>
        <v>188.757799334455</v>
      </c>
      <c r="D49" s="67" t="n">
        <v>160</v>
      </c>
      <c r="E49" s="67" t="n">
        <f aca="false">C49-D49</f>
        <v>28.7577993344548</v>
      </c>
      <c r="F49" s="67" t="n">
        <f aca="false">13*C49</f>
        <v>2453.85139134791</v>
      </c>
      <c r="G49" s="67" t="n">
        <f aca="false">E49*31</f>
        <v>891.4917793681</v>
      </c>
      <c r="H49" s="68" t="n">
        <f aca="false">MIN($G49/3500,$F49/3500)</f>
        <v>0.254711936962314</v>
      </c>
      <c r="I49" s="57"/>
    </row>
    <row r="50" customFormat="false" ht="15" hidden="false" customHeight="false" outlineLevel="0" collapsed="false">
      <c r="A50" s="65" t="n">
        <v>43039</v>
      </c>
      <c r="B50" s="66" t="n">
        <f aca="false">B49+1</f>
        <v>48</v>
      </c>
      <c r="C50" s="67" t="n">
        <f aca="false">C49-H49</f>
        <v>188.503087397493</v>
      </c>
      <c r="D50" s="67" t="n">
        <v>160</v>
      </c>
      <c r="E50" s="67" t="n">
        <f aca="false">C50-D50</f>
        <v>28.5030873974925</v>
      </c>
      <c r="F50" s="67" t="n">
        <f aca="false">13*C50</f>
        <v>2450.5401361674</v>
      </c>
      <c r="G50" s="67" t="n">
        <f aca="false">E50*31</f>
        <v>883.595709322268</v>
      </c>
      <c r="H50" s="68" t="n">
        <f aca="false">MIN($G50/3500,$F50/3500)</f>
        <v>0.252455916949219</v>
      </c>
      <c r="I50" s="57"/>
    </row>
    <row r="51" customFormat="false" ht="15" hidden="false" customHeight="false" outlineLevel="0" collapsed="false">
      <c r="A51" s="65" t="n">
        <v>43040</v>
      </c>
      <c r="B51" s="66" t="n">
        <f aca="false">B50+1</f>
        <v>49</v>
      </c>
      <c r="C51" s="67" t="n">
        <f aca="false">C50-H50</f>
        <v>188.250631480543</v>
      </c>
      <c r="D51" s="67" t="n">
        <v>160</v>
      </c>
      <c r="E51" s="67" t="n">
        <f aca="false">C51-D51</f>
        <v>28.2506314805433</v>
      </c>
      <c r="F51" s="67" t="n">
        <f aca="false">13*C51</f>
        <v>2447.25820924706</v>
      </c>
      <c r="G51" s="67" t="n">
        <f aca="false">E51*31</f>
        <v>875.769575896842</v>
      </c>
      <c r="H51" s="68" t="n">
        <f aca="false">MIN($G51/3500,$F51/3500)</f>
        <v>0.250219878827669</v>
      </c>
      <c r="I51" s="57"/>
    </row>
    <row r="52" customFormat="false" ht="15" hidden="false" customHeight="false" outlineLevel="0" collapsed="false">
      <c r="A52" s="65" t="n">
        <v>43041</v>
      </c>
      <c r="B52" s="66" t="n">
        <f aca="false">B51+1</f>
        <v>50</v>
      </c>
      <c r="C52" s="67" t="n">
        <f aca="false">C51-H51</f>
        <v>188.000411601716</v>
      </c>
      <c r="D52" s="67" t="n">
        <v>160</v>
      </c>
      <c r="E52" s="67" t="n">
        <f aca="false">C52-D52</f>
        <v>28.0004116017156</v>
      </c>
      <c r="F52" s="67" t="n">
        <f aca="false">13*C52</f>
        <v>2444.0053508223</v>
      </c>
      <c r="G52" s="67" t="n">
        <f aca="false">E52*31</f>
        <v>868.012759653184</v>
      </c>
      <c r="H52" s="68" t="n">
        <f aca="false">MIN($G52/3500,$F52/3500)</f>
        <v>0.248003645615195</v>
      </c>
      <c r="I52" s="57"/>
    </row>
    <row r="53" customFormat="false" ht="15" hidden="false" customHeight="false" outlineLevel="0" collapsed="false">
      <c r="A53" s="65" t="n">
        <v>43042</v>
      </c>
      <c r="B53" s="66" t="n">
        <f aca="false">B52+1</f>
        <v>51</v>
      </c>
      <c r="C53" s="67" t="n">
        <f aca="false">C52-H52</f>
        <v>187.7524079561</v>
      </c>
      <c r="D53" s="67" t="n">
        <v>160</v>
      </c>
      <c r="E53" s="67" t="n">
        <f aca="false">C53-D53</f>
        <v>27.7524079561004</v>
      </c>
      <c r="F53" s="67" t="n">
        <f aca="false">13*C53</f>
        <v>2440.78130342931</v>
      </c>
      <c r="G53" s="67" t="n">
        <f aca="false">E53*31</f>
        <v>860.324646639113</v>
      </c>
      <c r="H53" s="68" t="n">
        <f aca="false">MIN($G53/3500,$F53/3500)</f>
        <v>0.245807041896889</v>
      </c>
      <c r="I53" s="57"/>
    </row>
    <row r="54" customFormat="false" ht="15" hidden="false" customHeight="false" outlineLevel="0" collapsed="false">
      <c r="A54" s="65" t="n">
        <v>43043</v>
      </c>
      <c r="B54" s="66" t="n">
        <f aca="false">B53+1</f>
        <v>52</v>
      </c>
      <c r="C54" s="67" t="n">
        <f aca="false">C53-H53</f>
        <v>187.506600914204</v>
      </c>
      <c r="D54" s="67" t="n">
        <v>160</v>
      </c>
      <c r="E54" s="67" t="n">
        <f aca="false">C54-D54</f>
        <v>27.5066009142035</v>
      </c>
      <c r="F54" s="67" t="n">
        <f aca="false">13*C54</f>
        <v>2437.58581188465</v>
      </c>
      <c r="G54" s="67" t="n">
        <f aca="false">E54*31</f>
        <v>852.70462834031</v>
      </c>
      <c r="H54" s="68" t="n">
        <f aca="false">MIN($G54/3500,$F54/3500)</f>
        <v>0.243629893811517</v>
      </c>
      <c r="I54" s="57"/>
    </row>
    <row r="55" customFormat="false" ht="15" hidden="false" customHeight="false" outlineLevel="0" collapsed="false">
      <c r="A55" s="65" t="n">
        <v>43044</v>
      </c>
      <c r="B55" s="66" t="n">
        <f aca="false">B54+1</f>
        <v>53</v>
      </c>
      <c r="C55" s="67" t="n">
        <f aca="false">C54-H54</f>
        <v>187.262971020392</v>
      </c>
      <c r="D55" s="67" t="n">
        <v>160</v>
      </c>
      <c r="E55" s="67" t="n">
        <f aca="false">C55-D55</f>
        <v>27.262971020392</v>
      </c>
      <c r="F55" s="67" t="n">
        <f aca="false">13*C55</f>
        <v>2434.4186232651</v>
      </c>
      <c r="G55" s="67" t="n">
        <f aca="false">E55*31</f>
        <v>845.152101632153</v>
      </c>
      <c r="H55" s="68" t="n">
        <f aca="false">MIN($G55/3500,$F55/3500)</f>
        <v>0.241472029037758</v>
      </c>
      <c r="I55" s="57"/>
    </row>
    <row r="56" customFormat="false" ht="15" hidden="false" customHeight="false" outlineLevel="0" collapsed="false">
      <c r="A56" s="65" t="n">
        <v>43045</v>
      </c>
      <c r="B56" s="66" t="n">
        <f aca="false">B55+1</f>
        <v>54</v>
      </c>
      <c r="C56" s="67" t="n">
        <f aca="false">C55-H55</f>
        <v>187.021498991354</v>
      </c>
      <c r="D56" s="67" t="n">
        <v>160</v>
      </c>
      <c r="E56" s="67" t="n">
        <f aca="false">C56-D56</f>
        <v>27.0214989913543</v>
      </c>
      <c r="F56" s="67" t="n">
        <f aca="false">13*C56</f>
        <v>2431.27948688761</v>
      </c>
      <c r="G56" s="67" t="n">
        <f aca="false">E56*31</f>
        <v>837.666468731982</v>
      </c>
      <c r="H56" s="68" t="n">
        <f aca="false">MIN($G56/3500,$F56/3500)</f>
        <v>0.239333276780566</v>
      </c>
      <c r="I56" s="57"/>
    </row>
    <row r="57" customFormat="false" ht="15" hidden="false" customHeight="false" outlineLevel="0" collapsed="false">
      <c r="A57" s="65" t="n">
        <v>43046</v>
      </c>
      <c r="B57" s="66" t="n">
        <f aca="false">B56+1</f>
        <v>55</v>
      </c>
      <c r="C57" s="67" t="n">
        <f aca="false">C56-H56</f>
        <v>186.782165714574</v>
      </c>
      <c r="D57" s="67" t="n">
        <v>160</v>
      </c>
      <c r="E57" s="67" t="n">
        <f aca="false">C57-D57</f>
        <v>26.7821657145737</v>
      </c>
      <c r="F57" s="67" t="n">
        <f aca="false">13*C57</f>
        <v>2428.16815428946</v>
      </c>
      <c r="G57" s="67" t="n">
        <f aca="false">E57*31</f>
        <v>830.247137151784</v>
      </c>
      <c r="H57" s="68" t="n">
        <f aca="false">MIN($G57/3500,$F57/3500)</f>
        <v>0.237213467757653</v>
      </c>
      <c r="I57" s="57"/>
    </row>
    <row r="58" customFormat="false" ht="15" hidden="false" customHeight="false" outlineLevel="0" collapsed="false">
      <c r="A58" s="65" t="n">
        <v>43047</v>
      </c>
      <c r="B58" s="66" t="n">
        <f aca="false">B57+1</f>
        <v>56</v>
      </c>
      <c r="C58" s="67" t="n">
        <f aca="false">C57-H57</f>
        <v>186.544952246816</v>
      </c>
      <c r="D58" s="67" t="n">
        <v>160</v>
      </c>
      <c r="E58" s="67" t="n">
        <f aca="false">C58-D58</f>
        <v>26.5449522468161</v>
      </c>
      <c r="F58" s="67" t="n">
        <f aca="false">13*C58</f>
        <v>2425.08437920861</v>
      </c>
      <c r="G58" s="67" t="n">
        <f aca="false">E58*31</f>
        <v>822.893519651298</v>
      </c>
      <c r="H58" s="68" t="n">
        <f aca="false">MIN($G58/3500,$F58/3500)</f>
        <v>0.235112434186085</v>
      </c>
      <c r="I58" s="57"/>
    </row>
    <row r="59" customFormat="false" ht="15" hidden="false" customHeight="false" outlineLevel="0" collapsed="false">
      <c r="A59" s="65" t="n">
        <v>43048</v>
      </c>
      <c r="B59" s="66" t="n">
        <f aca="false">B58+1</f>
        <v>57</v>
      </c>
      <c r="C59" s="67" t="n">
        <f aca="false">C58-H58</f>
        <v>186.30983981263</v>
      </c>
      <c r="D59" s="67" t="n">
        <v>160</v>
      </c>
      <c r="E59" s="67" t="n">
        <f aca="false">C59-D59</f>
        <v>26.30983981263</v>
      </c>
      <c r="F59" s="67" t="n">
        <f aca="false">13*C59</f>
        <v>2422.02791756419</v>
      </c>
      <c r="G59" s="67" t="n">
        <f aca="false">E59*31</f>
        <v>815.605034191529</v>
      </c>
      <c r="H59" s="68" t="n">
        <f aca="false">MIN($G59/3500,$F59/3500)</f>
        <v>0.233030009769008</v>
      </c>
      <c r="I59" s="57"/>
    </row>
    <row r="60" customFormat="false" ht="15" hidden="false" customHeight="false" outlineLevel="0" collapsed="false">
      <c r="A60" s="65" t="n">
        <v>43049</v>
      </c>
      <c r="B60" s="66" t="n">
        <f aca="false">B59+1</f>
        <v>58</v>
      </c>
      <c r="C60" s="67" t="n">
        <f aca="false">C59-H59</f>
        <v>186.076809802861</v>
      </c>
      <c r="D60" s="67" t="n">
        <v>160</v>
      </c>
      <c r="E60" s="67" t="n">
        <f aca="false">C60-D60</f>
        <v>26.076809802861</v>
      </c>
      <c r="F60" s="67" t="n">
        <f aca="false">13*C60</f>
        <v>2418.99852743719</v>
      </c>
      <c r="G60" s="67" t="n">
        <f aca="false">E60*31</f>
        <v>808.38110388869</v>
      </c>
      <c r="H60" s="68" t="n">
        <f aca="false">MIN($G60/3500,$F60/3500)</f>
        <v>0.230966029682483</v>
      </c>
      <c r="I60" s="57"/>
    </row>
    <row r="61" customFormat="false" ht="15" hidden="false" customHeight="false" outlineLevel="0" collapsed="false">
      <c r="A61" s="65" t="n">
        <v>43050</v>
      </c>
      <c r="B61" s="66" t="n">
        <f aca="false">B60+1</f>
        <v>59</v>
      </c>
      <c r="C61" s="67" t="n">
        <f aca="false">C60-H60</f>
        <v>185.845843773178</v>
      </c>
      <c r="D61" s="67" t="n">
        <v>160</v>
      </c>
      <c r="E61" s="67" t="n">
        <f aca="false">C61-D61</f>
        <v>25.8458437731785</v>
      </c>
      <c r="F61" s="67" t="n">
        <f aca="false">13*C61</f>
        <v>2415.99596905132</v>
      </c>
      <c r="G61" s="67" t="n">
        <f aca="false">E61*31</f>
        <v>801.221156968533</v>
      </c>
      <c r="H61" s="68" t="n">
        <f aca="false">MIN($G61/3500,$F61/3500)</f>
        <v>0.228920330562438</v>
      </c>
      <c r="I61" s="57"/>
    </row>
    <row r="62" customFormat="false" ht="15" hidden="false" customHeight="false" outlineLevel="0" collapsed="false">
      <c r="A62" s="65" t="n">
        <v>43051</v>
      </c>
      <c r="B62" s="66" t="n">
        <f aca="false">B61+1</f>
        <v>60</v>
      </c>
      <c r="C62" s="67" t="n">
        <f aca="false">C61-H61</f>
        <v>185.616923442616</v>
      </c>
      <c r="D62" s="67" t="n">
        <v>160</v>
      </c>
      <c r="E62" s="67" t="n">
        <f aca="false">C62-D62</f>
        <v>25.616923442616</v>
      </c>
      <c r="F62" s="67" t="n">
        <f aca="false">13*C62</f>
        <v>2413.02000475401</v>
      </c>
      <c r="G62" s="67" t="n">
        <f aca="false">E62*31</f>
        <v>794.124626721097</v>
      </c>
      <c r="H62" s="68" t="n">
        <f aca="false">MIN($G62/3500,$F62/3500)</f>
        <v>0.226892750491742</v>
      </c>
      <c r="I62" s="57"/>
    </row>
    <row r="63" customFormat="false" ht="15" hidden="false" customHeight="false" outlineLevel="0" collapsed="false">
      <c r="A63" s="65" t="n">
        <v>43052</v>
      </c>
      <c r="B63" s="66" t="n">
        <f aca="false">B62+1</f>
        <v>61</v>
      </c>
      <c r="C63" s="67" t="n">
        <f aca="false">C62-H62</f>
        <v>185.390030692124</v>
      </c>
      <c r="D63" s="67" t="n">
        <v>160</v>
      </c>
      <c r="E63" s="67" t="n">
        <f aca="false">C63-D63</f>
        <v>25.3900306921243</v>
      </c>
      <c r="F63" s="67" t="n">
        <f aca="false">13*C63</f>
        <v>2410.07039899762</v>
      </c>
      <c r="G63" s="67" t="n">
        <f aca="false">E63*31</f>
        <v>787.090951455853</v>
      </c>
      <c r="H63" s="68" t="n">
        <f aca="false">MIN($G63/3500,$F63/3500)</f>
        <v>0.224883128987387</v>
      </c>
      <c r="I63" s="57"/>
    </row>
    <row r="64" customFormat="false" ht="15" hidden="false" customHeight="false" outlineLevel="0" collapsed="false">
      <c r="A64" s="65" t="n">
        <v>43053</v>
      </c>
      <c r="B64" s="66" t="n">
        <f aca="false">B63+1</f>
        <v>62</v>
      </c>
      <c r="C64" s="67" t="n">
        <f aca="false">C63-H63</f>
        <v>185.165147563137</v>
      </c>
      <c r="D64" s="67" t="n">
        <v>160</v>
      </c>
      <c r="E64" s="67" t="n">
        <f aca="false">C64-D64</f>
        <v>25.1651475631369</v>
      </c>
      <c r="F64" s="67" t="n">
        <f aca="false">13*C64</f>
        <v>2407.14691832078</v>
      </c>
      <c r="G64" s="67" t="n">
        <f aca="false">E64*31</f>
        <v>780.119574457244</v>
      </c>
      <c r="H64" s="68" t="n">
        <f aca="false">MIN($G64/3500,$F64/3500)</f>
        <v>0.222891306987784</v>
      </c>
      <c r="I64" s="57"/>
    </row>
    <row r="65" customFormat="false" ht="15" hidden="false" customHeight="false" outlineLevel="0" collapsed="false">
      <c r="A65" s="65" t="n">
        <v>43054</v>
      </c>
      <c r="B65" s="66" t="n">
        <f aca="false">B64+1</f>
        <v>63</v>
      </c>
      <c r="C65" s="67" t="n">
        <f aca="false">C64-H64</f>
        <v>184.942256256149</v>
      </c>
      <c r="D65" s="67" t="n">
        <v>160</v>
      </c>
      <c r="E65" s="67" t="n">
        <f aca="false">C65-D65</f>
        <v>24.9422562561491</v>
      </c>
      <c r="F65" s="67" t="n">
        <f aca="false">13*C65</f>
        <v>2404.24933132994</v>
      </c>
      <c r="G65" s="67" t="n">
        <f aca="false">E65*31</f>
        <v>773.209943940623</v>
      </c>
      <c r="H65" s="68" t="n">
        <f aca="false">MIN($G65/3500,$F65/3500)</f>
        <v>0.220917126840178</v>
      </c>
      <c r="I65" s="57"/>
    </row>
    <row r="66" customFormat="false" ht="15" hidden="false" customHeight="false" outlineLevel="0" collapsed="false">
      <c r="A66" s="65" t="n">
        <v>43055</v>
      </c>
      <c r="B66" s="66" t="n">
        <f aca="false">B65+1</f>
        <v>64</v>
      </c>
      <c r="C66" s="67" t="n">
        <f aca="false">C65-H65</f>
        <v>184.721339129309</v>
      </c>
      <c r="D66" s="67" t="n">
        <v>160</v>
      </c>
      <c r="E66" s="67" t="n">
        <f aca="false">C66-D66</f>
        <v>24.7213391293089</v>
      </c>
      <c r="F66" s="67" t="n">
        <f aca="false">13*C66</f>
        <v>2401.37740868102</v>
      </c>
      <c r="G66" s="67" t="n">
        <f aca="false">E66*31</f>
        <v>766.361513008577</v>
      </c>
      <c r="H66" s="68" t="n">
        <f aca="false">MIN($G66/3500,$F66/3500)</f>
        <v>0.218960432288165</v>
      </c>
      <c r="I66" s="57"/>
    </row>
    <row r="67" customFormat="false" ht="15" hidden="false" customHeight="false" outlineLevel="0" collapsed="false">
      <c r="A67" s="65" t="n">
        <v>43056</v>
      </c>
      <c r="B67" s="66" t="n">
        <f aca="false">B66+1</f>
        <v>65</v>
      </c>
      <c r="C67" s="67" t="n">
        <f aca="false">C66-H66</f>
        <v>184.502378697021</v>
      </c>
      <c r="D67" s="67" t="n">
        <v>160</v>
      </c>
      <c r="E67" s="67" t="n">
        <f aca="false">C67-D67</f>
        <v>24.5023786970208</v>
      </c>
      <c r="F67" s="67" t="n">
        <f aca="false">13*C67</f>
        <v>2398.53092306127</v>
      </c>
      <c r="G67" s="67" t="n">
        <f aca="false">E67*31</f>
        <v>759.573739607645</v>
      </c>
      <c r="H67" s="68" t="n">
        <f aca="false">MIN($G67/3500,$F67/3500)</f>
        <v>0.217021068459327</v>
      </c>
      <c r="I67" s="57"/>
    </row>
    <row r="68" customFormat="false" ht="15" hidden="false" customHeight="false" outlineLevel="0" collapsed="false">
      <c r="A68" s="65" t="n">
        <v>43057</v>
      </c>
      <c r="B68" s="66" t="n">
        <f aca="false">B67+1</f>
        <v>66</v>
      </c>
      <c r="C68" s="67" t="n">
        <f aca="false">C67-H67</f>
        <v>184.285357628561</v>
      </c>
      <c r="D68" s="67" t="n">
        <v>160</v>
      </c>
      <c r="E68" s="67" t="n">
        <f aca="false">C68-D68</f>
        <v>24.2853576285615</v>
      </c>
      <c r="F68" s="67" t="n">
        <f aca="false">13*C68</f>
        <v>2395.7096491713</v>
      </c>
      <c r="G68" s="67" t="n">
        <f aca="false">E68*31</f>
        <v>752.846086485405</v>
      </c>
      <c r="H68" s="68" t="n">
        <f aca="false">MIN($G68/3500,$F68/3500)</f>
        <v>0.215098881852973</v>
      </c>
      <c r="I68" s="57"/>
    </row>
    <row r="69" customFormat="false" ht="15" hidden="false" customHeight="false" outlineLevel="0" collapsed="false">
      <c r="A69" s="65" t="n">
        <v>43058</v>
      </c>
      <c r="B69" s="66" t="n">
        <f aca="false">B68+1</f>
        <v>67</v>
      </c>
      <c r="C69" s="67" t="n">
        <f aca="false">C68-H68</f>
        <v>184.070258746709</v>
      </c>
      <c r="D69" s="67" t="n">
        <v>160</v>
      </c>
      <c r="E69" s="67" t="n">
        <f aca="false">C69-D69</f>
        <v>24.0702587467085</v>
      </c>
      <c r="F69" s="67" t="n">
        <f aca="false">13*C69</f>
        <v>2392.91336370721</v>
      </c>
      <c r="G69" s="67" t="n">
        <f aca="false">E69*31</f>
        <v>746.178021147963</v>
      </c>
      <c r="H69" s="68" t="n">
        <f aca="false">MIN($G69/3500,$F69/3500)</f>
        <v>0.213193720327989</v>
      </c>
      <c r="I69" s="57"/>
    </row>
    <row r="70" customFormat="false" ht="15" hidden="false" customHeight="false" outlineLevel="0" collapsed="false">
      <c r="A70" s="65" t="n">
        <v>43059</v>
      </c>
      <c r="B70" s="66" t="n">
        <f aca="false">B69+1</f>
        <v>68</v>
      </c>
      <c r="C70" s="67" t="n">
        <f aca="false">C69-H69</f>
        <v>183.857065026381</v>
      </c>
      <c r="D70" s="67" t="n">
        <v>160</v>
      </c>
      <c r="E70" s="67" t="n">
        <f aca="false">C70-D70</f>
        <v>23.8570650263805</v>
      </c>
      <c r="F70" s="67" t="n">
        <f aca="false">13*C70</f>
        <v>2390.14184534295</v>
      </c>
      <c r="G70" s="67" t="n">
        <f aca="false">E70*31</f>
        <v>739.569015817795</v>
      </c>
      <c r="H70" s="68" t="n">
        <f aca="false">MIN($G70/3500,$F70/3500)</f>
        <v>0.211305433090799</v>
      </c>
      <c r="I70" s="57"/>
    </row>
    <row r="71" customFormat="false" ht="15" hidden="false" customHeight="false" outlineLevel="0" collapsed="false">
      <c r="A71" s="65" t="n">
        <v>43060</v>
      </c>
      <c r="B71" s="66" t="n">
        <f aca="false">B70+1</f>
        <v>69</v>
      </c>
      <c r="C71" s="67" t="n">
        <f aca="false">C70-H70</f>
        <v>183.64575959329</v>
      </c>
      <c r="D71" s="67" t="n">
        <v>160</v>
      </c>
      <c r="E71" s="67" t="n">
        <f aca="false">C71-D71</f>
        <v>23.6457595932897</v>
      </c>
      <c r="F71" s="67" t="n">
        <f aca="false">13*C71</f>
        <v>2387.39487471277</v>
      </c>
      <c r="G71" s="67" t="n">
        <f aca="false">E71*31</f>
        <v>733.018547391981</v>
      </c>
      <c r="H71" s="68" t="n">
        <f aca="false">MIN($G71/3500,$F71/3500)</f>
        <v>0.209433870683423</v>
      </c>
      <c r="I71" s="57"/>
    </row>
    <row r="72" customFormat="false" ht="15" hidden="false" customHeight="false" outlineLevel="0" collapsed="false">
      <c r="A72" s="65" t="n">
        <v>43061</v>
      </c>
      <c r="B72" s="66" t="n">
        <f aca="false">B71+1</f>
        <v>70</v>
      </c>
      <c r="C72" s="67" t="n">
        <f aca="false">C71-H71</f>
        <v>183.436325722606</v>
      </c>
      <c r="D72" s="67" t="n">
        <v>160</v>
      </c>
      <c r="E72" s="67" t="n">
        <f aca="false">C72-D72</f>
        <v>23.4363257226063</v>
      </c>
      <c r="F72" s="67" t="n">
        <f aca="false">13*C72</f>
        <v>2384.67223439388</v>
      </c>
      <c r="G72" s="67" t="n">
        <f aca="false">E72*31</f>
        <v>726.526097400795</v>
      </c>
      <c r="H72" s="68" t="n">
        <f aca="false">MIN($G72/3500,$F72/3500)</f>
        <v>0.207578884971656</v>
      </c>
      <c r="I72" s="57"/>
    </row>
    <row r="73" customFormat="false" ht="15" hidden="false" customHeight="false" outlineLevel="0" collapsed="false">
      <c r="A73" s="65" t="n">
        <v>43062</v>
      </c>
      <c r="B73" s="66" t="n">
        <f aca="false">B72+1</f>
        <v>71</v>
      </c>
      <c r="C73" s="67" t="n">
        <f aca="false">C72-H72</f>
        <v>183.228746837635</v>
      </c>
      <c r="D73" s="67" t="n">
        <v>160</v>
      </c>
      <c r="E73" s="67" t="n">
        <f aca="false">C73-D73</f>
        <v>23.2287468376346</v>
      </c>
      <c r="F73" s="67" t="n">
        <f aca="false">13*C73</f>
        <v>2381.97370888925</v>
      </c>
      <c r="G73" s="67" t="n">
        <f aca="false">E73*31</f>
        <v>720.091151966673</v>
      </c>
      <c r="H73" s="68" t="n">
        <f aca="false">MIN($G73/3500,$F73/3500)</f>
        <v>0.205740329133335</v>
      </c>
      <c r="I73" s="57"/>
    </row>
    <row r="74" customFormat="false" ht="15" hidden="false" customHeight="false" outlineLevel="0" collapsed="false">
      <c r="A74" s="65" t="n">
        <v>43063</v>
      </c>
      <c r="B74" s="66" t="n">
        <f aca="false">B73+1</f>
        <v>72</v>
      </c>
      <c r="C74" s="67" t="n">
        <f aca="false">C73-H73</f>
        <v>183.023006508501</v>
      </c>
      <c r="D74" s="67" t="n">
        <v>160</v>
      </c>
      <c r="E74" s="67" t="n">
        <f aca="false">C74-D74</f>
        <v>23.0230065085013</v>
      </c>
      <c r="F74" s="67" t="n">
        <f aca="false">13*C74</f>
        <v>2379.29908461052</v>
      </c>
      <c r="G74" s="67" t="n">
        <f aca="false">E74*31</f>
        <v>713.71320176354</v>
      </c>
      <c r="H74" s="68" t="n">
        <f aca="false">MIN($G74/3500,$F74/3500)</f>
        <v>0.203918057646726</v>
      </c>
      <c r="I74" s="57"/>
    </row>
    <row r="75" customFormat="false" ht="15" hidden="false" customHeight="false" outlineLevel="0" collapsed="false">
      <c r="A75" s="65" t="n">
        <v>43064</v>
      </c>
      <c r="B75" s="66" t="n">
        <f aca="false">B74+1</f>
        <v>73</v>
      </c>
      <c r="C75" s="67" t="n">
        <f aca="false">C74-H74</f>
        <v>182.819088450855</v>
      </c>
      <c r="D75" s="67" t="n">
        <v>160</v>
      </c>
      <c r="E75" s="67" t="n">
        <f aca="false">C75-D75</f>
        <v>22.8190884508546</v>
      </c>
      <c r="F75" s="67" t="n">
        <f aca="false">13*C75</f>
        <v>2376.64814986111</v>
      </c>
      <c r="G75" s="67" t="n">
        <f aca="false">E75*31</f>
        <v>707.391741976492</v>
      </c>
      <c r="H75" s="68" t="n">
        <f aca="false">MIN($G75/3500,$F75/3500)</f>
        <v>0.202111926278998</v>
      </c>
      <c r="I75" s="57"/>
    </row>
    <row r="76" customFormat="false" ht="15" hidden="false" customHeight="false" outlineLevel="0" collapsed="false">
      <c r="A76" s="65" t="n">
        <v>43065</v>
      </c>
      <c r="B76" s="66" t="n">
        <f aca="false">B75+1</f>
        <v>74</v>
      </c>
      <c r="C76" s="67" t="n">
        <f aca="false">C75-H75</f>
        <v>182.616976524576</v>
      </c>
      <c r="D76" s="67" t="n">
        <v>160</v>
      </c>
      <c r="E76" s="67" t="n">
        <f aca="false">C76-D76</f>
        <v>22.6169765245756</v>
      </c>
      <c r="F76" s="67" t="n">
        <f aca="false">13*C76</f>
        <v>2374.02069481948</v>
      </c>
      <c r="G76" s="67" t="n">
        <f aca="false">E76*31</f>
        <v>701.126272261843</v>
      </c>
      <c r="H76" s="68" t="n">
        <f aca="false">MIN($G76/3500,$F76/3500)</f>
        <v>0.200321792074812</v>
      </c>
      <c r="I76" s="57"/>
    </row>
    <row r="77" customFormat="false" ht="15" hidden="false" customHeight="false" outlineLevel="0" collapsed="false">
      <c r="A77" s="65" t="n">
        <v>43066</v>
      </c>
      <c r="B77" s="66" t="n">
        <f aca="false">B76+1</f>
        <v>75</v>
      </c>
      <c r="C77" s="67" t="n">
        <f aca="false">C76-H76</f>
        <v>182.416654732501</v>
      </c>
      <c r="D77" s="67" t="n">
        <v>160</v>
      </c>
      <c r="E77" s="67" t="n">
        <f aca="false">C77-D77</f>
        <v>22.4166547325007</v>
      </c>
      <c r="F77" s="67" t="n">
        <f aca="false">13*C77</f>
        <v>2371.41651152251</v>
      </c>
      <c r="G77" s="67" t="n">
        <f aca="false">E77*31</f>
        <v>694.916296707523</v>
      </c>
      <c r="H77" s="68" t="n">
        <f aca="false">MIN($G77/3500,$F77/3500)</f>
        <v>0.198547513345007</v>
      </c>
      <c r="I77" s="57"/>
    </row>
    <row r="78" customFormat="false" ht="15" hidden="false" customHeight="false" outlineLevel="0" collapsed="false">
      <c r="A78" s="65" t="n">
        <v>43067</v>
      </c>
      <c r="B78" s="66" t="n">
        <f aca="false">B77+1</f>
        <v>76</v>
      </c>
      <c r="C78" s="67" t="n">
        <f aca="false">C77-H77</f>
        <v>182.218107219156</v>
      </c>
      <c r="D78" s="67" t="n">
        <v>160</v>
      </c>
      <c r="E78" s="67" t="n">
        <f aca="false">C78-D78</f>
        <v>22.2181072191557</v>
      </c>
      <c r="F78" s="67" t="n">
        <f aca="false">13*C78</f>
        <v>2368.83539384902</v>
      </c>
      <c r="G78" s="67" t="n">
        <f aca="false">E78*31</f>
        <v>688.761323793828</v>
      </c>
      <c r="H78" s="68" t="n">
        <f aca="false">MIN($G78/3500,$F78/3500)</f>
        <v>0.196788949655379</v>
      </c>
      <c r="I78" s="57"/>
    </row>
    <row r="79" customFormat="false" ht="15" hidden="false" customHeight="false" outlineLevel="0" collapsed="false">
      <c r="A79" s="65" t="n">
        <v>43068</v>
      </c>
      <c r="B79" s="66" t="n">
        <f aca="false">B78+1</f>
        <v>77</v>
      </c>
      <c r="C79" s="67" t="n">
        <f aca="false">C78-H78</f>
        <v>182.0213182695</v>
      </c>
      <c r="D79" s="67" t="n">
        <v>160</v>
      </c>
      <c r="E79" s="67" t="n">
        <f aca="false">C79-D79</f>
        <v>22.0213182695004</v>
      </c>
      <c r="F79" s="67" t="n">
        <f aca="false">13*C79</f>
        <v>2366.2771375035</v>
      </c>
      <c r="G79" s="67" t="n">
        <f aca="false">E79*31</f>
        <v>682.660866354511</v>
      </c>
      <c r="H79" s="68" t="n">
        <f aca="false">MIN($G79/3500,$F79/3500)</f>
        <v>0.195045961815575</v>
      </c>
      <c r="I79" s="57"/>
    </row>
    <row r="80" customFormat="false" ht="15" hidden="false" customHeight="false" outlineLevel="0" collapsed="false">
      <c r="A80" s="65" t="n">
        <v>43069</v>
      </c>
      <c r="B80" s="66" t="n">
        <f aca="false">B79+1</f>
        <v>78</v>
      </c>
      <c r="C80" s="67" t="n">
        <f aca="false">C79-H79</f>
        <v>181.826272307685</v>
      </c>
      <c r="D80" s="67" t="n">
        <v>160</v>
      </c>
      <c r="E80" s="67" t="n">
        <f aca="false">C80-D80</f>
        <v>21.8262723076848</v>
      </c>
      <c r="F80" s="67" t="n">
        <f aca="false">13*C80</f>
        <v>2363.7415399999</v>
      </c>
      <c r="G80" s="67" t="n">
        <f aca="false">E80*31</f>
        <v>676.614441538229</v>
      </c>
      <c r="H80" s="68" t="n">
        <f aca="false">MIN($G80/3500,$F80/3500)</f>
        <v>0.193318411868065</v>
      </c>
      <c r="I80" s="57"/>
    </row>
    <row r="81" customFormat="false" ht="15" hidden="false" customHeight="false" outlineLevel="0" collapsed="false">
      <c r="A81" s="65" t="n">
        <v>43070</v>
      </c>
      <c r="B81" s="66" t="n">
        <f aca="false">B80+1</f>
        <v>79</v>
      </c>
      <c r="C81" s="67" t="n">
        <f aca="false">C80-H80</f>
        <v>181.632953895817</v>
      </c>
      <c r="D81" s="67" t="n">
        <v>160</v>
      </c>
      <c r="E81" s="67" t="n">
        <f aca="false">C81-D81</f>
        <v>21.6329538958167</v>
      </c>
      <c r="F81" s="67" t="n">
        <f aca="false">13*C81</f>
        <v>2361.22840064562</v>
      </c>
      <c r="G81" s="67" t="n">
        <f aca="false">E81*31</f>
        <v>670.621570770319</v>
      </c>
      <c r="H81" s="68" t="n">
        <f aca="false">MIN($G81/3500,$F81/3500)</f>
        <v>0.191606163077234</v>
      </c>
      <c r="I81" s="57"/>
    </row>
    <row r="82" customFormat="false" ht="15" hidden="false" customHeight="false" outlineLevel="0" collapsed="false">
      <c r="A82" s="65" t="n">
        <v>43071</v>
      </c>
      <c r="B82" s="66" t="n">
        <f aca="false">B81+1</f>
        <v>80</v>
      </c>
      <c r="C82" s="67" t="n">
        <f aca="false">C81-H81</f>
        <v>181.44134773274</v>
      </c>
      <c r="D82" s="67" t="n">
        <v>160</v>
      </c>
      <c r="E82" s="67" t="n">
        <f aca="false">C82-D82</f>
        <v>21.4413477327395</v>
      </c>
      <c r="F82" s="67" t="n">
        <f aca="false">13*C82</f>
        <v>2358.73752052561</v>
      </c>
      <c r="G82" s="67" t="n">
        <f aca="false">E82*31</f>
        <v>664.681779714925</v>
      </c>
      <c r="H82" s="68" t="n">
        <f aca="false">MIN($G82/3500,$F82/3500)</f>
        <v>0.18990907991855</v>
      </c>
      <c r="I82" s="57"/>
    </row>
    <row r="83" customFormat="false" ht="15" hidden="false" customHeight="false" outlineLevel="0" collapsed="false">
      <c r="A83" s="65" t="n">
        <v>43072</v>
      </c>
      <c r="B83" s="66" t="n">
        <f aca="false">B82+1</f>
        <v>81</v>
      </c>
      <c r="C83" s="67" t="n">
        <f aca="false">C82-H82</f>
        <v>181.251438652821</v>
      </c>
      <c r="D83" s="67" t="n">
        <v>160</v>
      </c>
      <c r="E83" s="67" t="n">
        <f aca="false">C83-D83</f>
        <v>21.251438652821</v>
      </c>
      <c r="F83" s="67" t="n">
        <f aca="false">13*C83</f>
        <v>2356.26870248667</v>
      </c>
      <c r="G83" s="67" t="n">
        <f aca="false">E83*31</f>
        <v>658.79459823745</v>
      </c>
      <c r="H83" s="68" t="n">
        <f aca="false">MIN($G83/3500,$F83/3500)</f>
        <v>0.188227028067843</v>
      </c>
      <c r="I83" s="57"/>
    </row>
    <row r="84" customFormat="false" ht="15" hidden="false" customHeight="false" outlineLevel="0" collapsed="false">
      <c r="A84" s="65" t="n">
        <v>43073</v>
      </c>
      <c r="B84" s="66" t="n">
        <f aca="false">B83+1</f>
        <v>82</v>
      </c>
      <c r="C84" s="67" t="n">
        <f aca="false">C83-H83</f>
        <v>181.063211624753</v>
      </c>
      <c r="D84" s="67" t="n">
        <v>160</v>
      </c>
      <c r="E84" s="67" t="n">
        <f aca="false">C84-D84</f>
        <v>21.0632116247531</v>
      </c>
      <c r="F84" s="67" t="n">
        <f aca="false">13*C84</f>
        <v>2353.82175112179</v>
      </c>
      <c r="G84" s="67" t="n">
        <f aca="false">E84*31</f>
        <v>652.959560367346</v>
      </c>
      <c r="H84" s="68" t="n">
        <f aca="false">MIN($G84/3500,$F84/3500)</f>
        <v>0.18655987439067</v>
      </c>
      <c r="I84" s="57"/>
    </row>
    <row r="85" customFormat="false" ht="15" hidden="false" customHeight="false" outlineLevel="0" collapsed="false">
      <c r="A85" s="65" t="n">
        <v>43074</v>
      </c>
      <c r="B85" s="66" t="n">
        <f aca="false">B84+1</f>
        <v>83</v>
      </c>
      <c r="C85" s="67" t="n">
        <f aca="false">C84-H84</f>
        <v>180.876651750362</v>
      </c>
      <c r="D85" s="67" t="n">
        <v>160</v>
      </c>
      <c r="E85" s="67" t="n">
        <f aca="false">C85-D85</f>
        <v>20.8766517503624</v>
      </c>
      <c r="F85" s="67" t="n">
        <f aca="false">13*C85</f>
        <v>2351.39647275471</v>
      </c>
      <c r="G85" s="67" t="n">
        <f aca="false">E85*31</f>
        <v>647.176204261236</v>
      </c>
      <c r="H85" s="68" t="n">
        <f aca="false">MIN($G85/3500,$F85/3500)</f>
        <v>0.184907486931782</v>
      </c>
      <c r="I85" s="57"/>
    </row>
    <row r="86" customFormat="false" ht="15" hidden="false" customHeight="false" outlineLevel="0" collapsed="false">
      <c r="A86" s="65" t="n">
        <v>43075</v>
      </c>
      <c r="B86" s="66" t="n">
        <f aca="false">B85+1</f>
        <v>84</v>
      </c>
      <c r="C86" s="67" t="n">
        <f aca="false">C85-H85</f>
        <v>180.691744263431</v>
      </c>
      <c r="D86" s="67" t="n">
        <v>160</v>
      </c>
      <c r="E86" s="79" t="n">
        <f aca="false">C86-D86</f>
        <v>20.6917442634307</v>
      </c>
      <c r="F86" s="67" t="n">
        <f aca="false">13*C86</f>
        <v>2348.9926754246</v>
      </c>
      <c r="G86" s="79" t="n">
        <f aca="false">E86*31</f>
        <v>641.44407216635</v>
      </c>
      <c r="H86" s="68" t="n">
        <f aca="false">MIN($G86/3500,$F86/3500)</f>
        <v>0.183269734904671</v>
      </c>
      <c r="I86" s="57"/>
    </row>
    <row r="87" customFormat="false" ht="15" hidden="false" customHeight="false" outlineLevel="0" collapsed="false">
      <c r="A87" s="65" t="n">
        <v>43076</v>
      </c>
      <c r="B87" s="66" t="n">
        <f aca="false">B86+1</f>
        <v>85</v>
      </c>
      <c r="C87" s="67" t="n">
        <f aca="false">C86-H86</f>
        <v>180.508474528526</v>
      </c>
      <c r="D87" s="67" t="n">
        <v>160</v>
      </c>
      <c r="E87" s="79" t="n">
        <f aca="false">C87-D87</f>
        <v>20.508474528526</v>
      </c>
      <c r="F87" s="67" t="n">
        <f aca="false">13*C87</f>
        <v>2346.61016887084</v>
      </c>
      <c r="G87" s="79" t="n">
        <f aca="false">E87*31</f>
        <v>635.762710384305</v>
      </c>
      <c r="H87" s="68" t="n">
        <f aca="false">MIN($G87/3500,$F87/3500)</f>
        <v>0.18164648868123</v>
      </c>
      <c r="I87" s="57"/>
    </row>
    <row r="88" customFormat="false" ht="13.35" hidden="false" customHeight="true" outlineLevel="0" collapsed="false">
      <c r="A88" s="65" t="n">
        <v>43077</v>
      </c>
      <c r="B88" s="66" t="n">
        <f aca="false">B87+1</f>
        <v>86</v>
      </c>
      <c r="C88" s="67" t="n">
        <f aca="false">C87-H87</f>
        <v>180.326828039845</v>
      </c>
      <c r="D88" s="67" t="n">
        <v>160</v>
      </c>
      <c r="E88" s="79" t="n">
        <f aca="false">C88-D88</f>
        <v>20.3268280398447</v>
      </c>
      <c r="F88" s="67" t="n">
        <f aca="false">13*C88</f>
        <v>2344.24876451798</v>
      </c>
      <c r="G88" s="79" t="n">
        <f aca="false">E88*31</f>
        <v>630.131669235187</v>
      </c>
      <c r="H88" s="68" t="n">
        <f aca="false">MIN($G88/3500,$F88/3500)</f>
        <v>0.180037619781482</v>
      </c>
      <c r="I88" s="57"/>
    </row>
    <row r="89" customFormat="false" ht="15" hidden="false" customHeight="false" outlineLevel="0" collapsed="false">
      <c r="A89" s="65" t="n">
        <v>43078</v>
      </c>
      <c r="B89" s="66" t="n">
        <f aca="false">B88+1</f>
        <v>87</v>
      </c>
      <c r="C89" s="67" t="n">
        <f aca="false">C88-H88</f>
        <v>180.146790420063</v>
      </c>
      <c r="D89" s="67" t="n">
        <v>160</v>
      </c>
      <c r="E89" s="79" t="n">
        <f aca="false">C89-D89</f>
        <v>20.1467904200633</v>
      </c>
      <c r="F89" s="67" t="n">
        <f aca="false">13*C89</f>
        <v>2341.90827546082</v>
      </c>
      <c r="G89" s="79" t="n">
        <f aca="false">E89*31</f>
        <v>624.550503021961</v>
      </c>
      <c r="H89" s="68" t="n">
        <f aca="false">MIN($G89/3500,$F89/3500)</f>
        <v>0.178443000863417</v>
      </c>
      <c r="I89" s="57"/>
    </row>
    <row r="90" customFormat="false" ht="15" hidden="false" customHeight="false" outlineLevel="0" collapsed="false">
      <c r="A90" s="65" t="n">
        <v>43079</v>
      </c>
      <c r="B90" s="66" t="n">
        <f aca="false">B89+1</f>
        <v>88</v>
      </c>
      <c r="C90" s="67" t="n">
        <f aca="false">C89-H89</f>
        <v>179.9683474192</v>
      </c>
      <c r="D90" s="67" t="n">
        <v>160</v>
      </c>
      <c r="E90" s="79" t="n">
        <f aca="false">C90-D90</f>
        <v>19.9683474191999</v>
      </c>
      <c r="F90" s="67" t="n">
        <f aca="false">13*C90</f>
        <v>2339.5885164496</v>
      </c>
      <c r="G90" s="79" t="n">
        <f aca="false">E90*31</f>
        <v>619.018769995196</v>
      </c>
      <c r="H90" s="68" t="n">
        <f aca="false">MIN($G90/3500,$F90/3500)</f>
        <v>0.176862505712913</v>
      </c>
      <c r="I90" s="57"/>
    </row>
    <row r="91" customFormat="false" ht="15" hidden="false" customHeight="false" outlineLevel="0" collapsed="false">
      <c r="A91" s="65" t="n">
        <v>43080</v>
      </c>
      <c r="B91" s="66" t="n">
        <f aca="false">B90+1</f>
        <v>89</v>
      </c>
      <c r="C91" s="67" t="n">
        <f aca="false">C90-H90</f>
        <v>179.791484913487</v>
      </c>
      <c r="D91" s="67" t="n">
        <v>160</v>
      </c>
      <c r="E91" s="79" t="n">
        <f aca="false">C91-D91</f>
        <v>19.791484913487</v>
      </c>
      <c r="F91" s="67" t="n">
        <f aca="false">13*C91</f>
        <v>2337.28930387533</v>
      </c>
      <c r="G91" s="79" t="n">
        <f aca="false">E91*31</f>
        <v>613.536032318096</v>
      </c>
      <c r="H91" s="68" t="n">
        <f aca="false">MIN($G91/3500,$F91/3500)</f>
        <v>0.175296009233742</v>
      </c>
      <c r="I91" s="57"/>
    </row>
    <row r="92" customFormat="false" ht="15" hidden="false" customHeight="false" outlineLevel="0" collapsed="false">
      <c r="A92" s="65" t="n">
        <v>43081</v>
      </c>
      <c r="B92" s="66" t="n">
        <f aca="false">B91+1</f>
        <v>90</v>
      </c>
      <c r="C92" s="67" t="n">
        <f aca="false">C91-H91</f>
        <v>179.616188904253</v>
      </c>
      <c r="D92" s="67" t="n">
        <v>160</v>
      </c>
      <c r="E92" s="79" t="n">
        <f aca="false">C92-D92</f>
        <v>19.6161889042532</v>
      </c>
      <c r="F92" s="67" t="n">
        <f aca="false">13*C92</f>
        <v>2335.01045575529</v>
      </c>
      <c r="G92" s="79" t="n">
        <f aca="false">E92*31</f>
        <v>608.10185603185</v>
      </c>
      <c r="H92" s="68" t="n">
        <f aca="false">MIN($G92/3500,$F92/3500)</f>
        <v>0.173743387437671</v>
      </c>
      <c r="I92" s="57"/>
    </row>
    <row r="93" customFormat="false" ht="15" hidden="false" customHeight="false" outlineLevel="0" collapsed="false">
      <c r="A93" s="65" t="n">
        <v>43082</v>
      </c>
      <c r="B93" s="66" t="n">
        <f aca="false">B92+1</f>
        <v>91</v>
      </c>
      <c r="C93" s="67" t="n">
        <f aca="false">C92-H92</f>
        <v>179.442445516816</v>
      </c>
      <c r="D93" s="67" t="n">
        <v>160</v>
      </c>
      <c r="E93" s="79" t="n">
        <f aca="false">C93-D93</f>
        <v>19.4424455168156</v>
      </c>
      <c r="F93" s="67" t="n">
        <f aca="false">13*C93</f>
        <v>2332.7517917186</v>
      </c>
      <c r="G93" s="79" t="n">
        <f aca="false">E93*31</f>
        <v>602.715811021282</v>
      </c>
      <c r="H93" s="68" t="n">
        <f aca="false">MIN($G93/3500,$F93/3500)</f>
        <v>0.172204517434652</v>
      </c>
      <c r="I93" s="57"/>
    </row>
    <row r="94" customFormat="false" ht="15" hidden="false" customHeight="false" outlineLevel="0" collapsed="false">
      <c r="A94" s="65" t="n">
        <v>43083</v>
      </c>
      <c r="B94" s="66" t="n">
        <f aca="false">B93+1</f>
        <v>92</v>
      </c>
      <c r="C94" s="67" t="n">
        <f aca="false">C93-H93</f>
        <v>179.270240999381</v>
      </c>
      <c r="D94" s="67" t="n">
        <v>160</v>
      </c>
      <c r="E94" s="79" t="n">
        <f aca="false">C94-D94</f>
        <v>19.2702409993809</v>
      </c>
      <c r="F94" s="67" t="n">
        <f aca="false">13*C94</f>
        <v>2330.51313299195</v>
      </c>
      <c r="G94" s="79" t="n">
        <f aca="false">E94*31</f>
        <v>597.377470980808</v>
      </c>
      <c r="H94" s="68" t="n">
        <f aca="false">MIN($G94/3500,$F94/3500)</f>
        <v>0.170679277423088</v>
      </c>
      <c r="I94" s="57"/>
    </row>
    <row r="95" customFormat="false" ht="15" hidden="false" customHeight="false" outlineLevel="0" collapsed="false">
      <c r="A95" s="65" t="n">
        <v>43084</v>
      </c>
      <c r="B95" s="66" t="n">
        <f aca="false">B94+1</f>
        <v>93</v>
      </c>
      <c r="C95" s="67" t="n">
        <f aca="false">C94-H94</f>
        <v>179.099561721958</v>
      </c>
      <c r="D95" s="67" t="n">
        <v>160</v>
      </c>
      <c r="E95" s="79" t="n">
        <f aca="false">C95-D95</f>
        <v>19.0995617219578</v>
      </c>
      <c r="F95" s="67" t="n">
        <f aca="false">13*C95</f>
        <v>2328.29430238545</v>
      </c>
      <c r="G95" s="79" t="n">
        <f aca="false">E95*31</f>
        <v>592.086413380692</v>
      </c>
      <c r="H95" s="68" t="n">
        <f aca="false">MIN($G95/3500,$F95/3500)</f>
        <v>0.169167546680198</v>
      </c>
      <c r="I95" s="57"/>
    </row>
    <row r="96" customFormat="false" ht="15" hidden="false" customHeight="false" outlineLevel="0" collapsed="false">
      <c r="A96" s="65" t="n">
        <v>43084</v>
      </c>
      <c r="B96" s="66" t="n">
        <f aca="false">B95+1</f>
        <v>94</v>
      </c>
      <c r="C96" s="67" t="n">
        <f aca="false">C95-H95</f>
        <v>178.930394175278</v>
      </c>
      <c r="D96" s="67" t="n">
        <v>160</v>
      </c>
      <c r="E96" s="79" t="n">
        <f aca="false">C96-D96</f>
        <v>18.9303941752776</v>
      </c>
      <c r="F96" s="67" t="n">
        <f aca="false">13*C96</f>
        <v>2326.09512427861</v>
      </c>
      <c r="G96" s="79" t="n">
        <f aca="false">E96*31</f>
        <v>586.842219433606</v>
      </c>
      <c r="H96" s="68" t="n">
        <f aca="false">MIN($G96/3500,$F96/3500)</f>
        <v>0.167669205552459</v>
      </c>
      <c r="I96" s="57"/>
    </row>
    <row r="97" customFormat="false" ht="15" hidden="false" customHeight="false" outlineLevel="0" collapsed="false">
      <c r="A97" s="65" t="n">
        <v>43084</v>
      </c>
      <c r="B97" s="66" t="n">
        <f aca="false">B96+1</f>
        <v>95</v>
      </c>
      <c r="C97" s="67" t="n">
        <f aca="false">C96-H96</f>
        <v>178.762724969725</v>
      </c>
      <c r="D97" s="67" t="n">
        <v>160</v>
      </c>
      <c r="E97" s="79" t="n">
        <f aca="false">C97-D97</f>
        <v>18.7627249697251</v>
      </c>
      <c r="F97" s="67" t="n">
        <f aca="false">13*C97</f>
        <v>2323.91542460643</v>
      </c>
      <c r="G97" s="79" t="n">
        <f aca="false">E97*31</f>
        <v>581.644474061479</v>
      </c>
      <c r="H97" s="68" t="n">
        <f aca="false">MIN($G97/3500,$F97/3500)</f>
        <v>0.166184135446137</v>
      </c>
      <c r="I97" s="57"/>
    </row>
    <row r="98" customFormat="false" ht="15" hidden="false" customHeight="false" outlineLevel="0" collapsed="false">
      <c r="A98" s="65" t="n">
        <v>43084</v>
      </c>
      <c r="B98" s="66" t="n">
        <f aca="false">B97+1</f>
        <v>96</v>
      </c>
      <c r="C98" s="67" t="n">
        <f aca="false">C97-H97</f>
        <v>178.596540834279</v>
      </c>
      <c r="D98" s="67" t="n">
        <v>160</v>
      </c>
      <c r="E98" s="79" t="n">
        <f aca="false">C98-D98</f>
        <v>18.596540834279</v>
      </c>
      <c r="F98" s="67" t="n">
        <f aca="false">13*C98</f>
        <v>2321.75503084563</v>
      </c>
      <c r="G98" s="79" t="n">
        <f aca="false">E98*31</f>
        <v>576.492765862648</v>
      </c>
      <c r="H98" s="68" t="n">
        <f aca="false">MIN($G98/3500,$F98/3500)</f>
        <v>0.1647122188179</v>
      </c>
      <c r="I98" s="57"/>
    </row>
    <row r="99" customFormat="false" ht="15" hidden="false" customHeight="false" outlineLevel="0" collapsed="false">
      <c r="A99" s="65" t="n">
        <v>43084</v>
      </c>
      <c r="B99" s="66" t="n">
        <f aca="false">B98+1</f>
        <v>97</v>
      </c>
      <c r="C99" s="67" t="n">
        <f aca="false">C98-H98</f>
        <v>178.431828615461</v>
      </c>
      <c r="D99" s="67" t="n">
        <v>160</v>
      </c>
      <c r="E99" s="79" t="n">
        <f aca="false">C99-D99</f>
        <v>18.4318286154611</v>
      </c>
      <c r="F99" s="67" t="n">
        <f aca="false">13*C99</f>
        <v>2319.61377200099</v>
      </c>
      <c r="G99" s="79" t="n">
        <f aca="false">E99*31</f>
        <v>571.386687079294</v>
      </c>
      <c r="H99" s="68" t="n">
        <f aca="false">MIN($G99/3500,$F99/3500)</f>
        <v>0.163253339165512</v>
      </c>
      <c r="I99" s="57"/>
    </row>
    <row r="100" customFormat="false" ht="15" hidden="false" customHeight="false" outlineLevel="0" collapsed="false">
      <c r="A100" s="65" t="n">
        <v>43084</v>
      </c>
      <c r="B100" s="66" t="n">
        <f aca="false">B99+1</f>
        <v>98</v>
      </c>
      <c r="C100" s="67" t="n">
        <f aca="false">C99-H99</f>
        <v>178.268575276296</v>
      </c>
      <c r="D100" s="67" t="n">
        <v>160</v>
      </c>
      <c r="E100" s="79" t="n">
        <f aca="false">C100-D100</f>
        <v>18.2685752762956</v>
      </c>
      <c r="F100" s="67" t="n">
        <f aca="false">13*C100</f>
        <v>2317.49147859184</v>
      </c>
      <c r="G100" s="79" t="n">
        <f aca="false">E100*31</f>
        <v>566.325833565162</v>
      </c>
      <c r="H100" s="68" t="n">
        <f aca="false">MIN($G100/3500,$F100/3500)</f>
        <v>0.161807381018618</v>
      </c>
      <c r="I100" s="57"/>
    </row>
    <row r="101" customFormat="false" ht="15" hidden="false" customHeight="false" outlineLevel="0" collapsed="false">
      <c r="A101" s="65" t="n">
        <v>43084</v>
      </c>
      <c r="B101" s="66" t="n">
        <f aca="false">B100+1</f>
        <v>99</v>
      </c>
      <c r="C101" s="67" t="n">
        <f aca="false">C100-H100</f>
        <v>178.106767895277</v>
      </c>
      <c r="D101" s="67" t="n">
        <v>160</v>
      </c>
      <c r="E101" s="79" t="n">
        <f aca="false">C101-D101</f>
        <v>18.106767895277</v>
      </c>
      <c r="F101" s="67" t="n">
        <f aca="false">13*C101</f>
        <v>2315.3879826386</v>
      </c>
      <c r="G101" s="79" t="n">
        <f aca="false">E101*31</f>
        <v>561.309804753586</v>
      </c>
      <c r="H101" s="68" t="n">
        <f aca="false">MIN($G101/3500,$F101/3500)</f>
        <v>0.160374229929596</v>
      </c>
      <c r="I101" s="57"/>
    </row>
    <row r="102" customFormat="false" ht="15" hidden="false" customHeight="false" outlineLevel="0" collapsed="false">
      <c r="A102" s="65" t="n">
        <v>43084</v>
      </c>
      <c r="B102" s="66" t="n">
        <f aca="false">B101+1</f>
        <v>100</v>
      </c>
      <c r="C102" s="67" t="n">
        <f aca="false">C101-H101</f>
        <v>177.946393665347</v>
      </c>
      <c r="D102" s="67" t="n">
        <v>160</v>
      </c>
      <c r="E102" s="79" t="n">
        <f aca="false">C102-D102</f>
        <v>17.9463936653474</v>
      </c>
      <c r="F102" s="67" t="n">
        <f aca="false">13*C102</f>
        <v>2313.30311764952</v>
      </c>
      <c r="G102" s="79" t="n">
        <f aca="false">E102*31</f>
        <v>556.338203625768</v>
      </c>
      <c r="H102" s="68" t="n">
        <f aca="false">MIN($G102/3500,$F102/3500)</f>
        <v>0.158953772464505</v>
      </c>
      <c r="I102" s="57"/>
    </row>
    <row r="103" customFormat="false" ht="15" hidden="false" customHeight="false" outlineLevel="0" collapsed="false">
      <c r="A103" s="65" t="n">
        <v>43084</v>
      </c>
      <c r="B103" s="66" t="n">
        <f aca="false">B102+1</f>
        <v>101</v>
      </c>
      <c r="C103" s="67" t="n">
        <f aca="false">C102-H102</f>
        <v>177.787439892883</v>
      </c>
      <c r="D103" s="67" t="n">
        <v>160</v>
      </c>
      <c r="E103" s="79" t="n">
        <f aca="false">C103-D103</f>
        <v>17.7874398928828</v>
      </c>
      <c r="F103" s="67" t="n">
        <f aca="false">13*C103</f>
        <v>2311.23671860748</v>
      </c>
      <c r="G103" s="79" t="n">
        <f aca="false">E103*31</f>
        <v>551.410636679368</v>
      </c>
      <c r="H103" s="68" t="n">
        <f aca="false">MIN($G103/3500,$F103/3500)</f>
        <v>0.157545896194105</v>
      </c>
      <c r="I103" s="57"/>
    </row>
    <row r="104" customFormat="false" ht="15" hidden="false" customHeight="false" outlineLevel="0" collapsed="false">
      <c r="A104" s="65" t="n">
        <v>43084</v>
      </c>
      <c r="B104" s="66" t="n">
        <f aca="false">B103+1</f>
        <v>102</v>
      </c>
      <c r="C104" s="67" t="n">
        <f aca="false">C103-H103</f>
        <v>177.629893996689</v>
      </c>
      <c r="D104" s="67" t="n">
        <v>160</v>
      </c>
      <c r="E104" s="79" t="n">
        <f aca="false">C104-D104</f>
        <v>17.6298939966887</v>
      </c>
      <c r="F104" s="67" t="n">
        <f aca="false">13*C104</f>
        <v>2309.18862195695</v>
      </c>
      <c r="G104" s="79" t="n">
        <f aca="false">E104*31</f>
        <v>546.526713897351</v>
      </c>
      <c r="H104" s="68" t="n">
        <f aca="false">MIN($G104/3500,$F104/3500)</f>
        <v>0.156150489684957</v>
      </c>
      <c r="I104" s="57"/>
    </row>
    <row r="105" customFormat="false" ht="15" hidden="false" customHeight="false" outlineLevel="0" collapsed="false">
      <c r="A105" s="65" t="n">
        <v>43084</v>
      </c>
      <c r="B105" s="66" t="n">
        <f aca="false">B104+1</f>
        <v>103</v>
      </c>
      <c r="C105" s="67" t="n">
        <f aca="false">C104-H104</f>
        <v>177.473743507004</v>
      </c>
      <c r="D105" s="67" t="n">
        <v>160</v>
      </c>
      <c r="E105" s="79" t="n">
        <f aca="false">C105-D105</f>
        <v>17.4737435070038</v>
      </c>
      <c r="F105" s="67" t="n">
        <f aca="false">13*C105</f>
        <v>2307.15866559105</v>
      </c>
      <c r="G105" s="79" t="n">
        <f aca="false">E105*31</f>
        <v>541.686048717117</v>
      </c>
      <c r="H105" s="68" t="n">
        <f aca="false">MIN($G105/3500,$F105/3500)</f>
        <v>0.154767442490605</v>
      </c>
      <c r="I105" s="57"/>
    </row>
    <row r="106" customFormat="false" ht="15" hidden="false" customHeight="false" outlineLevel="0" collapsed="false">
      <c r="A106" s="65" t="n">
        <v>43084</v>
      </c>
      <c r="B106" s="66" t="n">
        <f aca="false">B105+1</f>
        <v>104</v>
      </c>
      <c r="C106" s="67" t="n">
        <f aca="false">C105-H105</f>
        <v>177.318976064513</v>
      </c>
      <c r="D106" s="67" t="n">
        <v>160</v>
      </c>
      <c r="E106" s="79" t="n">
        <f aca="false">C106-D106</f>
        <v>17.3189760645132</v>
      </c>
      <c r="F106" s="67" t="n">
        <f aca="false">13*C106</f>
        <v>2305.14668883867</v>
      </c>
      <c r="G106" s="79" t="n">
        <f aca="false">E106*31</f>
        <v>536.888257999909</v>
      </c>
      <c r="H106" s="68" t="n">
        <f aca="false">MIN($G106/3500,$F106/3500)</f>
        <v>0.153396645142831</v>
      </c>
      <c r="I106" s="57"/>
    </row>
    <row r="107" customFormat="false" ht="15" hidden="false" customHeight="false" outlineLevel="0" collapsed="false">
      <c r="A107" s="65" t="n">
        <v>43084</v>
      </c>
      <c r="B107" s="66" t="n">
        <f aca="false">B106+1</f>
        <v>105</v>
      </c>
      <c r="C107" s="67" t="n">
        <f aca="false">C106-H106</f>
        <v>177.16557941937</v>
      </c>
      <c r="D107" s="67" t="n">
        <v>160</v>
      </c>
      <c r="E107" s="79" t="n">
        <f aca="false">C107-D107</f>
        <v>17.1655794193703</v>
      </c>
      <c r="F107" s="67" t="n">
        <f aca="false">13*C107</f>
        <v>2303.15253245181</v>
      </c>
      <c r="G107" s="79" t="n">
        <f aca="false">E107*31</f>
        <v>532.132962000481</v>
      </c>
      <c r="H107" s="68" t="n">
        <f aca="false">MIN($G107/3500,$F107/3500)</f>
        <v>0.152037989142995</v>
      </c>
      <c r="I107" s="57"/>
    </row>
    <row r="108" customFormat="false" ht="15" hidden="false" customHeight="false" outlineLevel="0" collapsed="false">
      <c r="A108" s="65" t="n">
        <v>43084</v>
      </c>
      <c r="B108" s="66" t="n">
        <f aca="false">B107+1</f>
        <v>106</v>
      </c>
      <c r="C108" s="67" t="n">
        <f aca="false">C107-H107</f>
        <v>177.013541430227</v>
      </c>
      <c r="D108" s="67" t="n">
        <v>160</v>
      </c>
      <c r="E108" s="79" t="n">
        <f aca="false">C108-D108</f>
        <v>17.0135414302273</v>
      </c>
      <c r="F108" s="67" t="n">
        <f aca="false">13*C108</f>
        <v>2301.17603859296</v>
      </c>
      <c r="G108" s="79" t="n">
        <f aca="false">E108*31</f>
        <v>527.419784337048</v>
      </c>
      <c r="H108" s="68" t="n">
        <f aca="false">MIN($G108/3500,$F108/3500)</f>
        <v>0.150691366953442</v>
      </c>
      <c r="I108" s="57"/>
    </row>
    <row r="109" customFormat="false" ht="15" hidden="false" customHeight="false" outlineLevel="0" collapsed="false">
      <c r="A109" s="65" t="n">
        <v>43084</v>
      </c>
      <c r="B109" s="66" t="n">
        <f aca="false">B108+1</f>
        <v>107</v>
      </c>
      <c r="C109" s="67" t="n">
        <f aca="false">C108-H108</f>
        <v>176.862850063274</v>
      </c>
      <c r="D109" s="67" t="n">
        <v>160</v>
      </c>
      <c r="E109" s="79" t="n">
        <f aca="false">C109-D109</f>
        <v>16.8628500632739</v>
      </c>
      <c r="F109" s="67" t="n">
        <f aca="false">13*C109</f>
        <v>2299.21705082256</v>
      </c>
      <c r="G109" s="79" t="n">
        <f aca="false">E109*31</f>
        <v>522.748351961491</v>
      </c>
      <c r="H109" s="68" t="n">
        <f aca="false">MIN($G109/3500,$F109/3500)</f>
        <v>0.149356671988997</v>
      </c>
      <c r="I109" s="57"/>
    </row>
    <row r="110" customFormat="false" ht="15" hidden="false" customHeight="false" outlineLevel="0" collapsed="false">
      <c r="A110" s="65" t="n">
        <v>43084</v>
      </c>
      <c r="B110" s="66" t="n">
        <f aca="false">B109+1</f>
        <v>108</v>
      </c>
      <c r="C110" s="67" t="n">
        <f aca="false">C109-H109</f>
        <v>176.713493391285</v>
      </c>
      <c r="D110" s="67" t="n">
        <v>160</v>
      </c>
      <c r="E110" s="79" t="n">
        <f aca="false">C110-D110</f>
        <v>16.7134933912849</v>
      </c>
      <c r="F110" s="67" t="n">
        <f aca="false">13*C110</f>
        <v>2297.2754140867</v>
      </c>
      <c r="G110" s="79" t="n">
        <f aca="false">E110*31</f>
        <v>518.118295129831</v>
      </c>
      <c r="H110" s="68" t="n">
        <f aca="false">MIN($G110/3500,$F110/3500)</f>
        <v>0.148033798608523</v>
      </c>
      <c r="I110" s="57"/>
    </row>
    <row r="111" customFormat="false" ht="15" hidden="false" customHeight="false" outlineLevel="0" collapsed="false">
      <c r="A111" s="65" t="n">
        <v>43084</v>
      </c>
      <c r="B111" s="66" t="n">
        <f aca="false">B110+1</f>
        <v>109</v>
      </c>
      <c r="C111" s="67" t="n">
        <f aca="false">C110-H110</f>
        <v>176.565459592676</v>
      </c>
      <c r="D111" s="67" t="n">
        <v>160</v>
      </c>
      <c r="E111" s="79" t="n">
        <f aca="false">C111-D111</f>
        <v>16.5654595926763</v>
      </c>
      <c r="F111" s="67" t="n">
        <f aca="false">13*C111</f>
        <v>2295.35097470479</v>
      </c>
      <c r="G111" s="79" t="n">
        <f aca="false">E111*31</f>
        <v>513.529247372967</v>
      </c>
      <c r="H111" s="68" t="n">
        <f aca="false">MIN($G111/3500,$F111/3500)</f>
        <v>0.146722642106562</v>
      </c>
      <c r="I111" s="57"/>
    </row>
    <row r="112" customFormat="false" ht="15" hidden="false" customHeight="false" outlineLevel="0" collapsed="false">
      <c r="A112" s="65" t="n">
        <v>43084</v>
      </c>
      <c r="B112" s="66" t="n">
        <f aca="false">B111+1</f>
        <v>110</v>
      </c>
      <c r="C112" s="67" t="n">
        <f aca="false">C111-H111</f>
        <v>176.41873695057</v>
      </c>
      <c r="D112" s="67" t="n">
        <v>160</v>
      </c>
      <c r="E112" s="79" t="n">
        <f aca="false">C112-D112</f>
        <v>16.4187369505698</v>
      </c>
      <c r="F112" s="67" t="n">
        <f aca="false">13*C112</f>
        <v>2293.44358035741</v>
      </c>
      <c r="G112" s="79" t="n">
        <f aca="false">E112*31</f>
        <v>508.980845467663</v>
      </c>
      <c r="H112" s="68" t="n">
        <f aca="false">MIN($G112/3500,$F112/3500)</f>
        <v>0.145423098705047</v>
      </c>
      <c r="I112" s="57"/>
    </row>
    <row r="113" customFormat="false" ht="15" hidden="false" customHeight="false" outlineLevel="0" collapsed="false">
      <c r="A113" s="65" t="n">
        <v>43084</v>
      </c>
      <c r="B113" s="66" t="n">
        <f aca="false">B112+1</f>
        <v>111</v>
      </c>
      <c r="C113" s="67" t="n">
        <f aca="false">C112-H112</f>
        <v>176.273313851865</v>
      </c>
      <c r="D113" s="67" t="n">
        <v>160</v>
      </c>
      <c r="E113" s="79" t="n">
        <f aca="false">C113-D113</f>
        <v>16.2733138518647</v>
      </c>
      <c r="F113" s="67" t="n">
        <f aca="false">13*C113</f>
        <v>2291.55308007424</v>
      </c>
      <c r="G113" s="79" t="n">
        <f aca="false">E113*31</f>
        <v>504.472729407807</v>
      </c>
      <c r="H113" s="68" t="n">
        <f aca="false">MIN($G113/3500,$F113/3500)</f>
        <v>0.144135065545088</v>
      </c>
      <c r="I113" s="57"/>
    </row>
    <row r="114" customFormat="false" ht="15" hidden="false" customHeight="false" outlineLevel="0" collapsed="false">
      <c r="A114" s="65" t="n">
        <v>43084</v>
      </c>
      <c r="B114" s="66" t="n">
        <f aca="false">B113+1</f>
        <v>112</v>
      </c>
      <c r="C114" s="67" t="n">
        <f aca="false">C113-H113</f>
        <v>176.12917878632</v>
      </c>
      <c r="D114" s="67" t="n">
        <v>160</v>
      </c>
      <c r="E114" s="79" t="n">
        <f aca="false">C114-D114</f>
        <v>16.1291787863196</v>
      </c>
      <c r="F114" s="67" t="n">
        <f aca="false">13*C114</f>
        <v>2289.67932422216</v>
      </c>
      <c r="G114" s="79" t="n">
        <f aca="false">E114*31</f>
        <v>500.004542375909</v>
      </c>
      <c r="H114" s="68" t="n">
        <f aca="false">MIN($G114/3500,$F114/3500)</f>
        <v>0.142858440678831</v>
      </c>
      <c r="I114" s="57"/>
    </row>
    <row r="115" customFormat="false" ht="15" hidden="false" customHeight="false" outlineLevel="0" collapsed="false">
      <c r="A115" s="65" t="n">
        <v>43084</v>
      </c>
      <c r="B115" s="66" t="n">
        <f aca="false">B114+1</f>
        <v>113</v>
      </c>
      <c r="C115" s="67" t="n">
        <f aca="false">C114-H114</f>
        <v>175.986320345641</v>
      </c>
      <c r="D115" s="67" t="n">
        <v>160</v>
      </c>
      <c r="E115" s="79" t="n">
        <f aca="false">C115-D115</f>
        <v>15.9863203456408</v>
      </c>
      <c r="F115" s="67" t="n">
        <f aca="false">13*C115</f>
        <v>2287.82216449333</v>
      </c>
      <c r="G115" s="79" t="n">
        <f aca="false">E115*31</f>
        <v>495.575930714865</v>
      </c>
      <c r="H115" s="68" t="n">
        <f aca="false">MIN($G115/3500,$F115/3500)</f>
        <v>0.14159312306139</v>
      </c>
      <c r="I115" s="57"/>
    </row>
    <row r="116" customFormat="false" ht="15" hidden="false" customHeight="false" outlineLevel="0" collapsed="false">
      <c r="A116" s="65" t="n">
        <v>43084</v>
      </c>
      <c r="B116" s="66" t="n">
        <f aca="false">B115+1</f>
        <v>114</v>
      </c>
      <c r="C116" s="67" t="n">
        <f aca="false">C115-H115</f>
        <v>175.844727222579</v>
      </c>
      <c r="D116" s="67" t="n">
        <v>160</v>
      </c>
      <c r="E116" s="79" t="n">
        <f aca="false">C116-D116</f>
        <v>15.8447272225794</v>
      </c>
      <c r="F116" s="67" t="n">
        <f aca="false">13*C116</f>
        <v>2285.98145389353</v>
      </c>
      <c r="G116" s="79" t="n">
        <f aca="false">E116*31</f>
        <v>491.186543899962</v>
      </c>
      <c r="H116" s="68" t="n">
        <f aca="false">MIN($G116/3500,$F116/3500)</f>
        <v>0.140339012542846</v>
      </c>
      <c r="I116" s="57"/>
    </row>
    <row r="117" customFormat="false" ht="15" hidden="false" customHeight="false" outlineLevel="0" collapsed="false">
      <c r="A117" s="65" t="n">
        <v>43084</v>
      </c>
      <c r="B117" s="66" t="n">
        <f aca="false">B116+1</f>
        <v>115</v>
      </c>
      <c r="C117" s="67" t="n">
        <f aca="false">C116-H116</f>
        <v>175.704388210037</v>
      </c>
      <c r="D117" s="67" t="n">
        <v>160</v>
      </c>
      <c r="E117" s="79" t="n">
        <f aca="false">C117-D117</f>
        <v>15.7043882100366</v>
      </c>
      <c r="F117" s="67" t="n">
        <f aca="false">13*C117</f>
        <v>2284.15704673048</v>
      </c>
      <c r="G117" s="79" t="n">
        <f aca="false">E117*31</f>
        <v>486.836034511134</v>
      </c>
      <c r="H117" s="68" t="n">
        <f aca="false">MIN($G117/3500,$F117/3500)</f>
        <v>0.139096009860324</v>
      </c>
      <c r="I117" s="57"/>
    </row>
    <row r="118" customFormat="false" ht="15" hidden="false" customHeight="false" outlineLevel="0" collapsed="false">
      <c r="A118" s="65" t="n">
        <v>43084</v>
      </c>
      <c r="B118" s="66" t="n">
        <f aca="false">B117+1</f>
        <v>116</v>
      </c>
      <c r="C118" s="67" t="n">
        <f aca="false">C117-H117</f>
        <v>175.565292200176</v>
      </c>
      <c r="D118" s="67" t="n">
        <v>160</v>
      </c>
      <c r="E118" s="79" t="n">
        <f aca="false">C118-D118</f>
        <v>15.5652922001763</v>
      </c>
      <c r="F118" s="67" t="n">
        <f aca="false">13*C118</f>
        <v>2282.34879860229</v>
      </c>
      <c r="G118" s="79" t="n">
        <f aca="false">E118*31</f>
        <v>482.524058205464</v>
      </c>
      <c r="H118" s="68" t="n">
        <f aca="false">MIN($G118/3500,$F118/3500)</f>
        <v>0.137864016630133</v>
      </c>
      <c r="I118" s="57"/>
    </row>
    <row r="119" customFormat="false" ht="15" hidden="false" customHeight="false" outlineLevel="0" collapsed="false">
      <c r="A119" s="65" t="n">
        <v>43084</v>
      </c>
      <c r="B119" s="66" t="n">
        <f aca="false">B118+1</f>
        <v>117</v>
      </c>
      <c r="C119" s="67" t="n">
        <f aca="false">C118-H118</f>
        <v>175.427428183546</v>
      </c>
      <c r="D119" s="67" t="n">
        <v>160</v>
      </c>
      <c r="E119" s="79" t="n">
        <f aca="false">C119-D119</f>
        <v>15.4274281835461</v>
      </c>
      <c r="F119" s="67" t="n">
        <f aca="false">13*C119</f>
        <v>2280.5565663861</v>
      </c>
      <c r="G119" s="79" t="n">
        <f aca="false">E119*31</f>
        <v>478.250273689929</v>
      </c>
      <c r="H119" s="68" t="n">
        <f aca="false">MIN($G119/3500,$F119/3500)</f>
        <v>0.13664293533998</v>
      </c>
      <c r="I119" s="57"/>
    </row>
    <row r="120" customFormat="false" ht="15" hidden="false" customHeight="false" outlineLevel="0" collapsed="false">
      <c r="A120" s="65" t="n">
        <v>43084</v>
      </c>
      <c r="B120" s="66" t="n">
        <f aca="false">B119+1</f>
        <v>118</v>
      </c>
      <c r="C120" s="67" t="n">
        <f aca="false">C119-H119</f>
        <v>175.290785248206</v>
      </c>
      <c r="D120" s="67" t="n">
        <v>160</v>
      </c>
      <c r="E120" s="79" t="n">
        <f aca="false">C120-D120</f>
        <v>15.2907852482061</v>
      </c>
      <c r="F120" s="67" t="n">
        <f aca="false">13*C120</f>
        <v>2278.78020822668</v>
      </c>
      <c r="G120" s="79" t="n">
        <f aca="false">E120*31</f>
        <v>474.01434269439</v>
      </c>
      <c r="H120" s="68" t="n">
        <f aca="false">MIN($G120/3500,$F120/3500)</f>
        <v>0.135432669341254</v>
      </c>
      <c r="I120" s="57"/>
    </row>
    <row r="121" customFormat="false" ht="15" hidden="false" customHeight="false" outlineLevel="0" collapsed="false">
      <c r="A121" s="65" t="n">
        <v>43084</v>
      </c>
      <c r="B121" s="66" t="n">
        <f aca="false">B120+1</f>
        <v>119</v>
      </c>
      <c r="C121" s="67" t="n">
        <f aca="false">C120-H120</f>
        <v>175.155352578865</v>
      </c>
      <c r="D121" s="67" t="n">
        <v>160</v>
      </c>
      <c r="E121" s="79" t="n">
        <f aca="false">C121-D121</f>
        <v>15.1553525788649</v>
      </c>
      <c r="F121" s="67" t="n">
        <f aca="false">13*C121</f>
        <v>2277.01958352524</v>
      </c>
      <c r="G121" s="79" t="n">
        <f aca="false">E121*31</f>
        <v>469.815929944812</v>
      </c>
      <c r="H121" s="68" t="n">
        <f aca="false">MIN($G121/3500,$F121/3500)</f>
        <v>0.134233122841375</v>
      </c>
      <c r="I121" s="57"/>
    </row>
    <row r="122" customFormat="false" ht="15" hidden="false" customHeight="false" outlineLevel="0" collapsed="false">
      <c r="A122" s="65" t="n">
        <v>43084</v>
      </c>
      <c r="B122" s="66" t="n">
        <f aca="false">B121+1</f>
        <v>120</v>
      </c>
      <c r="C122" s="67" t="n">
        <f aca="false">C121-H121</f>
        <v>175.021119456024</v>
      </c>
      <c r="D122" s="67" t="n">
        <v>160</v>
      </c>
      <c r="E122" s="79" t="n">
        <f aca="false">C122-D122</f>
        <v>15.0211194560235</v>
      </c>
      <c r="F122" s="67" t="n">
        <f aca="false">13*C122</f>
        <v>2275.27455292831</v>
      </c>
      <c r="G122" s="79" t="n">
        <f aca="false">E122*31</f>
        <v>465.654703136729</v>
      </c>
      <c r="H122" s="68" t="n">
        <f aca="false">MIN($G122/3500,$F122/3500)</f>
        <v>0.133044200896208</v>
      </c>
      <c r="I122" s="57"/>
    </row>
    <row r="123" customFormat="false" ht="15" hidden="false" customHeight="false" outlineLevel="0" collapsed="false">
      <c r="A123" s="65" t="n">
        <v>43084</v>
      </c>
      <c r="B123" s="66" t="n">
        <f aca="false">B122+1</f>
        <v>121</v>
      </c>
      <c r="C123" s="67" t="n">
        <f aca="false">C122-H122</f>
        <v>174.888075255127</v>
      </c>
      <c r="D123" s="67" t="n">
        <v>160</v>
      </c>
      <c r="E123" s="79" t="n">
        <f aca="false">C123-D123</f>
        <v>14.8880752551273</v>
      </c>
      <c r="F123" s="67" t="n">
        <f aca="false">13*C123</f>
        <v>2273.54497831665</v>
      </c>
      <c r="G123" s="79" t="n">
        <f aca="false">E123*31</f>
        <v>461.530332908946</v>
      </c>
      <c r="H123" s="68" t="n">
        <f aca="false">MIN($G123/3500,$F123/3500)</f>
        <v>0.131865809402556</v>
      </c>
      <c r="I123" s="57"/>
    </row>
    <row r="124" customFormat="false" ht="15" hidden="false" customHeight="false" outlineLevel="0" collapsed="false">
      <c r="A124" s="65" t="n">
        <v>43084</v>
      </c>
      <c r="B124" s="66" t="n">
        <f aca="false">B123+1</f>
        <v>122</v>
      </c>
      <c r="C124" s="67" t="n">
        <f aca="false">C123-H123</f>
        <v>174.756209445725</v>
      </c>
      <c r="D124" s="67" t="n">
        <v>160</v>
      </c>
      <c r="E124" s="79" t="n">
        <f aca="false">C124-D124</f>
        <v>14.7562094457247</v>
      </c>
      <c r="F124" s="67" t="n">
        <f aca="false">13*C124</f>
        <v>2271.83072279442</v>
      </c>
      <c r="G124" s="79" t="n">
        <f aca="false">E124*31</f>
        <v>457.442492817466</v>
      </c>
      <c r="H124" s="68" t="n">
        <f aca="false">MIN($G124/3500,$F124/3500)</f>
        <v>0.130697855090705</v>
      </c>
      <c r="I124" s="57"/>
    </row>
    <row r="125" customFormat="false" ht="15" hidden="false" customHeight="false" outlineLevel="0" collapsed="false">
      <c r="A125" s="65" t="n">
        <v>43084</v>
      </c>
      <c r="B125" s="66" t="n">
        <f aca="false">B124+1</f>
        <v>123</v>
      </c>
      <c r="C125" s="67" t="n">
        <f aca="false">C124-H124</f>
        <v>174.625511590634</v>
      </c>
      <c r="D125" s="67" t="n">
        <v>160</v>
      </c>
      <c r="E125" s="79" t="n">
        <f aca="false">C125-D125</f>
        <v>14.625511590634</v>
      </c>
      <c r="F125" s="67" t="n">
        <f aca="false">13*C125</f>
        <v>2270.13165067824</v>
      </c>
      <c r="G125" s="79" t="n">
        <f aca="false">E125*31</f>
        <v>453.390859309654</v>
      </c>
      <c r="H125" s="68" t="n">
        <f aca="false">MIN($G125/3500,$F125/3500)</f>
        <v>0.129540245517044</v>
      </c>
      <c r="I125" s="57"/>
    </row>
    <row r="126" customFormat="false" ht="15" hidden="false" customHeight="false" outlineLevel="0" collapsed="false">
      <c r="A126" s="65" t="n">
        <v>43084</v>
      </c>
      <c r="B126" s="66" t="n">
        <f aca="false">B125+1</f>
        <v>124</v>
      </c>
      <c r="C126" s="67" t="n">
        <f aca="false">C125-H125</f>
        <v>174.495971345117</v>
      </c>
      <c r="D126" s="67" t="n">
        <v>160</v>
      </c>
      <c r="E126" s="79" t="n">
        <f aca="false">C126-D126</f>
        <v>14.495971345117</v>
      </c>
      <c r="F126" s="67" t="n">
        <f aca="false">13*C126</f>
        <v>2268.44762748652</v>
      </c>
      <c r="G126" s="79" t="n">
        <f aca="false">E126*31</f>
        <v>449.375111698626</v>
      </c>
      <c r="H126" s="68" t="n">
        <f aca="false">MIN($G126/3500,$F126/3500)</f>
        <v>0.12839288905675</v>
      </c>
      <c r="I126" s="57"/>
    </row>
    <row r="127" customFormat="false" ht="15" hidden="false" customHeight="false" outlineLevel="0" collapsed="false">
      <c r="A127" s="65" t="n">
        <v>43084</v>
      </c>
      <c r="B127" s="66" t="n">
        <f aca="false">B126+1</f>
        <v>125</v>
      </c>
      <c r="C127" s="67" t="n">
        <f aca="false">C126-H126</f>
        <v>174.36757845606</v>
      </c>
      <c r="D127" s="67" t="n">
        <v>160</v>
      </c>
      <c r="E127" s="79" t="n">
        <f aca="false">C127-D127</f>
        <v>14.3675784560602</v>
      </c>
      <c r="F127" s="67" t="n">
        <f aca="false">13*C127</f>
        <v>2266.77851992878</v>
      </c>
      <c r="G127" s="79" t="n">
        <f aca="false">E127*31</f>
        <v>445.394932137867</v>
      </c>
      <c r="H127" s="68" t="n">
        <f aca="false">MIN($G127/3500,$F127/3500)</f>
        <v>0.127255694896533</v>
      </c>
      <c r="I127" s="57"/>
    </row>
    <row r="128" customFormat="false" ht="15" hidden="false" customHeight="false" outlineLevel="0" collapsed="false">
      <c r="A128" s="65" t="n">
        <v>43084</v>
      </c>
      <c r="B128" s="66" t="n">
        <f aca="false">B127+1</f>
        <v>126</v>
      </c>
      <c r="C128" s="67" t="n">
        <f aca="false">C127-H127</f>
        <v>174.240322761164</v>
      </c>
      <c r="D128" s="67" t="n">
        <v>160</v>
      </c>
      <c r="E128" s="79" t="n">
        <f aca="false">C128-D128</f>
        <v>14.2403227611637</v>
      </c>
      <c r="F128" s="67" t="n">
        <f aca="false">13*C128</f>
        <v>2265.12419589513</v>
      </c>
      <c r="G128" s="79" t="n">
        <f aca="false">E128*31</f>
        <v>441.450005596074</v>
      </c>
      <c r="H128" s="68" t="n">
        <f aca="false">MIN($G128/3500,$F128/3500)</f>
        <v>0.12612857302745</v>
      </c>
      <c r="I128" s="57"/>
    </row>
    <row r="129" customFormat="false" ht="15" hidden="false" customHeight="false" outlineLevel="0" collapsed="false">
      <c r="A129" s="65" t="n">
        <v>43084</v>
      </c>
      <c r="B129" s="66" t="n">
        <f aca="false">B128+1</f>
        <v>127</v>
      </c>
      <c r="C129" s="67" t="n">
        <f aca="false">C128-H128</f>
        <v>174.114194188136</v>
      </c>
      <c r="D129" s="67" t="n">
        <v>160</v>
      </c>
      <c r="E129" s="79" t="n">
        <f aca="false">C129-D129</f>
        <v>14.1141941881362</v>
      </c>
      <c r="F129" s="67" t="n">
        <f aca="false">13*C129</f>
        <v>2263.48452444577</v>
      </c>
      <c r="G129" s="79" t="n">
        <f aca="false">E129*31</f>
        <v>437.540019832223</v>
      </c>
      <c r="H129" s="68" t="n">
        <f aca="false">MIN($G129/3500,$F129/3500)</f>
        <v>0.125011434237778</v>
      </c>
      <c r="I129" s="57"/>
    </row>
    <row r="130" customFormat="false" ht="15" hidden="false" customHeight="false" outlineLevel="0" collapsed="false">
      <c r="A130" s="65" t="n">
        <v>43084</v>
      </c>
      <c r="B130" s="66" t="n">
        <f aca="false">B129+1</f>
        <v>128</v>
      </c>
      <c r="C130" s="67" t="n">
        <f aca="false">C129-H129</f>
        <v>173.989182753898</v>
      </c>
      <c r="D130" s="67" t="n">
        <v>160</v>
      </c>
      <c r="E130" s="79" t="n">
        <f aca="false">C130-D130</f>
        <v>13.9891827538984</v>
      </c>
      <c r="F130" s="67" t="n">
        <f aca="false">13*C130</f>
        <v>2261.85937580068</v>
      </c>
      <c r="G130" s="79" t="n">
        <f aca="false">E130*31</f>
        <v>433.664665370851</v>
      </c>
      <c r="H130" s="68" t="n">
        <f aca="false">MIN($G130/3500,$F130/3500)</f>
        <v>0.123904190105958</v>
      </c>
      <c r="I130" s="57"/>
    </row>
    <row r="131" customFormat="false" ht="15" hidden="false" customHeight="false" outlineLevel="0" collapsed="false">
      <c r="A131" s="65" t="n">
        <v>43084</v>
      </c>
      <c r="B131" s="66" t="n">
        <f aca="false">B130+1</f>
        <v>129</v>
      </c>
      <c r="C131" s="67" t="n">
        <f aca="false">C130-H130</f>
        <v>173.865278563792</v>
      </c>
      <c r="D131" s="67" t="n">
        <v>160</v>
      </c>
      <c r="E131" s="79" t="n">
        <f aca="false">C131-D131</f>
        <v>13.8652785637925</v>
      </c>
      <c r="F131" s="67" t="n">
        <f aca="false">13*C131</f>
        <v>2260.2486213293</v>
      </c>
      <c r="G131" s="79" t="n">
        <f aca="false">E131*31</f>
        <v>429.823635477567</v>
      </c>
      <c r="H131" s="68" t="n">
        <f aca="false">MIN($G131/3500,$F131/3500)</f>
        <v>0.122806752993591</v>
      </c>
      <c r="I131" s="57"/>
    </row>
    <row r="132" customFormat="false" ht="15" hidden="false" customHeight="false" outlineLevel="0" collapsed="false">
      <c r="A132" s="65" t="n">
        <v>43084</v>
      </c>
      <c r="B132" s="66" t="n">
        <f aca="false">B131+1</f>
        <v>130</v>
      </c>
      <c r="C132" s="67" t="n">
        <f aca="false">C131-H131</f>
        <v>173.742471810799</v>
      </c>
      <c r="D132" s="67" t="n">
        <v>160</v>
      </c>
      <c r="E132" s="79" t="n">
        <f aca="false">C132-D132</f>
        <v>13.7424718107989</v>
      </c>
      <c r="F132" s="67" t="n">
        <f aca="false">13*C132</f>
        <v>2258.65213354039</v>
      </c>
      <c r="G132" s="79" t="n">
        <f aca="false">E132*31</f>
        <v>426.016626134766</v>
      </c>
      <c r="H132" s="68" t="n">
        <f aca="false">MIN($G132/3500,$F132/3500)</f>
        <v>0.121719036038504</v>
      </c>
      <c r="I132" s="57"/>
    </row>
    <row r="133" customFormat="false" ht="15" hidden="false" customHeight="false" outlineLevel="0" collapsed="false">
      <c r="A133" s="65" t="n">
        <v>43084</v>
      </c>
      <c r="B133" s="66" t="n">
        <f aca="false">B132+1</f>
        <v>131</v>
      </c>
      <c r="C133" s="67" t="n">
        <f aca="false">C132-H132</f>
        <v>173.62075277476</v>
      </c>
      <c r="D133" s="67" t="n">
        <v>160</v>
      </c>
      <c r="E133" s="79" t="n">
        <f aca="false">C133-D133</f>
        <v>13.6207527747604</v>
      </c>
      <c r="F133" s="67" t="n">
        <f aca="false">13*C133</f>
        <v>2257.06978607188</v>
      </c>
      <c r="G133" s="79" t="n">
        <f aca="false">E133*31</f>
        <v>422.243336017572</v>
      </c>
      <c r="H133" s="68" t="n">
        <f aca="false">MIN($G133/3500,$F133/3500)</f>
        <v>0.120640953147878</v>
      </c>
      <c r="I133" s="57"/>
    </row>
    <row r="134" customFormat="false" ht="15" hidden="false" customHeight="false" outlineLevel="0" collapsed="false">
      <c r="A134" s="65" t="n">
        <v>43084</v>
      </c>
      <c r="B134" s="66" t="n">
        <f aca="false">B133+1</f>
        <v>132</v>
      </c>
      <c r="C134" s="67" t="n">
        <f aca="false">C133-H133</f>
        <v>173.500111821613</v>
      </c>
      <c r="D134" s="67" t="n">
        <v>160</v>
      </c>
      <c r="E134" s="79" t="n">
        <f aca="false">C134-D134</f>
        <v>13.5001118216125</v>
      </c>
      <c r="F134" s="67" t="n">
        <f aca="false">13*C134</f>
        <v>2255.50145368096</v>
      </c>
      <c r="G134" s="79" t="n">
        <f aca="false">E134*31</f>
        <v>418.503466469988</v>
      </c>
      <c r="H134" s="68" t="n">
        <f aca="false">MIN($G134/3500,$F134/3500)</f>
        <v>0.119572418991425</v>
      </c>
      <c r="I134" s="57"/>
    </row>
    <row r="135" customFormat="false" ht="15" hidden="false" customHeight="false" outlineLevel="0" collapsed="false">
      <c r="A135" s="65" t="n">
        <v>43084</v>
      </c>
      <c r="B135" s="66" t="n">
        <f aca="false">B134+1</f>
        <v>133</v>
      </c>
      <c r="C135" s="67" t="n">
        <f aca="false">C134-H134</f>
        <v>173.380539402621</v>
      </c>
      <c r="D135" s="67" t="n">
        <v>160</v>
      </c>
      <c r="E135" s="79" t="n">
        <f aca="false">C135-D135</f>
        <v>13.3805394026211</v>
      </c>
      <c r="F135" s="67" t="n">
        <f aca="false">13*C135</f>
        <v>2253.94701223407</v>
      </c>
      <c r="G135" s="79" t="n">
        <f aca="false">E135*31</f>
        <v>414.796721481254</v>
      </c>
      <c r="H135" s="68" t="n">
        <f aca="false">MIN($G135/3500,$F135/3500)</f>
        <v>0.118513348994644</v>
      </c>
      <c r="I135" s="57"/>
    </row>
    <row r="136" customFormat="false" ht="15" hidden="false" customHeight="false" outlineLevel="0" collapsed="false">
      <c r="A136" s="65" t="n">
        <v>43084</v>
      </c>
      <c r="B136" s="66" t="n">
        <f aca="false">B135+1</f>
        <v>134</v>
      </c>
      <c r="C136" s="67" t="n">
        <f aca="false">C135-H135</f>
        <v>173.262026053626</v>
      </c>
      <c r="D136" s="67" t="n">
        <v>160</v>
      </c>
      <c r="E136" s="79" t="n">
        <f aca="false">C136-D136</f>
        <v>13.2620260536264</v>
      </c>
      <c r="F136" s="67" t="n">
        <f aca="false">13*C136</f>
        <v>2252.40633869714</v>
      </c>
      <c r="G136" s="79" t="n">
        <f aca="false">E136*31</f>
        <v>411.12280766242</v>
      </c>
      <c r="H136" s="68" t="n">
        <f aca="false">MIN($G136/3500,$F136/3500)</f>
        <v>0.11746365933212</v>
      </c>
      <c r="I136" s="57"/>
    </row>
    <row r="137" customFormat="false" ht="15" hidden="false" customHeight="false" outlineLevel="0" collapsed="false">
      <c r="A137" s="65" t="n">
        <v>43084</v>
      </c>
      <c r="B137" s="66" t="n">
        <f aca="false">B136+1</f>
        <v>135</v>
      </c>
      <c r="C137" s="67" t="n">
        <f aca="false">C136-H136</f>
        <v>173.144562394294</v>
      </c>
      <c r="D137" s="67" t="n">
        <v>160</v>
      </c>
      <c r="E137" s="79" t="n">
        <f aca="false">C137-D137</f>
        <v>13.1445623942943</v>
      </c>
      <c r="F137" s="67" t="n">
        <f aca="false">13*C137</f>
        <v>2250.87931112583</v>
      </c>
      <c r="G137" s="79" t="n">
        <f aca="false">E137*31</f>
        <v>407.481434223124</v>
      </c>
      <c r="H137" s="68" t="n">
        <f aca="false">MIN($G137/3500,$F137/3500)</f>
        <v>0.116423266920893</v>
      </c>
      <c r="I137" s="57"/>
    </row>
    <row r="138" customFormat="false" ht="15" hidden="false" customHeight="false" outlineLevel="0" collapsed="false">
      <c r="A138" s="65" t="n">
        <v>43084</v>
      </c>
      <c r="B138" s="66" t="n">
        <f aca="false">B137+1</f>
        <v>136</v>
      </c>
      <c r="C138" s="67" t="n">
        <f aca="false">C137-H137</f>
        <v>173.028139127373</v>
      </c>
      <c r="D138" s="67" t="n">
        <v>160</v>
      </c>
      <c r="E138" s="79" t="n">
        <f aca="false">C138-D138</f>
        <v>13.0281391273734</v>
      </c>
      <c r="F138" s="67" t="n">
        <f aca="false">13*C138</f>
        <v>2249.36580865585</v>
      </c>
      <c r="G138" s="79" t="n">
        <f aca="false">E138*31</f>
        <v>403.872312948577</v>
      </c>
      <c r="H138" s="68" t="n">
        <f aca="false">MIN($G138/3500,$F138/3500)</f>
        <v>0.115392089413879</v>
      </c>
      <c r="I138" s="57"/>
    </row>
    <row r="139" customFormat="false" ht="15" hidden="false" customHeight="false" outlineLevel="0" collapsed="false">
      <c r="A139" s="65" t="n">
        <v>43084</v>
      </c>
      <c r="B139" s="66" t="n">
        <f aca="false">B138+1</f>
        <v>137</v>
      </c>
      <c r="C139" s="67" t="n">
        <f aca="false">C138-H138</f>
        <v>172.91274703796</v>
      </c>
      <c r="D139" s="67" t="n">
        <v>160</v>
      </c>
      <c r="E139" s="79" t="n">
        <f aca="false">C139-D139</f>
        <v>12.9127470379595</v>
      </c>
      <c r="F139" s="67" t="n">
        <f aca="false">13*C139</f>
        <v>2247.86571149347</v>
      </c>
      <c r="G139" s="79" t="n">
        <f aca="false">E139*31</f>
        <v>400.295158176746</v>
      </c>
      <c r="H139" s="68" t="n">
        <f aca="false">MIN($G139/3500,$F139/3500)</f>
        <v>0.114370045193356</v>
      </c>
      <c r="I139" s="57"/>
    </row>
    <row r="140" customFormat="false" ht="15" hidden="false" customHeight="false" outlineLevel="0" collapsed="false">
      <c r="A140" s="65" t="n">
        <v>43084</v>
      </c>
      <c r="B140" s="66" t="n">
        <f aca="false">B139+1</f>
        <v>138</v>
      </c>
      <c r="C140" s="67" t="n">
        <f aca="false">C139-H139</f>
        <v>172.798376992766</v>
      </c>
      <c r="D140" s="67" t="n">
        <v>160</v>
      </c>
      <c r="E140" s="79" t="n">
        <f aca="false">C140-D140</f>
        <v>12.7983769927662</v>
      </c>
      <c r="F140" s="67" t="n">
        <f aca="false">13*C140</f>
        <v>2246.37890090596</v>
      </c>
      <c r="G140" s="79" t="n">
        <f aca="false">E140*31</f>
        <v>396.749686775752</v>
      </c>
      <c r="H140" s="68" t="n">
        <f aca="false">MIN($G140/3500,$F140/3500)</f>
        <v>0.1133570533645</v>
      </c>
      <c r="I140" s="57"/>
    </row>
    <row r="141" customFormat="false" ht="15" hidden="false" customHeight="false" outlineLevel="0" collapsed="false">
      <c r="A141" s="65" t="n">
        <v>43084</v>
      </c>
      <c r="B141" s="66" t="n">
        <f aca="false">B140+1</f>
        <v>139</v>
      </c>
      <c r="C141" s="67" t="n">
        <f aca="false">C140-H140</f>
        <v>172.685019939402</v>
      </c>
      <c r="D141" s="67" t="n">
        <v>160</v>
      </c>
      <c r="E141" s="79" t="n">
        <f aca="false">C141-D141</f>
        <v>12.6850199394017</v>
      </c>
      <c r="F141" s="67" t="n">
        <f aca="false">13*C141</f>
        <v>2244.90525921222</v>
      </c>
      <c r="G141" s="79" t="n">
        <f aca="false">E141*31</f>
        <v>393.235618121452</v>
      </c>
      <c r="H141" s="68" t="n">
        <f aca="false">MIN($G141/3500,$F141/3500)</f>
        <v>0.112353033748986</v>
      </c>
      <c r="I141" s="57"/>
    </row>
    <row r="142" customFormat="false" ht="15" hidden="false" customHeight="false" outlineLevel="0" collapsed="false">
      <c r="A142" s="65" t="n">
        <v>43084</v>
      </c>
      <c r="B142" s="66" t="n">
        <f aca="false">B141+1</f>
        <v>140</v>
      </c>
      <c r="C142" s="67" t="n">
        <f aca="false">C141-H141</f>
        <v>172.572666905653</v>
      </c>
      <c r="D142" s="67" t="n">
        <v>160</v>
      </c>
      <c r="E142" s="79" t="n">
        <f aca="false">C142-D142</f>
        <v>12.5726669056527</v>
      </c>
      <c r="F142" s="67" t="n">
        <f aca="false">13*C142</f>
        <v>2243.44466977349</v>
      </c>
      <c r="G142" s="79" t="n">
        <f aca="false">E142*31</f>
        <v>389.752674075234</v>
      </c>
      <c r="H142" s="68" t="n">
        <f aca="false">MIN($G142/3500,$F142/3500)</f>
        <v>0.111357906878638</v>
      </c>
      <c r="I142" s="57"/>
    </row>
    <row r="143" customFormat="false" ht="15" hidden="false" customHeight="false" outlineLevel="0" collapsed="false">
      <c r="A143" s="65" t="n">
        <v>43084</v>
      </c>
      <c r="B143" s="66" t="n">
        <f aca="false">B142+1</f>
        <v>141</v>
      </c>
      <c r="C143" s="67" t="n">
        <f aca="false">C142-H142</f>
        <v>172.461308998774</v>
      </c>
      <c r="D143" s="67" t="n">
        <v>160</v>
      </c>
      <c r="E143" s="79" t="n">
        <f aca="false">C143-D143</f>
        <v>12.4613089987741</v>
      </c>
      <c r="F143" s="67" t="n">
        <f aca="false">13*C143</f>
        <v>2241.99701698406</v>
      </c>
      <c r="G143" s="79" t="n">
        <f aca="false">E143*31</f>
        <v>386.300578961996</v>
      </c>
      <c r="H143" s="68" t="n">
        <f aca="false">MIN($G143/3500,$F143/3500)</f>
        <v>0.110371593989142</v>
      </c>
      <c r="I143" s="57"/>
    </row>
    <row r="144" customFormat="false" ht="15" hidden="false" customHeight="false" outlineLevel="0" collapsed="false">
      <c r="A144" s="65" t="n">
        <v>43084</v>
      </c>
      <c r="B144" s="66" t="n">
        <f aca="false">B143+1</f>
        <v>142</v>
      </c>
      <c r="C144" s="67" t="n">
        <f aca="false">C143-H143</f>
        <v>172.350937404785</v>
      </c>
      <c r="D144" s="67" t="n">
        <v>160</v>
      </c>
      <c r="E144" s="79" t="n">
        <f aca="false">C144-D144</f>
        <v>12.3509374047849</v>
      </c>
      <c r="F144" s="67" t="n">
        <f aca="false">13*C144</f>
        <v>2240.5621862622</v>
      </c>
      <c r="G144" s="79" t="n">
        <f aca="false">E144*31</f>
        <v>382.879059548333</v>
      </c>
      <c r="H144" s="68" t="n">
        <f aca="false">MIN($G144/3500,$F144/3500)</f>
        <v>0.109394017013809</v>
      </c>
      <c r="I144" s="57"/>
    </row>
    <row r="145" customFormat="false" ht="15" hidden="false" customHeight="false" outlineLevel="0" collapsed="false">
      <c r="A145" s="65" t="n">
        <v>43084</v>
      </c>
      <c r="B145" s="66" t="n">
        <f aca="false">B144+1</f>
        <v>143</v>
      </c>
      <c r="C145" s="67" t="n">
        <f aca="false">C144-H144</f>
        <v>172.241543387771</v>
      </c>
      <c r="D145" s="67" t="n">
        <v>160</v>
      </c>
      <c r="E145" s="79" t="n">
        <f aca="false">C145-D145</f>
        <v>12.2415433877711</v>
      </c>
      <c r="F145" s="67" t="n">
        <f aca="false">13*C145</f>
        <v>2239.14006404102</v>
      </c>
      <c r="G145" s="79" t="n">
        <f aca="false">E145*31</f>
        <v>379.487845020905</v>
      </c>
      <c r="H145" s="68" t="n">
        <f aca="false">MIN($G145/3500,$F145/3500)</f>
        <v>0.108425098577401</v>
      </c>
      <c r="I145" s="57"/>
    </row>
    <row r="146" customFormat="false" ht="15" hidden="false" customHeight="false" outlineLevel="0" collapsed="false">
      <c r="A146" s="65" t="n">
        <v>43084</v>
      </c>
      <c r="B146" s="66" t="n">
        <f aca="false">B145+1</f>
        <v>144</v>
      </c>
      <c r="C146" s="67" t="n">
        <f aca="false">C145-H145</f>
        <v>172.133118289194</v>
      </c>
      <c r="D146" s="67" t="n">
        <v>160</v>
      </c>
      <c r="E146" s="79" t="n">
        <f aca="false">C146-D146</f>
        <v>12.1331182891937</v>
      </c>
      <c r="F146" s="67" t="n">
        <f aca="false">13*C146</f>
        <v>2237.73053775952</v>
      </c>
      <c r="G146" s="79" t="n">
        <f aca="false">E146*31</f>
        <v>376.126666965005</v>
      </c>
      <c r="H146" s="68" t="n">
        <f aca="false">MIN($G146/3500,$F146/3500)</f>
        <v>0.107464761990001</v>
      </c>
      <c r="I146" s="57"/>
    </row>
    <row r="147" customFormat="false" ht="15" hidden="false" customHeight="false" outlineLevel="0" collapsed="false">
      <c r="A147" s="65" t="n">
        <v>43084</v>
      </c>
      <c r="B147" s="66" t="n">
        <f aca="false">B146+1</f>
        <v>145</v>
      </c>
      <c r="C147" s="67" t="n">
        <f aca="false">C146-H146</f>
        <v>172.025653527204</v>
      </c>
      <c r="D147" s="67" t="n">
        <v>160</v>
      </c>
      <c r="E147" s="79" t="n">
        <f aca="false">C147-D147</f>
        <v>12.0256535272037</v>
      </c>
      <c r="F147" s="67" t="n">
        <f aca="false">13*C147</f>
        <v>2236.33349585365</v>
      </c>
      <c r="G147" s="79" t="n">
        <f aca="false">E147*31</f>
        <v>372.795259343315</v>
      </c>
      <c r="H147" s="68" t="n">
        <f aca="false">MIN($G147/3500,$F147/3500)</f>
        <v>0.106512931240947</v>
      </c>
      <c r="I147" s="57"/>
    </row>
    <row r="148" customFormat="false" ht="15" hidden="false" customHeight="false" outlineLevel="0" collapsed="false">
      <c r="A148" s="65" t="n">
        <v>43084</v>
      </c>
      <c r="B148" s="66" t="n">
        <f aca="false">B147+1</f>
        <v>146</v>
      </c>
      <c r="C148" s="67" t="n">
        <f aca="false">C147-H147</f>
        <v>171.919140595963</v>
      </c>
      <c r="D148" s="67" t="n">
        <v>160</v>
      </c>
      <c r="E148" s="79" t="n">
        <f aca="false">C148-D148</f>
        <v>11.9191405959627</v>
      </c>
      <c r="F148" s="67" t="n">
        <f aca="false">13*C148</f>
        <v>2234.94882774752</v>
      </c>
      <c r="G148" s="79" t="n">
        <f aca="false">E148*31</f>
        <v>369.493358474845</v>
      </c>
      <c r="H148" s="68" t="n">
        <f aca="false">MIN($G148/3500,$F148/3500)</f>
        <v>0.105569530992813</v>
      </c>
      <c r="I148" s="57"/>
    </row>
    <row r="149" customFormat="false" ht="15" hidden="false" customHeight="false" outlineLevel="0" collapsed="false">
      <c r="A149" s="65" t="n">
        <v>43084</v>
      </c>
      <c r="B149" s="66" t="n">
        <f aca="false">B148+1</f>
        <v>147</v>
      </c>
      <c r="C149" s="67" t="n">
        <f aca="false">C148-H148</f>
        <v>171.81357106497</v>
      </c>
      <c r="D149" s="67" t="n">
        <v>160</v>
      </c>
      <c r="E149" s="79" t="n">
        <f aca="false">C149-D149</f>
        <v>11.8135710649699</v>
      </c>
      <c r="F149" s="67" t="n">
        <f aca="false">13*C149</f>
        <v>2233.57642384461</v>
      </c>
      <c r="G149" s="79" t="n">
        <f aca="false">E149*31</f>
        <v>366.220703014068</v>
      </c>
      <c r="H149" s="68" t="n">
        <f aca="false">MIN($G149/3500,$F149/3500)</f>
        <v>0.104634486575448</v>
      </c>
      <c r="I149" s="57"/>
    </row>
    <row r="150" customFormat="false" ht="15" hidden="false" customHeight="false" outlineLevel="0" collapsed="false">
      <c r="A150" s="65" t="n">
        <v>43084</v>
      </c>
      <c r="B150" s="66" t="n">
        <f aca="false">B149+1</f>
        <v>148</v>
      </c>
      <c r="C150" s="67" t="n">
        <f aca="false">C149-H149</f>
        <v>171.708936578394</v>
      </c>
      <c r="D150" s="67" t="n">
        <v>160</v>
      </c>
      <c r="E150" s="79" t="n">
        <f aca="false">C150-D150</f>
        <v>11.7089365783945</v>
      </c>
      <c r="F150" s="67" t="n">
        <f aca="false">13*C150</f>
        <v>2232.21617551913</v>
      </c>
      <c r="G150" s="79" t="n">
        <f aca="false">E150*31</f>
        <v>362.977033930229</v>
      </c>
      <c r="H150" s="68" t="n">
        <f aca="false">MIN($G150/3500,$F150/3500)</f>
        <v>0.103707723980065</v>
      </c>
      <c r="I150" s="57"/>
    </row>
    <row r="151" customFormat="false" ht="15" hidden="false" customHeight="false" outlineLevel="0" collapsed="false">
      <c r="A151" s="65" t="n">
        <v>43084</v>
      </c>
      <c r="B151" s="66" t="n">
        <f aca="false">B150+1</f>
        <v>149</v>
      </c>
      <c r="C151" s="67" t="n">
        <f aca="false">C150-H150</f>
        <v>171.605228854414</v>
      </c>
      <c r="D151" s="67" t="n">
        <v>160</v>
      </c>
      <c r="E151" s="79" t="n">
        <f aca="false">C151-D151</f>
        <v>11.6052288544144</v>
      </c>
      <c r="F151" s="67" t="n">
        <f aca="false">13*C151</f>
        <v>2230.86797510739</v>
      </c>
      <c r="G151" s="79" t="n">
        <f aca="false">E151*31</f>
        <v>359.762094486847</v>
      </c>
      <c r="H151" s="68" t="n">
        <f aca="false">MIN($G151/3500,$F151/3500)</f>
        <v>0.102789169853385</v>
      </c>
      <c r="I151" s="57"/>
    </row>
    <row r="152" customFormat="false" ht="15" hidden="false" customHeight="false" outlineLevel="0" collapsed="false">
      <c r="A152" s="65" t="n">
        <v>43084</v>
      </c>
      <c r="B152" s="66" t="n">
        <f aca="false">B151+1</f>
        <v>150</v>
      </c>
      <c r="C152" s="67" t="n">
        <f aca="false">C151-H151</f>
        <v>171.502439684561</v>
      </c>
      <c r="D152" s="67" t="n">
        <v>160</v>
      </c>
      <c r="E152" s="79" t="n">
        <f aca="false">C152-D152</f>
        <v>11.502439684561</v>
      </c>
      <c r="F152" s="67" t="n">
        <f aca="false">13*C152</f>
        <v>2229.53171589929</v>
      </c>
      <c r="G152" s="79" t="n">
        <f aca="false">E152*31</f>
        <v>356.575630221391</v>
      </c>
      <c r="H152" s="68" t="n">
        <f aca="false">MIN($G152/3500,$F152/3500)</f>
        <v>0.101878751491826</v>
      </c>
      <c r="I152" s="57"/>
    </row>
    <row r="153" customFormat="false" ht="15" hidden="false" customHeight="false" outlineLevel="0" collapsed="false">
      <c r="A153" s="65" t="n">
        <v>43084</v>
      </c>
      <c r="B153" s="66" t="n">
        <f aca="false">B152+1</f>
        <v>151</v>
      </c>
      <c r="C153" s="67" t="n">
        <f aca="false">C152-H152</f>
        <v>171.400560933069</v>
      </c>
      <c r="D153" s="67" t="n">
        <v>160</v>
      </c>
      <c r="E153" s="79" t="n">
        <f aca="false">C153-D153</f>
        <v>11.4005609330692</v>
      </c>
      <c r="F153" s="67" t="n">
        <f aca="false">13*C153</f>
        <v>2228.2072921299</v>
      </c>
      <c r="G153" s="79" t="n">
        <f aca="false">E153*31</f>
        <v>353.417388925145</v>
      </c>
      <c r="H153" s="68" t="n">
        <f aca="false">MIN($G153/3500,$F153/3500)</f>
        <v>0.100976396835756</v>
      </c>
      <c r="I153" s="57"/>
    </row>
    <row r="154" customFormat="false" ht="15" hidden="false" customHeight="false" outlineLevel="0" collapsed="false">
      <c r="A154" s="65" t="n">
        <v>43084</v>
      </c>
      <c r="B154" s="66" t="n">
        <f aca="false">B153+1</f>
        <v>152</v>
      </c>
      <c r="C154" s="67" t="n">
        <f aca="false">C153-H153</f>
        <v>171.299584536233</v>
      </c>
      <c r="D154" s="67" t="n">
        <v>160</v>
      </c>
      <c r="E154" s="79" t="n">
        <f aca="false">C154-D154</f>
        <v>11.2995845362334</v>
      </c>
      <c r="F154" s="67" t="n">
        <f aca="false">13*C154</f>
        <v>2226.89459897103</v>
      </c>
      <c r="G154" s="79" t="n">
        <f aca="false">E154*31</f>
        <v>350.287120623236</v>
      </c>
      <c r="H154" s="68" t="n">
        <f aca="false">MIN($G154/3500,$F154/3500)</f>
        <v>0.100082034463782</v>
      </c>
      <c r="I154" s="57"/>
    </row>
    <row r="155" customFormat="false" ht="15" hidden="false" customHeight="false" outlineLevel="0" collapsed="false">
      <c r="A155" s="65" t="n">
        <v>43084</v>
      </c>
      <c r="B155" s="66" t="n">
        <f aca="false">B154+1</f>
        <v>153</v>
      </c>
      <c r="C155" s="67" t="n">
        <f aca="false">C154-H154</f>
        <v>171.19950250177</v>
      </c>
      <c r="D155" s="67" t="n">
        <v>160</v>
      </c>
      <c r="E155" s="79" t="n">
        <f aca="false">C155-D155</f>
        <v>11.1995025017696</v>
      </c>
      <c r="F155" s="67" t="n">
        <f aca="false">13*C155</f>
        <v>2225.59353252301</v>
      </c>
      <c r="G155" s="79" t="n">
        <f aca="false">E155*31</f>
        <v>347.184577554859</v>
      </c>
      <c r="H155" s="68" t="n">
        <f aca="false">MIN($G155/3500,$F155/3500)</f>
        <v>0.0991955935871026</v>
      </c>
      <c r="I155" s="57"/>
    </row>
    <row r="156" customFormat="false" ht="15" hidden="false" customHeight="false" outlineLevel="0" collapsed="false">
      <c r="A156" s="65" t="n">
        <v>43084</v>
      </c>
      <c r="B156" s="66" t="n">
        <f aca="false">B155+1</f>
        <v>154</v>
      </c>
      <c r="C156" s="67" t="n">
        <f aca="false">C155-H155</f>
        <v>171.100306908183</v>
      </c>
      <c r="D156" s="67" t="n">
        <v>160</v>
      </c>
      <c r="E156" s="79" t="n">
        <f aca="false">C156-D156</f>
        <v>11.1003069081825</v>
      </c>
      <c r="F156" s="67" t="n">
        <f aca="false">13*C156</f>
        <v>2224.30398980637</v>
      </c>
      <c r="G156" s="79" t="n">
        <f aca="false">E156*31</f>
        <v>344.109514153659</v>
      </c>
      <c r="H156" s="68" t="n">
        <f aca="false">MIN($G156/3500,$F156/3500)</f>
        <v>0.0983170040439025</v>
      </c>
      <c r="I156" s="57"/>
    </row>
    <row r="157" customFormat="false" ht="15" hidden="false" customHeight="false" outlineLevel="0" collapsed="false">
      <c r="A157" s="65" t="n">
        <v>43084</v>
      </c>
      <c r="B157" s="66" t="n">
        <f aca="false">B156+1</f>
        <v>155</v>
      </c>
      <c r="C157" s="67" t="n">
        <f aca="false">C156-H156</f>
        <v>171.001989904139</v>
      </c>
      <c r="D157" s="67" t="n">
        <v>160</v>
      </c>
      <c r="E157" s="79" t="n">
        <f aca="false">C157-D157</f>
        <v>11.0019899041386</v>
      </c>
      <c r="F157" s="67" t="n">
        <f aca="false">13*C157</f>
        <v>2223.0258687538</v>
      </c>
      <c r="G157" s="79" t="n">
        <f aca="false">E157*31</f>
        <v>341.061687028298</v>
      </c>
      <c r="H157" s="68" t="n">
        <f aca="false">MIN($G157/3500,$F157/3500)</f>
        <v>0.0974461962937994</v>
      </c>
      <c r="I157" s="57"/>
    </row>
    <row r="158" customFormat="false" ht="15" hidden="false" customHeight="false" outlineLevel="0" collapsed="false">
      <c r="A158" s="65" t="n">
        <v>43084</v>
      </c>
      <c r="B158" s="66" t="n">
        <f aca="false">B157+1</f>
        <v>156</v>
      </c>
      <c r="C158" s="67" t="n">
        <f aca="false">C157-H157</f>
        <v>170.904543707845</v>
      </c>
      <c r="D158" s="67" t="n">
        <v>160</v>
      </c>
      <c r="E158" s="79" t="n">
        <f aca="false">C158-D158</f>
        <v>10.9045437078449</v>
      </c>
      <c r="F158" s="67" t="n">
        <f aca="false">13*C158</f>
        <v>2221.75906820198</v>
      </c>
      <c r="G158" s="79" t="n">
        <f aca="false">E158*31</f>
        <v>338.04085494319</v>
      </c>
      <c r="H158" s="68" t="n">
        <f aca="false">MIN($G158/3500,$F158/3500)</f>
        <v>0.0965831014123401</v>
      </c>
      <c r="I158" s="57"/>
    </row>
    <row r="159" customFormat="false" ht="15" hidden="false" customHeight="false" outlineLevel="0" collapsed="false">
      <c r="A159" s="65" t="n">
        <v>43084</v>
      </c>
      <c r="B159" s="66" t="n">
        <f aca="false">B158+1</f>
        <v>157</v>
      </c>
      <c r="C159" s="67" t="n">
        <f aca="false">C158-H158</f>
        <v>170.807960606433</v>
      </c>
      <c r="D159" s="67" t="n">
        <v>160</v>
      </c>
      <c r="E159" s="79" t="n">
        <f aca="false">C159-D159</f>
        <v>10.8079606064325</v>
      </c>
      <c r="F159" s="67" t="n">
        <f aca="false">13*C159</f>
        <v>2220.50348788362</v>
      </c>
      <c r="G159" s="79" t="n">
        <f aca="false">E159*31</f>
        <v>335.046778799408</v>
      </c>
      <c r="H159" s="68" t="n">
        <f aca="false">MIN($G159/3500,$F159/3500)</f>
        <v>0.0957276510855451</v>
      </c>
      <c r="I159" s="57"/>
    </row>
    <row r="160" customFormat="false" ht="15" hidden="false" customHeight="false" outlineLevel="0" collapsed="false">
      <c r="A160" s="65" t="n">
        <v>43084</v>
      </c>
      <c r="B160" s="66" t="n">
        <f aca="false">B159+1</f>
        <v>158</v>
      </c>
      <c r="C160" s="67" t="n">
        <f aca="false">C159-H159</f>
        <v>170.712232955347</v>
      </c>
      <c r="D160" s="67" t="n">
        <v>160</v>
      </c>
      <c r="E160" s="79" t="n">
        <f aca="false">C160-D160</f>
        <v>10.712232955347</v>
      </c>
      <c r="F160" s="67" t="n">
        <f aca="false">13*C160</f>
        <v>2219.25902841951</v>
      </c>
      <c r="G160" s="79" t="n">
        <f aca="false">E160*31</f>
        <v>332.079221615756</v>
      </c>
      <c r="H160" s="68" t="n">
        <f aca="false">MIN($G160/3500,$F160/3500)</f>
        <v>0.0948797776045017</v>
      </c>
      <c r="I160" s="57"/>
    </row>
    <row r="161" customFormat="false" ht="15" hidden="false" customHeight="false" outlineLevel="0" collapsed="false">
      <c r="A161" s="65" t="n">
        <v>43084</v>
      </c>
      <c r="B161" s="66" t="n">
        <f aca="false">B160+1</f>
        <v>159</v>
      </c>
      <c r="C161" s="67" t="n">
        <f aca="false">C160-H160</f>
        <v>170.617353177742</v>
      </c>
      <c r="D161" s="67" t="n">
        <v>160</v>
      </c>
      <c r="E161" s="79" t="n">
        <f aca="false">C161-D161</f>
        <v>10.6173531777425</v>
      </c>
      <c r="F161" s="67" t="n">
        <f aca="false">13*C161</f>
        <v>2218.02559131065</v>
      </c>
      <c r="G161" s="79" t="n">
        <f aca="false">E161*31</f>
        <v>329.137948510017</v>
      </c>
      <c r="H161" s="68" t="n">
        <f aca="false">MIN($G161/3500,$F161/3500)</f>
        <v>0.0940394138600048</v>
      </c>
      <c r="I161" s="57"/>
    </row>
    <row r="162" customFormat="false" ht="15" hidden="false" customHeight="false" outlineLevel="0" collapsed="false">
      <c r="A162" s="65" t="n">
        <v>43084</v>
      </c>
      <c r="B162" s="66" t="n">
        <f aca="false">B161+1</f>
        <v>160</v>
      </c>
      <c r="C162" s="67" t="n">
        <f aca="false">C161-H161</f>
        <v>170.523313763882</v>
      </c>
      <c r="D162" s="67" t="n">
        <v>160</v>
      </c>
      <c r="E162" s="79" t="n">
        <f aca="false">C162-D162</f>
        <v>10.5233137638825</v>
      </c>
      <c r="F162" s="67" t="n">
        <f aca="false">13*C162</f>
        <v>2216.80307893047</v>
      </c>
      <c r="G162" s="79" t="n">
        <f aca="false">E162*31</f>
        <v>326.222726680357</v>
      </c>
      <c r="H162" s="68" t="n">
        <f aca="false">MIN($G162/3500,$F162/3500)</f>
        <v>0.0932064933372447</v>
      </c>
      <c r="I162" s="57"/>
    </row>
    <row r="163" customFormat="false" ht="15" hidden="false" customHeight="false" outlineLevel="0" collapsed="false">
      <c r="A163" s="65" t="n">
        <v>43084</v>
      </c>
      <c r="B163" s="66" t="n">
        <f aca="false">B162+1</f>
        <v>161</v>
      </c>
      <c r="C163" s="67" t="n">
        <f aca="false">C162-H162</f>
        <v>170.430107270545</v>
      </c>
      <c r="D163" s="67" t="n">
        <v>160</v>
      </c>
      <c r="E163" s="79" t="n">
        <f aca="false">C163-D163</f>
        <v>10.4301072705452</v>
      </c>
      <c r="F163" s="67" t="n">
        <f aca="false">13*C163</f>
        <v>2215.59139451709</v>
      </c>
      <c r="G163" s="79" t="n">
        <f aca="false">E163*31</f>
        <v>323.333325386902</v>
      </c>
      <c r="H163" s="68" t="n">
        <f aca="false">MIN($G163/3500,$F163/3500)</f>
        <v>0.0923809501105434</v>
      </c>
      <c r="I163" s="57"/>
    </row>
    <row r="164" customFormat="false" ht="15" hidden="false" customHeight="false" outlineLevel="0" collapsed="false">
      <c r="A164" s="65" t="n">
        <v>43084</v>
      </c>
      <c r="B164" s="66" t="n">
        <f aca="false">B163+1</f>
        <v>162</v>
      </c>
      <c r="C164" s="67" t="n">
        <f aca="false">C163-H163</f>
        <v>170.337726320435</v>
      </c>
      <c r="D164" s="67" t="n">
        <v>160</v>
      </c>
      <c r="E164" s="79" t="n">
        <f aca="false">C164-D164</f>
        <v>10.3377263204347</v>
      </c>
      <c r="F164" s="67" t="n">
        <f aca="false">13*C164</f>
        <v>2214.39044216565</v>
      </c>
      <c r="G164" s="79" t="n">
        <f aca="false">E164*31</f>
        <v>320.469515933475</v>
      </c>
      <c r="H164" s="68" t="n">
        <f aca="false">MIN($G164/3500,$F164/3500)</f>
        <v>0.0915627188381358</v>
      </c>
      <c r="I164" s="57"/>
    </row>
    <row r="165" customFormat="false" ht="15" hidden="false" customHeight="false" outlineLevel="0" collapsed="false">
      <c r="A165" s="65" t="n">
        <v>43084</v>
      </c>
      <c r="B165" s="66" t="n">
        <f aca="false">B164+1</f>
        <v>163</v>
      </c>
      <c r="C165" s="67" t="n">
        <f aca="false">C164-H164</f>
        <v>170.246163601597</v>
      </c>
      <c r="D165" s="67" t="n">
        <v>160</v>
      </c>
      <c r="E165" s="79" t="n">
        <f aca="false">C165-D165</f>
        <v>10.2461636015966</v>
      </c>
      <c r="F165" s="67" t="n">
        <f aca="false">13*C165</f>
        <v>2213.20012682075</v>
      </c>
      <c r="G165" s="79" t="n">
        <f aca="false">E165*31</f>
        <v>317.631071649493</v>
      </c>
      <c r="H165" s="68" t="n">
        <f aca="false">MIN($G165/3500,$F165/3500)</f>
        <v>0.090751734756998</v>
      </c>
      <c r="I165" s="57"/>
    </row>
    <row r="166" customFormat="false" ht="15" hidden="false" customHeight="false" outlineLevel="0" collapsed="false">
      <c r="A166" s="65" t="n">
        <v>43084</v>
      </c>
      <c r="B166" s="66" t="n">
        <f aca="false">B165+1</f>
        <v>164</v>
      </c>
      <c r="C166" s="67" t="n">
        <f aca="false">C165-H165</f>
        <v>170.15541186684</v>
      </c>
      <c r="D166" s="67" t="n">
        <v>160</v>
      </c>
      <c r="E166" s="79" t="n">
        <f aca="false">C166-D166</f>
        <v>10.1554118668396</v>
      </c>
      <c r="F166" s="67" t="n">
        <f aca="false">13*C166</f>
        <v>2212.02035426891</v>
      </c>
      <c r="G166" s="79" t="n">
        <f aca="false">E166*31</f>
        <v>314.817767872026</v>
      </c>
      <c r="H166" s="68" t="n">
        <f aca="false">MIN($G166/3500,$F166/3500)</f>
        <v>0.0899479336777218</v>
      </c>
      <c r="I166" s="57"/>
    </row>
    <row r="167" customFormat="false" ht="15" hidden="false" customHeight="false" outlineLevel="0" collapsed="false">
      <c r="A167" s="65" t="n">
        <v>43084</v>
      </c>
      <c r="B167" s="66" t="n">
        <f aca="false">B166+1</f>
        <v>165</v>
      </c>
      <c r="C167" s="67" t="n">
        <f aca="false">C166-H166</f>
        <v>170.065463933162</v>
      </c>
      <c r="D167" s="67" t="n">
        <v>160</v>
      </c>
      <c r="E167" s="79" t="n">
        <f aca="false">C167-D167</f>
        <v>10.0654639331618</v>
      </c>
      <c r="F167" s="67" t="n">
        <f aca="false">13*C167</f>
        <v>2210.8510311311</v>
      </c>
      <c r="G167" s="79" t="n">
        <f aca="false">E167*31</f>
        <v>312.029381928017</v>
      </c>
      <c r="H167" s="68" t="n">
        <f aca="false">MIN($G167/3500,$F167/3500)</f>
        <v>0.0891512519794333</v>
      </c>
      <c r="I167" s="57"/>
    </row>
    <row r="168" customFormat="false" ht="15" hidden="false" customHeight="false" outlineLevel="0" collapsed="false">
      <c r="A168" s="65" t="n">
        <v>43084</v>
      </c>
      <c r="B168" s="66" t="n">
        <f aca="false">B167+1</f>
        <v>166</v>
      </c>
      <c r="C168" s="67" t="n">
        <f aca="false">C167-H167</f>
        <v>169.976312681182</v>
      </c>
      <c r="D168" s="67" t="n">
        <v>160</v>
      </c>
      <c r="E168" s="79" t="n">
        <f aca="false">C168-D168</f>
        <v>9.97631268118238</v>
      </c>
      <c r="F168" s="67" t="n">
        <f aca="false">13*C168</f>
        <v>2209.69206485537</v>
      </c>
      <c r="G168" s="79" t="n">
        <f aca="false">E168*31</f>
        <v>309.265693116654</v>
      </c>
      <c r="H168" s="68" t="n">
        <f aca="false">MIN($G168/3500,$F168/3500)</f>
        <v>0.0883616266047582</v>
      </c>
      <c r="I168" s="57"/>
    </row>
    <row r="169" customFormat="false" ht="15" hidden="false" customHeight="false" outlineLevel="0" collapsed="false">
      <c r="A169" s="65" t="n">
        <v>43084</v>
      </c>
      <c r="B169" s="66" t="n">
        <f aca="false">B168+1</f>
        <v>167</v>
      </c>
      <c r="C169" s="67" t="n">
        <f aca="false">C168-H168</f>
        <v>169.887951054578</v>
      </c>
      <c r="D169" s="67" t="n">
        <v>160</v>
      </c>
      <c r="E169" s="79" t="n">
        <f aca="false">C169-D169</f>
        <v>9.88795105457763</v>
      </c>
      <c r="F169" s="67" t="n">
        <f aca="false">13*C169</f>
        <v>2208.54336370951</v>
      </c>
      <c r="G169" s="79" t="n">
        <f aca="false">E169*31</f>
        <v>306.526482691906</v>
      </c>
      <c r="H169" s="68" t="n">
        <f aca="false">MIN($G169/3500,$F169/3500)</f>
        <v>0.0875789950548304</v>
      </c>
      <c r="I169" s="57"/>
    </row>
    <row r="170" customFormat="false" ht="15" hidden="false" customHeight="false" outlineLevel="0" collapsed="false">
      <c r="A170" s="65" t="n">
        <v>43084</v>
      </c>
      <c r="B170" s="66" t="n">
        <f aca="false">B169+1</f>
        <v>168</v>
      </c>
      <c r="C170" s="67" t="n">
        <f aca="false">C169-H169</f>
        <v>169.800372059523</v>
      </c>
      <c r="D170" s="67" t="n">
        <v>160</v>
      </c>
      <c r="E170" s="79" t="n">
        <f aca="false">C170-D170</f>
        <v>9.8003720595228</v>
      </c>
      <c r="F170" s="67" t="n">
        <f aca="false">13*C170</f>
        <v>2207.4048367738</v>
      </c>
      <c r="G170" s="79" t="n">
        <f aca="false">E170*31</f>
        <v>303.811533845207</v>
      </c>
      <c r="H170" s="68" t="n">
        <f aca="false">MIN($G170/3500,$F170/3500)</f>
        <v>0.0868032953843448</v>
      </c>
      <c r="I170" s="57"/>
    </row>
    <row r="171" customFormat="false" ht="15" hidden="false" customHeight="false" outlineLevel="0" collapsed="false">
      <c r="A171" s="65" t="n">
        <v>43084</v>
      </c>
      <c r="B171" s="66" t="n">
        <f aca="false">B170+1</f>
        <v>169</v>
      </c>
      <c r="C171" s="67" t="n">
        <f aca="false">C170-H170</f>
        <v>169.713568764138</v>
      </c>
      <c r="D171" s="67" t="n">
        <v>160</v>
      </c>
      <c r="E171" s="79" t="n">
        <f aca="false">C171-D171</f>
        <v>9.71356876413844</v>
      </c>
      <c r="F171" s="67" t="n">
        <f aca="false">13*C171</f>
        <v>2206.2763939338</v>
      </c>
      <c r="G171" s="79" t="n">
        <f aca="false">E171*31</f>
        <v>301.120631688292</v>
      </c>
      <c r="H171" s="68" t="n">
        <f aca="false">MIN($G171/3500,$F171/3500)</f>
        <v>0.0860344661966548</v>
      </c>
      <c r="I171" s="57"/>
    </row>
    <row r="172" customFormat="false" ht="15" hidden="false" customHeight="false" outlineLevel="0" collapsed="false">
      <c r="A172" s="65" t="n">
        <v>43084</v>
      </c>
      <c r="B172" s="66" t="n">
        <f aca="false">B171+1</f>
        <v>170</v>
      </c>
      <c r="C172" s="67" t="n">
        <f aca="false">C171-H171</f>
        <v>169.627534297942</v>
      </c>
      <c r="D172" s="67" t="n">
        <v>160</v>
      </c>
      <c r="E172" s="79" t="n">
        <f aca="false">C172-D172</f>
        <v>9.62753429794179</v>
      </c>
      <c r="F172" s="67" t="n">
        <f aca="false">13*C172</f>
        <v>2205.15794587324</v>
      </c>
      <c r="G172" s="79" t="n">
        <f aca="false">E172*31</f>
        <v>298.453563236196</v>
      </c>
      <c r="H172" s="68" t="n">
        <f aca="false">MIN($G172/3500,$F172/3500)</f>
        <v>0.085272446638913</v>
      </c>
      <c r="I172" s="57"/>
    </row>
    <row r="173" customFormat="false" ht="15" hidden="false" customHeight="false" outlineLevel="0" collapsed="false">
      <c r="A173" s="65" t="n">
        <v>43084</v>
      </c>
      <c r="B173" s="66" t="n">
        <f aca="false">B172+1</f>
        <v>171</v>
      </c>
      <c r="C173" s="67" t="n">
        <f aca="false">C172-H172</f>
        <v>169.542261851303</v>
      </c>
      <c r="D173" s="67" t="n">
        <v>160</v>
      </c>
      <c r="E173" s="79" t="n">
        <f aca="false">C173-D173</f>
        <v>9.54226185130287</v>
      </c>
      <c r="F173" s="67" t="n">
        <f aca="false">13*C173</f>
        <v>2204.04940406694</v>
      </c>
      <c r="G173" s="79" t="n">
        <f aca="false">E173*31</f>
        <v>295.810117390389</v>
      </c>
      <c r="H173" s="68" t="n">
        <f aca="false">MIN($G173/3500,$F173/3500)</f>
        <v>0.084517176397254</v>
      </c>
      <c r="I173" s="57"/>
    </row>
    <row r="174" customFormat="false" ht="15" hidden="false" customHeight="false" outlineLevel="0" collapsed="false">
      <c r="A174" s="65" t="n">
        <v>43084</v>
      </c>
      <c r="B174" s="66" t="n">
        <f aca="false">B173+1</f>
        <v>172</v>
      </c>
      <c r="C174" s="67" t="n">
        <f aca="false">C173-H173</f>
        <v>169.457744674906</v>
      </c>
      <c r="D174" s="67" t="n">
        <v>160</v>
      </c>
      <c r="E174" s="79" t="n">
        <f aca="false">C174-D174</f>
        <v>9.45774467490563</v>
      </c>
      <c r="F174" s="67" t="n">
        <f aca="false">13*C174</f>
        <v>2202.95068077377</v>
      </c>
      <c r="G174" s="79" t="n">
        <f aca="false">E174*31</f>
        <v>293.190084922074</v>
      </c>
      <c r="H174" s="68" t="n">
        <f aca="false">MIN($G174/3500,$F174/3500)</f>
        <v>0.0837685956920213</v>
      </c>
      <c r="I174" s="57"/>
    </row>
    <row r="175" customFormat="false" ht="15" hidden="false" customHeight="false" outlineLevel="0" collapsed="false">
      <c r="A175" s="65" t="n">
        <v>43084</v>
      </c>
      <c r="B175" s="66" t="n">
        <f aca="false">B174+1</f>
        <v>173</v>
      </c>
      <c r="C175" s="67" t="n">
        <f aca="false">C174-H174</f>
        <v>169.373976079214</v>
      </c>
      <c r="D175" s="67" t="n">
        <v>160</v>
      </c>
      <c r="E175" s="79" t="n">
        <f aca="false">C175-D175</f>
        <v>9.37397607921361</v>
      </c>
      <c r="F175" s="67" t="n">
        <f aca="false">13*C175</f>
        <v>2201.86168902978</v>
      </c>
      <c r="G175" s="79" t="n">
        <f aca="false">E175*31</f>
        <v>290.593258455622</v>
      </c>
      <c r="H175" s="68" t="n">
        <f aca="false">MIN($G175/3500,$F175/3500)</f>
        <v>0.0830266452730348</v>
      </c>
      <c r="I175" s="57"/>
    </row>
    <row r="176" customFormat="false" ht="15" hidden="false" customHeight="false" outlineLevel="0" collapsed="false">
      <c r="A176" s="65" t="n">
        <v>43084</v>
      </c>
      <c r="B176" s="66" t="n">
        <f aca="false">B175+1</f>
        <v>174</v>
      </c>
      <c r="C176" s="67" t="n">
        <f aca="false">C175-H175</f>
        <v>169.290949433941</v>
      </c>
      <c r="D176" s="67" t="n">
        <v>160</v>
      </c>
      <c r="E176" s="79" t="n">
        <f aca="false">C176-D176</f>
        <v>9.29094943394057</v>
      </c>
      <c r="F176" s="67" t="n">
        <f aca="false">13*C176</f>
        <v>2200.78234264123</v>
      </c>
      <c r="G176" s="79" t="n">
        <f aca="false">E176*31</f>
        <v>288.019432452158</v>
      </c>
      <c r="H176" s="68" t="n">
        <f aca="false">MIN($G176/3500,$F176/3500)</f>
        <v>0.0822912664149022</v>
      </c>
      <c r="I176" s="57"/>
    </row>
    <row r="177" customFormat="false" ht="15" hidden="false" customHeight="false" outlineLevel="0" collapsed="false">
      <c r="A177" s="65" t="n">
        <v>43084</v>
      </c>
      <c r="B177" s="66" t="n">
        <f aca="false">B176+1</f>
        <v>175</v>
      </c>
      <c r="C177" s="67" t="n">
        <f aca="false">C176-H176</f>
        <v>169.208658167526</v>
      </c>
      <c r="D177" s="67" t="n">
        <v>160</v>
      </c>
      <c r="E177" s="79" t="n">
        <f aca="false">C177-D177</f>
        <v>9.20865816752567</v>
      </c>
      <c r="F177" s="67" t="n">
        <f aca="false">13*C177</f>
        <v>2199.71255617783</v>
      </c>
      <c r="G177" s="79" t="n">
        <f aca="false">E177*31</f>
        <v>285.468403193296</v>
      </c>
      <c r="H177" s="68" t="n">
        <f aca="false">MIN($G177/3500,$F177/3500)</f>
        <v>0.0815624009123702</v>
      </c>
      <c r="I177" s="57"/>
    </row>
    <row r="178" customFormat="false" ht="15" hidden="false" customHeight="false" outlineLevel="0" collapsed="false">
      <c r="A178" s="65" t="n">
        <v>43084</v>
      </c>
      <c r="B178" s="66" t="n">
        <f aca="false">B177+1</f>
        <v>176</v>
      </c>
      <c r="C178" s="67" t="n">
        <f aca="false">C177-H177</f>
        <v>169.127095766613</v>
      </c>
      <c r="D178" s="67" t="n">
        <v>160</v>
      </c>
      <c r="E178" s="79" t="n">
        <f aca="false">C178-D178</f>
        <v>9.12709576661331</v>
      </c>
      <c r="F178" s="67" t="n">
        <f aca="false">13*C178</f>
        <v>2198.65224496597</v>
      </c>
      <c r="G178" s="79" t="n">
        <f aca="false">E178*31</f>
        <v>282.939968765013</v>
      </c>
      <c r="H178" s="68" t="n">
        <f aca="false">MIN($G178/3500,$F178/3500)</f>
        <v>0.0808399910757179</v>
      </c>
      <c r="I178" s="57"/>
    </row>
    <row r="179" customFormat="false" ht="15" hidden="false" customHeight="false" outlineLevel="0" collapsed="false">
      <c r="A179" s="65" t="n">
        <v>43084</v>
      </c>
      <c r="B179" s="66" t="n">
        <f aca="false">B178+1</f>
        <v>177</v>
      </c>
      <c r="C179" s="67" t="n">
        <f aca="false">C178-H178</f>
        <v>169.046255775538</v>
      </c>
      <c r="D179" s="67" t="n">
        <v>160</v>
      </c>
      <c r="E179" s="79" t="n">
        <f aca="false">C179-D179</f>
        <v>9.04625577553759</v>
      </c>
      <c r="F179" s="67" t="n">
        <f aca="false">13*C179</f>
        <v>2197.60132508199</v>
      </c>
      <c r="G179" s="79" t="n">
        <f aca="false">E179*31</f>
        <v>280.433929041665</v>
      </c>
      <c r="H179" s="68" t="n">
        <f aca="false">MIN($G179/3500,$F179/3500)</f>
        <v>0.0801239797261901</v>
      </c>
      <c r="I179" s="57"/>
    </row>
    <row r="180" customFormat="false" ht="15" hidden="false" customHeight="false" outlineLevel="0" collapsed="false">
      <c r="A180" s="65" t="n">
        <v>43084</v>
      </c>
      <c r="B180" s="66" t="n">
        <f aca="false">B179+1</f>
        <v>178</v>
      </c>
      <c r="C180" s="67" t="n">
        <f aca="false">C179-H179</f>
        <v>168.966131795811</v>
      </c>
      <c r="D180" s="67" t="n">
        <v>160</v>
      </c>
      <c r="E180" s="79" t="n">
        <f aca="false">C180-D180</f>
        <v>8.96613179581141</v>
      </c>
      <c r="F180" s="67" t="n">
        <f aca="false">13*C180</f>
        <v>2196.55971334555</v>
      </c>
      <c r="G180" s="79" t="n">
        <f aca="false">E180*31</f>
        <v>277.950085670154</v>
      </c>
      <c r="H180" s="68" t="n">
        <f aca="false">MIN($G180/3500,$F180/3500)</f>
        <v>0.0794143101914725</v>
      </c>
      <c r="I180" s="57"/>
    </row>
    <row r="181" customFormat="false" ht="15" hidden="false" customHeight="false" outlineLevel="0" collapsed="false">
      <c r="A181" s="65" t="n">
        <v>43084</v>
      </c>
      <c r="B181" s="66" t="n">
        <f aca="false">B180+1</f>
        <v>179</v>
      </c>
      <c r="C181" s="67" t="n">
        <f aca="false">C180-H180</f>
        <v>168.88671748562</v>
      </c>
      <c r="D181" s="67" t="n">
        <v>160</v>
      </c>
      <c r="E181" s="79" t="n">
        <f aca="false">C181-D181</f>
        <v>8.88671748561993</v>
      </c>
      <c r="F181" s="67" t="n">
        <f aca="false">13*C181</f>
        <v>2195.52732731306</v>
      </c>
      <c r="G181" s="79" t="n">
        <f aca="false">E181*31</f>
        <v>275.488242054218</v>
      </c>
      <c r="H181" s="68" t="n">
        <f aca="false">MIN($G181/3500,$F181/3500)</f>
        <v>0.0787109263012051</v>
      </c>
      <c r="I181" s="57"/>
    </row>
    <row r="182" customFormat="false" ht="15" hidden="false" customHeight="false" outlineLevel="0" collapsed="false">
      <c r="A182" s="65" t="n">
        <v>43084</v>
      </c>
      <c r="B182" s="66" t="n">
        <f aca="false">B181+1</f>
        <v>180</v>
      </c>
      <c r="C182" s="67" t="n">
        <f aca="false">C181-H181</f>
        <v>168.808006559319</v>
      </c>
      <c r="D182" s="67" t="n">
        <v>160</v>
      </c>
      <c r="E182" s="79" t="n">
        <f aca="false">C182-D182</f>
        <v>8.80800655931873</v>
      </c>
      <c r="F182" s="67" t="n">
        <f aca="false">13*C182</f>
        <v>2194.50408527114</v>
      </c>
      <c r="G182" s="79" t="n">
        <f aca="false">E182*31</f>
        <v>273.04820333888</v>
      </c>
      <c r="H182" s="68" t="n">
        <f aca="false">MIN($G182/3500,$F182/3500)</f>
        <v>0.0780137723825373</v>
      </c>
      <c r="I182" s="57"/>
    </row>
    <row r="183" customFormat="false" ht="15" hidden="false" customHeight="false" outlineLevel="0" collapsed="false">
      <c r="A183" s="65" t="n">
        <v>43084</v>
      </c>
      <c r="B183" s="66" t="n">
        <f aca="false">B182+1</f>
        <v>181</v>
      </c>
      <c r="C183" s="67" t="n">
        <f aca="false">C182-H182</f>
        <v>168.729992786936</v>
      </c>
      <c r="D183" s="67" t="n">
        <v>160</v>
      </c>
      <c r="E183" s="79" t="n">
        <f aca="false">C183-D183</f>
        <v>8.72999278693618</v>
      </c>
      <c r="F183" s="67" t="n">
        <f aca="false">13*C183</f>
        <v>2193.48990623017</v>
      </c>
      <c r="G183" s="79" t="n">
        <f aca="false">E183*31</f>
        <v>270.629776395022</v>
      </c>
      <c r="H183" s="68" t="n">
        <f aca="false">MIN($G183/3500,$F183/3500)</f>
        <v>0.0773227932557204</v>
      </c>
      <c r="I183" s="57"/>
    </row>
    <row r="184" customFormat="false" ht="15" hidden="false" customHeight="false" outlineLevel="0" collapsed="false">
      <c r="A184" s="65" t="n">
        <v>43084</v>
      </c>
      <c r="B184" s="66" t="n">
        <f aca="false">B183+1</f>
        <v>182</v>
      </c>
      <c r="C184" s="67" t="n">
        <f aca="false">C183-H183</f>
        <v>168.65266999368</v>
      </c>
      <c r="D184" s="67" t="n">
        <v>160</v>
      </c>
      <c r="E184" s="79" t="n">
        <f aca="false">C184-D184</f>
        <v>8.65266999368046</v>
      </c>
      <c r="F184" s="67" t="n">
        <f aca="false">13*C184</f>
        <v>2192.48470991785</v>
      </c>
      <c r="G184" s="79" t="n">
        <f aca="false">E184*31</f>
        <v>268.232769804094</v>
      </c>
      <c r="H184" s="68" t="n">
        <f aca="false">MIN($G184/3500,$F184/3500)</f>
        <v>0.0766379342297412</v>
      </c>
      <c r="I184" s="57"/>
    </row>
    <row r="185" customFormat="false" ht="15" hidden="false" customHeight="false" outlineLevel="0" collapsed="false">
      <c r="A185" s="65" t="n">
        <v>43084</v>
      </c>
      <c r="B185" s="66" t="n">
        <f aca="false">B184+1</f>
        <v>183</v>
      </c>
      <c r="C185" s="67" t="n">
        <f aca="false">C184-H184</f>
        <v>168.576032059451</v>
      </c>
      <c r="D185" s="67" t="n">
        <v>160</v>
      </c>
      <c r="E185" s="79" t="n">
        <f aca="false">C185-D185</f>
        <v>8.57603205945071</v>
      </c>
      <c r="F185" s="67" t="n">
        <f aca="false">13*C185</f>
        <v>2191.48841677286</v>
      </c>
      <c r="G185" s="79" t="n">
        <f aca="false">E185*31</f>
        <v>265.856993842972</v>
      </c>
      <c r="H185" s="68" t="n">
        <f aca="false">MIN($G185/3500,$F185/3500)</f>
        <v>0.075959141097992</v>
      </c>
      <c r="I185" s="57"/>
    </row>
    <row r="186" customFormat="false" ht="15" hidden="false" customHeight="false" outlineLevel="0" collapsed="false">
      <c r="A186" s="65" t="n">
        <v>43084</v>
      </c>
      <c r="B186" s="66" t="n">
        <f aca="false">B185+1</f>
        <v>184</v>
      </c>
      <c r="C186" s="67" t="n">
        <f aca="false">C185-H185</f>
        <v>168.500072918353</v>
      </c>
      <c r="D186" s="67" t="n">
        <v>160</v>
      </c>
      <c r="E186" s="79" t="n">
        <f aca="false">C186-D186</f>
        <v>8.50007291835271</v>
      </c>
      <c r="F186" s="67" t="n">
        <f aca="false">13*C186</f>
        <v>2190.50094793859</v>
      </c>
      <c r="G186" s="79" t="n">
        <f aca="false">E186*31</f>
        <v>263.502260468934</v>
      </c>
      <c r="H186" s="68" t="n">
        <f aca="false">MIN($G186/3500,$F186/3500)</f>
        <v>0.0752863601339812</v>
      </c>
      <c r="I186" s="57"/>
    </row>
    <row r="187" customFormat="false" ht="15" hidden="false" customHeight="false" outlineLevel="0" collapsed="false">
      <c r="A187" s="65" t="n">
        <v>43084</v>
      </c>
      <c r="B187" s="66" t="n">
        <f aca="false">B186+1</f>
        <v>185</v>
      </c>
      <c r="C187" s="67" t="n">
        <f aca="false">C186-H186</f>
        <v>168.424786558219</v>
      </c>
      <c r="D187" s="67" t="n">
        <v>160</v>
      </c>
      <c r="E187" s="79" t="n">
        <f aca="false">C187-D187</f>
        <v>8.42478655821873</v>
      </c>
      <c r="F187" s="67" t="n">
        <f aca="false">13*C187</f>
        <v>2189.52222525684</v>
      </c>
      <c r="G187" s="79" t="n">
        <f aca="false">E187*31</f>
        <v>261.168383304781</v>
      </c>
      <c r="H187" s="68" t="n">
        <f aca="false">MIN($G187/3500,$F187/3500)</f>
        <v>0.0746195380870802</v>
      </c>
      <c r="I187" s="57"/>
    </row>
    <row r="188" customFormat="false" ht="15" hidden="false" customHeight="false" outlineLevel="0" collapsed="false">
      <c r="A188" s="65" t="n">
        <v>43084</v>
      </c>
      <c r="B188" s="66" t="n">
        <f aca="false">B187+1</f>
        <v>186</v>
      </c>
      <c r="C188" s="67" t="n">
        <f aca="false">C187-H187</f>
        <v>168.350167020132</v>
      </c>
      <c r="D188" s="67" t="n">
        <v>160</v>
      </c>
      <c r="E188" s="79" t="n">
        <f aca="false">C188-D188</f>
        <v>8.35016702013164</v>
      </c>
      <c r="F188" s="67" t="n">
        <f aca="false">13*C188</f>
        <v>2188.55217126171</v>
      </c>
      <c r="G188" s="79" t="n">
        <f aca="false">E188*31</f>
        <v>258.855177624081</v>
      </c>
      <c r="H188" s="68" t="n">
        <f aca="false">MIN($G188/3500,$F188/3500)</f>
        <v>0.0739586221783088</v>
      </c>
      <c r="I188" s="57"/>
    </row>
    <row r="189" customFormat="false" ht="15" hidden="false" customHeight="false" outlineLevel="0" collapsed="false">
      <c r="A189" s="65" t="n">
        <v>43084</v>
      </c>
      <c r="B189" s="66" t="n">
        <f aca="false">B188+1</f>
        <v>187</v>
      </c>
      <c r="C189" s="67" t="n">
        <f aca="false">C188-H188</f>
        <v>168.276208397953</v>
      </c>
      <c r="D189" s="67" t="n">
        <v>160</v>
      </c>
      <c r="E189" s="79" t="n">
        <f aca="false">C189-D189</f>
        <v>8.27620839795333</v>
      </c>
      <c r="F189" s="67" t="n">
        <f aca="false">13*C189</f>
        <v>2187.59070917339</v>
      </c>
      <c r="G189" s="79" t="n">
        <f aca="false">E189*31</f>
        <v>256.562460336553</v>
      </c>
      <c r="H189" s="68" t="n">
        <f aca="false">MIN($G189/3500,$F189/3500)</f>
        <v>0.073303560096158</v>
      </c>
      <c r="I189" s="57"/>
    </row>
    <row r="190" customFormat="false" ht="15" hidden="false" customHeight="false" outlineLevel="0" collapsed="false">
      <c r="A190" s="65" t="n">
        <v>43084</v>
      </c>
      <c r="B190" s="66" t="n">
        <f aca="false">B189+1</f>
        <v>188</v>
      </c>
      <c r="C190" s="67" t="n">
        <f aca="false">C189-H189</f>
        <v>168.202904837857</v>
      </c>
      <c r="D190" s="67" t="n">
        <v>160</v>
      </c>
      <c r="E190" s="79" t="n">
        <f aca="false">C190-D190</f>
        <v>8.20290483785718</v>
      </c>
      <c r="F190" s="67" t="n">
        <f aca="false">13*C190</f>
        <v>2186.63776289214</v>
      </c>
      <c r="G190" s="79" t="n">
        <f aca="false">E190*31</f>
        <v>254.290049973572</v>
      </c>
      <c r="H190" s="68" t="n">
        <f aca="false">MIN($G190/3500,$F190/3500)</f>
        <v>0.0726542999924493</v>
      </c>
      <c r="I190" s="57"/>
    </row>
    <row r="191" customFormat="false" ht="15" hidden="false" customHeight="false" outlineLevel="0" collapsed="false">
      <c r="A191" s="65" t="n">
        <v>43084</v>
      </c>
      <c r="B191" s="66" t="n">
        <f aca="false">B190+1</f>
        <v>189</v>
      </c>
      <c r="C191" s="67" t="n">
        <f aca="false">C190-H190</f>
        <v>168.130250537865</v>
      </c>
      <c r="D191" s="67" t="n">
        <v>160</v>
      </c>
      <c r="E191" s="79" t="n">
        <f aca="false">C191-D191</f>
        <v>8.13025053786473</v>
      </c>
      <c r="F191" s="67" t="n">
        <f aca="false">13*C191</f>
        <v>2185.69325699224</v>
      </c>
      <c r="G191" s="79" t="n">
        <f aca="false">E191*31</f>
        <v>252.037766673806</v>
      </c>
      <c r="H191" s="68" t="n">
        <f aca="false">MIN($G191/3500,$F191/3500)</f>
        <v>0.0720107904782304</v>
      </c>
      <c r="I191" s="57"/>
    </row>
    <row r="192" customFormat="false" ht="15" hidden="false" customHeight="false" outlineLevel="0" collapsed="false">
      <c r="A192" s="65" t="n">
        <v>43084</v>
      </c>
      <c r="B192" s="66" t="n">
        <f aca="false">B191+1</f>
        <v>190</v>
      </c>
      <c r="C192" s="67" t="n">
        <f aca="false">C191-H191</f>
        <v>168.058239747387</v>
      </c>
      <c r="D192" s="67" t="n">
        <v>160</v>
      </c>
      <c r="E192" s="79" t="n">
        <f aca="false">C192-D192</f>
        <v>8.05823974738649</v>
      </c>
      <c r="F192" s="67" t="n">
        <f aca="false">13*C192</f>
        <v>2184.75711671602</v>
      </c>
      <c r="G192" s="79" t="n">
        <f aca="false">E192*31</f>
        <v>249.805432168981</v>
      </c>
      <c r="H192" s="68" t="n">
        <f aca="false">MIN($G192/3500,$F192/3500)</f>
        <v>0.071372980619709</v>
      </c>
      <c r="I192" s="57"/>
    </row>
    <row r="193" customFormat="false" ht="15" hidden="false" customHeight="false" outlineLevel="0" collapsed="false">
      <c r="A193" s="65" t="n">
        <v>43084</v>
      </c>
      <c r="B193" s="66" t="n">
        <f aca="false">B192+1</f>
        <v>191</v>
      </c>
      <c r="C193" s="67" t="n">
        <f aca="false">C192-H192</f>
        <v>167.986866766767</v>
      </c>
      <c r="D193" s="67" t="n">
        <v>160</v>
      </c>
      <c r="E193" s="79" t="n">
        <f aca="false">C193-D193</f>
        <v>7.98686676676678</v>
      </c>
      <c r="F193" s="67" t="n">
        <f aca="false">13*C193</f>
        <v>2183.82926796797</v>
      </c>
      <c r="G193" s="79" t="n">
        <f aca="false">E193*31</f>
        <v>247.59286976977</v>
      </c>
      <c r="H193" s="68" t="n">
        <f aca="false">MIN($G193/3500,$F193/3500)</f>
        <v>0.0707408199342201</v>
      </c>
      <c r="I193" s="57"/>
    </row>
    <row r="194" customFormat="false" ht="15" hidden="false" customHeight="false" outlineLevel="0" collapsed="false">
      <c r="A194" s="65" t="n">
        <v>43084</v>
      </c>
      <c r="B194" s="66" t="n">
        <f aca="false">B193+1</f>
        <v>192</v>
      </c>
      <c r="C194" s="67" t="n">
        <f aca="false">C193-H193</f>
        <v>167.916125946833</v>
      </c>
      <c r="D194" s="67" t="n">
        <v>160</v>
      </c>
      <c r="E194" s="79" t="n">
        <f aca="false">C194-D194</f>
        <v>7.91612594683255</v>
      </c>
      <c r="F194" s="67" t="n">
        <f aca="false">13*C194</f>
        <v>2182.90963730882</v>
      </c>
      <c r="G194" s="79" t="n">
        <f aca="false">E194*31</f>
        <v>245.399904351809</v>
      </c>
      <c r="H194" s="68" t="n">
        <f aca="false">MIN($G194/3500,$F194/3500)</f>
        <v>0.0701142583862312</v>
      </c>
      <c r="I194" s="57"/>
    </row>
    <row r="195" customFormat="false" ht="15" hidden="false" customHeight="false" outlineLevel="0" collapsed="false">
      <c r="A195" s="65" t="n">
        <v>43084</v>
      </c>
      <c r="B195" s="66" t="n">
        <f aca="false">B194+1</f>
        <v>193</v>
      </c>
      <c r="C195" s="67" t="n">
        <f aca="false">C194-H194</f>
        <v>167.846011688446</v>
      </c>
      <c r="D195" s="67" t="n">
        <v>160</v>
      </c>
      <c r="E195" s="79" t="n">
        <f aca="false">C195-D195</f>
        <v>7.84601168844631</v>
      </c>
      <c r="F195" s="67" t="n">
        <f aca="false">13*C195</f>
        <v>2181.9981519498</v>
      </c>
      <c r="G195" s="79" t="n">
        <f aca="false">E195*31</f>
        <v>243.226362341836</v>
      </c>
      <c r="H195" s="68" t="n">
        <f aca="false">MIN($G195/3500,$F195/3500)</f>
        <v>0.0694932463833816</v>
      </c>
      <c r="I195" s="57"/>
    </row>
    <row r="196" customFormat="false" ht="15" hidden="false" customHeight="false" outlineLevel="0" collapsed="false">
      <c r="A196" s="65" t="n">
        <v>43084</v>
      </c>
      <c r="B196" s="66" t="n">
        <f aca="false">B195+1</f>
        <v>194</v>
      </c>
      <c r="C196" s="67" t="n">
        <f aca="false">C195-H195</f>
        <v>167.776518442063</v>
      </c>
      <c r="D196" s="67" t="n">
        <v>160</v>
      </c>
      <c r="E196" s="79" t="n">
        <f aca="false">C196-D196</f>
        <v>7.77651844206292</v>
      </c>
      <c r="F196" s="67" t="n">
        <f aca="false">13*C196</f>
        <v>2181.09473974682</v>
      </c>
      <c r="G196" s="79" t="n">
        <f aca="false">E196*31</f>
        <v>241.072071703951</v>
      </c>
      <c r="H196" s="68" t="n">
        <f aca="false">MIN($G196/3500,$F196/3500)</f>
        <v>0.0688777347725573</v>
      </c>
      <c r="I196" s="57"/>
    </row>
    <row r="197" customFormat="false" ht="15" hidden="false" customHeight="false" outlineLevel="0" collapsed="false">
      <c r="A197" s="65" t="n">
        <v>43084</v>
      </c>
      <c r="B197" s="66" t="n">
        <f aca="false">B196+1</f>
        <v>195</v>
      </c>
      <c r="C197" s="67" t="n">
        <f aca="false">C196-H196</f>
        <v>167.70764070729</v>
      </c>
      <c r="D197" s="67" t="n">
        <v>160</v>
      </c>
      <c r="E197" s="79" t="n">
        <f aca="false">C197-D197</f>
        <v>7.70764070729035</v>
      </c>
      <c r="F197" s="67" t="n">
        <f aca="false">13*C197</f>
        <v>2180.19932919477</v>
      </c>
      <c r="G197" s="79" t="n">
        <f aca="false">E197*31</f>
        <v>238.936861926001</v>
      </c>
      <c r="H197" s="68" t="n">
        <f aca="false">MIN($G197/3500,$F197/3500)</f>
        <v>0.0682676748360003</v>
      </c>
      <c r="I197" s="57"/>
    </row>
    <row r="198" customFormat="false" ht="15" hidden="false" customHeight="false" outlineLevel="0" collapsed="false">
      <c r="A198" s="65" t="n">
        <v>43084</v>
      </c>
      <c r="B198" s="66" t="n">
        <f aca="false">B197+1</f>
        <v>196</v>
      </c>
      <c r="C198" s="67" t="n">
        <f aca="false">C197-H197</f>
        <v>167.639373032454</v>
      </c>
      <c r="D198" s="67" t="n">
        <v>160</v>
      </c>
      <c r="E198" s="79" t="n">
        <f aca="false">C198-D198</f>
        <v>7.63937303245436</v>
      </c>
      <c r="F198" s="67" t="n">
        <f aca="false">13*C198</f>
        <v>2179.31184942191</v>
      </c>
      <c r="G198" s="79" t="n">
        <f aca="false">E198*31</f>
        <v>236.820564006085</v>
      </c>
      <c r="H198" s="68" t="n">
        <f aca="false">MIN($G198/3500,$F198/3500)</f>
        <v>0.0676630182874529</v>
      </c>
      <c r="I198" s="57"/>
    </row>
    <row r="199" customFormat="false" ht="15" hidden="false" customHeight="false" outlineLevel="0" collapsed="false">
      <c r="A199" s="65" t="n">
        <v>43084</v>
      </c>
      <c r="B199" s="66" t="n">
        <f aca="false">B198+1</f>
        <v>197</v>
      </c>
      <c r="C199" s="67" t="n">
        <f aca="false">C198-H198</f>
        <v>167.571710014167</v>
      </c>
      <c r="D199" s="67" t="n">
        <v>160</v>
      </c>
      <c r="E199" s="79" t="n">
        <f aca="false">C199-D199</f>
        <v>7.57171001416691</v>
      </c>
      <c r="F199" s="67" t="n">
        <f aca="false">13*C199</f>
        <v>2178.43223018417</v>
      </c>
      <c r="G199" s="79" t="n">
        <f aca="false">E199*31</f>
        <v>234.723010439174</v>
      </c>
      <c r="H199" s="68" t="n">
        <f aca="false">MIN($G199/3500,$F199/3500)</f>
        <v>0.0670637172683355</v>
      </c>
      <c r="I199" s="57"/>
    </row>
    <row r="200" customFormat="false" ht="15" hidden="false" customHeight="false" outlineLevel="0" collapsed="false">
      <c r="A200" s="65" t="n">
        <v>43084</v>
      </c>
      <c r="B200" s="66" t="n">
        <f aca="false">B199+1</f>
        <v>198</v>
      </c>
      <c r="C200" s="67" t="n">
        <f aca="false">C199-H199</f>
        <v>167.504646296899</v>
      </c>
      <c r="D200" s="67" t="n">
        <v>160</v>
      </c>
      <c r="E200" s="79" t="n">
        <f aca="false">C200-D200</f>
        <v>7.50464629689859</v>
      </c>
      <c r="F200" s="67" t="n">
        <f aca="false">13*C200</f>
        <v>2177.56040185968</v>
      </c>
      <c r="G200" s="79" t="n">
        <f aca="false">E200*31</f>
        <v>232.644035203856</v>
      </c>
      <c r="H200" s="68" t="n">
        <f aca="false">MIN($G200/3500,$F200/3500)</f>
        <v>0.0664697243439589</v>
      </c>
      <c r="I200" s="57"/>
    </row>
    <row r="201" customFormat="false" ht="15" hidden="false" customHeight="false" outlineLevel="0" collapsed="false">
      <c r="A201" s="65" t="n">
        <v>43084</v>
      </c>
      <c r="B201" s="66" t="n">
        <f aca="false">B200+1</f>
        <v>199</v>
      </c>
      <c r="C201" s="67" t="n">
        <f aca="false">C200-H200</f>
        <v>167.438176572555</v>
      </c>
      <c r="D201" s="67" t="n">
        <v>160</v>
      </c>
      <c r="E201" s="79" t="n">
        <f aca="false">C201-D201</f>
        <v>7.43817657255462</v>
      </c>
      <c r="F201" s="67" t="n">
        <f aca="false">13*C201</f>
        <v>2176.69629544321</v>
      </c>
      <c r="G201" s="79" t="n">
        <f aca="false">E201*31</f>
        <v>230.583473749193</v>
      </c>
      <c r="H201" s="68" t="n">
        <f aca="false">MIN($G201/3500,$F201/3500)</f>
        <v>0.0658809924997695</v>
      </c>
      <c r="I201" s="57"/>
    </row>
    <row r="202" customFormat="false" ht="15" hidden="false" customHeight="false" outlineLevel="0" collapsed="false">
      <c r="A202" s="65" t="n">
        <v>43084</v>
      </c>
      <c r="B202" s="66" t="n">
        <f aca="false">B201+1</f>
        <v>200</v>
      </c>
      <c r="C202" s="67" t="n">
        <f aca="false">C201-H201</f>
        <v>167.372295580055</v>
      </c>
      <c r="D202" s="67" t="n">
        <v>160</v>
      </c>
      <c r="E202" s="79" t="n">
        <f aca="false">C202-D202</f>
        <v>7.37229558005487</v>
      </c>
      <c r="F202" s="67" t="n">
        <f aca="false">13*C202</f>
        <v>2175.83984254071</v>
      </c>
      <c r="G202" s="79" t="n">
        <f aca="false">E202*31</f>
        <v>228.541162981701</v>
      </c>
      <c r="H202" s="68" t="n">
        <f aca="false">MIN($G202/3500,$F202/3500)</f>
        <v>0.0652974751376288</v>
      </c>
      <c r="I202" s="57"/>
    </row>
    <row r="203" customFormat="false" ht="15" hidden="false" customHeight="false" outlineLevel="0" collapsed="false">
      <c r="A203" s="65" t="n">
        <v>43084</v>
      </c>
      <c r="B203" s="66" t="n">
        <f aca="false">B202+1</f>
        <v>201</v>
      </c>
      <c r="C203" s="67" t="n">
        <f aca="false">C202-H202</f>
        <v>167.306998104917</v>
      </c>
      <c r="D203" s="67" t="n">
        <v>160</v>
      </c>
      <c r="E203" s="79" t="n">
        <f aca="false">C203-D203</f>
        <v>7.30699810491723</v>
      </c>
      <c r="F203" s="67" t="n">
        <f aca="false">13*C203</f>
        <v>2174.99097536392</v>
      </c>
      <c r="G203" s="79" t="n">
        <f aca="false">E203*31</f>
        <v>226.516941252434</v>
      </c>
      <c r="H203" s="68" t="n">
        <f aca="false">MIN($G203/3500,$F203/3500)</f>
        <v>0.064719126072124</v>
      </c>
      <c r="I203" s="57"/>
    </row>
    <row r="204" customFormat="false" ht="15" hidden="false" customHeight="false" outlineLevel="0" collapsed="false">
      <c r="A204" s="65" t="n">
        <v>43084</v>
      </c>
      <c r="B204" s="66" t="n">
        <f aca="false">B203+1</f>
        <v>202</v>
      </c>
      <c r="C204" s="67" t="n">
        <f aca="false">C203-H203</f>
        <v>167.242278978845</v>
      </c>
      <c r="D204" s="67" t="n">
        <v>160</v>
      </c>
      <c r="E204" s="79" t="n">
        <f aca="false">C204-D204</f>
        <v>7.24227897884509</v>
      </c>
      <c r="F204" s="67" t="n">
        <f aca="false">13*C204</f>
        <v>2174.14962672499</v>
      </c>
      <c r="G204" s="79" t="n">
        <f aca="false">E204*31</f>
        <v>224.510648344198</v>
      </c>
      <c r="H204" s="68" t="n">
        <f aca="false">MIN($G204/3500,$F204/3500)</f>
        <v>0.0641458995269137</v>
      </c>
      <c r="I204" s="57"/>
    </row>
    <row r="205" customFormat="false" ht="15" hidden="false" customHeight="false" outlineLevel="0" collapsed="false">
      <c r="A205" s="65" t="n">
        <v>43084</v>
      </c>
      <c r="B205" s="66" t="n">
        <f aca="false">B204+1</f>
        <v>203</v>
      </c>
      <c r="C205" s="67" t="n">
        <f aca="false">C204-H204</f>
        <v>167.178133079318</v>
      </c>
      <c r="D205" s="67" t="n">
        <v>160</v>
      </c>
      <c r="E205" s="79" t="n">
        <f aca="false">C205-D205</f>
        <v>7.17813307931817</v>
      </c>
      <c r="F205" s="67" t="n">
        <f aca="false">13*C205</f>
        <v>2173.31573003114</v>
      </c>
      <c r="G205" s="79" t="n">
        <f aca="false">E205*31</f>
        <v>222.522125458863</v>
      </c>
      <c r="H205" s="68" t="n">
        <f aca="false">MIN($G205/3500,$F205/3500)</f>
        <v>0.0635777501311038</v>
      </c>
      <c r="I205" s="57"/>
    </row>
    <row r="206" customFormat="false" ht="15" hidden="false" customHeight="false" outlineLevel="0" collapsed="false">
      <c r="A206" s="65" t="n">
        <v>43084</v>
      </c>
      <c r="B206" s="66" t="n">
        <f aca="false">B205+1</f>
        <v>204</v>
      </c>
      <c r="C206" s="67" t="n">
        <f aca="false">C205-H205</f>
        <v>167.114555329187</v>
      </c>
      <c r="D206" s="67" t="n">
        <v>160</v>
      </c>
      <c r="E206" s="79" t="n">
        <f aca="false">C206-D206</f>
        <v>7.11455532918706</v>
      </c>
      <c r="F206" s="67" t="n">
        <f aca="false">13*C206</f>
        <v>2172.48921927943</v>
      </c>
      <c r="G206" s="79" t="n">
        <f aca="false">E206*31</f>
        <v>220.551215204799</v>
      </c>
      <c r="H206" s="68" t="n">
        <f aca="false">MIN($G206/3500,$F206/3500)</f>
        <v>0.0630146329156568</v>
      </c>
      <c r="I206" s="57"/>
    </row>
    <row r="207" customFormat="false" ht="15" hidden="false" customHeight="false" outlineLevel="0" collapsed="false">
      <c r="A207" s="65" t="n">
        <v>43084</v>
      </c>
      <c r="B207" s="66" t="n">
        <f aca="false">B206+1</f>
        <v>205</v>
      </c>
      <c r="C207" s="67" t="n">
        <f aca="false">C206-H206</f>
        <v>167.051540696271</v>
      </c>
      <c r="D207" s="67" t="n">
        <v>160</v>
      </c>
      <c r="E207" s="79" t="n">
        <f aca="false">C207-D207</f>
        <v>7.05154069627139</v>
      </c>
      <c r="F207" s="67" t="n">
        <f aca="false">13*C207</f>
        <v>2171.67002905153</v>
      </c>
      <c r="G207" s="79" t="n">
        <f aca="false">E207*31</f>
        <v>218.597761584413</v>
      </c>
      <c r="H207" s="68" t="n">
        <f aca="false">MIN($G207/3500,$F207/3500)</f>
        <v>0.0624565033098323</v>
      </c>
      <c r="I207" s="57"/>
    </row>
    <row r="208" customFormat="false" ht="15" hidden="false" customHeight="false" outlineLevel="0" collapsed="false">
      <c r="A208" s="65" t="n">
        <v>43084</v>
      </c>
      <c r="B208" s="66" t="n">
        <f aca="false">B207+1</f>
        <v>206</v>
      </c>
      <c r="C208" s="67" t="n">
        <f aca="false">C207-H207</f>
        <v>166.989084192962</v>
      </c>
      <c r="D208" s="67" t="n">
        <v>160</v>
      </c>
      <c r="E208" s="79" t="n">
        <f aca="false">C208-D208</f>
        <v>6.98908419296154</v>
      </c>
      <c r="F208" s="67" t="n">
        <f aca="false">13*C208</f>
        <v>2170.8580945085</v>
      </c>
      <c r="G208" s="79" t="n">
        <f aca="false">E208*31</f>
        <v>216.661609981808</v>
      </c>
      <c r="H208" s="68" t="n">
        <f aca="false">MIN($G208/3500,$F208/3500)</f>
        <v>0.0619033171376594</v>
      </c>
      <c r="I208" s="57"/>
    </row>
    <row r="209" customFormat="false" ht="15" hidden="false" customHeight="false" outlineLevel="0" collapsed="false">
      <c r="A209" s="65" t="n">
        <v>43084</v>
      </c>
      <c r="B209" s="66" t="n">
        <f aca="false">B208+1</f>
        <v>207</v>
      </c>
      <c r="C209" s="67" t="n">
        <f aca="false">C208-H208</f>
        <v>166.927180875824</v>
      </c>
      <c r="D209" s="67" t="n">
        <v>160</v>
      </c>
      <c r="E209" s="79" t="n">
        <f aca="false">C209-D209</f>
        <v>6.92718087582389</v>
      </c>
      <c r="F209" s="67" t="n">
        <f aca="false">13*C209</f>
        <v>2170.05335138571</v>
      </c>
      <c r="G209" s="79" t="n">
        <f aca="false">E209*31</f>
        <v>214.742607150541</v>
      </c>
      <c r="H209" s="68" t="n">
        <f aca="false">MIN($G209/3500,$F209/3500)</f>
        <v>0.0613550306144402</v>
      </c>
      <c r="I209" s="57"/>
    </row>
    <row r="210" customFormat="false" ht="15" hidden="false" customHeight="false" outlineLevel="0" collapsed="false">
      <c r="A210" s="65" t="n">
        <v>43084</v>
      </c>
      <c r="B210" s="66" t="n">
        <f aca="false">B209+1</f>
        <v>208</v>
      </c>
      <c r="C210" s="67" t="n">
        <f aca="false">C209-H209</f>
        <v>166.865825845209</v>
      </c>
      <c r="D210" s="67" t="n">
        <v>160</v>
      </c>
      <c r="E210" s="79" t="n">
        <f aca="false">C210-D210</f>
        <v>6.86582584520946</v>
      </c>
      <c r="F210" s="67" t="n">
        <f aca="false">13*C210</f>
        <v>2169.25573598772</v>
      </c>
      <c r="G210" s="79" t="n">
        <f aca="false">E210*31</f>
        <v>212.840601201493</v>
      </c>
      <c r="H210" s="68" t="n">
        <f aca="false">MIN($G210/3500,$F210/3500)</f>
        <v>0.0608116003432838</v>
      </c>
      <c r="I210" s="57"/>
    </row>
    <row r="211" customFormat="false" ht="15" hidden="false" customHeight="false" outlineLevel="0" collapsed="false">
      <c r="A211" s="65" t="n">
        <v>43084</v>
      </c>
      <c r="B211" s="66" t="n">
        <f aca="false">B210+1</f>
        <v>209</v>
      </c>
      <c r="C211" s="67" t="n">
        <f aca="false">C210-H210</f>
        <v>166.805014244866</v>
      </c>
      <c r="D211" s="67" t="n">
        <v>160</v>
      </c>
      <c r="E211" s="79" t="n">
        <f aca="false">C211-D211</f>
        <v>6.80501424486619</v>
      </c>
      <c r="F211" s="67" t="n">
        <f aca="false">13*C211</f>
        <v>2168.46518518326</v>
      </c>
      <c r="G211" s="79" t="n">
        <f aca="false">E211*31</f>
        <v>210.955441590852</v>
      </c>
      <c r="H211" s="68" t="n">
        <f aca="false">MIN($G211/3500,$F211/3500)</f>
        <v>0.0602729833116719</v>
      </c>
      <c r="I211" s="57"/>
    </row>
    <row r="212" customFormat="false" ht="15" hidden="false" customHeight="false" outlineLevel="0" collapsed="false">
      <c r="A212" s="65" t="n">
        <v>43084</v>
      </c>
      <c r="B212" s="66" t="n">
        <f aca="false">B211+1</f>
        <v>210</v>
      </c>
      <c r="C212" s="67" t="n">
        <f aca="false">C211-H211</f>
        <v>166.744741261555</v>
      </c>
      <c r="D212" s="67" t="n">
        <v>160</v>
      </c>
      <c r="E212" s="79" t="n">
        <f aca="false">C212-D212</f>
        <v>6.74474126155451</v>
      </c>
      <c r="F212" s="67" t="n">
        <f aca="false">13*C212</f>
        <v>2167.68163640021</v>
      </c>
      <c r="G212" s="79" t="n">
        <f aca="false">E212*31</f>
        <v>209.08697910819</v>
      </c>
      <c r="H212" s="68" t="n">
        <f aca="false">MIN($G212/3500,$F212/3500)</f>
        <v>0.0597391368880542</v>
      </c>
      <c r="I212" s="57"/>
    </row>
    <row r="213" customFormat="false" ht="15" hidden="false" customHeight="false" outlineLevel="0" collapsed="false">
      <c r="A213" s="65" t="n">
        <v>43084</v>
      </c>
      <c r="B213" s="66" t="n">
        <f aca="false">B212+1</f>
        <v>211</v>
      </c>
      <c r="C213" s="67" t="n">
        <f aca="false">C212-H212</f>
        <v>166.685002124666</v>
      </c>
      <c r="D213" s="67" t="n">
        <v>160</v>
      </c>
      <c r="E213" s="79" t="n">
        <f aca="false">C213-D213</f>
        <v>6.68500212466645</v>
      </c>
      <c r="F213" s="67" t="n">
        <f aca="false">13*C213</f>
        <v>2166.90502762066</v>
      </c>
      <c r="G213" s="79" t="n">
        <f aca="false">E213*31</f>
        <v>207.23506586466</v>
      </c>
      <c r="H213" s="68" t="n">
        <f aca="false">MIN($G213/3500,$F213/3500)</f>
        <v>0.0592100188184743</v>
      </c>
      <c r="I213" s="57"/>
    </row>
    <row r="214" customFormat="false" ht="15" hidden="false" customHeight="false" outlineLevel="0" collapsed="false">
      <c r="A214" s="65" t="n">
        <v>43084</v>
      </c>
      <c r="B214" s="66" t="n">
        <f aca="false">B213+1</f>
        <v>212</v>
      </c>
      <c r="C214" s="67" t="n">
        <f aca="false">C213-H213</f>
        <v>166.625792105848</v>
      </c>
      <c r="D214" s="67" t="n">
        <v>160</v>
      </c>
      <c r="E214" s="79" t="n">
        <f aca="false">C214-D214</f>
        <v>6.62579210584798</v>
      </c>
      <c r="F214" s="67" t="n">
        <f aca="false">13*C214</f>
        <v>2166.13529737602</v>
      </c>
      <c r="G214" s="79" t="n">
        <f aca="false">E214*31</f>
        <v>205.399555281287</v>
      </c>
      <c r="H214" s="68" t="n">
        <f aca="false">MIN($G214/3500,$F214/3500)</f>
        <v>0.0586855872232249</v>
      </c>
      <c r="I214" s="57"/>
    </row>
    <row r="215" customFormat="false" ht="15" hidden="false" customHeight="false" outlineLevel="0" collapsed="false">
      <c r="A215" s="65" t="n">
        <v>43084</v>
      </c>
      <c r="B215" s="66" t="n">
        <f aca="false">B214+1</f>
        <v>213</v>
      </c>
      <c r="C215" s="67" t="n">
        <f aca="false">C214-H214</f>
        <v>166.567106518625</v>
      </c>
      <c r="D215" s="67" t="n">
        <v>160</v>
      </c>
      <c r="E215" s="79" t="n">
        <f aca="false">C215-D215</f>
        <v>6.56710651862474</v>
      </c>
      <c r="F215" s="67" t="n">
        <f aca="false">13*C215</f>
        <v>2165.37238474212</v>
      </c>
      <c r="G215" s="79" t="n">
        <f aca="false">E215*31</f>
        <v>203.580302077367</v>
      </c>
      <c r="H215" s="68" t="n">
        <f aca="false">MIN($G215/3500,$F215/3500)</f>
        <v>0.0581658005935334</v>
      </c>
      <c r="I215" s="57"/>
    </row>
    <row r="216" customFormat="false" ht="15" hidden="false" customHeight="false" outlineLevel="0" collapsed="false">
      <c r="A216" s="65" t="n">
        <v>43084</v>
      </c>
      <c r="B216" s="66" t="n">
        <f aca="false">B215+1</f>
        <v>214</v>
      </c>
      <c r="C216" s="67" t="n">
        <f aca="false">C215-H215</f>
        <v>166.508940718031</v>
      </c>
      <c r="D216" s="67" t="n">
        <v>160</v>
      </c>
      <c r="E216" s="79" t="n">
        <f aca="false">C216-D216</f>
        <v>6.5089407180312</v>
      </c>
      <c r="F216" s="67" t="n">
        <f aca="false">13*C216</f>
        <v>2164.61622933441</v>
      </c>
      <c r="G216" s="79" t="n">
        <f aca="false">E216*31</f>
        <v>201.777162258967</v>
      </c>
      <c r="H216" s="68" t="n">
        <f aca="false">MIN($G216/3500,$F216/3500)</f>
        <v>0.0576506177882763</v>
      </c>
      <c r="I216" s="57"/>
    </row>
    <row r="217" customFormat="false" ht="15" hidden="false" customHeight="false" outlineLevel="0" collapsed="false">
      <c r="A217" s="65" t="n">
        <v>43084</v>
      </c>
      <c r="B217" s="66" t="n">
        <f aca="false">B216+1</f>
        <v>215</v>
      </c>
      <c r="C217" s="67" t="n">
        <f aca="false">C216-H216</f>
        <v>166.451290100243</v>
      </c>
      <c r="D217" s="67" t="n">
        <v>160</v>
      </c>
      <c r="E217" s="79" t="n">
        <f aca="false">C217-D217</f>
        <v>6.45129010024291</v>
      </c>
      <c r="F217" s="67" t="n">
        <f aca="false">13*C217</f>
        <v>2163.86677130316</v>
      </c>
      <c r="G217" s="79" t="n">
        <f aca="false">E217*31</f>
        <v>199.98999310753</v>
      </c>
      <c r="H217" s="68" t="n">
        <f aca="false">MIN($G217/3500,$F217/3500)</f>
        <v>0.057139998030723</v>
      </c>
      <c r="I217" s="57"/>
    </row>
    <row r="218" customFormat="false" ht="15" hidden="false" customHeight="false" outlineLevel="0" collapsed="false">
      <c r="A218" s="65" t="n">
        <v>43084</v>
      </c>
      <c r="B218" s="66" t="n">
        <f aca="false">B217+1</f>
        <v>216</v>
      </c>
      <c r="C218" s="67" t="n">
        <f aca="false">C217-H217</f>
        <v>166.394150102212</v>
      </c>
      <c r="D218" s="67" t="n">
        <v>160</v>
      </c>
      <c r="E218" s="79" t="n">
        <f aca="false">C218-D218</f>
        <v>6.39415010221219</v>
      </c>
      <c r="F218" s="67" t="n">
        <f aca="false">13*C218</f>
        <v>2163.12395132876</v>
      </c>
      <c r="G218" s="79" t="n">
        <f aca="false">E218*31</f>
        <v>198.218653168578</v>
      </c>
      <c r="H218" s="68" t="n">
        <f aca="false">MIN($G218/3500,$F218/3500)</f>
        <v>0.056633900905308</v>
      </c>
      <c r="I218" s="57"/>
    </row>
    <row r="219" customFormat="false" ht="15" hidden="false" customHeight="false" outlineLevel="0" collapsed="false">
      <c r="A219" s="65" t="n">
        <v>43084</v>
      </c>
      <c r="B219" s="66" t="n">
        <f aca="false">B218+1</f>
        <v>217</v>
      </c>
      <c r="C219" s="67" t="n">
        <f aca="false">C218-H218</f>
        <v>166.337516201307</v>
      </c>
      <c r="D219" s="67" t="n">
        <v>160</v>
      </c>
      <c r="E219" s="79" t="n">
        <f aca="false">C219-D219</f>
        <v>6.3375162013069</v>
      </c>
      <c r="F219" s="67" t="n">
        <f aca="false">13*C219</f>
        <v>2162.38771061699</v>
      </c>
      <c r="G219" s="79" t="n">
        <f aca="false">E219*31</f>
        <v>196.463002240514</v>
      </c>
      <c r="H219" s="68" t="n">
        <f aca="false">MIN($G219/3500,$F219/3500)</f>
        <v>0.0561322863544325</v>
      </c>
      <c r="I219" s="57"/>
    </row>
    <row r="220" customFormat="false" ht="15" hidden="false" customHeight="false" outlineLevel="0" collapsed="false">
      <c r="A220" s="65" t="n">
        <v>43084</v>
      </c>
      <c r="B220" s="66" t="n">
        <f aca="false">B219+1</f>
        <v>218</v>
      </c>
      <c r="C220" s="67" t="n">
        <f aca="false">C219-H219</f>
        <v>166.281383914952</v>
      </c>
      <c r="D220" s="67" t="n">
        <v>160</v>
      </c>
      <c r="E220" s="79" t="n">
        <f aca="false">C220-D220</f>
        <v>6.28138391495247</v>
      </c>
      <c r="F220" s="67" t="n">
        <f aca="false">13*C220</f>
        <v>2161.65799089438</v>
      </c>
      <c r="G220" s="79" t="n">
        <f aca="false">E220*31</f>
        <v>194.722901363527</v>
      </c>
      <c r="H220" s="68" t="n">
        <f aca="false">MIN($G220/3500,$F220/3500)</f>
        <v>0.0556351146752933</v>
      </c>
      <c r="I220" s="57"/>
    </row>
    <row r="221" customFormat="false" ht="15" hidden="false" customHeight="false" outlineLevel="0" collapsed="false">
      <c r="A221" s="65" t="n">
        <v>43084</v>
      </c>
      <c r="B221" s="66" t="n">
        <f aca="false">B220+1</f>
        <v>219</v>
      </c>
      <c r="C221" s="67" t="n">
        <f aca="false">C220-H220</f>
        <v>166.225748800277</v>
      </c>
      <c r="D221" s="67" t="n">
        <v>160</v>
      </c>
      <c r="E221" s="79" t="n">
        <f aca="false">C221-D221</f>
        <v>6.22574880027719</v>
      </c>
      <c r="F221" s="67" t="n">
        <f aca="false">13*C221</f>
        <v>2160.9347344036</v>
      </c>
      <c r="G221" s="79" t="n">
        <f aca="false">E221*31</f>
        <v>192.998212808593</v>
      </c>
      <c r="H221" s="68" t="n">
        <f aca="false">MIN($G221/3500,$F221/3500)</f>
        <v>0.0551423465167408</v>
      </c>
      <c r="I221" s="57"/>
    </row>
    <row r="222" customFormat="false" ht="15" hidden="false" customHeight="false" outlineLevel="0" collapsed="false">
      <c r="A222" s="65" t="n">
        <v>43084</v>
      </c>
      <c r="B222" s="66" t="n">
        <f aca="false">B221+1</f>
        <v>220</v>
      </c>
      <c r="C222" s="67" t="n">
        <f aca="false">C221-H221</f>
        <v>166.17060645376</v>
      </c>
      <c r="D222" s="67" t="n">
        <v>160</v>
      </c>
      <c r="E222" s="79" t="n">
        <f aca="false">C222-D222</f>
        <v>6.17060645376046</v>
      </c>
      <c r="F222" s="67" t="n">
        <f aca="false">13*C222</f>
        <v>2160.21788389889</v>
      </c>
      <c r="G222" s="79" t="n">
        <f aca="false">E222*31</f>
        <v>191.288800066574</v>
      </c>
      <c r="H222" s="68" t="n">
        <f aca="false">MIN($G222/3500,$F222/3500)</f>
        <v>0.054653942876164</v>
      </c>
      <c r="I222" s="57"/>
    </row>
    <row r="223" customFormat="false" ht="15" hidden="false" customHeight="false" outlineLevel="0" collapsed="false">
      <c r="A223" s="65" t="n">
        <v>43084</v>
      </c>
      <c r="B223" s="66" t="n">
        <f aca="false">B222+1</f>
        <v>221</v>
      </c>
      <c r="C223" s="67" t="n">
        <f aca="false">C222-H222</f>
        <v>166.115952510884</v>
      </c>
      <c r="D223" s="67" t="n">
        <v>160</v>
      </c>
      <c r="E223" s="79" t="n">
        <f aca="false">C223-D223</f>
        <v>6.11595251088428</v>
      </c>
      <c r="F223" s="67" t="n">
        <f aca="false">13*C223</f>
        <v>2159.5073826415</v>
      </c>
      <c r="G223" s="79" t="n">
        <f aca="false">E223*31</f>
        <v>189.594527837413</v>
      </c>
      <c r="H223" s="68" t="n">
        <f aca="false">MIN($G223/3500,$F223/3500)</f>
        <v>0.0541698650964037</v>
      </c>
      <c r="I223" s="57"/>
    </row>
    <row r="224" customFormat="false" ht="15" hidden="false" customHeight="false" outlineLevel="0" collapsed="false">
      <c r="A224" s="65" t="n">
        <v>43084</v>
      </c>
      <c r="B224" s="66" t="n">
        <f aca="false">B223+1</f>
        <v>222</v>
      </c>
      <c r="C224" s="67" t="n">
        <f aca="false">C223-H223</f>
        <v>166.061782645788</v>
      </c>
      <c r="D224" s="67" t="n">
        <v>160</v>
      </c>
      <c r="E224" s="79" t="n">
        <f aca="false">C224-D224</f>
        <v>6.06178264578787</v>
      </c>
      <c r="F224" s="67" t="n">
        <f aca="false">13*C224</f>
        <v>2158.80317439524</v>
      </c>
      <c r="G224" s="79" t="n">
        <f aca="false">E224*31</f>
        <v>187.915262019424</v>
      </c>
      <c r="H224" s="68" t="n">
        <f aca="false">MIN($G224/3500,$F224/3500)</f>
        <v>0.0536900748626926</v>
      </c>
      <c r="I224" s="57"/>
    </row>
    <row r="225" customFormat="false" ht="15" hidden="false" customHeight="false" outlineLevel="0" collapsed="false">
      <c r="A225" s="65" t="n">
        <v>43084</v>
      </c>
      <c r="B225" s="66" t="n">
        <f aca="false">B224+1</f>
        <v>223</v>
      </c>
      <c r="C225" s="67" t="n">
        <f aca="false">C224-H224</f>
        <v>166.008092570925</v>
      </c>
      <c r="D225" s="67" t="n">
        <v>160</v>
      </c>
      <c r="E225" s="79" t="n">
        <f aca="false">C225-D225</f>
        <v>6.00809257092519</v>
      </c>
      <c r="F225" s="67" t="n">
        <f aca="false">13*C225</f>
        <v>2158.10520342203</v>
      </c>
      <c r="G225" s="79" t="n">
        <f aca="false">E225*31</f>
        <v>186.250869698681</v>
      </c>
      <c r="H225" s="68" t="n">
        <f aca="false">MIN($G225/3500,$F225/3500)</f>
        <v>0.0532145341996231</v>
      </c>
      <c r="I225" s="57"/>
    </row>
    <row r="226" customFormat="false" ht="15" hidden="false" customHeight="false" outlineLevel="0" collapsed="false">
      <c r="A226" s="65" t="n">
        <v>43084</v>
      </c>
      <c r="B226" s="66" t="n">
        <f aca="false">B225+1</f>
        <v>224</v>
      </c>
      <c r="C226" s="67" t="n">
        <f aca="false">C225-H225</f>
        <v>165.954878036726</v>
      </c>
      <c r="D226" s="67" t="n">
        <v>160</v>
      </c>
      <c r="E226" s="79" t="n">
        <f aca="false">C226-D226</f>
        <v>5.95487803672557</v>
      </c>
      <c r="F226" s="67" t="n">
        <f aca="false">13*C226</f>
        <v>2157.41341447743</v>
      </c>
      <c r="G226" s="79" t="n">
        <f aca="false">E226*31</f>
        <v>184.601219138493</v>
      </c>
      <c r="H226" s="68" t="n">
        <f aca="false">MIN($G226/3500,$F226/3500)</f>
        <v>0.0527432054681408</v>
      </c>
      <c r="I226" s="57"/>
    </row>
    <row r="227" customFormat="false" ht="15" hidden="false" customHeight="false" outlineLevel="0" collapsed="false">
      <c r="A227" s="65" t="n">
        <v>43084</v>
      </c>
      <c r="B227" s="66" t="n">
        <f aca="false">B226+1</f>
        <v>225</v>
      </c>
      <c r="C227" s="67" t="n">
        <f aca="false">C226-H226</f>
        <v>165.902134831257</v>
      </c>
      <c r="D227" s="67" t="n">
        <v>160</v>
      </c>
      <c r="E227" s="79" t="n">
        <f aca="false">C227-D227</f>
        <v>5.90213483125743</v>
      </c>
      <c r="F227" s="67" t="n">
        <f aca="false">13*C227</f>
        <v>2156.72775280635</v>
      </c>
      <c r="G227" s="79" t="n">
        <f aca="false">E227*31</f>
        <v>182.96617976898</v>
      </c>
      <c r="H227" s="68" t="n">
        <f aca="false">MIN($G227/3500,$F227/3500)</f>
        <v>0.0522760513625658</v>
      </c>
      <c r="I227" s="57"/>
    </row>
    <row r="228" customFormat="false" ht="15" hidden="false" customHeight="false" outlineLevel="0" collapsed="false">
      <c r="A228" s="65" t="n">
        <v>43084</v>
      </c>
      <c r="B228" s="66" t="n">
        <f aca="false">B227+1</f>
        <v>226</v>
      </c>
      <c r="C228" s="67" t="n">
        <f aca="false">C227-H227</f>
        <v>165.849858779895</v>
      </c>
      <c r="D228" s="67" t="n">
        <v>160</v>
      </c>
      <c r="E228" s="79" t="n">
        <f aca="false">C228-D228</f>
        <v>5.84985877989487</v>
      </c>
      <c r="F228" s="67" t="n">
        <f aca="false">13*C228</f>
        <v>2156.04816413863</v>
      </c>
      <c r="G228" s="79" t="n">
        <f aca="false">E228*31</f>
        <v>181.345622176741</v>
      </c>
      <c r="H228" s="68" t="n">
        <f aca="false">MIN($G228/3500,$F228/3500)</f>
        <v>0.0518130349076403</v>
      </c>
      <c r="I228" s="57"/>
    </row>
    <row r="229" customFormat="false" ht="15" hidden="false" customHeight="false" outlineLevel="0" collapsed="false">
      <c r="A229" s="65" t="n">
        <v>43084</v>
      </c>
      <c r="B229" s="66" t="n">
        <f aca="false">B228+1</f>
        <v>227</v>
      </c>
      <c r="C229" s="67" t="n">
        <f aca="false">C228-H228</f>
        <v>165.798045744987</v>
      </c>
      <c r="D229" s="67" t="n">
        <v>160</v>
      </c>
      <c r="E229" s="79" t="n">
        <f aca="false">C229-D229</f>
        <v>5.79804574498724</v>
      </c>
      <c r="F229" s="67" t="n">
        <f aca="false">13*C229</f>
        <v>2155.37459468483</v>
      </c>
      <c r="G229" s="79" t="n">
        <f aca="false">E229*31</f>
        <v>179.739418094604</v>
      </c>
      <c r="H229" s="68" t="n">
        <f aca="false">MIN($G229/3500,$F229/3500)</f>
        <v>0.0513541194556012</v>
      </c>
      <c r="I229" s="57"/>
    </row>
    <row r="230" customFormat="false" ht="15" hidden="false" customHeight="false" outlineLevel="0" collapsed="false">
      <c r="A230" s="65" t="n">
        <v>43084</v>
      </c>
      <c r="B230" s="66" t="n">
        <f aca="false">B229+1</f>
        <v>228</v>
      </c>
      <c r="C230" s="67" t="n">
        <f aca="false">C229-H229</f>
        <v>165.746691625532</v>
      </c>
      <c r="D230" s="67" t="n">
        <v>160</v>
      </c>
      <c r="E230" s="79" t="n">
        <f aca="false">C230-D230</f>
        <v>5.74669162553164</v>
      </c>
      <c r="F230" s="67" t="n">
        <f aca="false">13*C230</f>
        <v>2154.70699113191</v>
      </c>
      <c r="G230" s="79" t="n">
        <f aca="false">E230*31</f>
        <v>178.147440391481</v>
      </c>
      <c r="H230" s="68" t="n">
        <f aca="false">MIN($G230/3500,$F230/3500)</f>
        <v>0.0508992686832802</v>
      </c>
      <c r="I230" s="57"/>
    </row>
    <row r="231" customFormat="false" ht="15" hidden="false" customHeight="false" outlineLevel="0" collapsed="false">
      <c r="A231" s="65" t="n">
        <v>43084</v>
      </c>
      <c r="B231" s="66" t="n">
        <f aca="false">B230+1</f>
        <v>229</v>
      </c>
      <c r="C231" s="67" t="n">
        <f aca="false">C230-H230</f>
        <v>165.695792356848</v>
      </c>
      <c r="D231" s="67" t="n">
        <v>160</v>
      </c>
      <c r="E231" s="79" t="n">
        <f aca="false">C231-D231</f>
        <v>5.69579235684836</v>
      </c>
      <c r="F231" s="67" t="n">
        <f aca="false">13*C231</f>
        <v>2154.04530063903</v>
      </c>
      <c r="G231" s="79" t="n">
        <f aca="false">E231*31</f>
        <v>176.569563062299</v>
      </c>
      <c r="H231" s="68" t="n">
        <f aca="false">MIN($G231/3500,$F231/3500)</f>
        <v>0.0504484465892283</v>
      </c>
      <c r="I231" s="57"/>
    </row>
    <row r="232" customFormat="false" ht="15" hidden="false" customHeight="false" outlineLevel="0" collapsed="false">
      <c r="A232" s="65" t="n">
        <v>43084</v>
      </c>
      <c r="B232" s="66" t="n">
        <f aca="false">B231+1</f>
        <v>230</v>
      </c>
      <c r="C232" s="67" t="n">
        <f aca="false">C231-H231</f>
        <v>165.645343910259</v>
      </c>
      <c r="D232" s="67" t="n">
        <v>160</v>
      </c>
      <c r="E232" s="79" t="n">
        <f aca="false">C232-D232</f>
        <v>5.64534391025913</v>
      </c>
      <c r="F232" s="67" t="n">
        <f aca="false">13*C232</f>
        <v>2153.38947083337</v>
      </c>
      <c r="G232" s="79" t="n">
        <f aca="false">E232*31</f>
        <v>175.005661218033</v>
      </c>
      <c r="H232" s="68" t="n">
        <f aca="false">MIN($G232/3500,$F232/3500)</f>
        <v>0.0500016174908666</v>
      </c>
      <c r="I232" s="57"/>
    </row>
    <row r="233" customFormat="false" ht="15" hidden="false" customHeight="false" outlineLevel="0" collapsed="false">
      <c r="A233" s="65" t="n">
        <v>43084</v>
      </c>
      <c r="B233" s="66" t="n">
        <f aca="false">B232+1</f>
        <v>231</v>
      </c>
      <c r="C233" s="67" t="n">
        <f aca="false">C232-H232</f>
        <v>165.595342292768</v>
      </c>
      <c r="D233" s="67" t="n">
        <v>160</v>
      </c>
      <c r="E233" s="79" t="n">
        <f aca="false">C233-D233</f>
        <v>5.59534229276827</v>
      </c>
      <c r="F233" s="67" t="n">
        <f aca="false">13*C233</f>
        <v>2152.73944980599</v>
      </c>
      <c r="G233" s="79" t="n">
        <f aca="false">E233*31</f>
        <v>173.455611075816</v>
      </c>
      <c r="H233" s="68" t="n">
        <f aca="false">MIN($G233/3500,$F233/3500)</f>
        <v>0.0495587460216618</v>
      </c>
      <c r="I233" s="57"/>
    </row>
    <row r="234" customFormat="false" ht="15" hidden="false" customHeight="false" outlineLevel="0" collapsed="false">
      <c r="A234" s="65" t="n">
        <v>43084</v>
      </c>
      <c r="B234" s="66" t="n">
        <f aca="false">B233+1</f>
        <v>232</v>
      </c>
      <c r="C234" s="67" t="n">
        <f aca="false">C233-H233</f>
        <v>165.545783546747</v>
      </c>
      <c r="D234" s="67" t="n">
        <v>160</v>
      </c>
      <c r="E234" s="79" t="n">
        <f aca="false">C234-D234</f>
        <v>5.54578354674661</v>
      </c>
      <c r="F234" s="67" t="n">
        <f aca="false">13*C234</f>
        <v>2152.09518610771</v>
      </c>
      <c r="G234" s="79" t="n">
        <f aca="false">E234*31</f>
        <v>171.919289949145</v>
      </c>
      <c r="H234" s="68" t="n">
        <f aca="false">MIN($G234/3500,$F234/3500)</f>
        <v>0.0491197971283271</v>
      </c>
      <c r="I234" s="57"/>
    </row>
    <row r="235" customFormat="false" ht="15" hidden="false" customHeight="false" outlineLevel="0" collapsed="false">
      <c r="A235" s="65" t="n">
        <v>43084</v>
      </c>
      <c r="B235" s="66" t="n">
        <f aca="false">B234+1</f>
        <v>233</v>
      </c>
      <c r="C235" s="67" t="n">
        <f aca="false">C234-H234</f>
        <v>165.496663749618</v>
      </c>
      <c r="D235" s="67" t="n">
        <v>160</v>
      </c>
      <c r="E235" s="79" t="n">
        <f aca="false">C235-D235</f>
        <v>5.49666374961828</v>
      </c>
      <c r="F235" s="67" t="n">
        <f aca="false">13*C235</f>
        <v>2151.45662874504</v>
      </c>
      <c r="G235" s="79" t="n">
        <f aca="false">E235*31</f>
        <v>170.396576238167</v>
      </c>
      <c r="H235" s="68" t="n">
        <f aca="false">MIN($G235/3500,$F235/3500)</f>
        <v>0.0486847360680476</v>
      </c>
      <c r="I235" s="57"/>
    </row>
    <row r="236" customFormat="false" ht="15" hidden="false" customHeight="false" outlineLevel="0" collapsed="false">
      <c r="A236" s="65" t="n">
        <v>43084</v>
      </c>
      <c r="B236" s="66" t="n">
        <f aca="false">B235+1</f>
        <v>234</v>
      </c>
      <c r="C236" s="67" t="n">
        <f aca="false">C235-H235</f>
        <v>165.44797901355</v>
      </c>
      <c r="D236" s="67" t="n">
        <v>160</v>
      </c>
      <c r="E236" s="79" t="n">
        <f aca="false">C236-D236</f>
        <v>5.44797901355022</v>
      </c>
      <c r="F236" s="67" t="n">
        <f aca="false">13*C236</f>
        <v>2150.82372717615</v>
      </c>
      <c r="G236" s="79" t="n">
        <f aca="false">E236*31</f>
        <v>168.887349420057</v>
      </c>
      <c r="H236" s="68" t="n">
        <f aca="false">MIN($G236/3500,$F236/3500)</f>
        <v>0.0482535284057306</v>
      </c>
      <c r="I236" s="57"/>
    </row>
    <row r="237" customFormat="false" ht="15" hidden="false" customHeight="false" outlineLevel="0" collapsed="false">
      <c r="A237" s="65" t="n">
        <v>43084</v>
      </c>
      <c r="B237" s="66" t="n">
        <f aca="false">B236+1</f>
        <v>235</v>
      </c>
      <c r="C237" s="67" t="n">
        <f aca="false">C236-H236</f>
        <v>165.399725485145</v>
      </c>
      <c r="D237" s="67" t="n">
        <v>160</v>
      </c>
      <c r="E237" s="79" t="n">
        <f aca="false">C237-D237</f>
        <v>5.3997254851445</v>
      </c>
      <c r="F237" s="67" t="n">
        <f aca="false">13*C237</f>
        <v>2150.19643130688</v>
      </c>
      <c r="G237" s="79" t="n">
        <f aca="false">E237*31</f>
        <v>167.39149003948</v>
      </c>
      <c r="H237" s="68" t="n">
        <f aca="false">MIN($G237/3500,$F237/3500)</f>
        <v>0.0478261400112799</v>
      </c>
      <c r="I237" s="57"/>
    </row>
    <row r="238" customFormat="false" ht="15" hidden="false" customHeight="false" outlineLevel="0" collapsed="false">
      <c r="A238" s="65" t="n">
        <v>43084</v>
      </c>
      <c r="B238" s="66" t="n">
        <f aca="false">B237+1</f>
        <v>236</v>
      </c>
      <c r="C238" s="67" t="n">
        <f aca="false">C237-H237</f>
        <v>165.351899345133</v>
      </c>
      <c r="D238" s="67" t="n">
        <v>160</v>
      </c>
      <c r="E238" s="79" t="n">
        <f aca="false">C238-D238</f>
        <v>5.35189934513323</v>
      </c>
      <c r="F238" s="67" t="n">
        <f aca="false">13*C238</f>
        <v>2149.57469148673</v>
      </c>
      <c r="G238" s="79" t="n">
        <f aca="false">E238*31</f>
        <v>165.90887969913</v>
      </c>
      <c r="H238" s="68" t="n">
        <f aca="false">MIN($G238/3500,$F238/3500)</f>
        <v>0.0474025370568944</v>
      </c>
      <c r="I238" s="57"/>
    </row>
    <row r="239" customFormat="false" ht="15" hidden="false" customHeight="false" outlineLevel="0" collapsed="false">
      <c r="A239" s="65" t="n">
        <v>43084</v>
      </c>
      <c r="B239" s="66" t="n">
        <f aca="false">B238+1</f>
        <v>237</v>
      </c>
      <c r="C239" s="67" t="n">
        <f aca="false">C238-H238</f>
        <v>165.304496808076</v>
      </c>
      <c r="D239" s="67" t="n">
        <v>160</v>
      </c>
      <c r="E239" s="79" t="n">
        <f aca="false">C239-D239</f>
        <v>5.30449680807635</v>
      </c>
      <c r="F239" s="67" t="n">
        <f aca="false">13*C239</f>
        <v>2148.95845850499</v>
      </c>
      <c r="G239" s="79" t="n">
        <f aca="false">E239*31</f>
        <v>164.439401050367</v>
      </c>
      <c r="H239" s="68" t="n">
        <f aca="false">MIN($G239/3500,$F239/3500)</f>
        <v>0.0469826860143905</v>
      </c>
      <c r="I239" s="57"/>
    </row>
    <row r="240" customFormat="false" ht="15" hidden="false" customHeight="false" outlineLevel="0" collapsed="false">
      <c r="A240" s="65" t="n">
        <v>43084</v>
      </c>
      <c r="B240" s="66" t="n">
        <f aca="false">B239+1</f>
        <v>238</v>
      </c>
      <c r="C240" s="67" t="n">
        <f aca="false">C239-H239</f>
        <v>165.257514122062</v>
      </c>
      <c r="D240" s="67" t="n">
        <v>160</v>
      </c>
      <c r="E240" s="79" t="n">
        <f aca="false">C240-D240</f>
        <v>5.25751412206196</v>
      </c>
      <c r="F240" s="67" t="n">
        <f aca="false">13*C240</f>
        <v>2148.34768358681</v>
      </c>
      <c r="G240" s="79" t="n">
        <f aca="false">E240*31</f>
        <v>162.982937783921</v>
      </c>
      <c r="H240" s="68" t="n">
        <f aca="false">MIN($G240/3500,$F240/3500)</f>
        <v>0.0465665536525488</v>
      </c>
      <c r="I240" s="57"/>
    </row>
    <row r="241" customFormat="false" ht="15" hidden="false" customHeight="false" outlineLevel="0" collapsed="false">
      <c r="A241" s="65" t="n">
        <v>43084</v>
      </c>
      <c r="B241" s="66" t="n">
        <f aca="false">B240+1</f>
        <v>239</v>
      </c>
      <c r="C241" s="67" t="n">
        <f aca="false">C240-H240</f>
        <v>165.210947568409</v>
      </c>
      <c r="D241" s="67" t="n">
        <v>160</v>
      </c>
      <c r="E241" s="79" t="n">
        <f aca="false">C241-D241</f>
        <v>5.21094756840941</v>
      </c>
      <c r="F241" s="67" t="n">
        <f aca="false">13*C241</f>
        <v>2147.74231838932</v>
      </c>
      <c r="G241" s="79" t="n">
        <f aca="false">E241*31</f>
        <v>161.539374620692</v>
      </c>
      <c r="H241" s="68" t="n">
        <f aca="false">MIN($G241/3500,$F241/3500)</f>
        <v>0.0461541070344833</v>
      </c>
      <c r="I241" s="57"/>
    </row>
    <row r="242" customFormat="false" ht="15" hidden="false" customHeight="false" outlineLevel="0" collapsed="false">
      <c r="A242" s="65" t="n">
        <v>43084</v>
      </c>
      <c r="B242" s="66" t="n">
        <f aca="false">B241+1</f>
        <v>240</v>
      </c>
      <c r="C242" s="67" t="n">
        <f aca="false">C241-H241</f>
        <v>165.164793461375</v>
      </c>
      <c r="D242" s="67" t="n">
        <v>160</v>
      </c>
      <c r="E242" s="79" t="n">
        <f aca="false">C242-D242</f>
        <v>5.16479346137493</v>
      </c>
      <c r="F242" s="67" t="n">
        <f aca="false">13*C242</f>
        <v>2147.14231499787</v>
      </c>
      <c r="G242" s="79" t="n">
        <f aca="false">E242*31</f>
        <v>160.108597302623</v>
      </c>
      <c r="H242" s="68" t="n">
        <f aca="false">MIN($G242/3500,$F242/3500)</f>
        <v>0.0457453135150351</v>
      </c>
      <c r="I242" s="57"/>
    </row>
    <row r="243" customFormat="false" ht="15" hidden="false" customHeight="false" outlineLevel="0" collapsed="false">
      <c r="A243" s="65" t="n">
        <v>43084</v>
      </c>
      <c r="B243" s="66" t="n">
        <f aca="false">B242+1</f>
        <v>241</v>
      </c>
      <c r="C243" s="67" t="n">
        <f aca="false">C242-H242</f>
        <v>165.11904814786</v>
      </c>
      <c r="D243" s="67" t="n">
        <v>160</v>
      </c>
      <c r="E243" s="79" t="n">
        <f aca="false">C243-D243</f>
        <v>5.1190481478599</v>
      </c>
      <c r="F243" s="67" t="n">
        <f aca="false">13*C243</f>
        <v>2146.54762592218</v>
      </c>
      <c r="G243" s="79" t="n">
        <f aca="false">E243*31</f>
        <v>158.690492583657</v>
      </c>
      <c r="H243" s="68" t="n">
        <f aca="false">MIN($G243/3500,$F243/3500)</f>
        <v>0.0453401407381877</v>
      </c>
      <c r="I243" s="57"/>
    </row>
    <row r="244" customFormat="false" ht="15" hidden="false" customHeight="false" outlineLevel="0" collapsed="false">
      <c r="A244" s="65" t="n">
        <v>43084</v>
      </c>
      <c r="B244" s="66" t="n">
        <f aca="false">B243+1</f>
        <v>242</v>
      </c>
      <c r="C244" s="67" t="n">
        <f aca="false">C243-H243</f>
        <v>165.073708007122</v>
      </c>
      <c r="D244" s="67" t="n">
        <v>160</v>
      </c>
      <c r="E244" s="79" t="n">
        <f aca="false">C244-D244</f>
        <v>5.07370800712172</v>
      </c>
      <c r="F244" s="67" t="n">
        <f aca="false">13*C244</f>
        <v>2145.95820409258</v>
      </c>
      <c r="G244" s="79" t="n">
        <f aca="false">E244*31</f>
        <v>157.284948220773</v>
      </c>
      <c r="H244" s="68" t="n">
        <f aca="false">MIN($G244/3500,$F244/3500)</f>
        <v>0.0449385566345067</v>
      </c>
      <c r="I244" s="57"/>
    </row>
    <row r="245" customFormat="false" ht="15" hidden="false" customHeight="false" outlineLevel="0" collapsed="false">
      <c r="A245" s="65" t="n">
        <v>43084</v>
      </c>
      <c r="B245" s="66" t="n">
        <f aca="false">B244+1</f>
        <v>243</v>
      </c>
      <c r="C245" s="67" t="n">
        <f aca="false">C244-H244</f>
        <v>165.028769450487</v>
      </c>
      <c r="D245" s="67" t="n">
        <v>160</v>
      </c>
      <c r="E245" s="79" t="n">
        <f aca="false">C245-D245</f>
        <v>5.0287694504872</v>
      </c>
      <c r="F245" s="67" t="n">
        <f aca="false">13*C245</f>
        <v>2145.37400285633</v>
      </c>
      <c r="G245" s="79" t="n">
        <f aca="false">E245*31</f>
        <v>155.891852965103</v>
      </c>
      <c r="H245" s="68" t="n">
        <f aca="false">MIN($G245/3500,$F245/3500)</f>
        <v>0.044540529418601</v>
      </c>
      <c r="I245" s="57"/>
    </row>
    <row r="246" customFormat="false" ht="15" hidden="false" customHeight="false" outlineLevel="0" collapsed="false">
      <c r="A246" s="65" t="n">
        <v>43084</v>
      </c>
      <c r="B246" s="66" t="n">
        <f aca="false">B245+1</f>
        <v>244</v>
      </c>
      <c r="C246" s="67" t="n">
        <f aca="false">C245-H245</f>
        <v>164.984228921069</v>
      </c>
      <c r="D246" s="67" t="n">
        <v>160</v>
      </c>
      <c r="E246" s="79" t="n">
        <f aca="false">C246-D246</f>
        <v>4.98422892106859</v>
      </c>
      <c r="F246" s="67" t="n">
        <f aca="false">13*C246</f>
        <v>2144.79497597389</v>
      </c>
      <c r="G246" s="79" t="n">
        <f aca="false">E246*31</f>
        <v>154.511096553126</v>
      </c>
      <c r="H246" s="68" t="n">
        <f aca="false">MIN($G246/3500,$F246/3500)</f>
        <v>0.0441460275866075</v>
      </c>
      <c r="I246" s="57"/>
    </row>
    <row r="247" customFormat="false" ht="15" hidden="false" customHeight="false" outlineLevel="0" collapsed="false">
      <c r="A247" s="65" t="n">
        <v>43084</v>
      </c>
      <c r="B247" s="66" t="n">
        <f aca="false">B246+1</f>
        <v>245</v>
      </c>
      <c r="C247" s="67" t="n">
        <f aca="false">C246-H246</f>
        <v>164.940082893482</v>
      </c>
      <c r="D247" s="67" t="n">
        <v>160</v>
      </c>
      <c r="E247" s="79" t="n">
        <f aca="false">C247-D247</f>
        <v>4.94008289348199</v>
      </c>
      <c r="F247" s="67" t="n">
        <f aca="false">13*C247</f>
        <v>2144.22107761527</v>
      </c>
      <c r="G247" s="79" t="n">
        <f aca="false">E247*31</f>
        <v>153.142569697942</v>
      </c>
      <c r="H247" s="68" t="n">
        <f aca="false">MIN($G247/3500,$F247/3500)</f>
        <v>0.0437550199136976</v>
      </c>
      <c r="I247" s="57"/>
    </row>
    <row r="248" customFormat="false" ht="15" hidden="false" customHeight="false" outlineLevel="0" collapsed="false">
      <c r="A248" s="65" t="n">
        <v>43084</v>
      </c>
      <c r="B248" s="66" t="n">
        <f aca="false">B247+1</f>
        <v>246</v>
      </c>
      <c r="C248" s="67" t="n">
        <f aca="false">C247-H247</f>
        <v>164.896327873568</v>
      </c>
      <c r="D248" s="67" t="n">
        <v>160</v>
      </c>
      <c r="E248" s="79" t="n">
        <f aca="false">C248-D248</f>
        <v>4.89632787356828</v>
      </c>
      <c r="F248" s="67" t="n">
        <f aca="false">13*C248</f>
        <v>2143.65226235639</v>
      </c>
      <c r="G248" s="79" t="n">
        <f aca="false">E248*31</f>
        <v>151.786164080617</v>
      </c>
      <c r="H248" s="68" t="n">
        <f aca="false">MIN($G248/3500,$F248/3500)</f>
        <v>0.0433674754516048</v>
      </c>
      <c r="I248" s="57"/>
    </row>
    <row r="249" customFormat="false" ht="15" hidden="false" customHeight="false" outlineLevel="0" collapsed="false">
      <c r="A249" s="65" t="n">
        <v>43084</v>
      </c>
      <c r="B249" s="66" t="n">
        <f aca="false">B248+1</f>
        <v>247</v>
      </c>
      <c r="C249" s="67" t="n">
        <f aca="false">C248-H248</f>
        <v>164.852960398117</v>
      </c>
      <c r="D249" s="67" t="n">
        <v>160</v>
      </c>
      <c r="E249" s="79" t="n">
        <f aca="false">C249-D249</f>
        <v>4.85296039811666</v>
      </c>
      <c r="F249" s="67" t="n">
        <f aca="false">13*C249</f>
        <v>2143.08848517552</v>
      </c>
      <c r="G249" s="79" t="n">
        <f aca="false">E249*31</f>
        <v>150.441772341617</v>
      </c>
      <c r="H249" s="68" t="n">
        <f aca="false">MIN($G249/3500,$F249/3500)</f>
        <v>0.0429833635261762</v>
      </c>
      <c r="I249" s="57"/>
    </row>
    <row r="250" customFormat="false" ht="15" hidden="false" customHeight="false" outlineLevel="0" collapsed="false">
      <c r="A250" s="65" t="n">
        <v>43084</v>
      </c>
      <c r="B250" s="66" t="n">
        <f aca="false">B249+1</f>
        <v>248</v>
      </c>
      <c r="C250" s="67" t="n">
        <f aca="false">C249-H249</f>
        <v>164.80997703459</v>
      </c>
      <c r="D250" s="67" t="n">
        <v>160</v>
      </c>
      <c r="E250" s="79" t="n">
        <f aca="false">C250-D250</f>
        <v>4.80997703459047</v>
      </c>
      <c r="F250" s="67" t="n">
        <f aca="false">13*C250</f>
        <v>2142.52970144968</v>
      </c>
      <c r="G250" s="79" t="n">
        <f aca="false">E250*31</f>
        <v>149.109288072305</v>
      </c>
      <c r="H250" s="68" t="n">
        <f aca="false">MIN($G250/3500,$F250/3500)</f>
        <v>0.0426026537349442</v>
      </c>
      <c r="I250" s="57"/>
    </row>
    <row r="251" customFormat="false" ht="15" hidden="false" customHeight="false" outlineLevel="0" collapsed="false">
      <c r="A251" s="65" t="n">
        <v>43084</v>
      </c>
      <c r="B251" s="66" t="n">
        <f aca="false">B250+1</f>
        <v>249</v>
      </c>
      <c r="C251" s="67" t="n">
        <f aca="false">C250-H250</f>
        <v>164.767374380856</v>
      </c>
      <c r="D251" s="67" t="n">
        <v>160</v>
      </c>
      <c r="E251" s="79" t="n">
        <f aca="false">C251-D251</f>
        <v>4.76737438085553</v>
      </c>
      <c r="F251" s="67" t="n">
        <f aca="false">13*C251</f>
        <v>2141.97586695112</v>
      </c>
      <c r="G251" s="79" t="n">
        <f aca="false">E251*31</f>
        <v>147.788605806521</v>
      </c>
      <c r="H251" s="68" t="n">
        <f aca="false">MIN($G251/3500,$F251/3500)</f>
        <v>0.0422253159447204</v>
      </c>
      <c r="I251" s="57"/>
    </row>
    <row r="252" customFormat="false" ht="15" hidden="false" customHeight="false" outlineLevel="0" collapsed="false">
      <c r="A252" s="65" t="n">
        <v>43084</v>
      </c>
      <c r="B252" s="66" t="n">
        <f aca="false">B251+1</f>
        <v>250</v>
      </c>
      <c r="C252" s="67" t="n">
        <f aca="false">C251-H251</f>
        <v>164.725149064911</v>
      </c>
      <c r="D252" s="67" t="n">
        <v>160</v>
      </c>
      <c r="E252" s="79" t="n">
        <f aca="false">C252-D252</f>
        <v>4.7251490649108</v>
      </c>
      <c r="F252" s="67" t="n">
        <f aca="false">13*C252</f>
        <v>2141.42693784384</v>
      </c>
      <c r="G252" s="79" t="n">
        <f aca="false">E252*31</f>
        <v>146.479621012235</v>
      </c>
      <c r="H252" s="68" t="n">
        <f aca="false">MIN($G252/3500,$F252/3500)</f>
        <v>0.0418513202892099</v>
      </c>
      <c r="I252" s="57"/>
    </row>
    <row r="253" customFormat="false" ht="15" hidden="false" customHeight="false" outlineLevel="0" collapsed="false">
      <c r="A253" s="65" t="n">
        <v>43084</v>
      </c>
      <c r="B253" s="66" t="n">
        <f aca="false">B252+1</f>
        <v>251</v>
      </c>
      <c r="C253" s="67" t="n">
        <f aca="false">C252-H252</f>
        <v>164.683297744622</v>
      </c>
      <c r="D253" s="67" t="n">
        <v>160</v>
      </c>
      <c r="E253" s="79" t="n">
        <f aca="false">C253-D253</f>
        <v>4.6832977446216</v>
      </c>
      <c r="F253" s="67" t="n">
        <f aca="false">13*C253</f>
        <v>2140.88287068008</v>
      </c>
      <c r="G253" s="79" t="n">
        <f aca="false">E253*31</f>
        <v>145.18223008327</v>
      </c>
      <c r="H253" s="68" t="n">
        <f aca="false">MIN($G253/3500,$F253/3500)</f>
        <v>0.0414806371666484</v>
      </c>
      <c r="I253" s="57"/>
    </row>
    <row r="254" customFormat="false" ht="15" hidden="false" customHeight="false" outlineLevel="0" collapsed="false">
      <c r="A254" s="65" t="n">
        <v>43084</v>
      </c>
      <c r="B254" s="66" t="n">
        <f aca="false">B253+1</f>
        <v>252</v>
      </c>
      <c r="C254" s="67" t="n">
        <f aca="false">C253-H253</f>
        <v>164.641817107455</v>
      </c>
      <c r="D254" s="67" t="n">
        <v>160</v>
      </c>
      <c r="E254" s="79" t="n">
        <f aca="false">C254-D254</f>
        <v>4.64181710745496</v>
      </c>
      <c r="F254" s="67" t="n">
        <f aca="false">13*C254</f>
        <v>2140.34362239691</v>
      </c>
      <c r="G254" s="79" t="n">
        <f aca="false">E254*31</f>
        <v>143.896330331104</v>
      </c>
      <c r="H254" s="68" t="n">
        <f aca="false">MIN($G254/3500,$F254/3500)</f>
        <v>0.0411132372374582</v>
      </c>
      <c r="I254" s="57"/>
    </row>
    <row r="255" customFormat="false" ht="15" hidden="false" customHeight="false" outlineLevel="0" collapsed="false">
      <c r="A255" s="65" t="n">
        <v>43084</v>
      </c>
      <c r="B255" s="66" t="n">
        <f aca="false">B254+1</f>
        <v>253</v>
      </c>
      <c r="C255" s="67" t="n">
        <f aca="false">C254-H254</f>
        <v>164.600703870218</v>
      </c>
      <c r="D255" s="67" t="n">
        <v>160</v>
      </c>
      <c r="E255" s="79" t="n">
        <f aca="false">C255-D255</f>
        <v>4.6007038702175</v>
      </c>
      <c r="F255" s="67" t="n">
        <f aca="false">13*C255</f>
        <v>2139.80915031283</v>
      </c>
      <c r="G255" s="79" t="n">
        <f aca="false">E255*31</f>
        <v>142.621819976743</v>
      </c>
      <c r="H255" s="68" t="n">
        <f aca="false">MIN($G255/3500,$F255/3500)</f>
        <v>0.0407490914219264</v>
      </c>
      <c r="I255" s="57"/>
    </row>
    <row r="256" customFormat="false" ht="15" hidden="false" customHeight="false" outlineLevel="0" collapsed="false">
      <c r="A256" s="65" t="n">
        <v>43084</v>
      </c>
      <c r="B256" s="66" t="n">
        <f aca="false">B255+1</f>
        <v>254</v>
      </c>
      <c r="C256" s="67" t="n">
        <f aca="false">C255-H255</f>
        <v>164.559954778796</v>
      </c>
      <c r="D256" s="67" t="n">
        <v>160</v>
      </c>
      <c r="E256" s="79" t="n">
        <f aca="false">C256-D256</f>
        <v>4.55995477879557</v>
      </c>
      <c r="F256" s="67" t="n">
        <f aca="false">13*C256</f>
        <v>2139.27941212434</v>
      </c>
      <c r="G256" s="79" t="n">
        <f aca="false">E256*31</f>
        <v>141.358598142663</v>
      </c>
      <c r="H256" s="68" t="n">
        <f aca="false">MIN($G256/3500,$F256/3500)</f>
        <v>0.0403881708979036</v>
      </c>
      <c r="I256" s="57"/>
    </row>
    <row r="257" customFormat="false" ht="15" hidden="false" customHeight="false" outlineLevel="0" collapsed="false">
      <c r="A257" s="65" t="n">
        <v>43084</v>
      </c>
      <c r="B257" s="66" t="n">
        <f aca="false">B256+1</f>
        <v>255</v>
      </c>
      <c r="C257" s="67" t="n">
        <f aca="false">C256-H256</f>
        <v>164.519566607898</v>
      </c>
      <c r="D257" s="67" t="n">
        <v>160</v>
      </c>
      <c r="E257" s="79" t="n">
        <f aca="false">C257-D257</f>
        <v>4.51956660789767</v>
      </c>
      <c r="F257" s="67" t="n">
        <f aca="false">13*C257</f>
        <v>2138.75436590267</v>
      </c>
      <c r="G257" s="79" t="n">
        <f aca="false">E257*31</f>
        <v>140.106564844828</v>
      </c>
      <c r="H257" s="68" t="n">
        <f aca="false">MIN($G257/3500,$F257/3500)</f>
        <v>0.0400304470985222</v>
      </c>
      <c r="I257" s="57"/>
    </row>
    <row r="258" customFormat="false" ht="15" hidden="false" customHeight="false" outlineLevel="0" collapsed="false">
      <c r="A258" s="65" t="n">
        <v>43084</v>
      </c>
      <c r="B258" s="66" t="n">
        <f aca="false">B257+1</f>
        <v>256</v>
      </c>
      <c r="C258" s="67" t="n">
        <f aca="false">C257-H257</f>
        <v>164.479536160799</v>
      </c>
      <c r="D258" s="67" t="n">
        <v>160</v>
      </c>
      <c r="E258" s="79" t="n">
        <f aca="false">C258-D258</f>
        <v>4.47953616079914</v>
      </c>
      <c r="F258" s="67" t="n">
        <f aca="false">13*C258</f>
        <v>2138.23397009039</v>
      </c>
      <c r="G258" s="79" t="n">
        <f aca="false">E258*31</f>
        <v>138.865620984773</v>
      </c>
      <c r="H258" s="68" t="n">
        <f aca="false">MIN($G258/3500,$F258/3500)</f>
        <v>0.0396758917099353</v>
      </c>
      <c r="I258" s="57"/>
    </row>
    <row r="259" customFormat="false" ht="15" hidden="false" customHeight="false" outlineLevel="0" collapsed="false">
      <c r="A259" s="65" t="n">
        <v>43084</v>
      </c>
      <c r="B259" s="66" t="n">
        <f aca="false">B258+1</f>
        <v>257</v>
      </c>
      <c r="C259" s="67" t="n">
        <f aca="false">C258-H258</f>
        <v>164.439860269089</v>
      </c>
      <c r="D259" s="67" t="n">
        <v>160</v>
      </c>
      <c r="E259" s="79" t="n">
        <f aca="false">C259-D259</f>
        <v>4.4398602690892</v>
      </c>
      <c r="F259" s="67" t="n">
        <f aca="false">13*C259</f>
        <v>2137.71818349816</v>
      </c>
      <c r="G259" s="79" t="n">
        <f aca="false">E259*31</f>
        <v>137.635668341765</v>
      </c>
      <c r="H259" s="68" t="n">
        <f aca="false">MIN($G259/3500,$F259/3500)</f>
        <v>0.0393244766690757</v>
      </c>
      <c r="I259" s="57"/>
    </row>
    <row r="260" customFormat="false" ht="15" hidden="false" customHeight="false" outlineLevel="0" collapsed="false">
      <c r="A260" s="65" t="n">
        <v>43084</v>
      </c>
      <c r="B260" s="66" t="n">
        <f aca="false">B259+1</f>
        <v>258</v>
      </c>
      <c r="C260" s="67" t="n">
        <f aca="false">C259-H259</f>
        <v>164.40053579242</v>
      </c>
      <c r="D260" s="67" t="n">
        <v>160</v>
      </c>
      <c r="E260" s="79" t="n">
        <f aca="false">C260-D260</f>
        <v>4.40053579242013</v>
      </c>
      <c r="F260" s="67" t="n">
        <f aca="false">13*C260</f>
        <v>2137.20696530146</v>
      </c>
      <c r="G260" s="79" t="n">
        <f aca="false">E260*31</f>
        <v>136.416609565024</v>
      </c>
      <c r="H260" s="68" t="n">
        <f aca="false">MIN($G260/3500,$F260/3500)</f>
        <v>0.0389761741614354</v>
      </c>
      <c r="I260" s="57"/>
    </row>
    <row r="261" customFormat="false" ht="15" hidden="false" customHeight="false" outlineLevel="0" collapsed="false">
      <c r="A261" s="65" t="n">
        <v>43084</v>
      </c>
      <c r="B261" s="66" t="n">
        <f aca="false">B260+1</f>
        <v>259</v>
      </c>
      <c r="C261" s="67" t="n">
        <f aca="false">C260-H260</f>
        <v>164.361559618259</v>
      </c>
      <c r="D261" s="67" t="n">
        <v>160</v>
      </c>
      <c r="E261" s="79" t="n">
        <f aca="false">C261-D261</f>
        <v>4.3615596182587</v>
      </c>
      <c r="F261" s="67" t="n">
        <f aca="false">13*C261</f>
        <v>2136.70027503736</v>
      </c>
      <c r="G261" s="79" t="n">
        <f aca="false">E261*31</f>
        <v>135.20834816602</v>
      </c>
      <c r="H261" s="68" t="n">
        <f aca="false">MIN($G261/3500,$F261/3500)</f>
        <v>0.0386309566188627</v>
      </c>
      <c r="I261" s="57"/>
    </row>
    <row r="262" customFormat="false" ht="15" hidden="false" customHeight="false" outlineLevel="0" collapsed="false">
      <c r="A262" s="65" t="n">
        <v>43084</v>
      </c>
      <c r="B262" s="66" t="n">
        <f aca="false">B261+1</f>
        <v>260</v>
      </c>
      <c r="C262" s="67" t="n">
        <f aca="false">C261-H261</f>
        <v>164.32292866164</v>
      </c>
      <c r="D262" s="67" t="n">
        <v>160</v>
      </c>
      <c r="E262" s="79" t="n">
        <f aca="false">C262-D262</f>
        <v>4.32292866163982</v>
      </c>
      <c r="F262" s="67" t="n">
        <f aca="false">13*C262</f>
        <v>2136.19807260132</v>
      </c>
      <c r="G262" s="79" t="n">
        <f aca="false">E262*31</f>
        <v>134.010788510834</v>
      </c>
      <c r="H262" s="68" t="n">
        <f aca="false">MIN($G262/3500,$F262/3500)</f>
        <v>0.0382887967173813</v>
      </c>
      <c r="I262" s="57"/>
    </row>
    <row r="263" customFormat="false" ht="15" hidden="false" customHeight="false" outlineLevel="0" collapsed="false">
      <c r="A263" s="65" t="n">
        <v>43084</v>
      </c>
      <c r="B263" s="66" t="n">
        <f aca="false">B262+1</f>
        <v>261</v>
      </c>
      <c r="C263" s="67" t="n">
        <f aca="false">C262-H262</f>
        <v>164.284639864922</v>
      </c>
      <c r="D263" s="67" t="n">
        <v>160</v>
      </c>
      <c r="E263" s="79" t="n">
        <f aca="false">C263-D263</f>
        <v>4.28463986492244</v>
      </c>
      <c r="F263" s="67" t="n">
        <f aca="false">13*C263</f>
        <v>2135.70031824399</v>
      </c>
      <c r="G263" s="79" t="n">
        <f aca="false">E263*31</f>
        <v>132.823835812596</v>
      </c>
      <c r="H263" s="68" t="n">
        <f aca="false">MIN($G263/3500,$F263/3500)</f>
        <v>0.0379496673750273</v>
      </c>
      <c r="I263" s="57"/>
    </row>
    <row r="264" customFormat="false" ht="15" hidden="false" customHeight="false" outlineLevel="0" collapsed="false">
      <c r="A264" s="65" t="n">
        <v>43084</v>
      </c>
      <c r="B264" s="66" t="n">
        <f aca="false">B263+1</f>
        <v>262</v>
      </c>
      <c r="C264" s="67" t="n">
        <f aca="false">C263-H263</f>
        <v>164.246690197547</v>
      </c>
      <c r="D264" s="67" t="n">
        <v>160</v>
      </c>
      <c r="E264" s="79" t="n">
        <f aca="false">C264-D264</f>
        <v>4.24669019754742</v>
      </c>
      <c r="F264" s="67" t="n">
        <f aca="false">13*C264</f>
        <v>2135.20697256812</v>
      </c>
      <c r="G264" s="79" t="n">
        <f aca="false">E264*31</f>
        <v>131.64739612397</v>
      </c>
      <c r="H264" s="68" t="n">
        <f aca="false">MIN($G264/3500,$F264/3500)</f>
        <v>0.0376135417497057</v>
      </c>
      <c r="I264" s="57"/>
    </row>
    <row r="265" customFormat="false" ht="15" hidden="false" customHeight="false" outlineLevel="0" collapsed="false">
      <c r="A265" s="65" t="n">
        <v>43084</v>
      </c>
      <c r="B265" s="66" t="n">
        <f aca="false">B264+1</f>
        <v>263</v>
      </c>
      <c r="C265" s="67" t="n">
        <f aca="false">C264-H264</f>
        <v>164.209076655798</v>
      </c>
      <c r="D265" s="67" t="n">
        <v>160</v>
      </c>
      <c r="E265" s="79" t="n">
        <f aca="false">C265-D265</f>
        <v>4.20907665579773</v>
      </c>
      <c r="F265" s="67" t="n">
        <f aca="false">13*C265</f>
        <v>2134.71799652537</v>
      </c>
      <c r="G265" s="79" t="n">
        <f aca="false">E265*31</f>
        <v>130.48137632973</v>
      </c>
      <c r="H265" s="68" t="n">
        <f aca="false">MIN($G265/3500,$F265/3500)</f>
        <v>0.0372803932370656</v>
      </c>
      <c r="I265" s="57"/>
    </row>
    <row r="266" customFormat="false" ht="15" hidden="false" customHeight="false" outlineLevel="0" collapsed="false">
      <c r="A266" s="65" t="n">
        <v>43084</v>
      </c>
      <c r="B266" s="66" t="n">
        <f aca="false">B265+1</f>
        <v>264</v>
      </c>
      <c r="C266" s="67" t="n">
        <f aca="false">C265-H265</f>
        <v>164.171796262561</v>
      </c>
      <c r="D266" s="67" t="n">
        <v>160</v>
      </c>
      <c r="E266" s="79" t="n">
        <f aca="false">C266-D266</f>
        <v>4.17179626256066</v>
      </c>
      <c r="F266" s="67" t="n">
        <f aca="false">13*C266</f>
        <v>2134.23335141329</v>
      </c>
      <c r="G266" s="79" t="n">
        <f aca="false">E266*31</f>
        <v>129.325684139381</v>
      </c>
      <c r="H266" s="68" t="n">
        <f aca="false">MIN($G266/3500,$F266/3500)</f>
        <v>0.0369501954683944</v>
      </c>
      <c r="I266" s="57"/>
    </row>
    <row r="267" customFormat="false" ht="15" hidden="false" customHeight="false" outlineLevel="0" collapsed="false">
      <c r="A267" s="65" t="n">
        <v>43084</v>
      </c>
      <c r="B267" s="66" t="n">
        <f aca="false">B266+1</f>
        <v>265</v>
      </c>
      <c r="C267" s="67" t="n">
        <f aca="false">C266-H266</f>
        <v>164.134846067092</v>
      </c>
      <c r="D267" s="67" t="n">
        <v>160</v>
      </c>
      <c r="E267" s="79" t="n">
        <f aca="false">C267-D267</f>
        <v>4.13484606709227</v>
      </c>
      <c r="F267" s="67" t="n">
        <f aca="false">13*C267</f>
        <v>2133.7529988722</v>
      </c>
      <c r="G267" s="79" t="n">
        <f aca="false">E267*31</f>
        <v>128.18022807986</v>
      </c>
      <c r="H267" s="68" t="n">
        <f aca="false">MIN($G267/3500,$F267/3500)</f>
        <v>0.0366229223085315</v>
      </c>
      <c r="I267" s="57"/>
    </row>
    <row r="268" customFormat="false" ht="15" hidden="false" customHeight="false" outlineLevel="0" collapsed="false">
      <c r="A268" s="65" t="n">
        <v>43084</v>
      </c>
      <c r="B268" s="66" t="n">
        <f aca="false">B267+1</f>
        <v>266</v>
      </c>
      <c r="C268" s="67" t="n">
        <f aca="false">C267-H267</f>
        <v>164.098223144784</v>
      </c>
      <c r="D268" s="67" t="n">
        <v>160</v>
      </c>
      <c r="E268" s="79" t="n">
        <f aca="false">C268-D268</f>
        <v>4.09822314478373</v>
      </c>
      <c r="F268" s="67" t="n">
        <f aca="false">13*C268</f>
        <v>2133.27690088219</v>
      </c>
      <c r="G268" s="79" t="n">
        <f aca="false">E268*31</f>
        <v>127.044917488296</v>
      </c>
      <c r="H268" s="68" t="n">
        <f aca="false">MIN($G268/3500,$F268/3500)</f>
        <v>0.0362985478537988</v>
      </c>
      <c r="I268" s="57"/>
    </row>
    <row r="269" customFormat="false" ht="15" hidden="false" customHeight="false" outlineLevel="0" collapsed="false">
      <c r="A269" s="65" t="n">
        <v>43084</v>
      </c>
      <c r="B269" s="66" t="n">
        <f aca="false">B268+1</f>
        <v>267</v>
      </c>
      <c r="C269" s="67" t="n">
        <f aca="false">C268-H268</f>
        <v>164.06192459693</v>
      </c>
      <c r="D269" s="67" t="n">
        <v>160</v>
      </c>
      <c r="E269" s="79" t="n">
        <f aca="false">C269-D269</f>
        <v>4.06192459692994</v>
      </c>
      <c r="F269" s="67" t="n">
        <f aca="false">13*C269</f>
        <v>2132.80501976009</v>
      </c>
      <c r="G269" s="79" t="n">
        <f aca="false">E269*31</f>
        <v>125.919662504828</v>
      </c>
      <c r="H269" s="68" t="n">
        <f aca="false">MIN($G269/3500,$F269/3500)</f>
        <v>0.0359770464299509</v>
      </c>
      <c r="I269" s="57"/>
    </row>
    <row r="270" customFormat="false" ht="15" hidden="false" customHeight="false" outlineLevel="0" collapsed="false">
      <c r="A270" s="65" t="n">
        <v>43084</v>
      </c>
      <c r="B270" s="66" t="n">
        <f aca="false">B269+1</f>
        <v>268</v>
      </c>
      <c r="C270" s="67" t="n">
        <f aca="false">C269-H269</f>
        <v>164.0259475505</v>
      </c>
      <c r="D270" s="67" t="n">
        <v>160</v>
      </c>
      <c r="E270" s="79" t="n">
        <f aca="false">C270-D270</f>
        <v>4.02594755049998</v>
      </c>
      <c r="F270" s="67" t="n">
        <f aca="false">13*C270</f>
        <v>2132.3373181565</v>
      </c>
      <c r="G270" s="79" t="n">
        <f aca="false">E270*31</f>
        <v>124.804374065499</v>
      </c>
      <c r="H270" s="68" t="n">
        <f aca="false">MIN($G270/3500,$F270/3500)</f>
        <v>0.0356583925901427</v>
      </c>
      <c r="I270" s="57"/>
    </row>
    <row r="271" customFormat="false" ht="15" hidden="false" customHeight="false" outlineLevel="0" collapsed="false">
      <c r="A271" s="65" t="n">
        <v>43084</v>
      </c>
      <c r="B271" s="66" t="n">
        <f aca="false">B270+1</f>
        <v>269</v>
      </c>
      <c r="C271" s="67" t="n">
        <f aca="false">C270-H270</f>
        <v>163.99028915791</v>
      </c>
      <c r="D271" s="67" t="n">
        <v>160</v>
      </c>
      <c r="E271" s="79" t="n">
        <f aca="false">C271-D271</f>
        <v>3.99028915790984</v>
      </c>
      <c r="F271" s="67" t="n">
        <f aca="false">13*C271</f>
        <v>2131.87375905283</v>
      </c>
      <c r="G271" s="79" t="n">
        <f aca="false">E271*31</f>
        <v>123.698963895205</v>
      </c>
      <c r="H271" s="68" t="n">
        <f aca="false">MIN($G271/3500,$F271/3500)</f>
        <v>0.0353425611129157</v>
      </c>
      <c r="I271" s="57"/>
    </row>
    <row r="272" customFormat="false" ht="15" hidden="false" customHeight="false" outlineLevel="0" collapsed="false">
      <c r="A272" s="65" t="n">
        <v>43084</v>
      </c>
      <c r="B272" s="66" t="n">
        <f aca="false">B271+1</f>
        <v>270</v>
      </c>
      <c r="C272" s="67" t="n">
        <f aca="false">C271-H271</f>
        <v>163.954946596797</v>
      </c>
      <c r="D272" s="67" t="n">
        <v>160</v>
      </c>
      <c r="E272" s="79" t="n">
        <f aca="false">C272-D272</f>
        <v>3.95494659679693</v>
      </c>
      <c r="F272" s="67" t="n">
        <f aca="false">13*C272</f>
        <v>2131.41430575836</v>
      </c>
      <c r="G272" s="79" t="n">
        <f aca="false">E272*31</f>
        <v>122.603344500705</v>
      </c>
      <c r="H272" s="68" t="n">
        <f aca="false">MIN($G272/3500,$F272/3500)</f>
        <v>0.0350295270002014</v>
      </c>
      <c r="I272" s="57"/>
    </row>
    <row r="273" customFormat="false" ht="15" hidden="false" customHeight="false" outlineLevel="0" collapsed="false">
      <c r="A273" s="65" t="n">
        <v>43084</v>
      </c>
      <c r="B273" s="66" t="n">
        <f aca="false">B272+1</f>
        <v>271</v>
      </c>
      <c r="C273" s="67" t="n">
        <f aca="false">C272-H272</f>
        <v>163.919917069797</v>
      </c>
      <c r="D273" s="67" t="n">
        <v>160</v>
      </c>
      <c r="E273" s="79" t="n">
        <f aca="false">C273-D273</f>
        <v>3.91991706979672</v>
      </c>
      <c r="F273" s="67" t="n">
        <f aca="false">13*C273</f>
        <v>2130.95892190736</v>
      </c>
      <c r="G273" s="79" t="n">
        <f aca="false">E273*31</f>
        <v>121.517429163698</v>
      </c>
      <c r="H273" s="68" t="n">
        <f aca="false">MIN($G273/3500,$F273/3500)</f>
        <v>0.0347192654753424</v>
      </c>
      <c r="I273" s="57"/>
    </row>
    <row r="274" customFormat="false" ht="15" hidden="false" customHeight="false" outlineLevel="0" collapsed="false">
      <c r="A274" s="65" t="n">
        <v>43084</v>
      </c>
      <c r="B274" s="66" t="n">
        <f aca="false">B273+1</f>
        <v>272</v>
      </c>
      <c r="C274" s="67" t="n">
        <f aca="false">C273-H273</f>
        <v>163.885197804321</v>
      </c>
      <c r="D274" s="67" t="n">
        <v>160</v>
      </c>
      <c r="E274" s="79" t="n">
        <f aca="false">C274-D274</f>
        <v>3.88519780432139</v>
      </c>
      <c r="F274" s="67" t="n">
        <f aca="false">13*C274</f>
        <v>2130.50757145618</v>
      </c>
      <c r="G274" s="79" t="n">
        <f aca="false">E274*31</f>
        <v>120.441131933963</v>
      </c>
      <c r="H274" s="68" t="n">
        <f aca="false">MIN($G274/3500,$F274/3500)</f>
        <v>0.0344117519811323</v>
      </c>
      <c r="I274" s="57"/>
    </row>
    <row r="275" customFormat="false" ht="15" hidden="false" customHeight="false" outlineLevel="0" collapsed="false">
      <c r="A275" s="65" t="n">
        <v>43084</v>
      </c>
      <c r="B275" s="66" t="n">
        <f aca="false">B274+1</f>
        <v>273</v>
      </c>
      <c r="C275" s="67" t="n">
        <f aca="false">C274-H274</f>
        <v>163.85078605234</v>
      </c>
      <c r="D275" s="67" t="n">
        <v>160</v>
      </c>
      <c r="E275" s="79" t="n">
        <f aca="false">C275-D275</f>
        <v>3.85078605234025</v>
      </c>
      <c r="F275" s="67" t="n">
        <f aca="false">13*C275</f>
        <v>2130.06021868042</v>
      </c>
      <c r="G275" s="79" t="n">
        <f aca="false">E275*31</f>
        <v>119.374367622548</v>
      </c>
      <c r="H275" s="68" t="n">
        <f aca="false">MIN($G275/3500,$F275/3500)</f>
        <v>0.0341069621778708</v>
      </c>
      <c r="I275" s="57"/>
    </row>
    <row r="276" customFormat="false" ht="15" hidden="false" customHeight="false" outlineLevel="0" collapsed="false">
      <c r="A276" s="65" t="n">
        <v>43084</v>
      </c>
      <c r="B276" s="66" t="n">
        <f aca="false">B275+1</f>
        <v>274</v>
      </c>
      <c r="C276" s="67" t="n">
        <f aca="false">C275-H275</f>
        <v>163.816679090162</v>
      </c>
      <c r="D276" s="67" t="n">
        <v>160</v>
      </c>
      <c r="E276" s="79" t="n">
        <f aca="false">C276-D276</f>
        <v>3.81667909016238</v>
      </c>
      <c r="F276" s="67" t="n">
        <f aca="false">13*C276</f>
        <v>2129.61682817211</v>
      </c>
      <c r="G276" s="79" t="n">
        <f aca="false">E276*31</f>
        <v>118.317051795034</v>
      </c>
      <c r="H276" s="68" t="n">
        <f aca="false">MIN($G276/3500,$F276/3500)</f>
        <v>0.0338048719414382</v>
      </c>
      <c r="I276" s="57"/>
    </row>
    <row r="277" customFormat="false" ht="15" hidden="false" customHeight="false" outlineLevel="0" collapsed="false">
      <c r="A277" s="65" t="n">
        <v>43084</v>
      </c>
      <c r="B277" s="66" t="n">
        <f aca="false">B276+1</f>
        <v>275</v>
      </c>
      <c r="C277" s="67" t="n">
        <f aca="false">C276-H276</f>
        <v>163.782874218221</v>
      </c>
      <c r="D277" s="67" t="n">
        <v>160</v>
      </c>
      <c r="E277" s="79" t="n">
        <f aca="false">C277-D277</f>
        <v>3.78287421822094</v>
      </c>
      <c r="F277" s="67" t="n">
        <f aca="false">13*C277</f>
        <v>2129.17736483687</v>
      </c>
      <c r="G277" s="79" t="n">
        <f aca="false">E277*31</f>
        <v>117.269100764849</v>
      </c>
      <c r="H277" s="68" t="n">
        <f aca="false">MIN($G277/3500,$F277/3500)</f>
        <v>0.0335054573613855</v>
      </c>
      <c r="I277" s="57"/>
    </row>
    <row r="278" customFormat="false" ht="15" hidden="false" customHeight="false" outlineLevel="0" collapsed="false">
      <c r="A278" s="65" t="n">
        <v>43084</v>
      </c>
      <c r="B278" s="66" t="n">
        <f aca="false">B277+1</f>
        <v>276</v>
      </c>
      <c r="C278" s="67" t="n">
        <f aca="false">C277-H277</f>
        <v>163.74936876086</v>
      </c>
      <c r="D278" s="67" t="n">
        <v>160</v>
      </c>
      <c r="E278" s="79" t="n">
        <f aca="false">C278-D278</f>
        <v>3.74936876085957</v>
      </c>
      <c r="F278" s="67" t="n">
        <f aca="false">13*C278</f>
        <v>2128.74179389117</v>
      </c>
      <c r="G278" s="79" t="n">
        <f aca="false">E278*31</f>
        <v>116.230431586647</v>
      </c>
      <c r="H278" s="68" t="n">
        <f aca="false">MIN($G278/3500,$F278/3500)</f>
        <v>0.0332086947390419</v>
      </c>
      <c r="I278" s="57"/>
    </row>
    <row r="279" customFormat="false" ht="15" hidden="false" customHeight="false" outlineLevel="0" collapsed="false">
      <c r="A279" s="65" t="n">
        <v>43084</v>
      </c>
      <c r="B279" s="66" t="n">
        <f aca="false">B278+1</f>
        <v>277</v>
      </c>
      <c r="C279" s="67" t="n">
        <f aca="false">C278-H278</f>
        <v>163.716160066121</v>
      </c>
      <c r="D279" s="67" t="n">
        <v>160</v>
      </c>
      <c r="E279" s="79" t="n">
        <f aca="false">C279-D279</f>
        <v>3.71616006612052</v>
      </c>
      <c r="F279" s="67" t="n">
        <f aca="false">13*C279</f>
        <v>2128.31008085957</v>
      </c>
      <c r="G279" s="79" t="n">
        <f aca="false">E279*31</f>
        <v>115.200962049736</v>
      </c>
      <c r="H279" s="68" t="n">
        <f aca="false">MIN($G279/3500,$F279/3500)</f>
        <v>0.0329145605856389</v>
      </c>
      <c r="I279" s="57"/>
    </row>
    <row r="280" customFormat="false" ht="15" hidden="false" customHeight="false" outlineLevel="0" collapsed="false">
      <c r="A280" s="65" t="n">
        <v>43084</v>
      </c>
      <c r="B280" s="66" t="n">
        <f aca="false">B279+1</f>
        <v>278</v>
      </c>
      <c r="C280" s="67" t="n">
        <f aca="false">C279-H279</f>
        <v>163.683245505535</v>
      </c>
      <c r="D280" s="67" t="n">
        <v>160</v>
      </c>
      <c r="E280" s="79" t="n">
        <f aca="false">C280-D280</f>
        <v>3.68324550553487</v>
      </c>
      <c r="F280" s="67" t="n">
        <f aca="false">13*C280</f>
        <v>2127.88219157195</v>
      </c>
      <c r="G280" s="79" t="n">
        <f aca="false">E280*31</f>
        <v>114.180610671581</v>
      </c>
      <c r="H280" s="68" t="n">
        <f aca="false">MIN($G280/3500,$F280/3500)</f>
        <v>0.0326230316204517</v>
      </c>
      <c r="I280" s="57"/>
    </row>
    <row r="281" customFormat="false" ht="15" hidden="false" customHeight="false" outlineLevel="0" collapsed="false">
      <c r="A281" s="65" t="n">
        <v>43084</v>
      </c>
      <c r="B281" s="66" t="n">
        <f aca="false">B280+1</f>
        <v>279</v>
      </c>
      <c r="C281" s="67" t="n">
        <f aca="false">C280-H280</f>
        <v>163.650622473914</v>
      </c>
      <c r="D281" s="67" t="n">
        <v>160</v>
      </c>
      <c r="E281" s="79" t="n">
        <f aca="false">C281-D281</f>
        <v>3.65062247391441</v>
      </c>
      <c r="F281" s="67" t="n">
        <f aca="false">13*C281</f>
        <v>2127.45809216089</v>
      </c>
      <c r="G281" s="79" t="n">
        <f aca="false">E281*31</f>
        <v>113.169296691347</v>
      </c>
      <c r="H281" s="68" t="n">
        <f aca="false">MIN($G281/3500,$F281/3500)</f>
        <v>0.0323340847689562</v>
      </c>
      <c r="I281" s="57"/>
    </row>
    <row r="282" customFormat="false" ht="15" hidden="false" customHeight="false" outlineLevel="0" collapsed="false">
      <c r="A282" s="65" t="n">
        <v>43084</v>
      </c>
      <c r="B282" s="66" t="n">
        <f aca="false">B281+1</f>
        <v>280</v>
      </c>
      <c r="C282" s="67" t="n">
        <f aca="false">C281-H281</f>
        <v>163.618288389145</v>
      </c>
      <c r="D282" s="67" t="n">
        <v>160</v>
      </c>
      <c r="E282" s="79" t="n">
        <f aca="false">C282-D282</f>
        <v>3.61828838914545</v>
      </c>
      <c r="F282" s="67" t="n">
        <f aca="false">13*C282</f>
        <v>2127.03774905889</v>
      </c>
      <c r="G282" s="79" t="n">
        <f aca="false">E282*31</f>
        <v>112.166940063509</v>
      </c>
      <c r="H282" s="68" t="n">
        <f aca="false">MIN($G282/3500,$F282/3500)</f>
        <v>0.0320476971610025</v>
      </c>
      <c r="I282" s="57"/>
    </row>
    <row r="283" customFormat="false" ht="15" hidden="false" customHeight="false" outlineLevel="0" collapsed="false">
      <c r="A283" s="65" t="n">
        <v>43084</v>
      </c>
      <c r="B283" s="66" t="n">
        <f aca="false">B282+1</f>
        <v>281</v>
      </c>
      <c r="C283" s="67" t="n">
        <f aca="false">C282-H282</f>
        <v>163.586240691984</v>
      </c>
      <c r="D283" s="67" t="n">
        <v>160</v>
      </c>
      <c r="E283" s="79" t="n">
        <f aca="false">C283-D283</f>
        <v>3.58624069198444</v>
      </c>
      <c r="F283" s="67" t="n">
        <f aca="false">13*C283</f>
        <v>2126.6211289958</v>
      </c>
      <c r="G283" s="79" t="n">
        <f aca="false">E283*31</f>
        <v>111.173461451518</v>
      </c>
      <c r="H283" s="68" t="n">
        <f aca="false">MIN($G283/3500,$F283/3500)</f>
        <v>0.0317638461290051</v>
      </c>
      <c r="I283" s="57"/>
    </row>
    <row r="284" customFormat="false" ht="15" hidden="false" customHeight="false" outlineLevel="0" collapsed="false">
      <c r="A284" s="65" t="n">
        <v>43084</v>
      </c>
      <c r="B284" s="66" t="n">
        <f aca="false">B283+1</f>
        <v>282</v>
      </c>
      <c r="C284" s="67" t="n">
        <f aca="false">C283-H283</f>
        <v>163.554476845855</v>
      </c>
      <c r="D284" s="67" t="n">
        <v>160</v>
      </c>
      <c r="E284" s="79" t="n">
        <f aca="false">C284-D284</f>
        <v>3.55447684585545</v>
      </c>
      <c r="F284" s="67" t="n">
        <f aca="false">13*C284</f>
        <v>2126.20819899612</v>
      </c>
      <c r="G284" s="79" t="n">
        <f aca="false">E284*31</f>
        <v>110.188782221519</v>
      </c>
      <c r="H284" s="68" t="n">
        <f aca="false">MIN($G284/3500,$F284/3500)</f>
        <v>0.0314825092061482</v>
      </c>
      <c r="I284" s="57"/>
    </row>
    <row r="285" customFormat="false" ht="15" hidden="false" customHeight="false" outlineLevel="0" collapsed="false">
      <c r="A285" s="65" t="n">
        <v>43084</v>
      </c>
      <c r="B285" s="66" t="n">
        <f aca="false">B284+1</f>
        <v>283</v>
      </c>
      <c r="C285" s="67" t="n">
        <f aca="false">C284-H284</f>
        <v>163.522994336649</v>
      </c>
      <c r="D285" s="67" t="n">
        <v>160</v>
      </c>
      <c r="E285" s="79" t="n">
        <f aca="false">C285-D285</f>
        <v>3.5229943366493</v>
      </c>
      <c r="F285" s="67" t="n">
        <f aca="false">13*C285</f>
        <v>2125.79892637644</v>
      </c>
      <c r="G285" s="79" t="n">
        <f aca="false">E285*31</f>
        <v>109.212824436128</v>
      </c>
      <c r="H285" s="68" t="n">
        <f aca="false">MIN($G285/3500,$F285/3500)</f>
        <v>0.0312036641246081</v>
      </c>
      <c r="I285" s="57"/>
    </row>
    <row r="286" customFormat="false" ht="15" hidden="false" customHeight="false" outlineLevel="0" collapsed="false">
      <c r="A286" s="65" t="n">
        <v>43084</v>
      </c>
      <c r="B286" s="66" t="n">
        <f aca="false">B285+1</f>
        <v>284</v>
      </c>
      <c r="C286" s="67" t="n">
        <f aca="false">C285-H285</f>
        <v>163.491790672525</v>
      </c>
      <c r="D286" s="67" t="n">
        <v>160</v>
      </c>
      <c r="E286" s="79" t="n">
        <f aca="false">C286-D286</f>
        <v>3.4917906725247</v>
      </c>
      <c r="F286" s="67" t="n">
        <f aca="false">13*C286</f>
        <v>2125.39327874282</v>
      </c>
      <c r="G286" s="79" t="n">
        <f aca="false">E286*31</f>
        <v>108.245510848266</v>
      </c>
      <c r="H286" s="68" t="n">
        <f aca="false">MIN($G286/3500,$F286/3500)</f>
        <v>0.0309272888137902</v>
      </c>
      <c r="I286" s="57"/>
    </row>
    <row r="287" customFormat="false" ht="15" hidden="false" customHeight="false" outlineLevel="0" collapsed="false">
      <c r="A287" s="65" t="n">
        <v>43084</v>
      </c>
      <c r="B287" s="66" t="n">
        <f aca="false">B286+1</f>
        <v>285</v>
      </c>
      <c r="C287" s="67" t="n">
        <f aca="false">C286-H286</f>
        <v>163.460863383711</v>
      </c>
      <c r="D287" s="67" t="n">
        <v>160</v>
      </c>
      <c r="E287" s="79" t="n">
        <f aca="false">C287-D287</f>
        <v>3.46086338371092</v>
      </c>
      <c r="F287" s="67" t="n">
        <f aca="false">13*C287</f>
        <v>2124.99122398824</v>
      </c>
      <c r="G287" s="79" t="n">
        <f aca="false">E287*31</f>
        <v>107.286764895038</v>
      </c>
      <c r="H287" s="68" t="n">
        <f aca="false">MIN($G287/3500,$F287/3500)</f>
        <v>0.0306533613985824</v>
      </c>
      <c r="I287" s="57"/>
    </row>
    <row r="288" customFormat="false" ht="15" hidden="false" customHeight="false" outlineLevel="0" collapsed="false">
      <c r="A288" s="65" t="n">
        <v>43084</v>
      </c>
      <c r="B288" s="66" t="n">
        <f aca="false">B287+1</f>
        <v>286</v>
      </c>
      <c r="C288" s="67" t="n">
        <f aca="false">C287-H287</f>
        <v>163.430210022312</v>
      </c>
      <c r="D288" s="67" t="n">
        <v>160</v>
      </c>
      <c r="E288" s="79" t="n">
        <f aca="false">C288-D288</f>
        <v>3.43021002231234</v>
      </c>
      <c r="F288" s="67" t="n">
        <f aca="false">13*C288</f>
        <v>2124.59273029006</v>
      </c>
      <c r="G288" s="79" t="n">
        <f aca="false">E288*31</f>
        <v>106.336510691682</v>
      </c>
      <c r="H288" s="68" t="n">
        <f aca="false">MIN($G288/3500,$F288/3500)</f>
        <v>0.0303818601976236</v>
      </c>
      <c r="I288" s="57"/>
    </row>
    <row r="289" customFormat="false" ht="15" hidden="false" customHeight="false" outlineLevel="0" collapsed="false">
      <c r="A289" s="65" t="n">
        <v>43084</v>
      </c>
      <c r="B289" s="66" t="n">
        <f aca="false">B288+1</f>
        <v>287</v>
      </c>
      <c r="C289" s="67" t="n">
        <f aca="false">C288-H288</f>
        <v>163.399828162115</v>
      </c>
      <c r="D289" s="67" t="n">
        <v>160</v>
      </c>
      <c r="E289" s="79" t="n">
        <f aca="false">C289-D289</f>
        <v>3.39982816211472</v>
      </c>
      <c r="F289" s="67" t="n">
        <f aca="false">13*C289</f>
        <v>2124.19776610749</v>
      </c>
      <c r="G289" s="79" t="n">
        <f aca="false">E289*31</f>
        <v>105.394673025556</v>
      </c>
      <c r="H289" s="68" t="n">
        <f aca="false">MIN($G289/3500,$F289/3500)</f>
        <v>0.0301127637215875</v>
      </c>
      <c r="I289" s="57"/>
    </row>
    <row r="290" customFormat="false" ht="15" hidden="false" customHeight="false" outlineLevel="0" collapsed="false">
      <c r="A290" s="65" t="n">
        <v>43084</v>
      </c>
      <c r="B290" s="66" t="n">
        <f aca="false">B289+1</f>
        <v>288</v>
      </c>
      <c r="C290" s="67" t="n">
        <f aca="false">C289-H289</f>
        <v>163.369715398393</v>
      </c>
      <c r="D290" s="67" t="n">
        <v>160</v>
      </c>
      <c r="E290" s="79" t="n">
        <f aca="false">C290-D290</f>
        <v>3.36971539839314</v>
      </c>
      <c r="F290" s="67" t="n">
        <f aca="false">13*C290</f>
        <v>2123.80630017911</v>
      </c>
      <c r="G290" s="79" t="n">
        <f aca="false">E290*31</f>
        <v>104.461177350187</v>
      </c>
      <c r="H290" s="68" t="n">
        <f aca="false">MIN($G290/3500,$F290/3500)</f>
        <v>0.0298460506714821</v>
      </c>
      <c r="I290" s="57"/>
    </row>
    <row r="291" customFormat="false" ht="15" hidden="false" customHeight="false" outlineLevel="0" collapsed="false">
      <c r="A291" s="65" t="n">
        <v>43084</v>
      </c>
      <c r="B291" s="66" t="n">
        <f aca="false">B290+1</f>
        <v>289</v>
      </c>
      <c r="C291" s="67" t="n">
        <f aca="false">C290-H290</f>
        <v>163.339869347722</v>
      </c>
      <c r="D291" s="67" t="n">
        <v>160</v>
      </c>
      <c r="E291" s="79" t="n">
        <f aca="false">C291-D291</f>
        <v>3.33986934772165</v>
      </c>
      <c r="F291" s="67" t="n">
        <f aca="false">13*C291</f>
        <v>2123.41830152038</v>
      </c>
      <c r="G291" s="79" t="n">
        <f aca="false">E291*31</f>
        <v>103.535949779371</v>
      </c>
      <c r="H291" s="68" t="n">
        <f aca="false">MIN($G291/3500,$F291/3500)</f>
        <v>0.0295816999369631</v>
      </c>
      <c r="I291" s="57"/>
    </row>
    <row r="292" customFormat="false" ht="15" hidden="false" customHeight="false" outlineLevel="0" collapsed="false">
      <c r="A292" s="65" t="n">
        <v>43084</v>
      </c>
      <c r="B292" s="66" t="n">
        <f aca="false">B291+1</f>
        <v>290</v>
      </c>
      <c r="C292" s="67" t="n">
        <f aca="false">C291-H291</f>
        <v>163.310287647785</v>
      </c>
      <c r="D292" s="67" t="n">
        <v>160</v>
      </c>
      <c r="E292" s="79" t="n">
        <f aca="false">C292-D292</f>
        <v>3.31028764778469</v>
      </c>
      <c r="F292" s="67" t="n">
        <f aca="false">13*C292</f>
        <v>2123.0337394212</v>
      </c>
      <c r="G292" s="79" t="n">
        <f aca="false">E292*31</f>
        <v>102.618917081325</v>
      </c>
      <c r="H292" s="68" t="n">
        <f aca="false">MIN($G292/3500,$F292/3500)</f>
        <v>0.0293196905946644</v>
      </c>
      <c r="I292" s="57"/>
    </row>
    <row r="293" customFormat="false" ht="15" hidden="false" customHeight="false" outlineLevel="0" collapsed="false">
      <c r="A293" s="65" t="n">
        <v>43084</v>
      </c>
      <c r="B293" s="66" t="n">
        <f aca="false">B292+1</f>
        <v>291</v>
      </c>
      <c r="C293" s="67" t="n">
        <f aca="false">C292-H292</f>
        <v>163.28096795719</v>
      </c>
      <c r="D293" s="67" t="n">
        <v>160</v>
      </c>
      <c r="E293" s="79" t="n">
        <f aca="false">C293-D293</f>
        <v>3.28096795719003</v>
      </c>
      <c r="F293" s="67" t="n">
        <f aca="false">13*C293</f>
        <v>2122.65258344347</v>
      </c>
      <c r="G293" s="79" t="n">
        <f aca="false">E293*31</f>
        <v>101.710006672891</v>
      </c>
      <c r="H293" s="68" t="n">
        <f aca="false">MIN($G293/3500,$F293/3500)</f>
        <v>0.0290600019065403</v>
      </c>
      <c r="I293" s="57"/>
    </row>
    <row r="294" customFormat="false" ht="15" hidden="false" customHeight="false" outlineLevel="0" collapsed="false">
      <c r="A294" s="65" t="n">
        <v>43084</v>
      </c>
      <c r="B294" s="66" t="n">
        <f aca="false">B293+1</f>
        <v>292</v>
      </c>
      <c r="C294" s="67" t="n">
        <f aca="false">C293-H293</f>
        <v>163.251907955283</v>
      </c>
      <c r="D294" s="67" t="n">
        <v>160</v>
      </c>
      <c r="E294" s="79" t="n">
        <f aca="false">C294-D294</f>
        <v>3.25190795528349</v>
      </c>
      <c r="F294" s="67" t="n">
        <f aca="false">13*C294</f>
        <v>2122.27480341869</v>
      </c>
      <c r="G294" s="79" t="n">
        <f aca="false">E294*31</f>
        <v>100.809146613788</v>
      </c>
      <c r="H294" s="68" t="n">
        <f aca="false">MIN($G294/3500,$F294/3500)</f>
        <v>0.0288026133182252</v>
      </c>
      <c r="I294" s="57"/>
    </row>
    <row r="295" customFormat="false" ht="15" hidden="false" customHeight="false" outlineLevel="0" collapsed="false">
      <c r="A295" s="65" t="n">
        <v>43084</v>
      </c>
      <c r="B295" s="66" t="n">
        <f aca="false">B294+1</f>
        <v>293</v>
      </c>
      <c r="C295" s="67" t="n">
        <f aca="false">C294-H294</f>
        <v>163.223105341965</v>
      </c>
      <c r="D295" s="67" t="n">
        <v>160</v>
      </c>
      <c r="E295" s="79" t="n">
        <f aca="false">C295-D295</f>
        <v>3.22310534196527</v>
      </c>
      <c r="F295" s="67" t="n">
        <f aca="false">13*C295</f>
        <v>2121.90036944555</v>
      </c>
      <c r="G295" s="79" t="n">
        <f aca="false">E295*31</f>
        <v>99.9162656009232</v>
      </c>
      <c r="H295" s="68" t="n">
        <f aca="false">MIN($G295/3500,$F295/3500)</f>
        <v>0.0285475044574066</v>
      </c>
      <c r="I295" s="57"/>
    </row>
    <row r="296" customFormat="false" ht="15" hidden="false" customHeight="false" outlineLevel="0" collapsed="false">
      <c r="A296" s="65" t="n">
        <v>43084</v>
      </c>
      <c r="B296" s="66" t="n">
        <f aca="false">B295+1</f>
        <v>294</v>
      </c>
      <c r="C296" s="67" t="n">
        <f aca="false">C295-H295</f>
        <v>163.194557837508</v>
      </c>
      <c r="D296" s="67" t="n">
        <v>160</v>
      </c>
      <c r="E296" s="79" t="n">
        <f aca="false">C296-D296</f>
        <v>3.19455783750786</v>
      </c>
      <c r="F296" s="67" t="n">
        <f aca="false">13*C296</f>
        <v>2121.5292518876</v>
      </c>
      <c r="G296" s="79" t="n">
        <f aca="false">E296*31</f>
        <v>99.0312929627436</v>
      </c>
      <c r="H296" s="68" t="n">
        <f aca="false">MIN($G296/3500,$F296/3500)</f>
        <v>0.0282946551322125</v>
      </c>
      <c r="I296" s="57"/>
    </row>
    <row r="297" customFormat="false" ht="15" hidden="false" customHeight="false" outlineLevel="0" collapsed="false">
      <c r="A297" s="65" t="n">
        <v>43084</v>
      </c>
      <c r="B297" s="66" t="n">
        <f aca="false">B296+1</f>
        <v>295</v>
      </c>
      <c r="C297" s="67" t="n">
        <f aca="false">C296-H296</f>
        <v>163.166263182376</v>
      </c>
      <c r="D297" s="67" t="n">
        <v>160</v>
      </c>
      <c r="E297" s="79" t="n">
        <f aca="false">C297-D297</f>
        <v>3.16626318237564</v>
      </c>
      <c r="F297" s="67" t="n">
        <f aca="false">13*C297</f>
        <v>2121.16142137088</v>
      </c>
      <c r="G297" s="79" t="n">
        <f aca="false">E297*31</f>
        <v>98.154158653645</v>
      </c>
      <c r="H297" s="68" t="n">
        <f aca="false">MIN($G297/3500,$F297/3500)</f>
        <v>0.0280440453296128</v>
      </c>
      <c r="I297" s="57"/>
    </row>
    <row r="298" customFormat="false" ht="15" hidden="false" customHeight="false" outlineLevel="0" collapsed="false">
      <c r="A298" s="65" t="n">
        <v>43084</v>
      </c>
      <c r="B298" s="66" t="n">
        <f aca="false">B297+1</f>
        <v>296</v>
      </c>
      <c r="C298" s="67" t="n">
        <f aca="false">C297-H297</f>
        <v>163.138219137046</v>
      </c>
      <c r="D298" s="67" t="n">
        <v>160</v>
      </c>
      <c r="E298" s="79" t="n">
        <f aca="false">C298-D298</f>
        <v>3.13821913704604</v>
      </c>
      <c r="F298" s="67" t="n">
        <f aca="false">13*C298</f>
        <v>2120.7968487816</v>
      </c>
      <c r="G298" s="79" t="n">
        <f aca="false">E298*31</f>
        <v>97.2847932484271</v>
      </c>
      <c r="H298" s="68" t="n">
        <f aca="false">MIN($G298/3500,$F298/3500)</f>
        <v>0.0277956552138363</v>
      </c>
      <c r="I298" s="57"/>
    </row>
    <row r="299" customFormat="false" ht="15" hidden="false" customHeight="false" outlineLevel="0" collapsed="false">
      <c r="A299" s="65" t="n">
        <v>43084</v>
      </c>
      <c r="B299" s="66" t="n">
        <f aca="false">B298+1</f>
        <v>297</v>
      </c>
      <c r="C299" s="67" t="n">
        <f aca="false">C298-H298</f>
        <v>163.110423481832</v>
      </c>
      <c r="D299" s="67" t="n">
        <v>160</v>
      </c>
      <c r="E299" s="79" t="n">
        <f aca="false">C299-D299</f>
        <v>3.11042348183219</v>
      </c>
      <c r="F299" s="67" t="n">
        <f aca="false">13*C299</f>
        <v>2120.43550526382</v>
      </c>
      <c r="G299" s="79" t="n">
        <f aca="false">E299*31</f>
        <v>96.4231279367978</v>
      </c>
      <c r="H299" s="68" t="n">
        <f aca="false">MIN($G299/3500,$F299/3500)</f>
        <v>0.0275494651247994</v>
      </c>
      <c r="I299" s="57"/>
    </row>
    <row r="300" customFormat="false" ht="15" hidden="false" customHeight="false" outlineLevel="0" collapsed="false">
      <c r="A300" s="65" t="n">
        <v>43084</v>
      </c>
      <c r="B300" s="66" t="n">
        <f aca="false">B299+1</f>
        <v>298</v>
      </c>
      <c r="C300" s="67" t="n">
        <f aca="false">C299-H299</f>
        <v>163.082874016707</v>
      </c>
      <c r="D300" s="67" t="n">
        <v>160</v>
      </c>
      <c r="E300" s="79" t="n">
        <f aca="false">C300-D300</f>
        <v>3.08287401670739</v>
      </c>
      <c r="F300" s="67" t="n">
        <f aca="false">13*C300</f>
        <v>2120.0773622172</v>
      </c>
      <c r="G300" s="79" t="n">
        <f aca="false">E300*31</f>
        <v>95.5690945179292</v>
      </c>
      <c r="H300" s="68" t="n">
        <f aca="false">MIN($G300/3500,$F300/3500)</f>
        <v>0.0273054555765512</v>
      </c>
      <c r="I300" s="57"/>
    </row>
    <row r="301" customFormat="false" ht="15" hidden="false" customHeight="false" outlineLevel="0" collapsed="false">
      <c r="A301" s="65" t="n">
        <v>43084</v>
      </c>
      <c r="B301" s="66" t="n">
        <f aca="false">B300+1</f>
        <v>299</v>
      </c>
      <c r="C301" s="67" t="n">
        <f aca="false">C300-H300</f>
        <v>163.055568561131</v>
      </c>
      <c r="D301" s="67" t="n">
        <v>160</v>
      </c>
      <c r="E301" s="79" t="n">
        <f aca="false">C301-D301</f>
        <v>3.05556856113085</v>
      </c>
      <c r="F301" s="67" t="n">
        <f aca="false">13*C301</f>
        <v>2119.7223912947</v>
      </c>
      <c r="G301" s="79" t="n">
        <f aca="false">E301*31</f>
        <v>94.7226253950565</v>
      </c>
      <c r="H301" s="68" t="n">
        <f aca="false">MIN($G301/3500,$F301/3500)</f>
        <v>0.0270636072557304</v>
      </c>
      <c r="I301" s="57"/>
    </row>
    <row r="302" customFormat="false" ht="15" hidden="false" customHeight="false" outlineLevel="0" collapsed="false">
      <c r="A302" s="65" t="n">
        <v>43084</v>
      </c>
      <c r="B302" s="66" t="n">
        <f aca="false">B301+1</f>
        <v>300</v>
      </c>
      <c r="C302" s="67" t="n">
        <f aca="false">C301-H301</f>
        <v>163.028504953875</v>
      </c>
      <c r="D302" s="67" t="n">
        <v>160</v>
      </c>
      <c r="E302" s="79" t="n">
        <f aca="false">C302-D302</f>
        <v>3.02850495387511</v>
      </c>
      <c r="F302" s="67" t="n">
        <f aca="false">13*C302</f>
        <v>2119.37056440038</v>
      </c>
      <c r="G302" s="79" t="n">
        <f aca="false">E302*31</f>
        <v>93.8836535701285</v>
      </c>
      <c r="H302" s="68" t="n">
        <f aca="false">MIN($G302/3500,$F302/3500)</f>
        <v>0.0268239010200367</v>
      </c>
      <c r="I302" s="57"/>
    </row>
    <row r="303" customFormat="false" ht="15" hidden="false" customHeight="false" outlineLevel="0" collapsed="false">
      <c r="A303" s="65" t="n">
        <v>43084</v>
      </c>
      <c r="B303" s="66" t="n">
        <f aca="false">B302+1</f>
        <v>301</v>
      </c>
      <c r="C303" s="67" t="n">
        <f aca="false">C302-H302</f>
        <v>163.001681052855</v>
      </c>
      <c r="D303" s="67" t="n">
        <v>160</v>
      </c>
      <c r="E303" s="79" t="n">
        <f aca="false">C303-D303</f>
        <v>3.00168105285508</v>
      </c>
      <c r="F303" s="67" t="n">
        <f aca="false">13*C303</f>
        <v>2119.02185368712</v>
      </c>
      <c r="G303" s="79" t="n">
        <f aca="false">E303*31</f>
        <v>93.0521126385074</v>
      </c>
      <c r="H303" s="68" t="n">
        <f aca="false">MIN($G303/3500,$F303/3500)</f>
        <v>0.0265863178967164</v>
      </c>
      <c r="I303" s="57"/>
    </row>
    <row r="304" customFormat="false" ht="15" hidden="false" customHeight="false" outlineLevel="0" collapsed="false">
      <c r="A304" s="65" t="n">
        <v>43084</v>
      </c>
      <c r="B304" s="66" t="n">
        <f aca="false">B303+1</f>
        <v>302</v>
      </c>
      <c r="C304" s="67" t="n">
        <f aca="false">C303-H303</f>
        <v>162.975094734958</v>
      </c>
      <c r="D304" s="67" t="n">
        <v>160</v>
      </c>
      <c r="E304" s="79" t="n">
        <f aca="false">C304-D304</f>
        <v>2.97509473495836</v>
      </c>
      <c r="F304" s="67" t="n">
        <f aca="false">13*C304</f>
        <v>2118.67623155446</v>
      </c>
      <c r="G304" s="79" t="n">
        <f aca="false">E304*31</f>
        <v>92.2279367837092</v>
      </c>
      <c r="H304" s="68" t="n">
        <f aca="false">MIN($G304/3500,$F304/3500)</f>
        <v>0.0263508390810598</v>
      </c>
      <c r="I304" s="57"/>
    </row>
    <row r="305" customFormat="false" ht="15" hidden="false" customHeight="false" outlineLevel="0" collapsed="false">
      <c r="A305" s="65" t="n">
        <v>43084</v>
      </c>
      <c r="B305" s="66" t="n">
        <f aca="false">B304+1</f>
        <v>303</v>
      </c>
      <c r="C305" s="67" t="n">
        <f aca="false">C304-H304</f>
        <v>162.948743895877</v>
      </c>
      <c r="D305" s="67" t="n">
        <v>160</v>
      </c>
      <c r="E305" s="79" t="n">
        <f aca="false">C305-D305</f>
        <v>2.9487438958773</v>
      </c>
      <c r="F305" s="67" t="n">
        <f aca="false">13*C305</f>
        <v>2118.3336706464</v>
      </c>
      <c r="G305" s="79" t="n">
        <f aca="false">E305*31</f>
        <v>91.4110607721963</v>
      </c>
      <c r="H305" s="68" t="n">
        <f aca="false">MIN($G305/3500,$F305/3500)</f>
        <v>0.0261174459349132</v>
      </c>
      <c r="I305" s="57"/>
    </row>
    <row r="306" customFormat="false" ht="15" hidden="false" customHeight="false" outlineLevel="0" collapsed="false">
      <c r="A306" s="65" t="n">
        <v>43084</v>
      </c>
      <c r="B306" s="66" t="n">
        <f aca="false">B305+1</f>
        <v>304</v>
      </c>
      <c r="C306" s="67" t="n">
        <f aca="false">C305-H305</f>
        <v>162.922626449942</v>
      </c>
      <c r="D306" s="67" t="n">
        <v>160</v>
      </c>
      <c r="E306" s="79" t="n">
        <f aca="false">C306-D306</f>
        <v>2.92262644994238</v>
      </c>
      <c r="F306" s="67" t="n">
        <f aca="false">13*C306</f>
        <v>2117.99414384925</v>
      </c>
      <c r="G306" s="79" t="n">
        <f aca="false">E306*31</f>
        <v>90.6014199482139</v>
      </c>
      <c r="H306" s="68" t="n">
        <f aca="false">MIN($G306/3500,$F306/3500)</f>
        <v>0.025886119985204</v>
      </c>
      <c r="I306" s="57"/>
    </row>
    <row r="307" customFormat="false" ht="15" hidden="false" customHeight="false" outlineLevel="0" collapsed="false">
      <c r="A307" s="65" t="n">
        <v>43084</v>
      </c>
      <c r="B307" s="66" t="n">
        <f aca="false">B306+1</f>
        <v>305</v>
      </c>
      <c r="C307" s="67" t="n">
        <f aca="false">C306-H306</f>
        <v>162.896740329957</v>
      </c>
      <c r="D307" s="67" t="n">
        <v>160</v>
      </c>
      <c r="E307" s="79" t="n">
        <f aca="false">C307-D307</f>
        <v>2.89674032995717</v>
      </c>
      <c r="F307" s="67" t="n">
        <f aca="false">13*C307</f>
        <v>2117.65762428944</v>
      </c>
      <c r="G307" s="79" t="n">
        <f aca="false">E307*31</f>
        <v>89.7989502286722</v>
      </c>
      <c r="H307" s="68" t="n">
        <f aca="false">MIN($G307/3500,$F307/3500)</f>
        <v>0.0256568429224778</v>
      </c>
      <c r="I307" s="57"/>
    </row>
    <row r="308" customFormat="false" ht="15" hidden="false" customHeight="false" outlineLevel="0" collapsed="false">
      <c r="A308" s="65" t="n">
        <v>43084</v>
      </c>
      <c r="B308" s="66" t="n">
        <f aca="false">B307+1</f>
        <v>306</v>
      </c>
      <c r="C308" s="67" t="n">
        <f aca="false">C307-H307</f>
        <v>162.871083487035</v>
      </c>
      <c r="D308" s="67" t="n">
        <v>160</v>
      </c>
      <c r="E308" s="79" t="n">
        <f aca="false">C308-D308</f>
        <v>2.8710834870347</v>
      </c>
      <c r="F308" s="67" t="n">
        <f aca="false">13*C308</f>
        <v>2117.32408533145</v>
      </c>
      <c r="G308" s="79" t="n">
        <f aca="false">E308*31</f>
        <v>89.0035880980756</v>
      </c>
      <c r="H308" s="68" t="n">
        <f aca="false">MIN($G308/3500,$F308/3500)</f>
        <v>0.0254295965994502</v>
      </c>
      <c r="I308" s="57"/>
    </row>
    <row r="309" customFormat="false" ht="15" hidden="false" customHeight="false" outlineLevel="0" collapsed="false">
      <c r="A309" s="65" t="n">
        <v>43084</v>
      </c>
      <c r="B309" s="66" t="n">
        <f aca="false">B308+1</f>
        <v>307</v>
      </c>
      <c r="C309" s="67" t="n">
        <f aca="false">C308-H308</f>
        <v>162.845653890435</v>
      </c>
      <c r="D309" s="67" t="n">
        <v>160</v>
      </c>
      <c r="E309" s="79" t="n">
        <f aca="false">C309-D309</f>
        <v>2.84565389043524</v>
      </c>
      <c r="F309" s="67" t="n">
        <f aca="false">13*C309</f>
        <v>2116.99350057566</v>
      </c>
      <c r="G309" s="79" t="n">
        <f aca="false">E309*31</f>
        <v>88.2152706034926</v>
      </c>
      <c r="H309" s="68" t="n">
        <f aca="false">MIN($G309/3500,$F309/3500)</f>
        <v>0.0252043630295693</v>
      </c>
      <c r="I309" s="57"/>
    </row>
    <row r="310" customFormat="false" ht="15" hidden="false" customHeight="false" outlineLevel="0" collapsed="false">
      <c r="A310" s="65" t="n">
        <v>43084</v>
      </c>
      <c r="B310" s="66" t="n">
        <f aca="false">B309+1</f>
        <v>308</v>
      </c>
      <c r="C310" s="67" t="n">
        <f aca="false">C309-H309</f>
        <v>162.820449527406</v>
      </c>
      <c r="D310" s="67" t="n">
        <v>160</v>
      </c>
      <c r="E310" s="79" t="n">
        <f aca="false">C310-D310</f>
        <v>2.82044952740569</v>
      </c>
      <c r="F310" s="67" t="n">
        <f aca="false">13*C310</f>
        <v>2116.66584385627</v>
      </c>
      <c r="G310" s="79" t="n">
        <f aca="false">E310*31</f>
        <v>87.4339353495762</v>
      </c>
      <c r="H310" s="68" t="n">
        <f aca="false">MIN($G310/3500,$F310/3500)</f>
        <v>0.0249811243855932</v>
      </c>
      <c r="I310" s="57"/>
    </row>
    <row r="311" customFormat="false" ht="15" hidden="false" customHeight="false" outlineLevel="0" collapsed="false">
      <c r="A311" s="65" t="n">
        <v>43084</v>
      </c>
      <c r="B311" s="66" t="n">
        <f aca="false">B310+1</f>
        <v>309</v>
      </c>
      <c r="C311" s="67" t="n">
        <f aca="false">C310-H310</f>
        <v>162.79546840302</v>
      </c>
      <c r="D311" s="67" t="n">
        <v>160</v>
      </c>
      <c r="E311" s="79" t="n">
        <f aca="false">C311-D311</f>
        <v>2.7954684030201</v>
      </c>
      <c r="F311" s="67" t="n">
        <f aca="false">13*C311</f>
        <v>2116.34108923926</v>
      </c>
      <c r="G311" s="79" t="n">
        <f aca="false">E311*31</f>
        <v>86.6595204936229</v>
      </c>
      <c r="H311" s="68" t="n">
        <f aca="false">MIN($G311/3500,$F311/3500)</f>
        <v>0.024759862998178</v>
      </c>
      <c r="I311" s="57"/>
    </row>
    <row r="312" customFormat="false" ht="15" hidden="false" customHeight="false" outlineLevel="0" collapsed="false">
      <c r="A312" s="65" t="n">
        <v>43084</v>
      </c>
      <c r="B312" s="66" t="n">
        <f aca="false">B311+1</f>
        <v>310</v>
      </c>
      <c r="C312" s="67" t="n">
        <f aca="false">C311-H311</f>
        <v>162.770708540022</v>
      </c>
      <c r="D312" s="67" t="n">
        <v>160</v>
      </c>
      <c r="E312" s="79" t="n">
        <f aca="false">C312-D312</f>
        <v>2.77070854002193</v>
      </c>
      <c r="F312" s="67" t="n">
        <f aca="false">13*C312</f>
        <v>2116.01921102029</v>
      </c>
      <c r="G312" s="79" t="n">
        <f aca="false">E312*31</f>
        <v>85.8919647406798</v>
      </c>
      <c r="H312" s="68" t="n">
        <f aca="false">MIN($G312/3500,$F312/3500)</f>
        <v>0.0245405613544799</v>
      </c>
      <c r="I312" s="57"/>
    </row>
    <row r="313" customFormat="false" ht="15" hidden="false" customHeight="false" outlineLevel="0" collapsed="false">
      <c r="A313" s="65" t="n">
        <v>43084</v>
      </c>
      <c r="B313" s="66" t="n">
        <f aca="false">B312+1</f>
        <v>311</v>
      </c>
      <c r="C313" s="67" t="n">
        <f aca="false">C312-H312</f>
        <v>162.746167978667</v>
      </c>
      <c r="D313" s="67" t="n">
        <v>160</v>
      </c>
      <c r="E313" s="79" t="n">
        <f aca="false">C313-D313</f>
        <v>2.74616797866744</v>
      </c>
      <c r="F313" s="67" t="n">
        <f aca="false">13*C313</f>
        <v>2115.70018372268</v>
      </c>
      <c r="G313" s="79" t="n">
        <f aca="false">E313*31</f>
        <v>85.1312073386908</v>
      </c>
      <c r="H313" s="68" t="n">
        <f aca="false">MIN($G313/3500,$F313/3500)</f>
        <v>0.0243232020967688</v>
      </c>
      <c r="I313" s="57"/>
    </row>
    <row r="314" customFormat="false" ht="15" hidden="false" customHeight="false" outlineLevel="0" collapsed="false">
      <c r="A314" s="65" t="n">
        <v>43084</v>
      </c>
      <c r="B314" s="66" t="n">
        <f aca="false">B313+1</f>
        <v>312</v>
      </c>
      <c r="C314" s="67" t="n">
        <f aca="false">C313-H313</f>
        <v>162.721844776571</v>
      </c>
      <c r="D314" s="67" t="n">
        <v>160</v>
      </c>
      <c r="E314" s="79" t="n">
        <f aca="false">C314-D314</f>
        <v>2.72184477657066</v>
      </c>
      <c r="F314" s="67" t="n">
        <f aca="false">13*C314</f>
        <v>2115.38398209542</v>
      </c>
      <c r="G314" s="79" t="n">
        <f aca="false">E314*31</f>
        <v>84.3771880736906</v>
      </c>
      <c r="H314" s="68" t="n">
        <f aca="false">MIN($G314/3500,$F314/3500)</f>
        <v>0.0241077680210544</v>
      </c>
      <c r="I314" s="57"/>
    </row>
    <row r="315" customFormat="false" ht="15" hidden="false" customHeight="false" outlineLevel="0" collapsed="false">
      <c r="A315" s="65" t="n">
        <v>43084</v>
      </c>
      <c r="B315" s="66" t="n">
        <f aca="false">B314+1</f>
        <v>313</v>
      </c>
      <c r="C315" s="67" t="n">
        <f aca="false">C314-H314</f>
        <v>162.69773700855</v>
      </c>
      <c r="D315" s="67" t="n">
        <v>160</v>
      </c>
      <c r="E315" s="79" t="n">
        <f aca="false">C315-D315</f>
        <v>2.69773700854961</v>
      </c>
      <c r="F315" s="67" t="n">
        <f aca="false">13*C315</f>
        <v>2115.07058111114</v>
      </c>
      <c r="G315" s="79" t="n">
        <f aca="false">E315*31</f>
        <v>83.6298472650379</v>
      </c>
      <c r="H315" s="68" t="n">
        <f aca="false">MIN($G315/3500,$F315/3500)</f>
        <v>0.0238942420757251</v>
      </c>
      <c r="I315" s="57"/>
    </row>
    <row r="316" customFormat="false" ht="15" hidden="false" customHeight="false" outlineLevel="0" collapsed="false">
      <c r="A316" s="65" t="n">
        <v>43084</v>
      </c>
      <c r="B316" s="66" t="n">
        <f aca="false">B315+1</f>
        <v>314</v>
      </c>
      <c r="C316" s="67" t="n">
        <f aca="false">C315-H315</f>
        <v>162.673842766474</v>
      </c>
      <c r="D316" s="67" t="n">
        <v>160</v>
      </c>
      <c r="E316" s="79" t="n">
        <f aca="false">C316-D316</f>
        <v>2.67384276647388</v>
      </c>
      <c r="F316" s="67" t="n">
        <f aca="false">13*C316</f>
        <v>2114.75995596416</v>
      </c>
      <c r="G316" s="79" t="n">
        <f aca="false">E316*31</f>
        <v>82.8891257606903</v>
      </c>
      <c r="H316" s="68" t="n">
        <f aca="false">MIN($G316/3500,$F316/3500)</f>
        <v>0.0236826073601972</v>
      </c>
      <c r="I316" s="57"/>
    </row>
    <row r="317" customFormat="false" ht="15" hidden="false" customHeight="false" outlineLevel="0" collapsed="false">
      <c r="A317" s="65" t="n">
        <v>43084</v>
      </c>
      <c r="B317" s="66" t="n">
        <f aca="false">B316+1</f>
        <v>315</v>
      </c>
      <c r="C317" s="67" t="n">
        <f aca="false">C316-H316</f>
        <v>162.650160159114</v>
      </c>
      <c r="D317" s="67" t="n">
        <v>160</v>
      </c>
      <c r="E317" s="79" t="n">
        <f aca="false">C317-D317</f>
        <v>2.65016015911368</v>
      </c>
      <c r="F317" s="67" t="n">
        <f aca="false">13*C317</f>
        <v>2114.45208206848</v>
      </c>
      <c r="G317" s="79" t="n">
        <f aca="false">E317*31</f>
        <v>82.1549649325241</v>
      </c>
      <c r="H317" s="68" t="n">
        <f aca="false">MIN($G317/3500,$F317/3500)</f>
        <v>0.0234728471235783</v>
      </c>
      <c r="I317" s="57"/>
    </row>
    <row r="318" customFormat="false" ht="15" hidden="false" customHeight="false" outlineLevel="0" collapsed="false">
      <c r="A318" s="65" t="n">
        <v>43084</v>
      </c>
      <c r="B318" s="66" t="n">
        <f aca="false">B317+1</f>
        <v>316</v>
      </c>
      <c r="C318" s="67" t="n">
        <f aca="false">C317-H317</f>
        <v>162.62668731199</v>
      </c>
      <c r="D318" s="67" t="n">
        <v>160</v>
      </c>
      <c r="E318" s="79" t="n">
        <f aca="false">C318-D318</f>
        <v>2.62668731199011</v>
      </c>
      <c r="F318" s="67" t="n">
        <f aca="false">13*C318</f>
        <v>2114.14693505587</v>
      </c>
      <c r="G318" s="79" t="n">
        <f aca="false">E318*31</f>
        <v>81.4273066716934</v>
      </c>
      <c r="H318" s="68" t="n">
        <f aca="false">MIN($G318/3500,$F318/3500)</f>
        <v>0.023264944763341</v>
      </c>
      <c r="I318" s="57"/>
    </row>
    <row r="319" customFormat="false" ht="15" hidden="false" customHeight="false" outlineLevel="0" collapsed="false">
      <c r="A319" s="65" t="n">
        <v>43084</v>
      </c>
      <c r="B319" s="66" t="n">
        <f aca="false">B318+1</f>
        <v>317</v>
      </c>
      <c r="C319" s="67" t="n">
        <f aca="false">C318-H318</f>
        <v>162.603422367227</v>
      </c>
      <c r="D319" s="67" t="n">
        <v>160</v>
      </c>
      <c r="E319" s="79" t="n">
        <f aca="false">C319-D319</f>
        <v>2.60342236722676</v>
      </c>
      <c r="F319" s="67" t="n">
        <f aca="false">13*C319</f>
        <v>2113.84449077395</v>
      </c>
      <c r="G319" s="79" t="n">
        <f aca="false">E319*31</f>
        <v>80.7060933840294</v>
      </c>
      <c r="H319" s="68" t="n">
        <f aca="false">MIN($G319/3500,$F319/3500)</f>
        <v>0.0230588838240084</v>
      </c>
      <c r="I319" s="57"/>
    </row>
    <row r="320" customFormat="false" ht="15" hidden="false" customHeight="false" outlineLevel="0" collapsed="false">
      <c r="A320" s="65" t="n">
        <v>43084</v>
      </c>
      <c r="B320" s="66" t="n">
        <f aca="false">B319+1</f>
        <v>318</v>
      </c>
      <c r="C320" s="67" t="n">
        <f aca="false">C319-H319</f>
        <v>162.580363483403</v>
      </c>
      <c r="D320" s="67" t="n">
        <v>160</v>
      </c>
      <c r="E320" s="79" t="n">
        <f aca="false">C320-D320</f>
        <v>2.58036348340275</v>
      </c>
      <c r="F320" s="67" t="n">
        <f aca="false">13*C320</f>
        <v>2113.54472528424</v>
      </c>
      <c r="G320" s="79" t="n">
        <f aca="false">E320*31</f>
        <v>79.9912679854852</v>
      </c>
      <c r="H320" s="68" t="n">
        <f aca="false">MIN($G320/3500,$F320/3500)</f>
        <v>0.0228546479958529</v>
      </c>
      <c r="I320" s="57"/>
    </row>
    <row r="321" customFormat="false" ht="15" hidden="false" customHeight="false" outlineLevel="0" collapsed="false">
      <c r="A321" s="65" t="n">
        <v>43084</v>
      </c>
      <c r="B321" s="66" t="n">
        <f aca="false">B320+1</f>
        <v>319</v>
      </c>
      <c r="C321" s="67" t="n">
        <f aca="false">C320-H320</f>
        <v>162.557508835407</v>
      </c>
      <c r="D321" s="67" t="n">
        <v>160</v>
      </c>
      <c r="E321" s="79" t="n">
        <f aca="false">C321-D321</f>
        <v>2.55750883540691</v>
      </c>
      <c r="F321" s="67" t="n">
        <f aca="false">13*C321</f>
        <v>2113.24761486029</v>
      </c>
      <c r="G321" s="79" t="n">
        <f aca="false">E321*31</f>
        <v>79.2827738976141</v>
      </c>
      <c r="H321" s="68" t="n">
        <f aca="false">MIN($G321/3500,$F321/3500)</f>
        <v>0.022652221113604</v>
      </c>
      <c r="I321" s="57"/>
    </row>
    <row r="322" customFormat="false" ht="15" hidden="false" customHeight="false" outlineLevel="0" collapsed="false">
      <c r="A322" s="65" t="n">
        <v>43084</v>
      </c>
      <c r="B322" s="66" t="n">
        <f aca="false">B321+1</f>
        <v>320</v>
      </c>
      <c r="C322" s="67" t="n">
        <f aca="false">C321-H321</f>
        <v>162.534856614293</v>
      </c>
      <c r="D322" s="67" t="n">
        <v>160</v>
      </c>
      <c r="E322" s="79" t="n">
        <f aca="false">C322-D322</f>
        <v>2.53485661429329</v>
      </c>
      <c r="F322" s="67" t="n">
        <f aca="false">13*C322</f>
        <v>2112.95313598581</v>
      </c>
      <c r="G322" s="79" t="n">
        <f aca="false">E322*31</f>
        <v>78.580555043092</v>
      </c>
      <c r="H322" s="68" t="n">
        <f aca="false">MIN($G322/3500,$F322/3500)</f>
        <v>0.0224515871551691</v>
      </c>
      <c r="I322" s="57"/>
    </row>
    <row r="323" customFormat="false" ht="15" hidden="false" customHeight="false" outlineLevel="0" collapsed="false">
      <c r="A323" s="65" t="n">
        <v>43084</v>
      </c>
      <c r="B323" s="66" t="n">
        <f aca="false">B322+1</f>
        <v>321</v>
      </c>
      <c r="C323" s="67" t="n">
        <f aca="false">C322-H322</f>
        <v>162.512405027138</v>
      </c>
      <c r="D323" s="67" t="n">
        <v>160</v>
      </c>
      <c r="E323" s="79" t="n">
        <f aca="false">C323-D323</f>
        <v>2.51240502713813</v>
      </c>
      <c r="F323" s="67" t="n">
        <f aca="false">13*C323</f>
        <v>2112.6612653528</v>
      </c>
      <c r="G323" s="79" t="n">
        <f aca="false">E323*31</f>
        <v>77.884555841282</v>
      </c>
      <c r="H323" s="68" t="n">
        <f aca="false">MIN($G323/3500,$F323/3500)</f>
        <v>0.0222527302403663</v>
      </c>
      <c r="I323" s="57"/>
    </row>
    <row r="324" customFormat="false" ht="15" hidden="false" customHeight="false" outlineLevel="0" collapsed="false">
      <c r="A324" s="65" t="n">
        <v>43084</v>
      </c>
      <c r="B324" s="66" t="n">
        <f aca="false">B323+1</f>
        <v>322</v>
      </c>
      <c r="C324" s="67" t="n">
        <f aca="false">C323-H323</f>
        <v>162.490152296898</v>
      </c>
      <c r="D324" s="67" t="n">
        <v>160</v>
      </c>
      <c r="E324" s="79" t="n">
        <f aca="false">C324-D324</f>
        <v>2.49015229689778</v>
      </c>
      <c r="F324" s="67" t="n">
        <f aca="false">13*C324</f>
        <v>2112.37197985967</v>
      </c>
      <c r="G324" s="79" t="n">
        <f aca="false">E324*31</f>
        <v>77.1947212038311</v>
      </c>
      <c r="H324" s="68" t="n">
        <f aca="false">MIN($G324/3500,$F324/3500)</f>
        <v>0.022055634629666</v>
      </c>
      <c r="I324" s="57"/>
    </row>
    <row r="325" customFormat="false" ht="15" hidden="false" customHeight="false" outlineLevel="0" collapsed="false">
      <c r="A325" s="65" t="n">
        <v>43084</v>
      </c>
      <c r="B325" s="66" t="n">
        <f aca="false">B324+1</f>
        <v>323</v>
      </c>
      <c r="C325" s="67" t="n">
        <f aca="false">C324-H324</f>
        <v>162.468096662268</v>
      </c>
      <c r="D325" s="67" t="n">
        <v>160</v>
      </c>
      <c r="E325" s="79" t="n">
        <f aca="false">C325-D325</f>
        <v>2.46809666226812</v>
      </c>
      <c r="F325" s="67" t="n">
        <f aca="false">13*C325</f>
        <v>2112.08525660949</v>
      </c>
      <c r="G325" s="79" t="n">
        <f aca="false">E325*31</f>
        <v>76.5109965303118</v>
      </c>
      <c r="H325" s="68" t="n">
        <f aca="false">MIN($G325/3500,$F325/3500)</f>
        <v>0.0218602847229462</v>
      </c>
      <c r="I325" s="57"/>
    </row>
    <row r="326" customFormat="false" ht="15" hidden="false" customHeight="false" outlineLevel="0" collapsed="false">
      <c r="A326" s="65" t="n">
        <v>43084</v>
      </c>
      <c r="B326" s="66" t="n">
        <f aca="false">B325+1</f>
        <v>324</v>
      </c>
      <c r="C326" s="67" t="n">
        <f aca="false">C325-H325</f>
        <v>162.446236377545</v>
      </c>
      <c r="D326" s="67" t="n">
        <v>160</v>
      </c>
      <c r="E326" s="79" t="n">
        <f aca="false">C326-D326</f>
        <v>2.44623637754518</v>
      </c>
      <c r="F326" s="67" t="n">
        <f aca="false">13*C326</f>
        <v>2111.80107290809</v>
      </c>
      <c r="G326" s="79" t="n">
        <f aca="false">E326*31</f>
        <v>75.8333277039005</v>
      </c>
      <c r="H326" s="68" t="n">
        <f aca="false">MIN($G326/3500,$F326/3500)</f>
        <v>0.0216666650582573</v>
      </c>
      <c r="I326" s="57"/>
    </row>
    <row r="327" customFormat="false" ht="15" hidden="false" customHeight="false" outlineLevel="0" collapsed="false">
      <c r="A327" s="65" t="n">
        <v>43084</v>
      </c>
      <c r="B327" s="66" t="n">
        <f aca="false">B326+1</f>
        <v>325</v>
      </c>
      <c r="C327" s="67" t="n">
        <f aca="false">C326-H326</f>
        <v>162.424569712487</v>
      </c>
      <c r="D327" s="67" t="n">
        <v>160</v>
      </c>
      <c r="E327" s="79" t="n">
        <f aca="false">C327-D327</f>
        <v>2.42456971248691</v>
      </c>
      <c r="F327" s="67" t="n">
        <f aca="false">13*C327</f>
        <v>2111.51940626233</v>
      </c>
      <c r="G327" s="79" t="n">
        <f aca="false">E327*31</f>
        <v>75.1616610870943</v>
      </c>
      <c r="H327" s="68" t="n">
        <f aca="false">MIN($G327/3500,$F327/3500)</f>
        <v>0.0214747603105984</v>
      </c>
      <c r="I327" s="57"/>
    </row>
    <row r="328" customFormat="false" ht="15" hidden="false" customHeight="false" outlineLevel="0" collapsed="false">
      <c r="A328" s="65" t="n">
        <v>43084</v>
      </c>
      <c r="B328" s="66" t="n">
        <f aca="false">B327+1</f>
        <v>326</v>
      </c>
      <c r="C328" s="67" t="n">
        <f aca="false">C327-H327</f>
        <v>162.403094952176</v>
      </c>
      <c r="D328" s="67" t="n">
        <v>160</v>
      </c>
      <c r="E328" s="79" t="n">
        <f aca="false">C328-D328</f>
        <v>2.4030949521763</v>
      </c>
      <c r="F328" s="67" t="n">
        <f aca="false">13*C328</f>
        <v>2111.24023437829</v>
      </c>
      <c r="G328" s="79" t="n">
        <f aca="false">E328*31</f>
        <v>74.4959435174654</v>
      </c>
      <c r="H328" s="68" t="n">
        <f aca="false">MIN($G328/3500,$F328/3500)</f>
        <v>0.0212845552907044</v>
      </c>
      <c r="I328" s="57"/>
    </row>
    <row r="329" customFormat="false" ht="15" hidden="false" customHeight="false" outlineLevel="0" collapsed="false">
      <c r="A329" s="65" t="n">
        <v>43084</v>
      </c>
      <c r="B329" s="66" t="n">
        <f aca="false">B328+1</f>
        <v>327</v>
      </c>
      <c r="C329" s="67" t="n">
        <f aca="false">C328-H328</f>
        <v>162.381810396886</v>
      </c>
      <c r="D329" s="67" t="n">
        <v>160</v>
      </c>
      <c r="E329" s="79" t="n">
        <f aca="false">C329-D329</f>
        <v>2.38181039688561</v>
      </c>
      <c r="F329" s="67" t="n">
        <f aca="false">13*C329</f>
        <v>2110.96353515951</v>
      </c>
      <c r="G329" s="79" t="n">
        <f aca="false">E329*31</f>
        <v>73.836122303454</v>
      </c>
      <c r="H329" s="68" t="n">
        <f aca="false">MIN($G329/3500,$F329/3500)</f>
        <v>0.021096034943844</v>
      </c>
      <c r="I329" s="57"/>
    </row>
    <row r="330" customFormat="false" ht="15" hidden="false" customHeight="false" outlineLevel="0" collapsed="false">
      <c r="A330" s="65" t="n">
        <v>43084</v>
      </c>
      <c r="B330" s="66" t="n">
        <f aca="false">B329+1</f>
        <v>328</v>
      </c>
      <c r="C330" s="67" t="n">
        <f aca="false">C329-H329</f>
        <v>162.360714361942</v>
      </c>
      <c r="D330" s="67" t="n">
        <v>160</v>
      </c>
      <c r="E330" s="79" t="n">
        <f aca="false">C330-D330</f>
        <v>2.36071436194177</v>
      </c>
      <c r="F330" s="67" t="n">
        <f aca="false">13*C330</f>
        <v>2110.68928670524</v>
      </c>
      <c r="G330" s="79" t="n">
        <f aca="false">E330*31</f>
        <v>73.182145220195</v>
      </c>
      <c r="H330" s="68" t="n">
        <f aca="false">MIN($G330/3500,$F330/3500)</f>
        <v>0.0209091843486271</v>
      </c>
      <c r="I330" s="57"/>
    </row>
    <row r="331" customFormat="false" ht="15" hidden="false" customHeight="false" outlineLevel="0" collapsed="false">
      <c r="A331" s="65" t="n">
        <v>43084</v>
      </c>
      <c r="B331" s="66" t="n">
        <f aca="false">B330+1</f>
        <v>329</v>
      </c>
      <c r="C331" s="67" t="n">
        <f aca="false">C330-H330</f>
        <v>162.339805177593</v>
      </c>
      <c r="D331" s="67" t="n">
        <v>160</v>
      </c>
      <c r="E331" s="79" t="n">
        <f aca="false">C331-D331</f>
        <v>2.33980517759315</v>
      </c>
      <c r="F331" s="67" t="n">
        <f aca="false">13*C331</f>
        <v>2110.41746730871</v>
      </c>
      <c r="G331" s="79" t="n">
        <f aca="false">E331*31</f>
        <v>72.5339605053876</v>
      </c>
      <c r="H331" s="68" t="n">
        <f aca="false">MIN($G331/3500,$F331/3500)</f>
        <v>0.020723988715825</v>
      </c>
      <c r="I331" s="57"/>
    </row>
    <row r="332" customFormat="false" ht="15" hidden="false" customHeight="false" outlineLevel="0" collapsed="false">
      <c r="A332" s="65" t="n">
        <v>43084</v>
      </c>
      <c r="B332" s="66" t="n">
        <f aca="false">B331+1</f>
        <v>330</v>
      </c>
      <c r="C332" s="67" t="n">
        <f aca="false">C331-H331</f>
        <v>162.319081188877</v>
      </c>
      <c r="D332" s="67" t="n">
        <v>160</v>
      </c>
      <c r="E332" s="79" t="n">
        <f aca="false">C332-D332</f>
        <v>2.31908118887733</v>
      </c>
      <c r="F332" s="67" t="n">
        <f aca="false">13*C332</f>
        <v>2110.14805545541</v>
      </c>
      <c r="G332" s="79" t="n">
        <f aca="false">E332*31</f>
        <v>71.8915168551974</v>
      </c>
      <c r="H332" s="68" t="n">
        <f aca="false">MIN($G332/3500,$F332/3500)</f>
        <v>0.0205404333871992</v>
      </c>
      <c r="I332" s="57"/>
    </row>
    <row r="333" customFormat="false" ht="15" hidden="false" customHeight="false" outlineLevel="0" collapsed="false">
      <c r="A333" s="65" t="n">
        <v>43084</v>
      </c>
      <c r="B333" s="66" t="n">
        <f aca="false">B332+1</f>
        <v>331</v>
      </c>
      <c r="C333" s="67" t="n">
        <f aca="false">C332-H332</f>
        <v>162.29854075549</v>
      </c>
      <c r="D333" s="67" t="n">
        <v>160</v>
      </c>
      <c r="E333" s="79" t="n">
        <f aca="false">C333-D333</f>
        <v>2.29854075549014</v>
      </c>
      <c r="F333" s="67" t="n">
        <f aca="false">13*C333</f>
        <v>2109.88102982137</v>
      </c>
      <c r="G333" s="79" t="n">
        <f aca="false">E333*31</f>
        <v>71.2547634201943</v>
      </c>
      <c r="H333" s="68" t="n">
        <f aca="false">MIN($G333/3500,$F333/3500)</f>
        <v>0.0203585038343412</v>
      </c>
      <c r="I333" s="57"/>
    </row>
    <row r="334" customFormat="false" ht="15" hidden="false" customHeight="false" outlineLevel="0" collapsed="false">
      <c r="A334" s="65" t="n">
        <v>43084</v>
      </c>
      <c r="B334" s="66" t="n">
        <f aca="false">B333+1</f>
        <v>332</v>
      </c>
      <c r="C334" s="67" t="n">
        <f aca="false">C333-H333</f>
        <v>162.278182251656</v>
      </c>
      <c r="D334" s="67" t="n">
        <v>160</v>
      </c>
      <c r="E334" s="79" t="n">
        <f aca="false">C334-D334</f>
        <v>2.27818225165581</v>
      </c>
      <c r="F334" s="67" t="n">
        <f aca="false">13*C334</f>
        <v>2109.61636927153</v>
      </c>
      <c r="G334" s="79" t="n">
        <f aca="false">E334*31</f>
        <v>70.62364980133</v>
      </c>
      <c r="H334" s="68" t="n">
        <f aca="false">MIN($G334/3500,$F334/3500)</f>
        <v>0.0201781856575229</v>
      </c>
      <c r="I334" s="57"/>
    </row>
    <row r="335" customFormat="false" ht="15" hidden="false" customHeight="false" outlineLevel="0" collapsed="false">
      <c r="A335" s="65" t="n">
        <v>43084</v>
      </c>
      <c r="B335" s="66" t="n">
        <f aca="false">B334+1</f>
        <v>333</v>
      </c>
      <c r="C335" s="67" t="n">
        <f aca="false">C334-H334</f>
        <v>162.258004065998</v>
      </c>
      <c r="D335" s="67" t="n">
        <v>160</v>
      </c>
      <c r="E335" s="79" t="n">
        <f aca="false">C335-D335</f>
        <v>2.25800406599828</v>
      </c>
      <c r="F335" s="67" t="n">
        <f aca="false">13*C335</f>
        <v>2109.35405285798</v>
      </c>
      <c r="G335" s="79" t="n">
        <f aca="false">E335*31</f>
        <v>69.9981260459466</v>
      </c>
      <c r="H335" s="68" t="n">
        <f aca="false">MIN($G335/3500,$F335/3500)</f>
        <v>0.0199994645845562</v>
      </c>
      <c r="I335" s="57"/>
    </row>
    <row r="336" customFormat="false" ht="15" hidden="false" customHeight="false" outlineLevel="0" collapsed="false">
      <c r="A336" s="65" t="n">
        <v>43084</v>
      </c>
      <c r="B336" s="66" t="n">
        <f aca="false">B335+1</f>
        <v>334</v>
      </c>
      <c r="C336" s="67" t="n">
        <f aca="false">C335-H335</f>
        <v>162.238004601414</v>
      </c>
      <c r="D336" s="67" t="n">
        <v>160</v>
      </c>
      <c r="E336" s="79" t="n">
        <f aca="false">C336-D336</f>
        <v>2.23800460141373</v>
      </c>
      <c r="F336" s="67" t="n">
        <f aca="false">13*C336</f>
        <v>2109.09405981838</v>
      </c>
      <c r="G336" s="79" t="n">
        <f aca="false">E336*31</f>
        <v>69.3781426438258</v>
      </c>
      <c r="H336" s="68" t="n">
        <f aca="false">MIN($G336/3500,$F336/3500)</f>
        <v>0.0198223264696645</v>
      </c>
      <c r="I336" s="57"/>
    </row>
    <row r="337" customFormat="false" ht="15" hidden="false" customHeight="false" outlineLevel="0" collapsed="false">
      <c r="A337" s="65" t="n">
        <v>43084</v>
      </c>
      <c r="B337" s="66" t="n">
        <f aca="false">B336+1</f>
        <v>335</v>
      </c>
      <c r="C337" s="67" t="n">
        <f aca="false">C336-H336</f>
        <v>162.218182274944</v>
      </c>
      <c r="D337" s="67" t="n">
        <v>160</v>
      </c>
      <c r="E337" s="79" t="n">
        <f aca="false">C337-D337</f>
        <v>2.21818227494407</v>
      </c>
      <c r="F337" s="67" t="n">
        <f aca="false">13*C337</f>
        <v>2108.83636957427</v>
      </c>
      <c r="G337" s="79" t="n">
        <f aca="false">E337*31</f>
        <v>68.7636505232662</v>
      </c>
      <c r="H337" s="68" t="n">
        <f aca="false">MIN($G337/3500,$F337/3500)</f>
        <v>0.0196467572923618</v>
      </c>
      <c r="I337" s="57"/>
    </row>
    <row r="338" customFormat="false" ht="15" hidden="false" customHeight="false" outlineLevel="0" collapsed="false">
      <c r="A338" s="65" t="n">
        <v>43084</v>
      </c>
      <c r="B338" s="66" t="n">
        <f aca="false">B337+1</f>
        <v>336</v>
      </c>
      <c r="C338" s="67" t="n">
        <f aca="false">C337-H337</f>
        <v>162.198535517652</v>
      </c>
      <c r="D338" s="67" t="n">
        <v>160</v>
      </c>
      <c r="E338" s="79" t="n">
        <f aca="false">C338-D338</f>
        <v>2.19853551765172</v>
      </c>
      <c r="F338" s="67" t="n">
        <f aca="false">13*C338</f>
        <v>2108.58096172947</v>
      </c>
      <c r="G338" s="79" t="n">
        <f aca="false">E338*31</f>
        <v>68.1546010472033</v>
      </c>
      <c r="H338" s="68" t="n">
        <f aca="false">MIN($G338/3500,$F338/3500)</f>
        <v>0.0194727431563438</v>
      </c>
      <c r="I338" s="57"/>
    </row>
    <row r="339" customFormat="false" ht="15" hidden="false" customHeight="false" outlineLevel="0" collapsed="false">
      <c r="A339" s="65" t="n">
        <v>43084</v>
      </c>
      <c r="B339" s="66" t="n">
        <f aca="false">B338+1</f>
        <v>337</v>
      </c>
      <c r="C339" s="67" t="n">
        <f aca="false">C338-H338</f>
        <v>162.179062774495</v>
      </c>
      <c r="D339" s="67" t="n">
        <v>160</v>
      </c>
      <c r="E339" s="79" t="n">
        <f aca="false">C339-D339</f>
        <v>2.17906277449538</v>
      </c>
      <c r="F339" s="67" t="n">
        <f aca="false">13*C339</f>
        <v>2108.32781606844</v>
      </c>
      <c r="G339" s="79" t="n">
        <f aca="false">E339*31</f>
        <v>67.5509460093567</v>
      </c>
      <c r="H339" s="68" t="n">
        <f aca="false">MIN($G339/3500,$F339/3500)</f>
        <v>0.0193002702883876</v>
      </c>
      <c r="I339" s="57"/>
    </row>
    <row r="340" customFormat="false" ht="15" hidden="false" customHeight="false" outlineLevel="0" collapsed="false">
      <c r="A340" s="65" t="n">
        <v>43084</v>
      </c>
      <c r="B340" s="66" t="n">
        <f aca="false">B339+1</f>
        <v>338</v>
      </c>
      <c r="C340" s="67" t="n">
        <f aca="false">C339-H339</f>
        <v>162.159762504207</v>
      </c>
      <c r="D340" s="67" t="n">
        <v>160</v>
      </c>
      <c r="E340" s="79" t="n">
        <f aca="false">C340-D340</f>
        <v>2.15976250420698</v>
      </c>
      <c r="F340" s="67" t="n">
        <f aca="false">13*C340</f>
        <v>2108.07691255469</v>
      </c>
      <c r="G340" s="79" t="n">
        <f aca="false">E340*31</f>
        <v>66.9526376304164</v>
      </c>
      <c r="H340" s="68" t="n">
        <f aca="false">MIN($G340/3500,$F340/3500)</f>
        <v>0.0191293250372618</v>
      </c>
      <c r="I340" s="57"/>
    </row>
    <row r="341" customFormat="false" ht="15" hidden="false" customHeight="false" outlineLevel="0" collapsed="false">
      <c r="A341" s="65" t="n">
        <v>43084</v>
      </c>
      <c r="B341" s="66" t="n">
        <f aca="false">B340+1</f>
        <v>339</v>
      </c>
      <c r="C341" s="67" t="n">
        <f aca="false">C340-H340</f>
        <v>162.14063317917</v>
      </c>
      <c r="D341" s="67" t="n">
        <v>160</v>
      </c>
      <c r="E341" s="79" t="n">
        <f aca="false">C341-D341</f>
        <v>2.14063317916973</v>
      </c>
      <c r="F341" s="67" t="n">
        <f aca="false">13*C341</f>
        <v>2107.82823132921</v>
      </c>
      <c r="G341" s="79" t="n">
        <f aca="false">E341*31</f>
        <v>66.3596285542615</v>
      </c>
      <c r="H341" s="68" t="n">
        <f aca="false">MIN($G341/3500,$F341/3500)</f>
        <v>0.0189598938726461</v>
      </c>
      <c r="I341" s="57"/>
    </row>
    <row r="342" customFormat="false" ht="15" hidden="false" customHeight="false" outlineLevel="0" collapsed="false">
      <c r="A342" s="65" t="n">
        <v>43084</v>
      </c>
      <c r="B342" s="66" t="n">
        <f aca="false">B341+1</f>
        <v>340</v>
      </c>
      <c r="C342" s="67" t="n">
        <f aca="false">C341-H341</f>
        <v>162.121673285297</v>
      </c>
      <c r="D342" s="67" t="n">
        <v>160</v>
      </c>
      <c r="E342" s="79" t="n">
        <f aca="false">C342-D342</f>
        <v>2.12167328529708</v>
      </c>
      <c r="F342" s="67" t="n">
        <f aca="false">13*C342</f>
        <v>2107.58175270886</v>
      </c>
      <c r="G342" s="79" t="n">
        <f aca="false">E342*31</f>
        <v>65.7718718442094</v>
      </c>
      <c r="H342" s="68" t="n">
        <f aca="false">MIN($G342/3500,$F342/3500)</f>
        <v>0.0187919633840598</v>
      </c>
      <c r="I342" s="57"/>
    </row>
    <row r="343" customFormat="false" ht="15" hidden="false" customHeight="false" outlineLevel="0" collapsed="false">
      <c r="A343" s="65" t="n">
        <v>43084</v>
      </c>
      <c r="B343" s="66" t="n">
        <f aca="false">B342+1</f>
        <v>341</v>
      </c>
      <c r="C343" s="67" t="n">
        <f aca="false">C342-H342</f>
        <v>162.102881321913</v>
      </c>
      <c r="D343" s="67" t="n">
        <v>160</v>
      </c>
      <c r="E343" s="79" t="n">
        <f aca="false">C343-D343</f>
        <v>2.10288132191303</v>
      </c>
      <c r="F343" s="67" t="n">
        <f aca="false">13*C343</f>
        <v>2107.33745718487</v>
      </c>
      <c r="G343" s="79" t="n">
        <f aca="false">E343*31</f>
        <v>65.189320979304</v>
      </c>
      <c r="H343" s="68" t="n">
        <f aca="false">MIN($G343/3500,$F343/3500)</f>
        <v>0.0186255202798011</v>
      </c>
      <c r="I343" s="57"/>
    </row>
    <row r="344" customFormat="false" ht="15" hidden="false" customHeight="false" outlineLevel="0" collapsed="false">
      <c r="A344" s="65" t="n">
        <v>43084</v>
      </c>
      <c r="B344" s="66" t="n">
        <f aca="false">B343+1</f>
        <v>342</v>
      </c>
      <c r="C344" s="67" t="n">
        <f aca="false">C343-H343</f>
        <v>162.084255801633</v>
      </c>
      <c r="D344" s="67" t="n">
        <v>160</v>
      </c>
      <c r="E344" s="79" t="n">
        <f aca="false">C344-D344</f>
        <v>2.08425580163322</v>
      </c>
      <c r="F344" s="67" t="n">
        <f aca="false">13*C344</f>
        <v>2107.09532542123</v>
      </c>
      <c r="G344" s="79" t="n">
        <f aca="false">E344*31</f>
        <v>64.6119298506298</v>
      </c>
      <c r="H344" s="68" t="n">
        <f aca="false">MIN($G344/3500,$F344/3500)</f>
        <v>0.0184605513858942</v>
      </c>
      <c r="I344" s="57"/>
    </row>
    <row r="345" customFormat="false" ht="15" hidden="false" customHeight="false" outlineLevel="0" collapsed="false">
      <c r="A345" s="65" t="n">
        <v>43084</v>
      </c>
      <c r="B345" s="66" t="n">
        <f aca="false">B344+1</f>
        <v>343</v>
      </c>
      <c r="C345" s="67" t="n">
        <f aca="false">C344-H344</f>
        <v>162.065795250247</v>
      </c>
      <c r="D345" s="67" t="n">
        <v>160</v>
      </c>
      <c r="E345" s="79" t="n">
        <f aca="false">C345-D345</f>
        <v>2.06579525024733</v>
      </c>
      <c r="F345" s="67" t="n">
        <f aca="false">13*C345</f>
        <v>2106.85533825322</v>
      </c>
      <c r="G345" s="79" t="n">
        <f aca="false">E345*31</f>
        <v>64.0396527576673</v>
      </c>
      <c r="H345" s="68" t="n">
        <f aca="false">MIN($G345/3500,$F345/3500)</f>
        <v>0.0182970436450478</v>
      </c>
      <c r="I345" s="57"/>
    </row>
    <row r="346" customFormat="false" ht="15" hidden="false" customHeight="false" outlineLevel="0" collapsed="false">
      <c r="A346" s="65" t="n">
        <v>43084</v>
      </c>
      <c r="B346" s="66" t="n">
        <f aca="false">B345+1</f>
        <v>344</v>
      </c>
      <c r="C346" s="67" t="n">
        <f aca="false">C345-H345</f>
        <v>162.047498206602</v>
      </c>
      <c r="D346" s="67" t="n">
        <v>160</v>
      </c>
      <c r="E346" s="79" t="n">
        <f aca="false">C346-D346</f>
        <v>2.04749820660228</v>
      </c>
      <c r="F346" s="67" t="n">
        <f aca="false">13*C346</f>
        <v>2106.61747668583</v>
      </c>
      <c r="G346" s="79" t="n">
        <f aca="false">E346*31</f>
        <v>63.4724444046708</v>
      </c>
      <c r="H346" s="68" t="n">
        <f aca="false">MIN($G346/3500,$F346/3500)</f>
        <v>0.0181349841156202</v>
      </c>
      <c r="I346" s="57"/>
    </row>
    <row r="347" customFormat="false" ht="15" hidden="false" customHeight="false" outlineLevel="0" collapsed="false">
      <c r="A347" s="65" t="n">
        <v>43084</v>
      </c>
      <c r="B347" s="66" t="n">
        <f aca="false">B346+1</f>
        <v>345</v>
      </c>
      <c r="C347" s="67" t="n">
        <f aca="false">C346-H346</f>
        <v>162.029363222487</v>
      </c>
      <c r="D347" s="67" t="n">
        <v>160</v>
      </c>
      <c r="E347" s="79" t="n">
        <f aca="false">C347-D347</f>
        <v>2.02936322248667</v>
      </c>
      <c r="F347" s="67" t="n">
        <f aca="false">13*C347</f>
        <v>2106.38172189233</v>
      </c>
      <c r="G347" s="79" t="n">
        <f aca="false">E347*31</f>
        <v>62.9102598970866</v>
      </c>
      <c r="H347" s="68" t="n">
        <f aca="false">MIN($G347/3500,$F347/3500)</f>
        <v>0.0179743599705962</v>
      </c>
      <c r="I347" s="57"/>
    </row>
    <row r="348" customFormat="false" ht="15" hidden="false" customHeight="false" outlineLevel="0" collapsed="false">
      <c r="A348" s="65" t="n">
        <v>43084</v>
      </c>
      <c r="B348" s="66" t="n">
        <f aca="false">B347+1</f>
        <v>346</v>
      </c>
      <c r="C348" s="67" t="n">
        <f aca="false">C347-H347</f>
        <v>162.011388862516</v>
      </c>
      <c r="D348" s="67" t="n">
        <v>160</v>
      </c>
      <c r="E348" s="79" t="n">
        <f aca="false">C348-D348</f>
        <v>2.01138886251607</v>
      </c>
      <c r="F348" s="67" t="n">
        <f aca="false">13*C348</f>
        <v>2106.14805521271</v>
      </c>
      <c r="G348" s="79" t="n">
        <f aca="false">E348*31</f>
        <v>62.3530547379982</v>
      </c>
      <c r="H348" s="68" t="n">
        <f aca="false">MIN($G348/3500,$F348/3500)</f>
        <v>0.0178151584965709</v>
      </c>
      <c r="I348" s="57"/>
    </row>
    <row r="349" customFormat="false" ht="15" hidden="false" customHeight="false" outlineLevel="0" collapsed="false">
      <c r="A349" s="65" t="n">
        <v>43084</v>
      </c>
      <c r="B349" s="66" t="n">
        <f aca="false">B348+1</f>
        <v>347</v>
      </c>
      <c r="C349" s="67" t="n">
        <f aca="false">C348-H348</f>
        <v>161.99357370402</v>
      </c>
      <c r="D349" s="67" t="n">
        <v>160</v>
      </c>
      <c r="E349" s="79" t="n">
        <f aca="false">C349-D349</f>
        <v>1.9935737040195</v>
      </c>
      <c r="F349" s="67" t="n">
        <f aca="false">13*C349</f>
        <v>2105.91645815225</v>
      </c>
      <c r="G349" s="79" t="n">
        <f aca="false">E349*31</f>
        <v>61.8007848246044</v>
      </c>
      <c r="H349" s="68" t="n">
        <f aca="false">MIN($G349/3500,$F349/3500)</f>
        <v>0.0176573670927441</v>
      </c>
      <c r="I349" s="57"/>
    </row>
    <row r="350" customFormat="false" ht="15" hidden="false" customHeight="false" outlineLevel="0" collapsed="false">
      <c r="A350" s="65" t="n">
        <v>43084</v>
      </c>
      <c r="B350" s="66" t="n">
        <f aca="false">B349+1</f>
        <v>348</v>
      </c>
      <c r="C350" s="67" t="n">
        <f aca="false">C349-H349</f>
        <v>161.975916336927</v>
      </c>
      <c r="D350" s="67" t="n">
        <v>160</v>
      </c>
      <c r="E350" s="79" t="n">
        <f aca="false">C350-D350</f>
        <v>1.97591633692676</v>
      </c>
      <c r="F350" s="67" t="n">
        <f aca="false">13*C350</f>
        <v>2105.68691238005</v>
      </c>
      <c r="G350" s="79" t="n">
        <f aca="false">E350*31</f>
        <v>61.2534064447295</v>
      </c>
      <c r="H350" s="68" t="n">
        <f aca="false">MIN($G350/3500,$F350/3500)</f>
        <v>0.0175009732699227</v>
      </c>
      <c r="I350" s="57"/>
    </row>
    <row r="351" customFormat="false" ht="15" hidden="false" customHeight="false" outlineLevel="0" collapsed="false">
      <c r="A351" s="65" t="n">
        <v>43084</v>
      </c>
      <c r="B351" s="66" t="n">
        <f aca="false">B350+1</f>
        <v>349</v>
      </c>
      <c r="C351" s="67" t="n">
        <f aca="false">C350-H350</f>
        <v>161.958415363657</v>
      </c>
      <c r="D351" s="67" t="n">
        <v>160</v>
      </c>
      <c r="E351" s="79" t="n">
        <f aca="false">C351-D351</f>
        <v>1.95841536365683</v>
      </c>
      <c r="F351" s="67" t="n">
        <f aca="false">13*C351</f>
        <v>2105.45939972754</v>
      </c>
      <c r="G351" s="79" t="n">
        <f aca="false">E351*31</f>
        <v>60.7108762733616</v>
      </c>
      <c r="H351" s="68" t="n">
        <f aca="false">MIN($G351/3500,$F351/3500)</f>
        <v>0.0173459646495319</v>
      </c>
      <c r="I351" s="57"/>
    </row>
    <row r="352" customFormat="false" ht="15" hidden="false" customHeight="false" outlineLevel="0" collapsed="false">
      <c r="A352" s="65" t="n">
        <v>43084</v>
      </c>
      <c r="B352" s="66" t="n">
        <f aca="false">B351+1</f>
        <v>350</v>
      </c>
      <c r="C352" s="67" t="n">
        <f aca="false">C351-H351</f>
        <v>161.941069399007</v>
      </c>
      <c r="D352" s="67" t="n">
        <v>160</v>
      </c>
      <c r="E352" s="79" t="n">
        <f aca="false">C352-D352</f>
        <v>1.94106939900729</v>
      </c>
      <c r="F352" s="67" t="n">
        <f aca="false">13*C352</f>
        <v>2105.23390218709</v>
      </c>
      <c r="G352" s="79" t="n">
        <f aca="false">E352*31</f>
        <v>60.173151369226</v>
      </c>
      <c r="H352" s="68" t="n">
        <f aca="false">MIN($G352/3500,$F352/3500)</f>
        <v>0.017192328962636</v>
      </c>
      <c r="I352" s="57"/>
    </row>
    <row r="353" customFormat="false" ht="15" hidden="false" customHeight="false" outlineLevel="0" collapsed="false">
      <c r="A353" s="65" t="n">
        <v>43084</v>
      </c>
      <c r="B353" s="66" t="n">
        <f aca="false">B352+1</f>
        <v>351</v>
      </c>
      <c r="C353" s="67" t="n">
        <f aca="false">C352-H352</f>
        <v>161.923877070045</v>
      </c>
      <c r="D353" s="67" t="n">
        <v>160</v>
      </c>
      <c r="E353" s="79" t="n">
        <f aca="false">C353-D353</f>
        <v>1.92387707004465</v>
      </c>
      <c r="F353" s="67" t="n">
        <f aca="false">13*C353</f>
        <v>2105.01040191058</v>
      </c>
      <c r="G353" s="79" t="n">
        <f aca="false">E353*31</f>
        <v>59.6401891713843</v>
      </c>
      <c r="H353" s="68" t="n">
        <f aca="false">MIN($G353/3500,$F353/3500)</f>
        <v>0.0170400540489669</v>
      </c>
      <c r="I353" s="57"/>
    </row>
    <row r="354" customFormat="false" ht="15" hidden="false" customHeight="false" outlineLevel="0" collapsed="false">
      <c r="A354" s="65" t="n">
        <v>43084</v>
      </c>
      <c r="B354" s="66" t="n">
        <f aca="false">B353+1</f>
        <v>352</v>
      </c>
      <c r="C354" s="67" t="n">
        <f aca="false">C353-H353</f>
        <v>161.906837015996</v>
      </c>
      <c r="D354" s="67" t="n">
        <v>160</v>
      </c>
      <c r="E354" s="79" t="n">
        <f aca="false">C354-D354</f>
        <v>1.90683701599568</v>
      </c>
      <c r="F354" s="67" t="n">
        <f aca="false">13*C354</f>
        <v>2104.78888120794</v>
      </c>
      <c r="G354" s="79" t="n">
        <f aca="false">E354*31</f>
        <v>59.111947495866</v>
      </c>
      <c r="H354" s="68" t="n">
        <f aca="false">MIN($G354/3500,$F354/3500)</f>
        <v>0.0168891278559617</v>
      </c>
      <c r="I354" s="57"/>
    </row>
    <row r="355" customFormat="false" ht="15" hidden="false" customHeight="false" outlineLevel="0" collapsed="false">
      <c r="A355" s="65" t="n">
        <v>43084</v>
      </c>
      <c r="B355" s="66" t="n">
        <f aca="false">B354+1</f>
        <v>353</v>
      </c>
      <c r="C355" s="67" t="n">
        <f aca="false">C354-H354</f>
        <v>161.88994788814</v>
      </c>
      <c r="D355" s="67" t="n">
        <v>160</v>
      </c>
      <c r="E355" s="79" t="n">
        <f aca="false">C355-D355</f>
        <v>1.88994788813972</v>
      </c>
      <c r="F355" s="67" t="n">
        <f aca="false">13*C355</f>
        <v>2104.56932254582</v>
      </c>
      <c r="G355" s="79" t="n">
        <f aca="false">E355*31</f>
        <v>58.5883845323312</v>
      </c>
      <c r="H355" s="68" t="n">
        <f aca="false">MIN($G355/3500,$F355/3500)</f>
        <v>0.0167395384378089</v>
      </c>
      <c r="I355" s="57"/>
    </row>
    <row r="356" customFormat="false" ht="15" hidden="false" customHeight="false" outlineLevel="0" collapsed="false">
      <c r="A356" s="65" t="n">
        <v>43084</v>
      </c>
      <c r="B356" s="66" t="n">
        <f aca="false">B355+1</f>
        <v>354</v>
      </c>
      <c r="C356" s="67" t="n">
        <f aca="false">C355-H355</f>
        <v>161.873208349702</v>
      </c>
      <c r="D356" s="67" t="n">
        <v>160</v>
      </c>
      <c r="E356" s="79" t="n">
        <f aca="false">C356-D356</f>
        <v>1.87320834970191</v>
      </c>
      <c r="F356" s="67" t="n">
        <f aca="false">13*C356</f>
        <v>2104.35170854612</v>
      </c>
      <c r="G356" s="79" t="n">
        <f aca="false">E356*31</f>
        <v>58.0694588407593</v>
      </c>
      <c r="H356" s="68" t="n">
        <f aca="false">MIN($G356/3500,$F356/3500)</f>
        <v>0.0165912739545026</v>
      </c>
      <c r="I356" s="57"/>
    </row>
    <row r="357" customFormat="false" ht="15" hidden="false" customHeight="false" outlineLevel="0" collapsed="false">
      <c r="A357" s="65" t="n">
        <v>43084</v>
      </c>
      <c r="B357" s="66" t="n">
        <f aca="false">B356+1</f>
        <v>355</v>
      </c>
      <c r="C357" s="67" t="n">
        <f aca="false">C356-H356</f>
        <v>161.856617075747</v>
      </c>
      <c r="D357" s="67" t="n">
        <v>160</v>
      </c>
      <c r="E357" s="79" t="n">
        <f aca="false">C357-D357</f>
        <v>1.85661707574741</v>
      </c>
      <c r="F357" s="67" t="n">
        <f aca="false">13*C357</f>
        <v>2104.13602198472</v>
      </c>
      <c r="G357" s="79" t="n">
        <f aca="false">E357*31</f>
        <v>57.5551293481697</v>
      </c>
      <c r="H357" s="68" t="n">
        <f aca="false">MIN($G357/3500,$F357/3500)</f>
        <v>0.0164443226709056</v>
      </c>
      <c r="I357" s="57"/>
    </row>
    <row r="358" customFormat="false" ht="15" hidden="false" customHeight="false" outlineLevel="0" collapsed="false">
      <c r="A358" s="65" t="n">
        <v>43084</v>
      </c>
      <c r="B358" s="66" t="n">
        <f aca="false">B357+1</f>
        <v>356</v>
      </c>
      <c r="C358" s="67" t="n">
        <f aca="false">C357-H357</f>
        <v>161.840172753077</v>
      </c>
      <c r="D358" s="67" t="n">
        <v>160</v>
      </c>
      <c r="E358" s="79" t="n">
        <f aca="false">C358-D358</f>
        <v>1.8401727530765</v>
      </c>
      <c r="F358" s="67" t="n">
        <f aca="false">13*C358</f>
        <v>2103.92224578999</v>
      </c>
      <c r="G358" s="79" t="n">
        <f aca="false">E358*31</f>
        <v>57.0453553453716</v>
      </c>
      <c r="H358" s="68" t="n">
        <f aca="false">MIN($G358/3500,$F358/3500)</f>
        <v>0.0162986729558204</v>
      </c>
      <c r="I358" s="57"/>
    </row>
    <row r="359" customFormat="false" ht="15" hidden="false" customHeight="false" outlineLevel="0" collapsed="false">
      <c r="A359" s="65" t="n">
        <v>43084</v>
      </c>
      <c r="B359" s="66" t="n">
        <f aca="false">B358+1</f>
        <v>357</v>
      </c>
      <c r="C359" s="67" t="n">
        <f aca="false">C358-H358</f>
        <v>161.823874080121</v>
      </c>
      <c r="D359" s="67" t="n">
        <v>160</v>
      </c>
      <c r="E359" s="79" t="n">
        <f aca="false">C359-D359</f>
        <v>1.82387408012067</v>
      </c>
      <c r="F359" s="67" t="n">
        <f aca="false">13*C359</f>
        <v>2103.71036304157</v>
      </c>
      <c r="G359" s="79" t="n">
        <f aca="false">E359*31</f>
        <v>56.5400964837409</v>
      </c>
      <c r="H359" s="68" t="n">
        <f aca="false">MIN($G359/3500,$F359/3500)</f>
        <v>0.0161543132810688</v>
      </c>
      <c r="I359" s="57"/>
    </row>
    <row r="360" customFormat="false" ht="15" hidden="false" customHeight="false" outlineLevel="0" collapsed="false">
      <c r="A360" s="65" t="n">
        <v>43084</v>
      </c>
      <c r="B360" s="66" t="n">
        <f aca="false">B359+1</f>
        <v>358</v>
      </c>
      <c r="C360" s="67" t="n">
        <f aca="false">C359-H359</f>
        <v>161.80771976684</v>
      </c>
      <c r="D360" s="67" t="n">
        <v>160</v>
      </c>
      <c r="E360" s="79" t="n">
        <f aca="false">C360-D360</f>
        <v>1.8077197668396</v>
      </c>
      <c r="F360" s="67" t="n">
        <f aca="false">13*C360</f>
        <v>2103.50035696891</v>
      </c>
      <c r="G360" s="79" t="n">
        <f aca="false">E360*31</f>
        <v>56.0393127720275</v>
      </c>
      <c r="H360" s="68" t="n">
        <f aca="false">MIN($G360/3500,$F360/3500)</f>
        <v>0.0160112322205793</v>
      </c>
      <c r="I360" s="57"/>
    </row>
    <row r="361" customFormat="false" ht="15" hidden="false" customHeight="false" outlineLevel="0" collapsed="false">
      <c r="A361" s="65" t="n">
        <v>43084</v>
      </c>
      <c r="B361" s="66" t="n">
        <f aca="false">B360+1</f>
        <v>359</v>
      </c>
      <c r="C361" s="67" t="n">
        <f aca="false">C360-H360</f>
        <v>161.791708534619</v>
      </c>
      <c r="D361" s="67" t="n">
        <v>160</v>
      </c>
      <c r="E361" s="79" t="n">
        <f aca="false">C361-D361</f>
        <v>1.79170853461901</v>
      </c>
      <c r="F361" s="67" t="n">
        <f aca="false">13*C361</f>
        <v>2103.29221095005</v>
      </c>
      <c r="G361" s="79" t="n">
        <f aca="false">E361*31</f>
        <v>55.5429645731892</v>
      </c>
      <c r="H361" s="68" t="n">
        <f aca="false">MIN($G361/3500,$F361/3500)</f>
        <v>0.0158694184494826</v>
      </c>
      <c r="I361" s="57"/>
    </row>
    <row r="362" customFormat="false" ht="15" hidden="false" customHeight="false" outlineLevel="0" collapsed="false">
      <c r="A362" s="65" t="n">
        <v>43084</v>
      </c>
      <c r="B362" s="66" t="n">
        <f aca="false">B361+1</f>
        <v>360</v>
      </c>
      <c r="C362" s="67" t="n">
        <f aca="false">C361-H361</f>
        <v>161.77583911617</v>
      </c>
      <c r="D362" s="67" t="n">
        <v>160</v>
      </c>
      <c r="E362" s="79" t="n">
        <f aca="false">C362-D362</f>
        <v>1.77583911616952</v>
      </c>
      <c r="F362" s="67" t="n">
        <f aca="false">13*C362</f>
        <v>2103.0859085102</v>
      </c>
      <c r="G362" s="79" t="n">
        <f aca="false">E362*31</f>
        <v>55.0510126012552</v>
      </c>
      <c r="H362" s="68" t="n">
        <f aca="false">MIN($G362/3500,$F362/3500)</f>
        <v>0.0157288607432158</v>
      </c>
      <c r="I362" s="57"/>
    </row>
    <row r="363" customFormat="false" ht="15" hidden="false" customHeight="false" outlineLevel="0" collapsed="false">
      <c r="A363" s="65" t="n">
        <v>43084</v>
      </c>
      <c r="B363" s="66" t="n">
        <f aca="false">B362+1</f>
        <v>361</v>
      </c>
      <c r="C363" s="67" t="n">
        <f aca="false">C362-H362</f>
        <v>161.760110255426</v>
      </c>
      <c r="D363" s="67" t="n">
        <v>160</v>
      </c>
      <c r="E363" s="79" t="n">
        <f aca="false">C363-D363</f>
        <v>1.7601102554263</v>
      </c>
      <c r="F363" s="67" t="n">
        <f aca="false">13*C363</f>
        <v>2102.88143332054</v>
      </c>
      <c r="G363" s="79" t="n">
        <f aca="false">E363*31</f>
        <v>54.5634179182152</v>
      </c>
      <c r="H363" s="68" t="n">
        <f aca="false">MIN($G363/3500,$F363/3500)</f>
        <v>0.0155895479766329</v>
      </c>
      <c r="I363" s="57"/>
    </row>
    <row r="364" customFormat="false" ht="15" hidden="false" customHeight="false" outlineLevel="0" collapsed="false">
      <c r="A364" s="65" t="n">
        <v>43084</v>
      </c>
      <c r="B364" s="66" t="n">
        <f aca="false">B363+1</f>
        <v>362</v>
      </c>
      <c r="C364" s="67" t="n">
        <f aca="false">C363-H363</f>
        <v>161.74452070745</v>
      </c>
      <c r="D364" s="67" t="n">
        <v>160</v>
      </c>
      <c r="E364" s="79" t="n">
        <f aca="false">C364-D364</f>
        <v>1.74452070744965</v>
      </c>
      <c r="F364" s="67" t="n">
        <f aca="false">13*C364</f>
        <v>2102.67876919685</v>
      </c>
      <c r="G364" s="79" t="n">
        <f aca="false">E364*31</f>
        <v>54.0801419309392</v>
      </c>
      <c r="H364" s="68" t="n">
        <f aca="false">MIN($G364/3500,$F364/3500)</f>
        <v>0.0154514691231255</v>
      </c>
      <c r="I364" s="57"/>
    </row>
    <row r="365" customFormat="false" ht="15" hidden="false" customHeight="false" outlineLevel="0" collapsed="false">
      <c r="A365" s="65" t="n">
        <v>43084</v>
      </c>
      <c r="B365" s="66" t="n">
        <f aca="false">B364+1</f>
        <v>363</v>
      </c>
      <c r="C365" s="67" t="n">
        <f aca="false">C364-H364</f>
        <v>161.729069238327</v>
      </c>
      <c r="D365" s="67" t="n">
        <v>160</v>
      </c>
      <c r="E365" s="79" t="n">
        <f aca="false">C365-D365</f>
        <v>1.72906923832653</v>
      </c>
      <c r="F365" s="67" t="n">
        <f aca="false">13*C365</f>
        <v>2102.47790009824</v>
      </c>
      <c r="G365" s="79" t="n">
        <f aca="false">E365*31</f>
        <v>53.6011463881225</v>
      </c>
      <c r="H365" s="68" t="n">
        <f aca="false">MIN($G365/3500,$F365/3500)</f>
        <v>0.0153146132537493</v>
      </c>
      <c r="I365" s="57"/>
    </row>
    <row r="366" customFormat="false" ht="15" hidden="false" customHeight="false" outlineLevel="0" collapsed="false">
      <c r="A366" s="65" t="n">
        <v>43084</v>
      </c>
      <c r="B366" s="66" t="n">
        <f aca="false">B365+1</f>
        <v>364</v>
      </c>
      <c r="C366" s="67" t="n">
        <f aca="false">C365-H365</f>
        <v>161.713754625073</v>
      </c>
      <c r="D366" s="67" t="n">
        <v>160</v>
      </c>
      <c r="E366" s="79" t="n">
        <f aca="false">C366-D366</f>
        <v>1.7137546250728</v>
      </c>
      <c r="F366" s="67" t="n">
        <f aca="false">13*C366</f>
        <v>2102.27881012595</v>
      </c>
      <c r="G366" s="79" t="n">
        <f aca="false">E366*31</f>
        <v>53.1263933772567</v>
      </c>
      <c r="H366" s="68" t="n">
        <f aca="false">MIN($G366/3500,$F366/3500)</f>
        <v>0.015178969536359</v>
      </c>
      <c r="I366" s="57"/>
    </row>
    <row r="367" customFormat="false" ht="15" hidden="false" customHeight="false" outlineLevel="0" collapsed="false">
      <c r="A367" s="65" t="n">
        <v>43084</v>
      </c>
      <c r="B367" s="66" t="n">
        <f aca="false">B366+1</f>
        <v>365</v>
      </c>
      <c r="C367" s="67" t="n">
        <f aca="false">C366-H366</f>
        <v>161.698575655536</v>
      </c>
      <c r="D367" s="67" t="n">
        <v>160</v>
      </c>
      <c r="E367" s="79" t="n">
        <f aca="false">C367-D367</f>
        <v>1.69857565553644</v>
      </c>
      <c r="F367" s="67" t="n">
        <f aca="false">13*C367</f>
        <v>2102.08148352197</v>
      </c>
      <c r="G367" s="79" t="n">
        <f aca="false">E367*31</f>
        <v>52.6558453216298</v>
      </c>
      <c r="H367" s="68" t="n">
        <f aca="false">MIN($G367/3500,$F367/3500)</f>
        <v>0.0150445272347514</v>
      </c>
      <c r="I367" s="57"/>
    </row>
    <row r="368" customFormat="false" ht="15" hidden="false" customHeight="false" outlineLevel="0" collapsed="false">
      <c r="A368" s="65" t="n">
        <v>43084</v>
      </c>
      <c r="B368" s="66" t="n">
        <f aca="false">B367+1</f>
        <v>366</v>
      </c>
      <c r="C368" s="67" t="n">
        <f aca="false">C367-H367</f>
        <v>161.683531128302</v>
      </c>
      <c r="D368" s="67" t="n">
        <v>160</v>
      </c>
      <c r="E368" s="79" t="n">
        <f aca="false">C368-D368</f>
        <v>1.6835311283017</v>
      </c>
      <c r="F368" s="67" t="n">
        <f aca="false">13*C368</f>
        <v>2101.88590466792</v>
      </c>
      <c r="G368" s="79" t="n">
        <f aca="false">E368*31</f>
        <v>52.1894649773525</v>
      </c>
      <c r="H368" s="68" t="n">
        <f aca="false">MIN($G368/3500,$F368/3500)</f>
        <v>0.014911275707815</v>
      </c>
      <c r="I368" s="57"/>
    </row>
    <row r="369" customFormat="false" ht="15" hidden="false" customHeight="false" outlineLevel="0" collapsed="false">
      <c r="A369" s="65" t="n">
        <v>43084</v>
      </c>
      <c r="B369" s="66" t="n">
        <f aca="false">B368+1</f>
        <v>367</v>
      </c>
      <c r="C369" s="67" t="n">
        <f aca="false">C368-H368</f>
        <v>161.668619852594</v>
      </c>
      <c r="D369" s="67" t="n">
        <v>160</v>
      </c>
      <c r="E369" s="79" t="n">
        <f aca="false">C369-D369</f>
        <v>1.66861985259388</v>
      </c>
      <c r="F369" s="67" t="n">
        <f aca="false">13*C369</f>
        <v>2101.69205808372</v>
      </c>
      <c r="G369" s="79" t="n">
        <f aca="false">E369*31</f>
        <v>51.7272154304102</v>
      </c>
      <c r="H369" s="68" t="n">
        <f aca="false">MIN($G369/3500,$F369/3500)</f>
        <v>0.0147792044086886</v>
      </c>
      <c r="I369" s="57"/>
    </row>
    <row r="370" customFormat="false" ht="15" hidden="false" customHeight="false" outlineLevel="0" collapsed="false">
      <c r="A370" s="65" t="n">
        <v>43084</v>
      </c>
      <c r="B370" s="66" t="n">
        <f aca="false">B369+1</f>
        <v>368</v>
      </c>
      <c r="C370" s="67" t="n">
        <f aca="false">C369-H369</f>
        <v>161.653840648185</v>
      </c>
      <c r="D370" s="67" t="n">
        <v>160</v>
      </c>
      <c r="E370" s="79" t="n">
        <f aca="false">C370-D370</f>
        <v>1.6538406481852</v>
      </c>
      <c r="F370" s="67" t="n">
        <f aca="false">13*C370</f>
        <v>2101.49992842641</v>
      </c>
      <c r="G370" s="79" t="n">
        <f aca="false">E370*31</f>
        <v>51.2690600937411</v>
      </c>
      <c r="H370" s="68" t="n">
        <f aca="false">MIN($G370/3500,$F370/3500)</f>
        <v>0.014648302883926</v>
      </c>
      <c r="I370" s="57"/>
    </row>
    <row r="371" customFormat="false" ht="15" hidden="false" customHeight="false" outlineLevel="0" collapsed="false">
      <c r="A371" s="65" t="n">
        <v>43084</v>
      </c>
      <c r="B371" s="66" t="n">
        <f aca="false">B370+1</f>
        <v>369</v>
      </c>
      <c r="C371" s="67" t="n">
        <f aca="false">C370-H370</f>
        <v>161.639192345301</v>
      </c>
      <c r="D371" s="67" t="n">
        <v>160</v>
      </c>
      <c r="E371" s="79" t="n">
        <f aca="false">C371-D371</f>
        <v>1.63919234530127</v>
      </c>
      <c r="F371" s="67" t="n">
        <f aca="false">13*C371</f>
        <v>2101.30950048892</v>
      </c>
      <c r="G371" s="79" t="n">
        <f aca="false">E371*31</f>
        <v>50.8149627043393</v>
      </c>
      <c r="H371" s="68" t="n">
        <f aca="false">MIN($G371/3500,$F371/3500)</f>
        <v>0.0145185607726684</v>
      </c>
      <c r="I371" s="57"/>
    </row>
    <row r="372" customFormat="false" ht="15" hidden="false" customHeight="false" outlineLevel="0" collapsed="false">
      <c r="A372" s="65" t="n">
        <v>43084</v>
      </c>
      <c r="B372" s="66" t="n">
        <f aca="false">B371+1</f>
        <v>370</v>
      </c>
      <c r="C372" s="67" t="n">
        <f aca="false">C371-H371</f>
        <v>161.624673784529</v>
      </c>
      <c r="D372" s="67" t="n">
        <v>160</v>
      </c>
      <c r="E372" s="79" t="n">
        <f aca="false">C372-D372</f>
        <v>1.6246737845286</v>
      </c>
      <c r="F372" s="67" t="n">
        <f aca="false">13*C372</f>
        <v>2101.12075919887</v>
      </c>
      <c r="G372" s="79" t="n">
        <f aca="false">E372*31</f>
        <v>50.3648873203865</v>
      </c>
      <c r="H372" s="68" t="n">
        <f aca="false">MIN($G372/3500,$F372/3500)</f>
        <v>0.0143899678058247</v>
      </c>
      <c r="I372" s="57"/>
    </row>
    <row r="373" customFormat="false" ht="15" hidden="false" customHeight="false" outlineLevel="0" collapsed="false">
      <c r="A373" s="65" t="n">
        <v>43084</v>
      </c>
      <c r="B373" s="66" t="n">
        <f aca="false">B372+1</f>
        <v>371</v>
      </c>
      <c r="C373" s="67" t="n">
        <f aca="false">C372-H372</f>
        <v>161.610283816723</v>
      </c>
      <c r="D373" s="67" t="n">
        <v>160</v>
      </c>
      <c r="E373" s="79" t="n">
        <f aca="false">C373-D373</f>
        <v>1.61028381672278</v>
      </c>
      <c r="F373" s="67" t="n">
        <f aca="false">13*C373</f>
        <v>2100.9336896174</v>
      </c>
      <c r="G373" s="79" t="n">
        <f aca="false">E373*31</f>
        <v>49.9187983184063</v>
      </c>
      <c r="H373" s="68" t="n">
        <f aca="false">MIN($G373/3500,$F373/3500)</f>
        <v>0.0142625138052589</v>
      </c>
      <c r="I373" s="57"/>
    </row>
    <row r="374" customFormat="false" ht="15" hidden="false" customHeight="false" outlineLevel="0" collapsed="false">
      <c r="A374" s="65" t="n">
        <v>43084</v>
      </c>
      <c r="B374" s="66" t="n">
        <f aca="false">B373+1</f>
        <v>372</v>
      </c>
      <c r="C374" s="67" t="n">
        <f aca="false">C373-H373</f>
        <v>161.596021302918</v>
      </c>
      <c r="D374" s="67" t="n">
        <v>160</v>
      </c>
      <c r="E374" s="79" t="n">
        <f aca="false">C374-D374</f>
        <v>1.59602130291754</v>
      </c>
      <c r="F374" s="67" t="n">
        <f aca="false">13*C374</f>
        <v>2100.74827693793</v>
      </c>
      <c r="G374" s="79" t="n">
        <f aca="false">E374*31</f>
        <v>49.4766603904436</v>
      </c>
      <c r="H374" s="68" t="n">
        <f aca="false">MIN($G374/3500,$F374/3500)</f>
        <v>0.0141361886829839</v>
      </c>
      <c r="I374" s="57"/>
    </row>
    <row r="375" customFormat="false" ht="15" hidden="false" customHeight="false" outlineLevel="0" collapsed="false">
      <c r="A375" s="65" t="n">
        <v>43084</v>
      </c>
      <c r="B375" s="66" t="n">
        <f aca="false">B374+1</f>
        <v>373</v>
      </c>
      <c r="C375" s="67" t="n">
        <f aca="false">C374-H374</f>
        <v>161.581885114235</v>
      </c>
      <c r="D375" s="67" t="n">
        <v>160</v>
      </c>
      <c r="E375" s="79" t="n">
        <f aca="false">C375-D375</f>
        <v>1.58188511423455</v>
      </c>
      <c r="F375" s="67" t="n">
        <f aca="false">13*C375</f>
        <v>2100.56450648505</v>
      </c>
      <c r="G375" s="79" t="n">
        <f aca="false">E375*31</f>
        <v>49.0384385412711</v>
      </c>
      <c r="H375" s="68" t="n">
        <f aca="false">MIN($G375/3500,$F375/3500)</f>
        <v>0.0140109824403632</v>
      </c>
      <c r="I375" s="57"/>
    </row>
    <row r="376" customFormat="false" ht="15" hidden="false" customHeight="false" outlineLevel="0" collapsed="false">
      <c r="A376" s="65" t="n">
        <v>43084</v>
      </c>
      <c r="B376" s="66" t="n">
        <f aca="false">B375+1</f>
        <v>374</v>
      </c>
      <c r="C376" s="67" t="n">
        <f aca="false">C375-H375</f>
        <v>161.567874131794</v>
      </c>
      <c r="D376" s="67" t="n">
        <v>160</v>
      </c>
      <c r="E376" s="79" t="n">
        <f aca="false">C376-D376</f>
        <v>1.56787413179418</v>
      </c>
      <c r="F376" s="67" t="n">
        <f aca="false">13*C376</f>
        <v>2100.38236371332</v>
      </c>
      <c r="G376" s="79" t="n">
        <f aca="false">E376*31</f>
        <v>48.6040980856197</v>
      </c>
      <c r="H376" s="68" t="n">
        <f aca="false">MIN($G376/3500,$F376/3500)</f>
        <v>0.0138868851673199</v>
      </c>
      <c r="I376" s="57"/>
    </row>
    <row r="377" customFormat="false" ht="15" hidden="false" customHeight="false" outlineLevel="0" collapsed="false">
      <c r="A377" s="65" t="n">
        <v>43084</v>
      </c>
      <c r="B377" s="66" t="n">
        <f aca="false">B376+1</f>
        <v>375</v>
      </c>
      <c r="C377" s="67" t="n">
        <f aca="false">C376-H376</f>
        <v>161.553987246627</v>
      </c>
      <c r="D377" s="67" t="n">
        <v>160</v>
      </c>
      <c r="E377" s="79" t="n">
        <f aca="false">C377-D377</f>
        <v>1.55398724662686</v>
      </c>
      <c r="F377" s="67" t="n">
        <f aca="false">13*C377</f>
        <v>2100.20183420615</v>
      </c>
      <c r="G377" s="79" t="n">
        <f aca="false">E377*31</f>
        <v>48.1736046454327</v>
      </c>
      <c r="H377" s="68" t="n">
        <f aca="false">MIN($G377/3500,$F377/3500)</f>
        <v>0.0137638870415522</v>
      </c>
      <c r="I377" s="57"/>
    </row>
    <row r="378" customFormat="false" ht="15" hidden="false" customHeight="false" outlineLevel="0" collapsed="false">
      <c r="A378" s="65" t="n">
        <v>43084</v>
      </c>
      <c r="B378" s="66" t="n">
        <f aca="false">B377+1</f>
        <v>376</v>
      </c>
      <c r="C378" s="67" t="n">
        <f aca="false">C377-H377</f>
        <v>161.540223359585</v>
      </c>
      <c r="D378" s="67" t="n">
        <v>160</v>
      </c>
      <c r="E378" s="79" t="n">
        <f aca="false">C378-D378</f>
        <v>1.5402233595853</v>
      </c>
      <c r="F378" s="67" t="n">
        <f aca="false">13*C378</f>
        <v>2100.02290367461</v>
      </c>
      <c r="G378" s="79" t="n">
        <f aca="false">E378*31</f>
        <v>47.7469241471442</v>
      </c>
      <c r="H378" s="68" t="n">
        <f aca="false">MIN($G378/3500,$F378/3500)</f>
        <v>0.0136419783277555</v>
      </c>
      <c r="I378" s="57"/>
    </row>
    <row r="379" customFormat="false" ht="15" hidden="false" customHeight="false" outlineLevel="0" collapsed="false">
      <c r="A379" s="65" t="n">
        <v>43084</v>
      </c>
      <c r="B379" s="66" t="n">
        <f aca="false">B378+1</f>
        <v>377</v>
      </c>
      <c r="C379" s="67" t="n">
        <f aca="false">C378-H378</f>
        <v>161.526581381258</v>
      </c>
      <c r="D379" s="67" t="n">
        <v>160</v>
      </c>
      <c r="E379" s="79" t="n">
        <f aca="false">C379-D379</f>
        <v>1.52658138125753</v>
      </c>
      <c r="F379" s="67" t="n">
        <f aca="false">13*C379</f>
        <v>2099.84555795635</v>
      </c>
      <c r="G379" s="79" t="n">
        <f aca="false">E379*31</f>
        <v>47.3240228189834</v>
      </c>
      <c r="H379" s="68" t="n">
        <f aca="false">MIN($G379/3500,$F379/3500)</f>
        <v>0.0135211493768524</v>
      </c>
      <c r="I379" s="57"/>
    </row>
    <row r="380" customFormat="false" ht="15" hidden="false" customHeight="false" outlineLevel="0" collapsed="false">
      <c r="A380" s="65" t="n">
        <v>43084</v>
      </c>
      <c r="B380" s="66" t="n">
        <f aca="false">B379+1</f>
        <v>378</v>
      </c>
      <c r="C380" s="67" t="n">
        <f aca="false">C379-H379</f>
        <v>161.513060231881</v>
      </c>
      <c r="D380" s="67" t="n">
        <v>160</v>
      </c>
      <c r="E380" s="79" t="n">
        <f aca="false">C380-D380</f>
        <v>1.51306023188067</v>
      </c>
      <c r="F380" s="67" t="n">
        <f aca="false">13*C380</f>
        <v>2099.66978301445</v>
      </c>
      <c r="G380" s="79" t="n">
        <f aca="false">E380*31</f>
        <v>46.9048671883008</v>
      </c>
      <c r="H380" s="68" t="n">
        <f aca="false">MIN($G380/3500,$F380/3500)</f>
        <v>0.0134013906252288</v>
      </c>
      <c r="I380" s="57"/>
    </row>
    <row r="381" customFormat="false" ht="15" hidden="false" customHeight="false" outlineLevel="0" collapsed="false">
      <c r="A381" s="65" t="n">
        <v>43084</v>
      </c>
      <c r="B381" s="66" t="n">
        <f aca="false">B380+1</f>
        <v>379</v>
      </c>
      <c r="C381" s="67" t="n">
        <f aca="false">C380-H380</f>
        <v>161.499658841255</v>
      </c>
      <c r="D381" s="67" t="n">
        <v>160</v>
      </c>
      <c r="E381" s="79" t="n">
        <f aca="false">C381-D381</f>
        <v>1.49965884125544</v>
      </c>
      <c r="F381" s="67" t="n">
        <f aca="false">13*C381</f>
        <v>2099.49556493632</v>
      </c>
      <c r="G381" s="79" t="n">
        <f aca="false">E381*31</f>
        <v>46.4894240789186</v>
      </c>
      <c r="H381" s="68" t="n">
        <f aca="false">MIN($G381/3500,$F381/3500)</f>
        <v>0.0132826925939767</v>
      </c>
      <c r="I381" s="57"/>
    </row>
    <row r="382" customFormat="false" ht="15" hidden="false" customHeight="false" outlineLevel="0" collapsed="false">
      <c r="A382" s="65" t="n">
        <v>43084</v>
      </c>
      <c r="B382" s="66" t="n">
        <f aca="false">B381+1</f>
        <v>380</v>
      </c>
      <c r="C382" s="67" t="n">
        <f aca="false">C381-H381</f>
        <v>161.486376148661</v>
      </c>
      <c r="D382" s="67" t="n">
        <v>160</v>
      </c>
      <c r="E382" s="79" t="n">
        <f aca="false">C382-D382</f>
        <v>1.48637614866146</v>
      </c>
      <c r="F382" s="67" t="n">
        <f aca="false">13*C382</f>
        <v>2099.3228899326</v>
      </c>
      <c r="G382" s="79" t="n">
        <f aca="false">E382*31</f>
        <v>46.0776606085054</v>
      </c>
      <c r="H382" s="68" t="n">
        <f aca="false">MIN($G382/3500,$F382/3500)</f>
        <v>0.0131650458881444</v>
      </c>
      <c r="I382" s="57"/>
    </row>
    <row r="383" customFormat="false" ht="15" hidden="false" customHeight="false" outlineLevel="0" collapsed="false">
      <c r="A383" s="65" t="n">
        <v>43084</v>
      </c>
      <c r="B383" s="66" t="n">
        <f aca="false">B382+1</f>
        <v>381</v>
      </c>
      <c r="C383" s="67" t="n">
        <f aca="false">C382-H382</f>
        <v>161.473211102773</v>
      </c>
      <c r="D383" s="67" t="n">
        <v>160</v>
      </c>
      <c r="E383" s="79" t="n">
        <f aca="false">C383-D383</f>
        <v>1.47321110277332</v>
      </c>
      <c r="F383" s="67" t="n">
        <f aca="false">13*C383</f>
        <v>2099.15174433605</v>
      </c>
      <c r="G383" s="79" t="n">
        <f aca="false">E383*31</f>
        <v>45.6695441859729</v>
      </c>
      <c r="H383" s="68" t="n">
        <f aca="false">MIN($G383/3500,$F383/3500)</f>
        <v>0.0130484411959923</v>
      </c>
      <c r="I383" s="57"/>
    </row>
    <row r="384" customFormat="false" ht="15" hidden="false" customHeight="false" outlineLevel="0" collapsed="false">
      <c r="A384" s="65" t="n">
        <v>43084</v>
      </c>
      <c r="B384" s="66" t="n">
        <f aca="false">B383+1</f>
        <v>382</v>
      </c>
      <c r="C384" s="67" t="n">
        <f aca="false">C383-H383</f>
        <v>161.460162661577</v>
      </c>
      <c r="D384" s="67" t="n">
        <v>160</v>
      </c>
      <c r="E384" s="79" t="n">
        <f aca="false">C384-D384</f>
        <v>1.46016266157733</v>
      </c>
      <c r="F384" s="67" t="n">
        <f aca="false">13*C384</f>
        <v>2098.9821146005</v>
      </c>
      <c r="G384" s="79" t="n">
        <f aca="false">E384*31</f>
        <v>45.2650425088972</v>
      </c>
      <c r="H384" s="68" t="n">
        <f aca="false">MIN($G384/3500,$F384/3500)</f>
        <v>0.0129328692882563</v>
      </c>
      <c r="I384" s="57"/>
    </row>
    <row r="385" customFormat="false" ht="15" hidden="false" customHeight="false" outlineLevel="0" collapsed="false">
      <c r="A385" s="65" t="n">
        <v>43084</v>
      </c>
      <c r="B385" s="66" t="n">
        <f aca="false">B384+1</f>
        <v>383</v>
      </c>
      <c r="C385" s="67" t="n">
        <f aca="false">C384-H384</f>
        <v>161.447229792289</v>
      </c>
      <c r="D385" s="67" t="n">
        <v>160</v>
      </c>
      <c r="E385" s="79" t="n">
        <f aca="false">C385-D385</f>
        <v>1.44722979228908</v>
      </c>
      <c r="F385" s="67" t="n">
        <f aca="false">13*C385</f>
        <v>2098.81398729976</v>
      </c>
      <c r="G385" s="79" t="n">
        <f aca="false">E385*31</f>
        <v>44.8641235609614</v>
      </c>
      <c r="H385" s="68" t="n">
        <f aca="false">MIN($G385/3500,$F385/3500)</f>
        <v>0.0128183210174176</v>
      </c>
      <c r="I385" s="57"/>
    </row>
    <row r="386" customFormat="false" ht="15" hidden="false" customHeight="false" outlineLevel="0" collapsed="false">
      <c r="A386" s="65" t="n">
        <v>43084</v>
      </c>
      <c r="B386" s="66" t="n">
        <f aca="false">B385+1</f>
        <v>384</v>
      </c>
      <c r="C386" s="67" t="n">
        <f aca="false">C385-H385</f>
        <v>161.434411471272</v>
      </c>
      <c r="D386" s="67" t="n">
        <v>160</v>
      </c>
      <c r="E386" s="79" t="n">
        <f aca="false">C386-D386</f>
        <v>1.43441147127166</v>
      </c>
      <c r="F386" s="67" t="n">
        <f aca="false">13*C386</f>
        <v>2098.64734912653</v>
      </c>
      <c r="G386" s="79" t="n">
        <f aca="false">E386*31</f>
        <v>44.4667556094214</v>
      </c>
      <c r="H386" s="68" t="n">
        <f aca="false">MIN($G386/3500,$F386/3500)</f>
        <v>0.0127047873169776</v>
      </c>
      <c r="I386" s="57"/>
    </row>
    <row r="387" customFormat="false" ht="15" hidden="false" customHeight="false" outlineLevel="0" collapsed="false">
      <c r="A387" s="65" t="n">
        <v>43084</v>
      </c>
      <c r="B387" s="66" t="n">
        <f aca="false">B386+1</f>
        <v>385</v>
      </c>
      <c r="C387" s="67" t="n">
        <f aca="false">C386-H386</f>
        <v>161.421706683955</v>
      </c>
      <c r="D387" s="67" t="n">
        <v>160</v>
      </c>
      <c r="E387" s="79" t="n">
        <f aca="false">C387-D387</f>
        <v>1.42170668395468</v>
      </c>
      <c r="F387" s="67" t="n">
        <f aca="false">13*C387</f>
        <v>2098.48218689141</v>
      </c>
      <c r="G387" s="79" t="n">
        <f aca="false">E387*31</f>
        <v>44.0729072025951</v>
      </c>
      <c r="H387" s="68" t="n">
        <f aca="false">MIN($G387/3500,$F387/3500)</f>
        <v>0.0125922592007415</v>
      </c>
      <c r="I387" s="57"/>
    </row>
    <row r="388" customFormat="false" ht="15.75" hidden="false" customHeight="false" outlineLevel="0" collapsed="false">
      <c r="A388" s="118" t="n">
        <v>43084</v>
      </c>
      <c r="B388" s="83" t="n">
        <f aca="false">B387+1</f>
        <v>386</v>
      </c>
      <c r="C388" s="84" t="n">
        <f aca="false">C387-H387</f>
        <v>161.409114424754</v>
      </c>
      <c r="D388" s="84" t="n">
        <v>160</v>
      </c>
      <c r="E388" s="85" t="n">
        <f aca="false">C388-D388</f>
        <v>1.40911442475394</v>
      </c>
      <c r="F388" s="84" t="n">
        <f aca="false">13*C388</f>
        <v>2098.3184875218</v>
      </c>
      <c r="G388" s="85" t="n">
        <f aca="false">E388*31</f>
        <v>43.6825471673721</v>
      </c>
      <c r="H388" s="88" t="n">
        <f aca="false">MIN($G388/3500,$F388/3500)</f>
        <v>0.0124807277621063</v>
      </c>
      <c r="I388" s="57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2017-09-19T21:08:48Z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