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28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FoodDB!$A$1:$I$14</definedName>
    <definedName name="_xlnm._FilterDatabase" localSheetId="7">FoodDB!$A$1:$I$14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" i="8" l="1"/>
  <c r="I20" i="8" s="1"/>
  <c r="G20" i="8"/>
  <c r="F20" i="8"/>
  <c r="H17" i="8"/>
  <c r="G17" i="8"/>
  <c r="F17" i="8"/>
  <c r="H18" i="8"/>
  <c r="G18" i="8"/>
  <c r="F18" i="8"/>
  <c r="H35" i="7"/>
  <c r="I35" i="7"/>
  <c r="H46" i="7"/>
  <c r="I46" i="7"/>
  <c r="J236" i="7"/>
  <c r="I236" i="7"/>
  <c r="H236" i="7"/>
  <c r="G236" i="7"/>
  <c r="F236" i="7"/>
  <c r="E236" i="7"/>
  <c r="D236" i="7"/>
  <c r="J235" i="7"/>
  <c r="I235" i="7"/>
  <c r="H235" i="7"/>
  <c r="G235" i="7"/>
  <c r="F235" i="7"/>
  <c r="E235" i="7"/>
  <c r="D235" i="7"/>
  <c r="J234" i="7"/>
  <c r="I234" i="7"/>
  <c r="H234" i="7"/>
  <c r="G234" i="7"/>
  <c r="F234" i="7"/>
  <c r="E234" i="7"/>
  <c r="D234" i="7"/>
  <c r="J233" i="7"/>
  <c r="I233" i="7"/>
  <c r="H233" i="7"/>
  <c r="G233" i="7"/>
  <c r="F233" i="7"/>
  <c r="E233" i="7"/>
  <c r="D233" i="7"/>
  <c r="J232" i="7"/>
  <c r="I232" i="7"/>
  <c r="H232" i="7"/>
  <c r="G232" i="7"/>
  <c r="F232" i="7"/>
  <c r="E232" i="7"/>
  <c r="D232" i="7"/>
  <c r="J231" i="7"/>
  <c r="I231" i="7"/>
  <c r="H231" i="7"/>
  <c r="G231" i="7"/>
  <c r="F231" i="7"/>
  <c r="E231" i="7"/>
  <c r="D231" i="7"/>
  <c r="J230" i="7"/>
  <c r="I230" i="7"/>
  <c r="H230" i="7"/>
  <c r="G230" i="7"/>
  <c r="F230" i="7"/>
  <c r="E230" i="7"/>
  <c r="D230" i="7"/>
  <c r="J229" i="7"/>
  <c r="I229" i="7"/>
  <c r="H229" i="7"/>
  <c r="G229" i="7"/>
  <c r="F229" i="7"/>
  <c r="E229" i="7"/>
  <c r="D229" i="7"/>
  <c r="J224" i="7"/>
  <c r="I224" i="7"/>
  <c r="H224" i="7"/>
  <c r="G224" i="7"/>
  <c r="F224" i="7"/>
  <c r="E224" i="7"/>
  <c r="D224" i="7"/>
  <c r="J223" i="7"/>
  <c r="I223" i="7"/>
  <c r="H223" i="7"/>
  <c r="G223" i="7"/>
  <c r="F223" i="7"/>
  <c r="E223" i="7"/>
  <c r="D223" i="7"/>
  <c r="J222" i="7"/>
  <c r="I222" i="7"/>
  <c r="H222" i="7"/>
  <c r="G222" i="7"/>
  <c r="F222" i="7"/>
  <c r="E222" i="7"/>
  <c r="D222" i="7"/>
  <c r="J221" i="7"/>
  <c r="I221" i="7"/>
  <c r="H221" i="7"/>
  <c r="G221" i="7"/>
  <c r="F221" i="7"/>
  <c r="E221" i="7"/>
  <c r="D221" i="7"/>
  <c r="J220" i="7"/>
  <c r="I220" i="7"/>
  <c r="H220" i="7"/>
  <c r="G220" i="7"/>
  <c r="F220" i="7"/>
  <c r="E220" i="7"/>
  <c r="D220" i="7"/>
  <c r="J219" i="7"/>
  <c r="I219" i="7"/>
  <c r="H219" i="7"/>
  <c r="G219" i="7"/>
  <c r="F219" i="7"/>
  <c r="E219" i="7"/>
  <c r="D219" i="7"/>
  <c r="J218" i="7"/>
  <c r="I218" i="7"/>
  <c r="H218" i="7"/>
  <c r="G218" i="7"/>
  <c r="F218" i="7"/>
  <c r="E218" i="7"/>
  <c r="D218" i="7"/>
  <c r="J217" i="7"/>
  <c r="I217" i="7"/>
  <c r="H217" i="7"/>
  <c r="G217" i="7"/>
  <c r="F217" i="7"/>
  <c r="E217" i="7"/>
  <c r="D217" i="7"/>
  <c r="J212" i="7"/>
  <c r="I212" i="7"/>
  <c r="H212" i="7"/>
  <c r="G212" i="7"/>
  <c r="F212" i="7"/>
  <c r="E212" i="7"/>
  <c r="D212" i="7"/>
  <c r="J211" i="7"/>
  <c r="I211" i="7"/>
  <c r="H211" i="7"/>
  <c r="G211" i="7"/>
  <c r="F211" i="7"/>
  <c r="E211" i="7"/>
  <c r="D211" i="7"/>
  <c r="J210" i="7"/>
  <c r="I210" i="7"/>
  <c r="H210" i="7"/>
  <c r="G210" i="7"/>
  <c r="F210" i="7"/>
  <c r="E210" i="7"/>
  <c r="D210" i="7"/>
  <c r="J209" i="7"/>
  <c r="I209" i="7"/>
  <c r="H209" i="7"/>
  <c r="G209" i="7"/>
  <c r="F209" i="7"/>
  <c r="E209" i="7"/>
  <c r="D209" i="7"/>
  <c r="J208" i="7"/>
  <c r="I208" i="7"/>
  <c r="H208" i="7"/>
  <c r="G208" i="7"/>
  <c r="F208" i="7"/>
  <c r="E208" i="7"/>
  <c r="D208" i="7"/>
  <c r="J207" i="7"/>
  <c r="I207" i="7"/>
  <c r="H207" i="7"/>
  <c r="G207" i="7"/>
  <c r="F207" i="7"/>
  <c r="E207" i="7"/>
  <c r="D207" i="7"/>
  <c r="J206" i="7"/>
  <c r="I206" i="7"/>
  <c r="H206" i="7"/>
  <c r="G206" i="7"/>
  <c r="F206" i="7"/>
  <c r="E206" i="7"/>
  <c r="D206" i="7"/>
  <c r="J205" i="7"/>
  <c r="I205" i="7"/>
  <c r="H205" i="7"/>
  <c r="G205" i="7"/>
  <c r="F205" i="7"/>
  <c r="E205" i="7"/>
  <c r="D205" i="7"/>
  <c r="J200" i="7"/>
  <c r="I200" i="7"/>
  <c r="H200" i="7"/>
  <c r="G200" i="7"/>
  <c r="F200" i="7"/>
  <c r="E200" i="7"/>
  <c r="D200" i="7"/>
  <c r="J199" i="7"/>
  <c r="I199" i="7"/>
  <c r="H199" i="7"/>
  <c r="G199" i="7"/>
  <c r="F199" i="7"/>
  <c r="E199" i="7"/>
  <c r="D199" i="7"/>
  <c r="J198" i="7"/>
  <c r="I198" i="7"/>
  <c r="H198" i="7"/>
  <c r="G198" i="7"/>
  <c r="F198" i="7"/>
  <c r="E198" i="7"/>
  <c r="D198" i="7"/>
  <c r="J197" i="7"/>
  <c r="I197" i="7"/>
  <c r="H197" i="7"/>
  <c r="G197" i="7"/>
  <c r="F197" i="7"/>
  <c r="E197" i="7"/>
  <c r="D197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88" i="7"/>
  <c r="I188" i="7"/>
  <c r="H188" i="7"/>
  <c r="G188" i="7"/>
  <c r="F188" i="7"/>
  <c r="E188" i="7"/>
  <c r="D188" i="7"/>
  <c r="J187" i="7"/>
  <c r="I187" i="7"/>
  <c r="H187" i="7"/>
  <c r="G187" i="7"/>
  <c r="F187" i="7"/>
  <c r="E187" i="7"/>
  <c r="D187" i="7"/>
  <c r="J186" i="7"/>
  <c r="I186" i="7"/>
  <c r="H186" i="7"/>
  <c r="G186" i="7"/>
  <c r="F186" i="7"/>
  <c r="E186" i="7"/>
  <c r="D186" i="7"/>
  <c r="J185" i="7"/>
  <c r="I185" i="7"/>
  <c r="H185" i="7"/>
  <c r="G185" i="7"/>
  <c r="F185" i="7"/>
  <c r="E185" i="7"/>
  <c r="D185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76" i="7"/>
  <c r="I176" i="7"/>
  <c r="H176" i="7"/>
  <c r="G176" i="7"/>
  <c r="F176" i="7"/>
  <c r="E176" i="7"/>
  <c r="D176" i="7"/>
  <c r="J175" i="7"/>
  <c r="I175" i="7"/>
  <c r="H175" i="7"/>
  <c r="G175" i="7"/>
  <c r="F175" i="7"/>
  <c r="E175" i="7"/>
  <c r="D175" i="7"/>
  <c r="J174" i="7"/>
  <c r="I174" i="7"/>
  <c r="H174" i="7"/>
  <c r="G174" i="7"/>
  <c r="F174" i="7"/>
  <c r="E174" i="7"/>
  <c r="D174" i="7"/>
  <c r="J173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H169" i="7"/>
  <c r="G169" i="7"/>
  <c r="F169" i="7"/>
  <c r="E169" i="7"/>
  <c r="D169" i="7"/>
  <c r="J164" i="7"/>
  <c r="I164" i="7"/>
  <c r="H164" i="7"/>
  <c r="G164" i="7"/>
  <c r="F164" i="7"/>
  <c r="E164" i="7"/>
  <c r="D164" i="7"/>
  <c r="J163" i="7"/>
  <c r="I163" i="7"/>
  <c r="H163" i="7"/>
  <c r="G163" i="7"/>
  <c r="F163" i="7"/>
  <c r="E163" i="7"/>
  <c r="D163" i="7"/>
  <c r="J162" i="7"/>
  <c r="I162" i="7"/>
  <c r="H162" i="7"/>
  <c r="G162" i="7"/>
  <c r="F162" i="7"/>
  <c r="E162" i="7"/>
  <c r="D162" i="7"/>
  <c r="J161" i="7"/>
  <c r="I161" i="7"/>
  <c r="H161" i="7"/>
  <c r="G161" i="7"/>
  <c r="F161" i="7"/>
  <c r="E161" i="7"/>
  <c r="D161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H157" i="7"/>
  <c r="G157" i="7"/>
  <c r="F157" i="7"/>
  <c r="E157" i="7"/>
  <c r="D157" i="7"/>
  <c r="J152" i="7"/>
  <c r="I152" i="7"/>
  <c r="H152" i="7"/>
  <c r="G152" i="7"/>
  <c r="F152" i="7"/>
  <c r="E152" i="7"/>
  <c r="D152" i="7"/>
  <c r="J151" i="7"/>
  <c r="I151" i="7"/>
  <c r="H151" i="7"/>
  <c r="G151" i="7"/>
  <c r="F151" i="7"/>
  <c r="E151" i="7"/>
  <c r="D151" i="7"/>
  <c r="J150" i="7"/>
  <c r="I150" i="7"/>
  <c r="H150" i="7"/>
  <c r="G150" i="7"/>
  <c r="F150" i="7"/>
  <c r="E150" i="7"/>
  <c r="D150" i="7"/>
  <c r="J149" i="7"/>
  <c r="I149" i="7"/>
  <c r="H149" i="7"/>
  <c r="G149" i="7"/>
  <c r="F149" i="7"/>
  <c r="E149" i="7"/>
  <c r="D149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0" i="7"/>
  <c r="I140" i="7"/>
  <c r="H140" i="7"/>
  <c r="G140" i="7"/>
  <c r="F140" i="7"/>
  <c r="E140" i="7"/>
  <c r="D140" i="7"/>
  <c r="J139" i="7"/>
  <c r="I139" i="7"/>
  <c r="H139" i="7"/>
  <c r="G139" i="7"/>
  <c r="F139" i="7"/>
  <c r="E139" i="7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28" i="7"/>
  <c r="I128" i="7"/>
  <c r="H128" i="7"/>
  <c r="G128" i="7"/>
  <c r="F128" i="7"/>
  <c r="E128" i="7"/>
  <c r="D128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J125" i="7"/>
  <c r="I125" i="7"/>
  <c r="H125" i="7"/>
  <c r="G125" i="7"/>
  <c r="F125" i="7"/>
  <c r="E125" i="7"/>
  <c r="D125" i="7"/>
  <c r="J124" i="7"/>
  <c r="I124" i="7"/>
  <c r="H124" i="7"/>
  <c r="G124" i="7"/>
  <c r="F124" i="7"/>
  <c r="E124" i="7"/>
  <c r="D124" i="7"/>
  <c r="J123" i="7"/>
  <c r="I123" i="7"/>
  <c r="H123" i="7"/>
  <c r="G123" i="7"/>
  <c r="F123" i="7"/>
  <c r="E123" i="7"/>
  <c r="D123" i="7"/>
  <c r="J122" i="7"/>
  <c r="I122" i="7"/>
  <c r="H122" i="7"/>
  <c r="G122" i="7"/>
  <c r="F122" i="7"/>
  <c r="E122" i="7"/>
  <c r="D122" i="7"/>
  <c r="J121" i="7"/>
  <c r="I121" i="7"/>
  <c r="H121" i="7"/>
  <c r="G121" i="7"/>
  <c r="F121" i="7"/>
  <c r="E121" i="7"/>
  <c r="D121" i="7"/>
  <c r="J116" i="7"/>
  <c r="I116" i="7"/>
  <c r="H116" i="7"/>
  <c r="G116" i="7"/>
  <c r="F116" i="7"/>
  <c r="E116" i="7"/>
  <c r="D116" i="7"/>
  <c r="J115" i="7"/>
  <c r="I115" i="7"/>
  <c r="H115" i="7"/>
  <c r="G115" i="7"/>
  <c r="F115" i="7"/>
  <c r="E115" i="7"/>
  <c r="D115" i="7"/>
  <c r="J114" i="7"/>
  <c r="I114" i="7"/>
  <c r="H114" i="7"/>
  <c r="G114" i="7"/>
  <c r="F114" i="7"/>
  <c r="E114" i="7"/>
  <c r="D114" i="7"/>
  <c r="J113" i="7"/>
  <c r="I113" i="7"/>
  <c r="H113" i="7"/>
  <c r="G113" i="7"/>
  <c r="F113" i="7"/>
  <c r="E113" i="7"/>
  <c r="D113" i="7"/>
  <c r="J112" i="7"/>
  <c r="I112" i="7"/>
  <c r="H112" i="7"/>
  <c r="G112" i="7"/>
  <c r="F112" i="7"/>
  <c r="E112" i="7"/>
  <c r="D112" i="7"/>
  <c r="J111" i="7"/>
  <c r="I111" i="7"/>
  <c r="H111" i="7"/>
  <c r="G111" i="7"/>
  <c r="F111" i="7"/>
  <c r="E111" i="7"/>
  <c r="D111" i="7"/>
  <c r="J110" i="7"/>
  <c r="I110" i="7"/>
  <c r="H110" i="7"/>
  <c r="G110" i="7"/>
  <c r="F110" i="7"/>
  <c r="E110" i="7"/>
  <c r="D110" i="7"/>
  <c r="J109" i="7"/>
  <c r="I109" i="7"/>
  <c r="H109" i="7"/>
  <c r="G109" i="7"/>
  <c r="F109" i="7"/>
  <c r="E109" i="7"/>
  <c r="D109" i="7"/>
  <c r="J104" i="7"/>
  <c r="I104" i="7"/>
  <c r="H104" i="7"/>
  <c r="G104" i="7"/>
  <c r="F104" i="7"/>
  <c r="E104" i="7"/>
  <c r="D104" i="7"/>
  <c r="J103" i="7"/>
  <c r="I103" i="7"/>
  <c r="H103" i="7"/>
  <c r="G103" i="7"/>
  <c r="F103" i="7"/>
  <c r="E103" i="7"/>
  <c r="D103" i="7"/>
  <c r="J102" i="7"/>
  <c r="I102" i="7"/>
  <c r="H102" i="7"/>
  <c r="G102" i="7"/>
  <c r="F102" i="7"/>
  <c r="E102" i="7"/>
  <c r="D102" i="7"/>
  <c r="J101" i="7"/>
  <c r="I101" i="7"/>
  <c r="H101" i="7"/>
  <c r="G101" i="7"/>
  <c r="F101" i="7"/>
  <c r="E101" i="7"/>
  <c r="D101" i="7"/>
  <c r="J100" i="7"/>
  <c r="I100" i="7"/>
  <c r="H100" i="7"/>
  <c r="G100" i="7"/>
  <c r="F100" i="7"/>
  <c r="E100" i="7"/>
  <c r="D100" i="7"/>
  <c r="J99" i="7"/>
  <c r="I99" i="7"/>
  <c r="H99" i="7"/>
  <c r="G99" i="7"/>
  <c r="F99" i="7"/>
  <c r="E99" i="7"/>
  <c r="D99" i="7"/>
  <c r="J98" i="7"/>
  <c r="I98" i="7"/>
  <c r="H98" i="7"/>
  <c r="G98" i="7"/>
  <c r="F98" i="7"/>
  <c r="E98" i="7"/>
  <c r="D98" i="7"/>
  <c r="J97" i="7"/>
  <c r="I97" i="7"/>
  <c r="H97" i="7"/>
  <c r="G97" i="7"/>
  <c r="F97" i="7"/>
  <c r="E97" i="7"/>
  <c r="D97" i="7"/>
  <c r="J92" i="7"/>
  <c r="I92" i="7"/>
  <c r="H92" i="7"/>
  <c r="G92" i="7"/>
  <c r="F92" i="7"/>
  <c r="E92" i="7"/>
  <c r="D92" i="7"/>
  <c r="J91" i="7"/>
  <c r="I91" i="7"/>
  <c r="H91" i="7"/>
  <c r="G91" i="7"/>
  <c r="F91" i="7"/>
  <c r="E91" i="7"/>
  <c r="D91" i="7"/>
  <c r="J90" i="7"/>
  <c r="I90" i="7"/>
  <c r="H90" i="7"/>
  <c r="G90" i="7"/>
  <c r="F90" i="7"/>
  <c r="E90" i="7"/>
  <c r="D90" i="7"/>
  <c r="J89" i="7"/>
  <c r="I89" i="7"/>
  <c r="H89" i="7"/>
  <c r="G89" i="7"/>
  <c r="F89" i="7"/>
  <c r="E89" i="7"/>
  <c r="D89" i="7"/>
  <c r="J88" i="7"/>
  <c r="I88" i="7"/>
  <c r="H88" i="7"/>
  <c r="G88" i="7"/>
  <c r="F88" i="7"/>
  <c r="E88" i="7"/>
  <c r="D88" i="7"/>
  <c r="J87" i="7"/>
  <c r="I87" i="7"/>
  <c r="H87" i="7"/>
  <c r="G87" i="7"/>
  <c r="F87" i="7"/>
  <c r="E87" i="7"/>
  <c r="D87" i="7"/>
  <c r="J86" i="7"/>
  <c r="I86" i="7"/>
  <c r="H86" i="7"/>
  <c r="G86" i="7"/>
  <c r="F86" i="7"/>
  <c r="E86" i="7"/>
  <c r="D86" i="7"/>
  <c r="J85" i="7"/>
  <c r="I85" i="7"/>
  <c r="H85" i="7"/>
  <c r="G85" i="7"/>
  <c r="F85" i="7"/>
  <c r="E85" i="7"/>
  <c r="D85" i="7"/>
  <c r="J80" i="7"/>
  <c r="I80" i="7"/>
  <c r="H80" i="7"/>
  <c r="G80" i="7"/>
  <c r="F80" i="7"/>
  <c r="E80" i="7"/>
  <c r="D80" i="7"/>
  <c r="J79" i="7"/>
  <c r="I79" i="7"/>
  <c r="H79" i="7"/>
  <c r="G79" i="7"/>
  <c r="F79" i="7"/>
  <c r="E79" i="7"/>
  <c r="D79" i="7"/>
  <c r="J78" i="7"/>
  <c r="I78" i="7"/>
  <c r="H78" i="7"/>
  <c r="G78" i="7"/>
  <c r="F78" i="7"/>
  <c r="E78" i="7"/>
  <c r="D78" i="7"/>
  <c r="J77" i="7"/>
  <c r="I77" i="7"/>
  <c r="H77" i="7"/>
  <c r="G77" i="7"/>
  <c r="F77" i="7"/>
  <c r="E77" i="7"/>
  <c r="D77" i="7"/>
  <c r="J76" i="7"/>
  <c r="I76" i="7"/>
  <c r="H76" i="7"/>
  <c r="G76" i="7"/>
  <c r="F76" i="7"/>
  <c r="E76" i="7"/>
  <c r="D76" i="7"/>
  <c r="J75" i="7"/>
  <c r="I75" i="7"/>
  <c r="H75" i="7"/>
  <c r="G75" i="7"/>
  <c r="F75" i="7"/>
  <c r="E75" i="7"/>
  <c r="D75" i="7"/>
  <c r="J74" i="7"/>
  <c r="I74" i="7"/>
  <c r="H74" i="7"/>
  <c r="G74" i="7"/>
  <c r="F74" i="7"/>
  <c r="E74" i="7"/>
  <c r="D74" i="7"/>
  <c r="J73" i="7"/>
  <c r="I73" i="7"/>
  <c r="H73" i="7"/>
  <c r="G73" i="7"/>
  <c r="F73" i="7"/>
  <c r="E73" i="7"/>
  <c r="D73" i="7"/>
  <c r="J68" i="7"/>
  <c r="I68" i="7"/>
  <c r="H68" i="7"/>
  <c r="G68" i="7"/>
  <c r="F68" i="7"/>
  <c r="E68" i="7"/>
  <c r="D68" i="7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J65" i="7"/>
  <c r="I65" i="7"/>
  <c r="H65" i="7"/>
  <c r="G65" i="7"/>
  <c r="F65" i="7"/>
  <c r="E65" i="7"/>
  <c r="D65" i="7"/>
  <c r="J64" i="7"/>
  <c r="I64" i="7"/>
  <c r="H64" i="7"/>
  <c r="G64" i="7"/>
  <c r="F64" i="7"/>
  <c r="E64" i="7"/>
  <c r="D64" i="7"/>
  <c r="J63" i="7"/>
  <c r="I63" i="7"/>
  <c r="H63" i="7"/>
  <c r="G63" i="7"/>
  <c r="F63" i="7"/>
  <c r="E63" i="7"/>
  <c r="D63" i="7"/>
  <c r="F62" i="7"/>
  <c r="E62" i="7"/>
  <c r="D62" i="7"/>
  <c r="J61" i="7"/>
  <c r="I61" i="7"/>
  <c r="H61" i="7"/>
  <c r="G61" i="7"/>
  <c r="F61" i="7"/>
  <c r="E61" i="7"/>
  <c r="D61" i="7"/>
  <c r="I17" i="8" l="1"/>
  <c r="I18" i="8"/>
  <c r="H93" i="7"/>
  <c r="H141" i="7"/>
  <c r="H189" i="7"/>
  <c r="H237" i="7"/>
  <c r="I81" i="7"/>
  <c r="I177" i="7"/>
  <c r="I225" i="7"/>
  <c r="G201" i="7"/>
  <c r="I129" i="7"/>
  <c r="G81" i="7"/>
  <c r="I105" i="7"/>
  <c r="H117" i="7"/>
  <c r="G129" i="7"/>
  <c r="I153" i="7"/>
  <c r="I201" i="7"/>
  <c r="H213" i="7"/>
  <c r="G225" i="7"/>
  <c r="I93" i="7"/>
  <c r="G117" i="7"/>
  <c r="I141" i="7"/>
  <c r="G165" i="7"/>
  <c r="I189" i="7"/>
  <c r="H201" i="7"/>
  <c r="G213" i="7"/>
  <c r="I237" i="7"/>
  <c r="G105" i="7"/>
  <c r="G153" i="7"/>
  <c r="H165" i="7"/>
  <c r="G177" i="7"/>
  <c r="H81" i="7"/>
  <c r="G93" i="7"/>
  <c r="H105" i="7"/>
  <c r="I117" i="7"/>
  <c r="H129" i="7"/>
  <c r="G141" i="7"/>
  <c r="H153" i="7"/>
  <c r="I165" i="7"/>
  <c r="H177" i="7"/>
  <c r="G189" i="7"/>
  <c r="I213" i="7"/>
  <c r="H225" i="7"/>
  <c r="G237" i="7"/>
  <c r="H69" i="7"/>
  <c r="B57" i="9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C3" i="9"/>
  <c r="H13" i="8"/>
  <c r="I55" i="7" s="1"/>
  <c r="G13" i="8"/>
  <c r="H55" i="7" s="1"/>
  <c r="F13" i="8"/>
  <c r="H19" i="8"/>
  <c r="G19" i="8"/>
  <c r="H50" i="7" s="1"/>
  <c r="F19" i="8"/>
  <c r="H16" i="8"/>
  <c r="G16" i="8"/>
  <c r="F16" i="8"/>
  <c r="H15" i="8"/>
  <c r="I56" i="7" s="1"/>
  <c r="G15" i="8"/>
  <c r="H56" i="7" s="1"/>
  <c r="F15" i="8"/>
  <c r="H14" i="8"/>
  <c r="G14" i="8"/>
  <c r="H62" i="7" s="1"/>
  <c r="F14" i="8"/>
  <c r="G62" i="7" s="1"/>
  <c r="G69" i="7" s="1"/>
  <c r="H12" i="8"/>
  <c r="G12" i="8"/>
  <c r="H22" i="7" s="1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G5" i="7" s="1"/>
  <c r="H5" i="8"/>
  <c r="F5" i="8"/>
  <c r="D5" i="8"/>
  <c r="G5" i="8" s="1"/>
  <c r="E4" i="8"/>
  <c r="H4" i="8" s="1"/>
  <c r="D4" i="8"/>
  <c r="E31" i="7" s="1"/>
  <c r="C4" i="8"/>
  <c r="H3" i="8"/>
  <c r="I41" i="7" s="1"/>
  <c r="G3" i="8"/>
  <c r="F3" i="8"/>
  <c r="G56" i="7"/>
  <c r="F56" i="7"/>
  <c r="E56" i="7"/>
  <c r="D56" i="7"/>
  <c r="F55" i="7"/>
  <c r="E55" i="7"/>
  <c r="D55" i="7"/>
  <c r="F54" i="7"/>
  <c r="E54" i="7"/>
  <c r="D54" i="7"/>
  <c r="F53" i="7"/>
  <c r="E53" i="7"/>
  <c r="D53" i="7"/>
  <c r="H51" i="7"/>
  <c r="F51" i="7"/>
  <c r="E51" i="7"/>
  <c r="D51" i="7"/>
  <c r="I50" i="7"/>
  <c r="F50" i="7"/>
  <c r="E50" i="7"/>
  <c r="D50" i="7"/>
  <c r="J49" i="7"/>
  <c r="I49" i="7"/>
  <c r="H49" i="7"/>
  <c r="G49" i="7"/>
  <c r="F49" i="7"/>
  <c r="E49" i="7"/>
  <c r="D49" i="7"/>
  <c r="I44" i="7"/>
  <c r="F44" i="7"/>
  <c r="E44" i="7"/>
  <c r="D44" i="7"/>
  <c r="I43" i="7"/>
  <c r="G43" i="7"/>
  <c r="F43" i="7"/>
  <c r="E43" i="7"/>
  <c r="D43" i="7"/>
  <c r="H41" i="7"/>
  <c r="F41" i="7"/>
  <c r="E41" i="7"/>
  <c r="D41" i="7"/>
  <c r="I40" i="7"/>
  <c r="H40" i="7"/>
  <c r="F40" i="7"/>
  <c r="E40" i="7"/>
  <c r="D40" i="7"/>
  <c r="I39" i="7"/>
  <c r="H39" i="7"/>
  <c r="F39" i="7"/>
  <c r="E39" i="7"/>
  <c r="D39" i="7"/>
  <c r="J38" i="7"/>
  <c r="I38" i="7"/>
  <c r="H38" i="7"/>
  <c r="G38" i="7"/>
  <c r="F38" i="7"/>
  <c r="E38" i="7"/>
  <c r="D38" i="7"/>
  <c r="I33" i="7"/>
  <c r="H33" i="7"/>
  <c r="G33" i="7"/>
  <c r="F33" i="7"/>
  <c r="E33" i="7"/>
  <c r="D33" i="7"/>
  <c r="I32" i="7"/>
  <c r="F32" i="7"/>
  <c r="E32" i="7"/>
  <c r="D32" i="7"/>
  <c r="F31" i="7"/>
  <c r="H30" i="7"/>
  <c r="F30" i="7"/>
  <c r="E30" i="7"/>
  <c r="D30" i="7"/>
  <c r="I29" i="7"/>
  <c r="G29" i="7"/>
  <c r="F29" i="7"/>
  <c r="E29" i="7"/>
  <c r="D29" i="7"/>
  <c r="J28" i="7"/>
  <c r="I28" i="7"/>
  <c r="H28" i="7"/>
  <c r="G28" i="7"/>
  <c r="F28" i="7"/>
  <c r="E28" i="7"/>
  <c r="D28" i="7"/>
  <c r="I23" i="7"/>
  <c r="F23" i="7"/>
  <c r="E23" i="7"/>
  <c r="D23" i="7"/>
  <c r="I22" i="7"/>
  <c r="F22" i="7"/>
  <c r="E22" i="7"/>
  <c r="D22" i="7"/>
  <c r="I21" i="7"/>
  <c r="F21" i="7"/>
  <c r="E21" i="7"/>
  <c r="D21" i="7"/>
  <c r="H20" i="7"/>
  <c r="F20" i="7"/>
  <c r="E20" i="7"/>
  <c r="D20" i="7"/>
  <c r="A20" i="7"/>
  <c r="A29" i="7" s="1"/>
  <c r="A39" i="7" s="1"/>
  <c r="A50" i="7" s="1"/>
  <c r="J19" i="7"/>
  <c r="I19" i="7"/>
  <c r="H19" i="7"/>
  <c r="G19" i="7"/>
  <c r="F19" i="7"/>
  <c r="E19" i="7"/>
  <c r="D19" i="7"/>
  <c r="F16" i="7"/>
  <c r="E16" i="7"/>
  <c r="D16" i="7"/>
  <c r="I15" i="7"/>
  <c r="F15" i="7"/>
  <c r="E15" i="7"/>
  <c r="D15" i="7"/>
  <c r="H14" i="7"/>
  <c r="F14" i="7"/>
  <c r="E14" i="7"/>
  <c r="D14" i="7"/>
  <c r="J13" i="7"/>
  <c r="I13" i="7"/>
  <c r="H13" i="7"/>
  <c r="G13" i="7"/>
  <c r="F13" i="7"/>
  <c r="E13" i="7"/>
  <c r="D13" i="7"/>
  <c r="F10" i="7"/>
  <c r="E10" i="7"/>
  <c r="D10" i="7"/>
  <c r="H9" i="7"/>
  <c r="F9" i="7"/>
  <c r="E9" i="7"/>
  <c r="D9" i="7"/>
  <c r="J8" i="7"/>
  <c r="I8" i="7"/>
  <c r="H8" i="7"/>
  <c r="G8" i="7"/>
  <c r="F8" i="7"/>
  <c r="E8" i="7"/>
  <c r="D8" i="7"/>
  <c r="F5" i="7"/>
  <c r="E5" i="7"/>
  <c r="D5" i="7"/>
  <c r="H4" i="7"/>
  <c r="F4" i="7"/>
  <c r="E4" i="7"/>
  <c r="D4" i="7"/>
  <c r="F3" i="7"/>
  <c r="H2" i="7"/>
  <c r="F2" i="7"/>
  <c r="E2" i="7"/>
  <c r="D2" i="7"/>
  <c r="J1" i="7"/>
  <c r="Z2" i="6" s="1"/>
  <c r="I1" i="7"/>
  <c r="U2" i="6" s="1"/>
  <c r="H1" i="7"/>
  <c r="X2" i="6" s="1"/>
  <c r="G1" i="7"/>
  <c r="W2" i="6" s="1"/>
  <c r="F1" i="7"/>
  <c r="E1" i="7"/>
  <c r="D1" i="7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H25" i="7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O4" i="6"/>
  <c r="B4" i="6"/>
  <c r="O3" i="6"/>
  <c r="C3" i="6"/>
  <c r="Y2" i="6"/>
  <c r="B10" i="5"/>
  <c r="B9" i="5"/>
  <c r="B8" i="5"/>
  <c r="B7" i="5"/>
  <c r="C12" i="4"/>
  <c r="D12" i="4" s="1"/>
  <c r="C11" i="4"/>
  <c r="D11" i="4" s="1"/>
  <c r="C10" i="4"/>
  <c r="D10" i="4" s="1"/>
  <c r="C9" i="4"/>
  <c r="D9" i="4" s="1"/>
  <c r="C8" i="4"/>
  <c r="D8" i="4" s="1"/>
  <c r="B11" i="3"/>
  <c r="B10" i="3"/>
  <c r="G14" i="3" s="1"/>
  <c r="B9" i="3"/>
  <c r="B14" i="3" s="1"/>
  <c r="B8" i="3"/>
  <c r="G15" i="3" s="1"/>
  <c r="B5" i="3"/>
  <c r="B17" i="2"/>
  <c r="D17" i="2" s="1"/>
  <c r="B16" i="2"/>
  <c r="D16" i="2" s="1"/>
  <c r="B15" i="2"/>
  <c r="D15" i="2" s="1"/>
  <c r="B14" i="2"/>
  <c r="D14" i="2" s="1"/>
  <c r="B13" i="2"/>
  <c r="D13" i="2" s="1"/>
  <c r="B8" i="2"/>
  <c r="C10" i="2" s="1"/>
  <c r="B7" i="2"/>
  <c r="H54" i="7" l="1"/>
  <c r="H5" i="7"/>
  <c r="I9" i="8"/>
  <c r="H23" i="7"/>
  <c r="H16" i="7"/>
  <c r="H10" i="7"/>
  <c r="I54" i="7"/>
  <c r="I5" i="7"/>
  <c r="I53" i="7"/>
  <c r="I16" i="7"/>
  <c r="I10" i="7"/>
  <c r="I51" i="7"/>
  <c r="I62" i="7"/>
  <c r="I69" i="7" s="1"/>
  <c r="J69" i="7" s="1"/>
  <c r="G16" i="7"/>
  <c r="G10" i="7"/>
  <c r="J201" i="7"/>
  <c r="J237" i="7"/>
  <c r="J189" i="7"/>
  <c r="J93" i="7"/>
  <c r="J213" i="7"/>
  <c r="J129" i="7"/>
  <c r="J105" i="7"/>
  <c r="J81" i="7"/>
  <c r="H58" i="7"/>
  <c r="A62" i="7"/>
  <c r="I58" i="7"/>
  <c r="J153" i="7"/>
  <c r="J177" i="7"/>
  <c r="S2" i="6"/>
  <c r="J141" i="7"/>
  <c r="J117" i="7"/>
  <c r="J225" i="7"/>
  <c r="J165" i="7"/>
  <c r="I31" i="7"/>
  <c r="I3" i="7"/>
  <c r="I52" i="7"/>
  <c r="V2" i="6"/>
  <c r="H43" i="7"/>
  <c r="E52" i="7"/>
  <c r="G4" i="8"/>
  <c r="H3" i="7" s="1"/>
  <c r="H6" i="7" s="1"/>
  <c r="T3" i="6" s="1"/>
  <c r="X3" i="6" s="1"/>
  <c r="T2" i="6"/>
  <c r="E3" i="7"/>
  <c r="I9" i="7"/>
  <c r="I14" i="7"/>
  <c r="I17" i="7" s="1"/>
  <c r="U5" i="6" s="1"/>
  <c r="H15" i="7"/>
  <c r="H17" i="7" s="1"/>
  <c r="T5" i="6" s="1"/>
  <c r="X5" i="6" s="1"/>
  <c r="F52" i="7"/>
  <c r="I20" i="7"/>
  <c r="I24" i="7" s="1"/>
  <c r="U6" i="6" s="1"/>
  <c r="H21" i="7"/>
  <c r="H24" i="7" s="1"/>
  <c r="T6" i="6" s="1"/>
  <c r="X6" i="6" s="1"/>
  <c r="H29" i="7"/>
  <c r="H44" i="7"/>
  <c r="I8" i="8"/>
  <c r="H11" i="7"/>
  <c r="T4" i="6" s="1"/>
  <c r="X4" i="6" s="1"/>
  <c r="H32" i="7"/>
  <c r="H53" i="7"/>
  <c r="I7" i="8"/>
  <c r="I11" i="8"/>
  <c r="I16" i="8"/>
  <c r="I2" i="7"/>
  <c r="I4" i="7"/>
  <c r="I30" i="7"/>
  <c r="B10" i="2"/>
  <c r="B4" i="4"/>
  <c r="D18" i="2"/>
  <c r="B4" i="5"/>
  <c r="B5" i="5" s="1"/>
  <c r="B11" i="2"/>
  <c r="B13" i="3"/>
  <c r="I3" i="8"/>
  <c r="J41" i="7" s="1"/>
  <c r="G41" i="7"/>
  <c r="I14" i="8"/>
  <c r="J62" i="7" s="1"/>
  <c r="G30" i="7"/>
  <c r="G14" i="7"/>
  <c r="G2" i="7"/>
  <c r="G40" i="7"/>
  <c r="G9" i="7"/>
  <c r="G51" i="7"/>
  <c r="G4" i="7"/>
  <c r="G20" i="7"/>
  <c r="I13" i="8"/>
  <c r="J55" i="7" s="1"/>
  <c r="G55" i="7"/>
  <c r="H52" i="7"/>
  <c r="I45" i="7"/>
  <c r="U8" i="6" s="1"/>
  <c r="F4" i="8"/>
  <c r="D31" i="7"/>
  <c r="D3" i="7"/>
  <c r="D52" i="7"/>
  <c r="I6" i="8"/>
  <c r="J5" i="7" s="1"/>
  <c r="G54" i="7"/>
  <c r="I10" i="8"/>
  <c r="G53" i="7"/>
  <c r="G32" i="7"/>
  <c r="G23" i="7"/>
  <c r="I15" i="8"/>
  <c r="G44" i="7"/>
  <c r="G21" i="7"/>
  <c r="G15" i="7"/>
  <c r="F3" i="9"/>
  <c r="E3" i="9"/>
  <c r="G3" i="9" s="1"/>
  <c r="H3" i="9" s="1"/>
  <c r="C4" i="9" s="1"/>
  <c r="I5" i="8"/>
  <c r="I12" i="8"/>
  <c r="J22" i="7" s="1"/>
  <c r="G22" i="7"/>
  <c r="I19" i="8"/>
  <c r="G39" i="7"/>
  <c r="G50" i="7"/>
  <c r="J16" i="7" l="1"/>
  <c r="J10" i="7"/>
  <c r="I57" i="7"/>
  <c r="U9" i="6" s="1"/>
  <c r="I11" i="7"/>
  <c r="U4" i="6" s="1"/>
  <c r="I6" i="7"/>
  <c r="U3" i="6" s="1"/>
  <c r="I34" i="7"/>
  <c r="U7" i="6" s="1"/>
  <c r="A74" i="7"/>
  <c r="I70" i="7"/>
  <c r="H70" i="7"/>
  <c r="H71" i="7" s="1"/>
  <c r="H45" i="7"/>
  <c r="T8" i="6" s="1"/>
  <c r="H31" i="7"/>
  <c r="H34" i="7" s="1"/>
  <c r="T7" i="6" s="1"/>
  <c r="G45" i="7"/>
  <c r="H57" i="7"/>
  <c r="T9" i="6" s="1"/>
  <c r="H26" i="7"/>
  <c r="B4" i="2"/>
  <c r="B5" i="2" s="1"/>
  <c r="G3" i="6" s="1"/>
  <c r="B4" i="3"/>
  <c r="B6" i="3" s="1"/>
  <c r="D3" i="6" s="1"/>
  <c r="E4" i="9"/>
  <c r="G4" i="9" s="1"/>
  <c r="F4" i="9"/>
  <c r="G17" i="7"/>
  <c r="S5" i="6" s="1"/>
  <c r="J43" i="7"/>
  <c r="J53" i="7"/>
  <c r="J23" i="7"/>
  <c r="J32" i="7"/>
  <c r="G11" i="7"/>
  <c r="S4" i="6" s="1"/>
  <c r="G24" i="7"/>
  <c r="J20" i="7"/>
  <c r="J30" i="7"/>
  <c r="J14" i="7"/>
  <c r="J2" i="7"/>
  <c r="J40" i="7"/>
  <c r="J9" i="7"/>
  <c r="J11" i="7" s="1"/>
  <c r="V4" i="6" s="1"/>
  <c r="J4" i="7"/>
  <c r="J51" i="7"/>
  <c r="J29" i="7"/>
  <c r="J39" i="7"/>
  <c r="J50" i="7"/>
  <c r="J56" i="7"/>
  <c r="J33" i="7"/>
  <c r="J44" i="7"/>
  <c r="J21" i="7"/>
  <c r="J15" i="7"/>
  <c r="J54" i="7"/>
  <c r="I4" i="8"/>
  <c r="G31" i="7"/>
  <c r="G34" i="7" s="1"/>
  <c r="G3" i="7"/>
  <c r="G6" i="7" s="1"/>
  <c r="S3" i="6" s="1"/>
  <c r="G52" i="7"/>
  <c r="G57" i="7" s="1"/>
  <c r="J45" i="7" l="1"/>
  <c r="V8" i="6" s="1"/>
  <c r="H82" i="7"/>
  <c r="H83" i="7" s="1"/>
  <c r="A86" i="7"/>
  <c r="I82" i="7"/>
  <c r="S8" i="6"/>
  <c r="H47" i="7"/>
  <c r="X8" i="6" s="1"/>
  <c r="H36" i="7"/>
  <c r="X7" i="6" s="1"/>
  <c r="H59" i="7"/>
  <c r="X9" i="6" s="1"/>
  <c r="D25" i="6"/>
  <c r="D104" i="6"/>
  <c r="H4" i="9"/>
  <c r="C5" i="9" s="1"/>
  <c r="D7" i="6"/>
  <c r="D97" i="6"/>
  <c r="D18" i="6"/>
  <c r="E3" i="6"/>
  <c r="H3" i="6" s="1"/>
  <c r="I3" i="6" s="1"/>
  <c r="D95" i="6"/>
  <c r="D82" i="6"/>
  <c r="D101" i="6"/>
  <c r="D80" i="6"/>
  <c r="D105" i="6"/>
  <c r="D85" i="6"/>
  <c r="D87" i="6"/>
  <c r="D53" i="6"/>
  <c r="D33" i="6"/>
  <c r="D9" i="6"/>
  <c r="D19" i="6"/>
  <c r="D46" i="6"/>
  <c r="D22" i="6"/>
  <c r="D51" i="6"/>
  <c r="D83" i="6"/>
  <c r="D55" i="6"/>
  <c r="D8" i="6"/>
  <c r="D12" i="6"/>
  <c r="D56" i="6"/>
  <c r="D24" i="6"/>
  <c r="D102" i="6"/>
  <c r="D98" i="6"/>
  <c r="D70" i="6"/>
  <c r="D92" i="6"/>
  <c r="D72" i="6"/>
  <c r="D93" i="6"/>
  <c r="D73" i="6"/>
  <c r="D71" i="6"/>
  <c r="D41" i="6"/>
  <c r="D21" i="6"/>
  <c r="D43" i="6"/>
  <c r="D54" i="6"/>
  <c r="D34" i="6"/>
  <c r="D14" i="6"/>
  <c r="D15" i="6"/>
  <c r="D63" i="6"/>
  <c r="D27" i="6"/>
  <c r="D60" i="6"/>
  <c r="D44" i="6"/>
  <c r="D40" i="6"/>
  <c r="D52" i="6"/>
  <c r="D103" i="6"/>
  <c r="D86" i="6"/>
  <c r="D66" i="6"/>
  <c r="D88" i="6"/>
  <c r="D64" i="6"/>
  <c r="D89" i="6"/>
  <c r="D69" i="6"/>
  <c r="D57" i="6"/>
  <c r="D37" i="6"/>
  <c r="D17" i="6"/>
  <c r="D31" i="6"/>
  <c r="D50" i="6"/>
  <c r="D30" i="6"/>
  <c r="D6" i="6"/>
  <c r="D91" i="6"/>
  <c r="D59" i="6"/>
  <c r="D11" i="6"/>
  <c r="D20" i="6"/>
  <c r="D36" i="6"/>
  <c r="D32" i="6"/>
  <c r="D28" i="6"/>
  <c r="D16" i="6"/>
  <c r="D35" i="6"/>
  <c r="D38" i="6"/>
  <c r="D49" i="6"/>
  <c r="D76" i="6"/>
  <c r="D48" i="6"/>
  <c r="D67" i="6"/>
  <c r="D62" i="6"/>
  <c r="D79" i="6"/>
  <c r="D94" i="6"/>
  <c r="D4" i="6"/>
  <c r="D47" i="6"/>
  <c r="D5" i="6"/>
  <c r="D77" i="6"/>
  <c r="D78" i="6"/>
  <c r="B1" i="6"/>
  <c r="B5" i="4"/>
  <c r="B6" i="4" s="1"/>
  <c r="D75" i="6"/>
  <c r="D23" i="6"/>
  <c r="D10" i="6"/>
  <c r="D26" i="6"/>
  <c r="D42" i="6"/>
  <c r="D58" i="6"/>
  <c r="D39" i="6"/>
  <c r="D13" i="6"/>
  <c r="D29" i="6"/>
  <c r="D45" i="6"/>
  <c r="D61" i="6"/>
  <c r="D65" i="6"/>
  <c r="D81" i="6"/>
  <c r="D96" i="6"/>
  <c r="D68" i="6"/>
  <c r="D84" i="6"/>
  <c r="D100" i="6"/>
  <c r="D74" i="6"/>
  <c r="D90" i="6"/>
  <c r="D99" i="6"/>
  <c r="J57" i="7"/>
  <c r="V9" i="6" s="1"/>
  <c r="S9" i="6"/>
  <c r="F5" i="9"/>
  <c r="E5" i="9"/>
  <c r="G5" i="9" s="1"/>
  <c r="H5" i="9" s="1"/>
  <c r="C6" i="9" s="1"/>
  <c r="J24" i="7"/>
  <c r="V6" i="6" s="1"/>
  <c r="S6" i="6"/>
  <c r="J17" i="7"/>
  <c r="V5" i="6" s="1"/>
  <c r="J34" i="7"/>
  <c r="V7" i="6" s="1"/>
  <c r="S7" i="6"/>
  <c r="J52" i="7"/>
  <c r="J31" i="7"/>
  <c r="J3" i="7"/>
  <c r="J6" i="7" s="1"/>
  <c r="V3" i="6" s="1"/>
  <c r="A98" i="7" l="1"/>
  <c r="I94" i="7"/>
  <c r="H94" i="7"/>
  <c r="H95" i="7" s="1"/>
  <c r="M98" i="6"/>
  <c r="P98" i="6" s="1"/>
  <c r="M89" i="6"/>
  <c r="P89" i="6" s="1"/>
  <c r="M73" i="6"/>
  <c r="P73" i="6" s="1"/>
  <c r="M97" i="6"/>
  <c r="P97" i="6" s="1"/>
  <c r="M83" i="6"/>
  <c r="P83" i="6" s="1"/>
  <c r="M67" i="6"/>
  <c r="P67" i="6" s="1"/>
  <c r="M92" i="6"/>
  <c r="P92" i="6" s="1"/>
  <c r="M76" i="6"/>
  <c r="P76" i="6" s="1"/>
  <c r="M95" i="6"/>
  <c r="P95" i="6" s="1"/>
  <c r="M48" i="6"/>
  <c r="P48" i="6" s="1"/>
  <c r="M32" i="6"/>
  <c r="P32" i="6" s="1"/>
  <c r="M16" i="6"/>
  <c r="P16" i="6" s="1"/>
  <c r="M38" i="6"/>
  <c r="P38" i="6" s="1"/>
  <c r="M82" i="6"/>
  <c r="P82" i="6" s="1"/>
  <c r="M57" i="6"/>
  <c r="P57" i="6" s="1"/>
  <c r="M41" i="6"/>
  <c r="P41" i="6" s="1"/>
  <c r="M25" i="6"/>
  <c r="P25" i="6" s="1"/>
  <c r="M101" i="6"/>
  <c r="P101" i="6" s="1"/>
  <c r="M103" i="6"/>
  <c r="P103" i="6" s="1"/>
  <c r="M81" i="6"/>
  <c r="P81" i="6" s="1"/>
  <c r="M65" i="6"/>
  <c r="P65" i="6" s="1"/>
  <c r="M91" i="6"/>
  <c r="P91" i="6" s="1"/>
  <c r="M75" i="6"/>
  <c r="P75" i="6" s="1"/>
  <c r="M100" i="6"/>
  <c r="P100" i="6" s="1"/>
  <c r="M84" i="6"/>
  <c r="P84" i="6" s="1"/>
  <c r="M68" i="6"/>
  <c r="P68" i="6" s="1"/>
  <c r="M56" i="6"/>
  <c r="P56" i="6" s="1"/>
  <c r="M40" i="6"/>
  <c r="P40" i="6" s="1"/>
  <c r="M24" i="6"/>
  <c r="P24" i="6" s="1"/>
  <c r="M8" i="6"/>
  <c r="P8" i="6" s="1"/>
  <c r="I47" i="7" s="1"/>
  <c r="Y8" i="6" s="1"/>
  <c r="M30" i="6"/>
  <c r="P30" i="6" s="1"/>
  <c r="M66" i="6"/>
  <c r="P66" i="6" s="1"/>
  <c r="M49" i="6"/>
  <c r="P49" i="6" s="1"/>
  <c r="M33" i="6"/>
  <c r="P33" i="6" s="1"/>
  <c r="I83" i="7" s="1"/>
  <c r="M17" i="6"/>
  <c r="P17" i="6" s="1"/>
  <c r="M54" i="6"/>
  <c r="P54" i="6" s="1"/>
  <c r="M14" i="6"/>
  <c r="P14" i="6" s="1"/>
  <c r="M46" i="6"/>
  <c r="P46" i="6" s="1"/>
  <c r="M43" i="6"/>
  <c r="P43" i="6" s="1"/>
  <c r="M11" i="6"/>
  <c r="P11" i="6" s="1"/>
  <c r="M55" i="6"/>
  <c r="P55" i="6" s="1"/>
  <c r="M23" i="6"/>
  <c r="P23" i="6" s="1"/>
  <c r="M86" i="6"/>
  <c r="P86" i="6" s="1"/>
  <c r="M102" i="6"/>
  <c r="P102" i="6" s="1"/>
  <c r="M93" i="6"/>
  <c r="P93" i="6" s="1"/>
  <c r="M77" i="6"/>
  <c r="P77" i="6" s="1"/>
  <c r="M104" i="6"/>
  <c r="P104" i="6" s="1"/>
  <c r="M87" i="6"/>
  <c r="P87" i="6" s="1"/>
  <c r="M71" i="6"/>
  <c r="P71" i="6" s="1"/>
  <c r="M99" i="6"/>
  <c r="P99" i="6" s="1"/>
  <c r="M80" i="6"/>
  <c r="P80" i="6" s="1"/>
  <c r="M64" i="6"/>
  <c r="P64" i="6" s="1"/>
  <c r="M52" i="6"/>
  <c r="P52" i="6" s="1"/>
  <c r="M36" i="6"/>
  <c r="P36" i="6" s="1"/>
  <c r="M20" i="6"/>
  <c r="P20" i="6" s="1"/>
  <c r="M4" i="6"/>
  <c r="P4" i="6" s="1"/>
  <c r="Y4" i="6" s="1"/>
  <c r="M90" i="6"/>
  <c r="P90" i="6" s="1"/>
  <c r="M61" i="6"/>
  <c r="P61" i="6" s="1"/>
  <c r="M45" i="6"/>
  <c r="P45" i="6" s="1"/>
  <c r="M42" i="6"/>
  <c r="P42" i="6" s="1"/>
  <c r="M105" i="6"/>
  <c r="P105" i="6" s="1"/>
  <c r="M96" i="6"/>
  <c r="P96" i="6" s="1"/>
  <c r="M72" i="6"/>
  <c r="P72" i="6" s="1"/>
  <c r="M12" i="6"/>
  <c r="P12" i="6" s="1"/>
  <c r="M37" i="6"/>
  <c r="P37" i="6" s="1"/>
  <c r="M9" i="6"/>
  <c r="P9" i="6" s="1"/>
  <c r="I59" i="7" s="1"/>
  <c r="Y9" i="6" s="1"/>
  <c r="M18" i="6"/>
  <c r="P18" i="6" s="1"/>
  <c r="M22" i="6"/>
  <c r="P22" i="6" s="1"/>
  <c r="M27" i="6"/>
  <c r="P27" i="6" s="1"/>
  <c r="M3" i="6"/>
  <c r="P3" i="6" s="1"/>
  <c r="M15" i="6"/>
  <c r="P15" i="6" s="1"/>
  <c r="M94" i="6"/>
  <c r="P94" i="6" s="1"/>
  <c r="M79" i="6"/>
  <c r="P79" i="6" s="1"/>
  <c r="M60" i="6"/>
  <c r="P60" i="6" s="1"/>
  <c r="M34" i="6"/>
  <c r="P34" i="6" s="1"/>
  <c r="M29" i="6"/>
  <c r="P29" i="6" s="1"/>
  <c r="M5" i="6"/>
  <c r="P5" i="6" s="1"/>
  <c r="M62" i="6"/>
  <c r="P62" i="6" s="1"/>
  <c r="M59" i="6"/>
  <c r="P59" i="6" s="1"/>
  <c r="M19" i="6"/>
  <c r="P19" i="6" s="1"/>
  <c r="M47" i="6"/>
  <c r="P47" i="6" s="1"/>
  <c r="M6" i="6"/>
  <c r="P6" i="6" s="1"/>
  <c r="Y6" i="6" s="1"/>
  <c r="M85" i="6"/>
  <c r="P85" i="6" s="1"/>
  <c r="M63" i="6"/>
  <c r="P63" i="6" s="1"/>
  <c r="M44" i="6"/>
  <c r="P44" i="6" s="1"/>
  <c r="M74" i="6"/>
  <c r="P74" i="6" s="1"/>
  <c r="M21" i="6"/>
  <c r="P21" i="6" s="1"/>
  <c r="I71" i="7" s="1"/>
  <c r="M58" i="6"/>
  <c r="P58" i="6" s="1"/>
  <c r="M51" i="6"/>
  <c r="P51" i="6" s="1"/>
  <c r="M78" i="6"/>
  <c r="P78" i="6" s="1"/>
  <c r="M39" i="6"/>
  <c r="P39" i="6" s="1"/>
  <c r="M10" i="6"/>
  <c r="P10" i="6" s="1"/>
  <c r="M69" i="6"/>
  <c r="P69" i="6" s="1"/>
  <c r="M88" i="6"/>
  <c r="P88" i="6" s="1"/>
  <c r="M28" i="6"/>
  <c r="P28" i="6" s="1"/>
  <c r="M53" i="6"/>
  <c r="P53" i="6" s="1"/>
  <c r="M13" i="6"/>
  <c r="P13" i="6" s="1"/>
  <c r="M26" i="6"/>
  <c r="P26" i="6" s="1"/>
  <c r="M50" i="6"/>
  <c r="P50" i="6" s="1"/>
  <c r="M35" i="6"/>
  <c r="P35" i="6" s="1"/>
  <c r="M7" i="6"/>
  <c r="P7" i="6" s="1"/>
  <c r="I36" i="7" s="1"/>
  <c r="Y7" i="6" s="1"/>
  <c r="M31" i="6"/>
  <c r="P31" i="6" s="1"/>
  <c r="M70" i="6"/>
  <c r="P70" i="6" s="1"/>
  <c r="E6" i="9"/>
  <c r="G6" i="9" s="1"/>
  <c r="F6" i="9"/>
  <c r="I95" i="7" l="1"/>
  <c r="H106" i="7"/>
  <c r="H107" i="7" s="1"/>
  <c r="A110" i="7"/>
  <c r="I106" i="7"/>
  <c r="I107" i="7" s="1"/>
  <c r="Y3" i="6"/>
  <c r="N3" i="6"/>
  <c r="I25" i="7"/>
  <c r="I26" i="7" s="1"/>
  <c r="Y5" i="6"/>
  <c r="H6" i="9"/>
  <c r="C7" i="9" s="1"/>
  <c r="I118" i="7" l="1"/>
  <c r="I119" i="7" s="1"/>
  <c r="A122" i="7"/>
  <c r="H118" i="7"/>
  <c r="H119" i="7" s="1"/>
  <c r="K3" i="6"/>
  <c r="W3" i="6"/>
  <c r="Z3" i="6" s="1"/>
  <c r="AA3" i="6" s="1"/>
  <c r="C4" i="6" s="1"/>
  <c r="Q3" i="6"/>
  <c r="J3" i="6" s="1"/>
  <c r="F7" i="9"/>
  <c r="E7" i="9"/>
  <c r="G7" i="9" s="1"/>
  <c r="H130" i="7" l="1"/>
  <c r="H131" i="7" s="1"/>
  <c r="A134" i="7"/>
  <c r="I130" i="7"/>
  <c r="I131" i="7" s="1"/>
  <c r="H7" i="9"/>
  <c r="C8" i="9" s="1"/>
  <c r="G4" i="6"/>
  <c r="E4" i="6"/>
  <c r="H4" i="6" s="1"/>
  <c r="E8" i="9"/>
  <c r="G8" i="9" s="1"/>
  <c r="F8" i="9"/>
  <c r="I142" i="7" l="1"/>
  <c r="I143" i="7" s="1"/>
  <c r="H142" i="7"/>
  <c r="H143" i="7" s="1"/>
  <c r="A146" i="7"/>
  <c r="I4" i="6"/>
  <c r="N4" i="6" s="1"/>
  <c r="H8" i="9"/>
  <c r="C9" i="9" s="1"/>
  <c r="H154" i="7" l="1"/>
  <c r="H155" i="7" s="1"/>
  <c r="I154" i="7"/>
  <c r="I155" i="7" s="1"/>
  <c r="A158" i="7"/>
  <c r="Q4" i="6"/>
  <c r="J4" i="6" s="1"/>
  <c r="K4" i="6"/>
  <c r="W4" i="6"/>
  <c r="Z4" i="6" s="1"/>
  <c r="AA4" i="6" s="1"/>
  <c r="C5" i="6" s="1"/>
  <c r="F9" i="9"/>
  <c r="E9" i="9"/>
  <c r="G9" i="9" s="1"/>
  <c r="H9" i="9" s="1"/>
  <c r="C10" i="9" s="1"/>
  <c r="I166" i="7" l="1"/>
  <c r="I167" i="7" s="1"/>
  <c r="A170" i="7"/>
  <c r="H166" i="7"/>
  <c r="H167" i="7" s="1"/>
  <c r="G5" i="6"/>
  <c r="E5" i="6"/>
  <c r="H5" i="6" s="1"/>
  <c r="E10" i="9"/>
  <c r="G10" i="9" s="1"/>
  <c r="F10" i="9"/>
  <c r="H178" i="7" l="1"/>
  <c r="H179" i="7" s="1"/>
  <c r="A182" i="7"/>
  <c r="I178" i="7"/>
  <c r="I179" i="7" s="1"/>
  <c r="I5" i="6"/>
  <c r="N5" i="6" s="1"/>
  <c r="H10" i="9"/>
  <c r="C11" i="9" s="1"/>
  <c r="A194" i="7" l="1"/>
  <c r="I190" i="7"/>
  <c r="I191" i="7" s="1"/>
  <c r="H190" i="7"/>
  <c r="H191" i="7" s="1"/>
  <c r="W5" i="6"/>
  <c r="Z5" i="6" s="1"/>
  <c r="AA5" i="6" s="1"/>
  <c r="C6" i="6" s="1"/>
  <c r="Q5" i="6"/>
  <c r="K5" i="6"/>
  <c r="G25" i="7"/>
  <c r="G26" i="7" s="1"/>
  <c r="F11" i="9"/>
  <c r="E11" i="9"/>
  <c r="G11" i="9" s="1"/>
  <c r="H202" i="7" l="1"/>
  <c r="H203" i="7" s="1"/>
  <c r="I202" i="7"/>
  <c r="I203" i="7" s="1"/>
  <c r="A206" i="7"/>
  <c r="H11" i="9"/>
  <c r="C12" i="9" s="1"/>
  <c r="E12" i="9" s="1"/>
  <c r="G12" i="9" s="1"/>
  <c r="J5" i="6"/>
  <c r="J25" i="7"/>
  <c r="J26" i="7" s="1"/>
  <c r="E6" i="6"/>
  <c r="H6" i="6" s="1"/>
  <c r="G6" i="6"/>
  <c r="F12" i="9"/>
  <c r="I214" i="7" l="1"/>
  <c r="I215" i="7" s="1"/>
  <c r="A218" i="7"/>
  <c r="H214" i="7"/>
  <c r="H215" i="7" s="1"/>
  <c r="I6" i="6"/>
  <c r="N6" i="6" s="1"/>
  <c r="H12" i="9"/>
  <c r="C13" i="9" s="1"/>
  <c r="H226" i="7" l="1"/>
  <c r="H227" i="7" s="1"/>
  <c r="A230" i="7"/>
  <c r="I226" i="7"/>
  <c r="I227" i="7" s="1"/>
  <c r="Q6" i="6"/>
  <c r="J6" i="6" s="1"/>
  <c r="K6" i="6"/>
  <c r="W6" i="6"/>
  <c r="Z6" i="6" s="1"/>
  <c r="AA6" i="6" s="1"/>
  <c r="C7" i="6" s="1"/>
  <c r="F13" i="9"/>
  <c r="E13" i="9"/>
  <c r="G13" i="9" s="1"/>
  <c r="I238" i="7" l="1"/>
  <c r="I239" i="7" s="1"/>
  <c r="H238" i="7"/>
  <c r="H239" i="7" s="1"/>
  <c r="H13" i="9"/>
  <c r="C14" i="9" s="1"/>
  <c r="E7" i="6"/>
  <c r="H7" i="6" s="1"/>
  <c r="G7" i="6"/>
  <c r="E14" i="9"/>
  <c r="G14" i="9" s="1"/>
  <c r="F14" i="9"/>
  <c r="I7" i="6" l="1"/>
  <c r="N7" i="6" s="1"/>
  <c r="H14" i="9"/>
  <c r="C15" i="9" s="1"/>
  <c r="G35" i="7" l="1"/>
  <c r="G36" i="7" s="1"/>
  <c r="W7" i="6" s="1"/>
  <c r="Q7" i="6"/>
  <c r="K7" i="6"/>
  <c r="F15" i="9"/>
  <c r="E15" i="9"/>
  <c r="G15" i="9" s="1"/>
  <c r="H15" i="9" s="1"/>
  <c r="C16" i="9" s="1"/>
  <c r="J35" i="7" l="1"/>
  <c r="J36" i="7" s="1"/>
  <c r="Z7" i="6" s="1"/>
  <c r="AA7" i="6" s="1"/>
  <c r="C8" i="6" s="1"/>
  <c r="G8" i="6" s="1"/>
  <c r="J7" i="6"/>
  <c r="E16" i="9"/>
  <c r="G16" i="9" s="1"/>
  <c r="F16" i="9"/>
  <c r="E8" i="6" l="1"/>
  <c r="H8" i="6" s="1"/>
  <c r="I8" i="6" s="1"/>
  <c r="N8" i="6" s="1"/>
  <c r="G46" i="7" s="1"/>
  <c r="G47" i="7" s="1"/>
  <c r="W8" i="6" s="1"/>
  <c r="H16" i="9"/>
  <c r="C17" i="9" s="1"/>
  <c r="K8" i="6" l="1"/>
  <c r="Q8" i="6"/>
  <c r="J46" i="7" s="1"/>
  <c r="J47" i="7" s="1"/>
  <c r="Z8" i="6" s="1"/>
  <c r="AA8" i="6" s="1"/>
  <c r="C9" i="6" s="1"/>
  <c r="F17" i="9"/>
  <c r="E17" i="9"/>
  <c r="G17" i="9" s="1"/>
  <c r="J8" i="6" l="1"/>
  <c r="H17" i="9"/>
  <c r="C18" i="9" s="1"/>
  <c r="E18" i="9" s="1"/>
  <c r="G18" i="9" s="1"/>
  <c r="E9" i="6"/>
  <c r="H9" i="6" s="1"/>
  <c r="G9" i="6"/>
  <c r="F18" i="9" l="1"/>
  <c r="I9" i="6"/>
  <c r="N9" i="6" s="1"/>
  <c r="G58" i="7" s="1"/>
  <c r="H18" i="9"/>
  <c r="C19" i="9" s="1"/>
  <c r="F19" i="9" l="1"/>
  <c r="E19" i="9"/>
  <c r="G19" i="9" s="1"/>
  <c r="G59" i="7"/>
  <c r="W9" i="6" s="1"/>
  <c r="Q9" i="6"/>
  <c r="J58" i="7" s="1"/>
  <c r="K9" i="6"/>
  <c r="H19" i="9" l="1"/>
  <c r="C20" i="9" s="1"/>
  <c r="E20" i="9" s="1"/>
  <c r="G20" i="9" s="1"/>
  <c r="J59" i="7"/>
  <c r="Z9" i="6" s="1"/>
  <c r="AA9" i="6" s="1"/>
  <c r="C10" i="6" s="1"/>
  <c r="J9" i="6"/>
  <c r="F20" i="9" l="1"/>
  <c r="E10" i="6"/>
  <c r="H10" i="6" s="1"/>
  <c r="AA10" i="6" s="1"/>
  <c r="C11" i="6" s="1"/>
  <c r="G10" i="6"/>
  <c r="H20" i="9"/>
  <c r="C21" i="9" s="1"/>
  <c r="F21" i="9" l="1"/>
  <c r="E21" i="9"/>
  <c r="G21" i="9" s="1"/>
  <c r="G11" i="6"/>
  <c r="E11" i="6"/>
  <c r="H11" i="6" s="1"/>
  <c r="AA11" i="6" s="1"/>
  <c r="C12" i="6" s="1"/>
  <c r="I10" i="6"/>
  <c r="N10" i="6" s="1"/>
  <c r="G70" i="7" l="1"/>
  <c r="G71" i="7" s="1"/>
  <c r="G12" i="6"/>
  <c r="E12" i="6"/>
  <c r="H12" i="6" s="1"/>
  <c r="AA12" i="6" s="1"/>
  <c r="C13" i="6" s="1"/>
  <c r="H21" i="9"/>
  <c r="C22" i="9" s="1"/>
  <c r="Q10" i="6"/>
  <c r="K10" i="6"/>
  <c r="I11" i="6"/>
  <c r="N11" i="6" s="1"/>
  <c r="G82" i="7" s="1"/>
  <c r="J10" i="6" l="1"/>
  <c r="J70" i="7"/>
  <c r="G13" i="6"/>
  <c r="E13" i="6"/>
  <c r="H13" i="6" s="1"/>
  <c r="AA13" i="6" s="1"/>
  <c r="C14" i="6" s="1"/>
  <c r="K11" i="6"/>
  <c r="Q11" i="6"/>
  <c r="I12" i="6"/>
  <c r="N12" i="6" s="1"/>
  <c r="G94" i="7" s="1"/>
  <c r="E22" i="9"/>
  <c r="G22" i="9" s="1"/>
  <c r="F22" i="9"/>
  <c r="J11" i="6" l="1"/>
  <c r="J82" i="7"/>
  <c r="H22" i="9"/>
  <c r="C23" i="9" s="1"/>
  <c r="F23" i="9" s="1"/>
  <c r="E14" i="6"/>
  <c r="H14" i="6" s="1"/>
  <c r="AA14" i="6" s="1"/>
  <c r="C15" i="6" s="1"/>
  <c r="G14" i="6"/>
  <c r="Q12" i="6"/>
  <c r="K12" i="6"/>
  <c r="I13" i="6"/>
  <c r="N13" i="6" s="1"/>
  <c r="G106" i="7" s="1"/>
  <c r="J12" i="6" l="1"/>
  <c r="J94" i="7"/>
  <c r="E23" i="9"/>
  <c r="G23" i="9" s="1"/>
  <c r="H23" i="9" s="1"/>
  <c r="C24" i="9" s="1"/>
  <c r="Q13" i="6"/>
  <c r="K13" i="6"/>
  <c r="G15" i="6"/>
  <c r="E15" i="6"/>
  <c r="H15" i="6" s="1"/>
  <c r="AA15" i="6" s="1"/>
  <c r="C16" i="6" s="1"/>
  <c r="I14" i="6"/>
  <c r="N14" i="6" s="1"/>
  <c r="G118" i="7" s="1"/>
  <c r="J13" i="6" l="1"/>
  <c r="J106" i="7"/>
  <c r="E24" i="9"/>
  <c r="G24" i="9" s="1"/>
  <c r="F24" i="9"/>
  <c r="I15" i="6"/>
  <c r="N15" i="6" s="1"/>
  <c r="G130" i="7" s="1"/>
  <c r="E16" i="6"/>
  <c r="H16" i="6" s="1"/>
  <c r="AA16" i="6" s="1"/>
  <c r="C17" i="6" s="1"/>
  <c r="G16" i="6"/>
  <c r="Q14" i="6"/>
  <c r="K14" i="6"/>
  <c r="H24" i="9"/>
  <c r="C25" i="9" s="1"/>
  <c r="J14" i="6" l="1"/>
  <c r="J118" i="7"/>
  <c r="F25" i="9"/>
  <c r="E25" i="9"/>
  <c r="G25" i="9" s="1"/>
  <c r="K15" i="6"/>
  <c r="Q15" i="6"/>
  <c r="G17" i="6"/>
  <c r="E17" i="6"/>
  <c r="H17" i="6" s="1"/>
  <c r="AA17" i="6" s="1"/>
  <c r="C18" i="6" s="1"/>
  <c r="I16" i="6"/>
  <c r="N16" i="6" s="1"/>
  <c r="G142" i="7" s="1"/>
  <c r="J15" i="6" l="1"/>
  <c r="J130" i="7"/>
  <c r="E18" i="6"/>
  <c r="H18" i="6" s="1"/>
  <c r="AA18" i="6" s="1"/>
  <c r="C19" i="6" s="1"/>
  <c r="G18" i="6"/>
  <c r="H25" i="9"/>
  <c r="C26" i="9" s="1"/>
  <c r="I17" i="6"/>
  <c r="N17" i="6" s="1"/>
  <c r="G154" i="7" s="1"/>
  <c r="Q16" i="6"/>
  <c r="K16" i="6"/>
  <c r="J16" i="6" l="1"/>
  <c r="J142" i="7"/>
  <c r="E26" i="9"/>
  <c r="G26" i="9" s="1"/>
  <c r="F26" i="9"/>
  <c r="I18" i="6"/>
  <c r="N18" i="6" s="1"/>
  <c r="G166" i="7" s="1"/>
  <c r="G167" i="7" s="1"/>
  <c r="G19" i="6"/>
  <c r="E19" i="6"/>
  <c r="H19" i="6" s="1"/>
  <c r="AA19" i="6" s="1"/>
  <c r="C20" i="6" s="1"/>
  <c r="Q17" i="6"/>
  <c r="K17" i="6"/>
  <c r="J17" i="6" l="1"/>
  <c r="J154" i="7"/>
  <c r="G20" i="6"/>
  <c r="E20" i="6"/>
  <c r="H20" i="6" s="1"/>
  <c r="AA20" i="6" s="1"/>
  <c r="C21" i="6" s="1"/>
  <c r="I19" i="6"/>
  <c r="N19" i="6" s="1"/>
  <c r="G178" i="7" s="1"/>
  <c r="G179" i="7" s="1"/>
  <c r="Q18" i="6"/>
  <c r="K18" i="6"/>
  <c r="H26" i="9"/>
  <c r="C27" i="9" s="1"/>
  <c r="J18" i="6" l="1"/>
  <c r="J166" i="7"/>
  <c r="J167" i="7" s="1"/>
  <c r="G21" i="6"/>
  <c r="E21" i="6"/>
  <c r="H21" i="6" s="1"/>
  <c r="AA21" i="6" s="1"/>
  <c r="C22" i="6" s="1"/>
  <c r="F27" i="9"/>
  <c r="E27" i="9"/>
  <c r="G27" i="9" s="1"/>
  <c r="H27" i="9" s="1"/>
  <c r="C28" i="9" s="1"/>
  <c r="I20" i="6"/>
  <c r="N20" i="6" s="1"/>
  <c r="G190" i="7" s="1"/>
  <c r="G191" i="7" s="1"/>
  <c r="K19" i="6"/>
  <c r="Q19" i="6"/>
  <c r="J19" i="6" l="1"/>
  <c r="J178" i="7"/>
  <c r="J179" i="7" s="1"/>
  <c r="E22" i="6"/>
  <c r="H22" i="6" s="1"/>
  <c r="AA22" i="6" s="1"/>
  <c r="C23" i="6" s="1"/>
  <c r="G22" i="6"/>
  <c r="Q20" i="6"/>
  <c r="K20" i="6"/>
  <c r="E28" i="9"/>
  <c r="G28" i="9" s="1"/>
  <c r="F28" i="9"/>
  <c r="I21" i="6"/>
  <c r="N21" i="6" s="1"/>
  <c r="G202" i="7" s="1"/>
  <c r="G203" i="7" s="1"/>
  <c r="J20" i="6" l="1"/>
  <c r="J190" i="7"/>
  <c r="J191" i="7" s="1"/>
  <c r="I22" i="6"/>
  <c r="N22" i="6" s="1"/>
  <c r="G214" i="7" s="1"/>
  <c r="G215" i="7" s="1"/>
  <c r="H28" i="9"/>
  <c r="C29" i="9" s="1"/>
  <c r="G23" i="6"/>
  <c r="E23" i="6"/>
  <c r="H23" i="6" s="1"/>
  <c r="AA23" i="6" s="1"/>
  <c r="C24" i="6" s="1"/>
  <c r="Q21" i="6"/>
  <c r="J202" i="7" s="1"/>
  <c r="J203" i="7" s="1"/>
  <c r="K21" i="6"/>
  <c r="J21" i="6" l="1"/>
  <c r="J71" i="7"/>
  <c r="F29" i="9"/>
  <c r="E29" i="9"/>
  <c r="G29" i="9" s="1"/>
  <c r="H29" i="9" s="1"/>
  <c r="C30" i="9" s="1"/>
  <c r="G24" i="6"/>
  <c r="E24" i="6"/>
  <c r="H24" i="6" s="1"/>
  <c r="AA24" i="6" s="1"/>
  <c r="C25" i="6" s="1"/>
  <c r="Q22" i="6"/>
  <c r="K22" i="6"/>
  <c r="I23" i="6"/>
  <c r="N23" i="6" s="1"/>
  <c r="G226" i="7" s="1"/>
  <c r="G227" i="7" s="1"/>
  <c r="J22" i="6" l="1"/>
  <c r="J214" i="7"/>
  <c r="J215" i="7" s="1"/>
  <c r="G25" i="6"/>
  <c r="E25" i="6"/>
  <c r="H25" i="6" s="1"/>
  <c r="AA25" i="6" s="1"/>
  <c r="C26" i="6" s="1"/>
  <c r="E30" i="9"/>
  <c r="G30" i="9" s="1"/>
  <c r="F30" i="9"/>
  <c r="K23" i="6"/>
  <c r="Q23" i="6"/>
  <c r="I24" i="6"/>
  <c r="N24" i="6" s="1"/>
  <c r="G238" i="7" s="1"/>
  <c r="G239" i="7" s="1"/>
  <c r="J23" i="6" l="1"/>
  <c r="J226" i="7"/>
  <c r="J227" i="7" s="1"/>
  <c r="H30" i="9"/>
  <c r="C31" i="9" s="1"/>
  <c r="E31" i="9" s="1"/>
  <c r="G31" i="9" s="1"/>
  <c r="E26" i="6"/>
  <c r="H26" i="6" s="1"/>
  <c r="AA26" i="6" s="1"/>
  <c r="C27" i="6" s="1"/>
  <c r="G26" i="6"/>
  <c r="Q24" i="6"/>
  <c r="K24" i="6"/>
  <c r="I25" i="6"/>
  <c r="N25" i="6" s="1"/>
  <c r="J24" i="6" l="1"/>
  <c r="J238" i="7"/>
  <c r="J239" i="7" s="1"/>
  <c r="F31" i="9"/>
  <c r="G27" i="6"/>
  <c r="E27" i="6"/>
  <c r="H27" i="6" s="1"/>
  <c r="AA27" i="6" s="1"/>
  <c r="C28" i="6" s="1"/>
  <c r="H31" i="9"/>
  <c r="C32" i="9" s="1"/>
  <c r="I26" i="6"/>
  <c r="N26" i="6" s="1"/>
  <c r="K25" i="6"/>
  <c r="Q25" i="6"/>
  <c r="J25" i="6" s="1"/>
  <c r="G28" i="6" l="1"/>
  <c r="E28" i="6"/>
  <c r="H28" i="6" s="1"/>
  <c r="AA28" i="6" s="1"/>
  <c r="C29" i="6" s="1"/>
  <c r="Q26" i="6"/>
  <c r="J26" i="6" s="1"/>
  <c r="K26" i="6"/>
  <c r="E32" i="9"/>
  <c r="G32" i="9" s="1"/>
  <c r="F32" i="9"/>
  <c r="I27" i="6"/>
  <c r="N27" i="6" s="1"/>
  <c r="G29" i="6" l="1"/>
  <c r="E29" i="6"/>
  <c r="H29" i="6" s="1"/>
  <c r="AA29" i="6" s="1"/>
  <c r="C30" i="6" s="1"/>
  <c r="H32" i="9"/>
  <c r="C33" i="9" s="1"/>
  <c r="I28" i="6"/>
  <c r="N28" i="6" s="1"/>
  <c r="K27" i="6"/>
  <c r="Q27" i="6"/>
  <c r="J27" i="6" s="1"/>
  <c r="E30" i="6" l="1"/>
  <c r="H30" i="6" s="1"/>
  <c r="AA30" i="6" s="1"/>
  <c r="C31" i="6" s="1"/>
  <c r="G30" i="6"/>
  <c r="F33" i="9"/>
  <c r="E33" i="9"/>
  <c r="G33" i="9" s="1"/>
  <c r="H33" i="9" s="1"/>
  <c r="C34" i="9" s="1"/>
  <c r="Q28" i="6"/>
  <c r="J28" i="6" s="1"/>
  <c r="K28" i="6"/>
  <c r="I29" i="6"/>
  <c r="N29" i="6" s="1"/>
  <c r="E34" i="9" l="1"/>
  <c r="G34" i="9" s="1"/>
  <c r="F34" i="9"/>
  <c r="I30" i="6"/>
  <c r="N30" i="6" s="1"/>
  <c r="G31" i="6"/>
  <c r="E31" i="6"/>
  <c r="H31" i="6" s="1"/>
  <c r="AA31" i="6" s="1"/>
  <c r="C32" i="6" s="1"/>
  <c r="Q29" i="6"/>
  <c r="J29" i="6" s="1"/>
  <c r="K29" i="6"/>
  <c r="G32" i="6" l="1"/>
  <c r="E32" i="6"/>
  <c r="H32" i="6" s="1"/>
  <c r="AA32" i="6" s="1"/>
  <c r="C33" i="6" s="1"/>
  <c r="I31" i="6"/>
  <c r="N31" i="6" s="1"/>
  <c r="Q30" i="6"/>
  <c r="J30" i="6" s="1"/>
  <c r="K30" i="6"/>
  <c r="H34" i="9"/>
  <c r="C35" i="9" s="1"/>
  <c r="G33" i="6" l="1"/>
  <c r="E33" i="6"/>
  <c r="H33" i="6" s="1"/>
  <c r="AA33" i="6" s="1"/>
  <c r="C34" i="6" s="1"/>
  <c r="F35" i="9"/>
  <c r="E35" i="9"/>
  <c r="G35" i="9" s="1"/>
  <c r="H35" i="9" s="1"/>
  <c r="C36" i="9" s="1"/>
  <c r="I32" i="6"/>
  <c r="N32" i="6" s="1"/>
  <c r="K31" i="6"/>
  <c r="Q31" i="6"/>
  <c r="J31" i="6" s="1"/>
  <c r="E36" i="9" l="1"/>
  <c r="G36" i="9" s="1"/>
  <c r="F36" i="9"/>
  <c r="E34" i="6"/>
  <c r="H34" i="6" s="1"/>
  <c r="AA34" i="6" s="1"/>
  <c r="C35" i="6" s="1"/>
  <c r="G34" i="6"/>
  <c r="Q32" i="6"/>
  <c r="J32" i="6" s="1"/>
  <c r="K32" i="6"/>
  <c r="I33" i="6"/>
  <c r="N33" i="6" s="1"/>
  <c r="G83" i="7" s="1"/>
  <c r="G35" i="6" l="1"/>
  <c r="E35" i="6"/>
  <c r="H35" i="6" s="1"/>
  <c r="AA35" i="6" s="1"/>
  <c r="C36" i="6" s="1"/>
  <c r="I34" i="6"/>
  <c r="N34" i="6" s="1"/>
  <c r="Q33" i="6"/>
  <c r="K33" i="6"/>
  <c r="H36" i="9"/>
  <c r="C37" i="9" s="1"/>
  <c r="J33" i="6" l="1"/>
  <c r="J83" i="7"/>
  <c r="E36" i="6"/>
  <c r="H36" i="6" s="1"/>
  <c r="AA36" i="6" s="1"/>
  <c r="C37" i="6" s="1"/>
  <c r="G36" i="6"/>
  <c r="F37" i="9"/>
  <c r="E37" i="9"/>
  <c r="G37" i="9" s="1"/>
  <c r="H37" i="9" s="1"/>
  <c r="C38" i="9" s="1"/>
  <c r="I35" i="6"/>
  <c r="N35" i="6" s="1"/>
  <c r="Q34" i="6"/>
  <c r="J34" i="6" s="1"/>
  <c r="K34" i="6"/>
  <c r="E38" i="9" l="1"/>
  <c r="G38" i="9" s="1"/>
  <c r="F38" i="9"/>
  <c r="K35" i="6"/>
  <c r="Q35" i="6"/>
  <c r="J35" i="6" s="1"/>
  <c r="I36" i="6"/>
  <c r="N36" i="6" s="1"/>
  <c r="G37" i="6"/>
  <c r="E37" i="6"/>
  <c r="H37" i="6" s="1"/>
  <c r="AA37" i="6" s="1"/>
  <c r="C38" i="6" s="1"/>
  <c r="E38" i="6" l="1"/>
  <c r="H38" i="6" s="1"/>
  <c r="AA38" i="6" s="1"/>
  <c r="C39" i="6" s="1"/>
  <c r="G38" i="6"/>
  <c r="Q36" i="6"/>
  <c r="J36" i="6" s="1"/>
  <c r="K36" i="6"/>
  <c r="I37" i="6"/>
  <c r="N37" i="6" s="1"/>
  <c r="H38" i="9"/>
  <c r="C39" i="9" s="1"/>
  <c r="F39" i="9" l="1"/>
  <c r="E39" i="9"/>
  <c r="G39" i="9" s="1"/>
  <c r="I38" i="6"/>
  <c r="N38" i="6" s="1"/>
  <c r="Q37" i="6"/>
  <c r="J37" i="6" s="1"/>
  <c r="K37" i="6"/>
  <c r="G39" i="6"/>
  <c r="E39" i="6"/>
  <c r="H39" i="6" s="1"/>
  <c r="AA39" i="6" s="1"/>
  <c r="C40" i="6" s="1"/>
  <c r="H39" i="9" l="1"/>
  <c r="C40" i="9" s="1"/>
  <c r="E40" i="9" s="1"/>
  <c r="G40" i="9" s="1"/>
  <c r="F40" i="9"/>
  <c r="G40" i="6"/>
  <c r="E40" i="6"/>
  <c r="H40" i="6" s="1"/>
  <c r="AA40" i="6" s="1"/>
  <c r="C41" i="6" s="1"/>
  <c r="I39" i="6"/>
  <c r="N39" i="6" s="1"/>
  <c r="Q38" i="6"/>
  <c r="J38" i="6" s="1"/>
  <c r="K38" i="6"/>
  <c r="G41" i="6" l="1"/>
  <c r="E41" i="6"/>
  <c r="H41" i="6" s="1"/>
  <c r="AA41" i="6" s="1"/>
  <c r="C42" i="6" s="1"/>
  <c r="K39" i="6"/>
  <c r="Q39" i="6"/>
  <c r="J39" i="6" s="1"/>
  <c r="I40" i="6"/>
  <c r="N40" i="6" s="1"/>
  <c r="H40" i="9"/>
  <c r="C41" i="9" s="1"/>
  <c r="E42" i="6" l="1"/>
  <c r="H42" i="6" s="1"/>
  <c r="AA42" i="6" s="1"/>
  <c r="C43" i="6" s="1"/>
  <c r="G42" i="6"/>
  <c r="F41" i="9"/>
  <c r="E41" i="9"/>
  <c r="G41" i="9" s="1"/>
  <c r="H41" i="9" s="1"/>
  <c r="C42" i="9" s="1"/>
  <c r="I41" i="6"/>
  <c r="N41" i="6" s="1"/>
  <c r="Q40" i="6"/>
  <c r="J40" i="6" s="1"/>
  <c r="K40" i="6"/>
  <c r="E42" i="9" l="1"/>
  <c r="G42" i="9" s="1"/>
  <c r="F42" i="9"/>
  <c r="K41" i="6"/>
  <c r="Q41" i="6"/>
  <c r="J41" i="6" s="1"/>
  <c r="I42" i="6"/>
  <c r="N42" i="6" s="1"/>
  <c r="G43" i="6"/>
  <c r="E43" i="6"/>
  <c r="H43" i="6" s="1"/>
  <c r="AA43" i="6" s="1"/>
  <c r="C44" i="6" s="1"/>
  <c r="G44" i="6" l="1"/>
  <c r="E44" i="6"/>
  <c r="H44" i="6" s="1"/>
  <c r="AA44" i="6" s="1"/>
  <c r="C45" i="6" s="1"/>
  <c r="Q42" i="6"/>
  <c r="J42" i="6" s="1"/>
  <c r="K42" i="6"/>
  <c r="I43" i="6"/>
  <c r="N43" i="6" s="1"/>
  <c r="H42" i="9"/>
  <c r="C43" i="9" s="1"/>
  <c r="G45" i="6" l="1"/>
  <c r="E45" i="6"/>
  <c r="H45" i="6" s="1"/>
  <c r="AA45" i="6" s="1"/>
  <c r="C46" i="6" s="1"/>
  <c r="F43" i="9"/>
  <c r="E43" i="9"/>
  <c r="G43" i="9" s="1"/>
  <c r="H43" i="9" s="1"/>
  <c r="C44" i="9" s="1"/>
  <c r="K43" i="6"/>
  <c r="Q43" i="6"/>
  <c r="J43" i="6" s="1"/>
  <c r="I44" i="6"/>
  <c r="N44" i="6" s="1"/>
  <c r="E44" i="9" l="1"/>
  <c r="G44" i="9" s="1"/>
  <c r="F44" i="9"/>
  <c r="E46" i="6"/>
  <c r="H46" i="6" s="1"/>
  <c r="AA46" i="6" s="1"/>
  <c r="C47" i="6" s="1"/>
  <c r="G46" i="6"/>
  <c r="Q44" i="6"/>
  <c r="J44" i="6" s="1"/>
  <c r="K44" i="6"/>
  <c r="I45" i="6"/>
  <c r="N45" i="6" s="1"/>
  <c r="G95" i="7" s="1"/>
  <c r="G47" i="6" l="1"/>
  <c r="E47" i="6"/>
  <c r="H47" i="6" s="1"/>
  <c r="AA47" i="6" s="1"/>
  <c r="C48" i="6" s="1"/>
  <c r="I46" i="6"/>
  <c r="N46" i="6" s="1"/>
  <c r="Q45" i="6"/>
  <c r="K45" i="6"/>
  <c r="H44" i="9"/>
  <c r="C45" i="9" s="1"/>
  <c r="J45" i="6" l="1"/>
  <c r="J95" i="7"/>
  <c r="G48" i="6"/>
  <c r="E48" i="6"/>
  <c r="H48" i="6" s="1"/>
  <c r="AA48" i="6" s="1"/>
  <c r="C49" i="6" s="1"/>
  <c r="F45" i="9"/>
  <c r="E45" i="9"/>
  <c r="G45" i="9" s="1"/>
  <c r="I47" i="6"/>
  <c r="N47" i="6" s="1"/>
  <c r="Q46" i="6"/>
  <c r="J46" i="6" s="1"/>
  <c r="K46" i="6"/>
  <c r="H45" i="9" l="1"/>
  <c r="C46" i="9" s="1"/>
  <c r="E46" i="9" s="1"/>
  <c r="G46" i="9" s="1"/>
  <c r="G49" i="6"/>
  <c r="E49" i="6"/>
  <c r="H49" i="6" s="1"/>
  <c r="AA49" i="6" s="1"/>
  <c r="C50" i="6" s="1"/>
  <c r="K47" i="6"/>
  <c r="Q47" i="6"/>
  <c r="J47" i="6" s="1"/>
  <c r="I48" i="6"/>
  <c r="N48" i="6" s="1"/>
  <c r="F46" i="9" l="1"/>
  <c r="E50" i="6"/>
  <c r="H50" i="6" s="1"/>
  <c r="AA50" i="6" s="1"/>
  <c r="C51" i="6" s="1"/>
  <c r="G50" i="6"/>
  <c r="I49" i="6"/>
  <c r="N49" i="6" s="1"/>
  <c r="Q48" i="6"/>
  <c r="J48" i="6" s="1"/>
  <c r="K48" i="6"/>
  <c r="H46" i="9"/>
  <c r="C47" i="9" s="1"/>
  <c r="Q49" i="6" l="1"/>
  <c r="J49" i="6" s="1"/>
  <c r="K49" i="6"/>
  <c r="I50" i="6"/>
  <c r="N50" i="6" s="1"/>
  <c r="F47" i="9"/>
  <c r="E47" i="9"/>
  <c r="G47" i="9" s="1"/>
  <c r="G51" i="6"/>
  <c r="E51" i="6"/>
  <c r="H51" i="6" s="1"/>
  <c r="AA51" i="6" s="1"/>
  <c r="C52" i="6" s="1"/>
  <c r="H47" i="9" l="1"/>
  <c r="C48" i="9" s="1"/>
  <c r="E48" i="9" s="1"/>
  <c r="G48" i="9" s="1"/>
  <c r="G52" i="6"/>
  <c r="E52" i="6"/>
  <c r="H52" i="6" s="1"/>
  <c r="AA52" i="6" s="1"/>
  <c r="C53" i="6" s="1"/>
  <c r="Q50" i="6"/>
  <c r="J50" i="6" s="1"/>
  <c r="K50" i="6"/>
  <c r="I51" i="6"/>
  <c r="N51" i="6" s="1"/>
  <c r="F48" i="9" l="1"/>
  <c r="G53" i="6"/>
  <c r="E53" i="6"/>
  <c r="H53" i="6" s="1"/>
  <c r="AA53" i="6" s="1"/>
  <c r="C54" i="6" s="1"/>
  <c r="K51" i="6"/>
  <c r="Q51" i="6"/>
  <c r="J51" i="6" s="1"/>
  <c r="I52" i="6"/>
  <c r="N52" i="6" s="1"/>
  <c r="H48" i="9"/>
  <c r="C49" i="9" s="1"/>
  <c r="E54" i="6" l="1"/>
  <c r="H54" i="6" s="1"/>
  <c r="AA54" i="6" s="1"/>
  <c r="C55" i="6" s="1"/>
  <c r="G54" i="6"/>
  <c r="F49" i="9"/>
  <c r="E49" i="9"/>
  <c r="G49" i="9" s="1"/>
  <c r="H49" i="9" s="1"/>
  <c r="C50" i="9" s="1"/>
  <c r="I53" i="6"/>
  <c r="N53" i="6" s="1"/>
  <c r="Q52" i="6"/>
  <c r="J52" i="6" s="1"/>
  <c r="K52" i="6"/>
  <c r="E50" i="9" l="1"/>
  <c r="G50" i="9" s="1"/>
  <c r="F50" i="9"/>
  <c r="Q53" i="6"/>
  <c r="J53" i="6" s="1"/>
  <c r="K53" i="6"/>
  <c r="I54" i="6"/>
  <c r="N54" i="6" s="1"/>
  <c r="G55" i="6"/>
  <c r="E55" i="6"/>
  <c r="H55" i="6" s="1"/>
  <c r="AA55" i="6" s="1"/>
  <c r="C56" i="6" s="1"/>
  <c r="G56" i="6" l="1"/>
  <c r="E56" i="6"/>
  <c r="H56" i="6" s="1"/>
  <c r="AA56" i="6" s="1"/>
  <c r="C57" i="6" s="1"/>
  <c r="Q54" i="6"/>
  <c r="J54" i="6" s="1"/>
  <c r="K54" i="6"/>
  <c r="I55" i="6"/>
  <c r="N55" i="6" s="1"/>
  <c r="H50" i="9"/>
  <c r="C51" i="9" s="1"/>
  <c r="G57" i="6" l="1"/>
  <c r="E57" i="6"/>
  <c r="H57" i="6" s="1"/>
  <c r="AA57" i="6" s="1"/>
  <c r="C58" i="6" s="1"/>
  <c r="K55" i="6"/>
  <c r="Q55" i="6"/>
  <c r="J55" i="6" s="1"/>
  <c r="F51" i="9"/>
  <c r="E51" i="9"/>
  <c r="G51" i="9" s="1"/>
  <c r="I56" i="6"/>
  <c r="N56" i="6" s="1"/>
  <c r="H51" i="9" l="1"/>
  <c r="C52" i="9" s="1"/>
  <c r="F52" i="9" s="1"/>
  <c r="E58" i="6"/>
  <c r="H58" i="6" s="1"/>
  <c r="AA58" i="6" s="1"/>
  <c r="C59" i="6" s="1"/>
  <c r="G58" i="6"/>
  <c r="Q56" i="6"/>
  <c r="J56" i="6" s="1"/>
  <c r="K56" i="6"/>
  <c r="I57" i="6"/>
  <c r="N57" i="6" s="1"/>
  <c r="G107" i="7" s="1"/>
  <c r="E52" i="9" l="1"/>
  <c r="G52" i="9" s="1"/>
  <c r="G59" i="6"/>
  <c r="E59" i="6"/>
  <c r="H59" i="6" s="1"/>
  <c r="AA59" i="6" s="1"/>
  <c r="C60" i="6" s="1"/>
  <c r="I58" i="6"/>
  <c r="N58" i="6" s="1"/>
  <c r="K57" i="6"/>
  <c r="Q57" i="6"/>
  <c r="H52" i="9"/>
  <c r="C53" i="9" s="1"/>
  <c r="J57" i="6" l="1"/>
  <c r="J107" i="7"/>
  <c r="G60" i="6"/>
  <c r="E60" i="6"/>
  <c r="H60" i="6" s="1"/>
  <c r="AA60" i="6" s="1"/>
  <c r="C61" i="6" s="1"/>
  <c r="F53" i="9"/>
  <c r="E53" i="9"/>
  <c r="G53" i="9" s="1"/>
  <c r="I59" i="6"/>
  <c r="N59" i="6" s="1"/>
  <c r="Q58" i="6"/>
  <c r="J58" i="6" s="1"/>
  <c r="K58" i="6"/>
  <c r="H53" i="9" l="1"/>
  <c r="C54" i="9" s="1"/>
  <c r="E54" i="9" s="1"/>
  <c r="G54" i="9" s="1"/>
  <c r="G61" i="6"/>
  <c r="E61" i="6"/>
  <c r="H61" i="6" s="1"/>
  <c r="AA61" i="6" s="1"/>
  <c r="C62" i="6" s="1"/>
  <c r="K59" i="6"/>
  <c r="Q59" i="6"/>
  <c r="J59" i="6" s="1"/>
  <c r="I60" i="6"/>
  <c r="N60" i="6" s="1"/>
  <c r="F54" i="9" l="1"/>
  <c r="E62" i="6"/>
  <c r="H62" i="6" s="1"/>
  <c r="AA62" i="6" s="1"/>
  <c r="C63" i="6" s="1"/>
  <c r="G62" i="6"/>
  <c r="Q60" i="6"/>
  <c r="J60" i="6" s="1"/>
  <c r="K60" i="6"/>
  <c r="I61" i="6"/>
  <c r="N61" i="6" s="1"/>
  <c r="H54" i="9"/>
  <c r="C55" i="9" s="1"/>
  <c r="I62" i="6" l="1"/>
  <c r="N62" i="6" s="1"/>
  <c r="E55" i="9"/>
  <c r="G55" i="9" s="1"/>
  <c r="F55" i="9"/>
  <c r="G63" i="6"/>
  <c r="E63" i="6"/>
  <c r="H63" i="6" s="1"/>
  <c r="AA63" i="6" s="1"/>
  <c r="C64" i="6" s="1"/>
  <c r="Q61" i="6"/>
  <c r="J61" i="6" s="1"/>
  <c r="K61" i="6"/>
  <c r="H55" i="9" l="1"/>
  <c r="C56" i="9" s="1"/>
  <c r="F56" i="9" s="1"/>
  <c r="G64" i="6"/>
  <c r="E64" i="6"/>
  <c r="H64" i="6" s="1"/>
  <c r="AA64" i="6" s="1"/>
  <c r="C65" i="6" s="1"/>
  <c r="I63" i="6"/>
  <c r="N63" i="6" s="1"/>
  <c r="Q62" i="6"/>
  <c r="J62" i="6" s="1"/>
  <c r="K62" i="6"/>
  <c r="E56" i="9" l="1"/>
  <c r="G56" i="9" s="1"/>
  <c r="H56" i="9" s="1"/>
  <c r="C57" i="9" s="1"/>
  <c r="Q63" i="6"/>
  <c r="J63" i="6" s="1"/>
  <c r="K63" i="6"/>
  <c r="E65" i="6"/>
  <c r="H65" i="6" s="1"/>
  <c r="AA65" i="6" s="1"/>
  <c r="C66" i="6" s="1"/>
  <c r="G65" i="6"/>
  <c r="I64" i="6"/>
  <c r="N64" i="6" s="1"/>
  <c r="F57" i="9" l="1"/>
  <c r="E57" i="9"/>
  <c r="G57" i="9" s="1"/>
  <c r="G66" i="6"/>
  <c r="E66" i="6"/>
  <c r="H66" i="6" s="1"/>
  <c r="AA66" i="6" s="1"/>
  <c r="C67" i="6" s="1"/>
  <c r="I65" i="6"/>
  <c r="N65" i="6" s="1"/>
  <c r="K64" i="6"/>
  <c r="Q64" i="6"/>
  <c r="J64" i="6" s="1"/>
  <c r="H57" i="9"/>
  <c r="C58" i="9" s="1"/>
  <c r="E67" i="6" l="1"/>
  <c r="H67" i="6" s="1"/>
  <c r="AA67" i="6" s="1"/>
  <c r="C68" i="6" s="1"/>
  <c r="G67" i="6"/>
  <c r="E58" i="9"/>
  <c r="G58" i="9" s="1"/>
  <c r="F58" i="9"/>
  <c r="I66" i="6"/>
  <c r="N66" i="6" s="1"/>
  <c r="Q65" i="6"/>
  <c r="J65" i="6" s="1"/>
  <c r="K65" i="6"/>
  <c r="H58" i="9" l="1"/>
  <c r="C59" i="9" s="1"/>
  <c r="F59" i="9" s="1"/>
  <c r="K66" i="6"/>
  <c r="Q66" i="6"/>
  <c r="J66" i="6" s="1"/>
  <c r="I67" i="6"/>
  <c r="N67" i="6" s="1"/>
  <c r="G68" i="6"/>
  <c r="E68" i="6"/>
  <c r="H68" i="6" s="1"/>
  <c r="AA68" i="6" s="1"/>
  <c r="C69" i="6" s="1"/>
  <c r="E59" i="9" l="1"/>
  <c r="G59" i="9" s="1"/>
  <c r="E69" i="6"/>
  <c r="H69" i="6" s="1"/>
  <c r="AA69" i="6" s="1"/>
  <c r="C70" i="6" s="1"/>
  <c r="G69" i="6"/>
  <c r="Q67" i="6"/>
  <c r="J67" i="6" s="1"/>
  <c r="K67" i="6"/>
  <c r="I68" i="6"/>
  <c r="N68" i="6" s="1"/>
  <c r="H59" i="9"/>
  <c r="C60" i="9" s="1"/>
  <c r="E60" i="9" l="1"/>
  <c r="G60" i="9" s="1"/>
  <c r="F60" i="9"/>
  <c r="I69" i="6"/>
  <c r="N69" i="6" s="1"/>
  <c r="G119" i="7" s="1"/>
  <c r="G70" i="6"/>
  <c r="E70" i="6"/>
  <c r="H70" i="6" s="1"/>
  <c r="AA70" i="6" s="1"/>
  <c r="C71" i="6" s="1"/>
  <c r="K68" i="6"/>
  <c r="Q68" i="6"/>
  <c r="J68" i="6" s="1"/>
  <c r="E71" i="6" l="1"/>
  <c r="H71" i="6" s="1"/>
  <c r="AA71" i="6" s="1"/>
  <c r="C72" i="6" s="1"/>
  <c r="G71" i="6"/>
  <c r="I70" i="6"/>
  <c r="N70" i="6" s="1"/>
  <c r="Q69" i="6"/>
  <c r="K69" i="6"/>
  <c r="H60" i="9"/>
  <c r="C61" i="9" s="1"/>
  <c r="J69" i="6" l="1"/>
  <c r="J119" i="7"/>
  <c r="E61" i="9"/>
  <c r="G61" i="9" s="1"/>
  <c r="F61" i="9"/>
  <c r="I71" i="6"/>
  <c r="N71" i="6" s="1"/>
  <c r="K70" i="6"/>
  <c r="Q70" i="6"/>
  <c r="J70" i="6" s="1"/>
  <c r="G72" i="6"/>
  <c r="E72" i="6"/>
  <c r="H72" i="6" s="1"/>
  <c r="AA72" i="6" s="1"/>
  <c r="C73" i="6" s="1"/>
  <c r="E73" i="6" l="1"/>
  <c r="H73" i="6" s="1"/>
  <c r="AA73" i="6" s="1"/>
  <c r="C74" i="6" s="1"/>
  <c r="G73" i="6"/>
  <c r="I72" i="6"/>
  <c r="N72" i="6" s="1"/>
  <c r="Q71" i="6"/>
  <c r="J71" i="6" s="1"/>
  <c r="K71" i="6"/>
  <c r="H61" i="9"/>
  <c r="C62" i="9" s="1"/>
  <c r="K72" i="6" l="1"/>
  <c r="Q72" i="6"/>
  <c r="J72" i="6" s="1"/>
  <c r="E62" i="9"/>
  <c r="G62" i="9" s="1"/>
  <c r="F62" i="9"/>
  <c r="G74" i="6"/>
  <c r="E74" i="6"/>
  <c r="H74" i="6" s="1"/>
  <c r="AA74" i="6" s="1"/>
  <c r="C75" i="6" s="1"/>
  <c r="I73" i="6"/>
  <c r="N73" i="6" s="1"/>
  <c r="H62" i="9" l="1"/>
  <c r="C63" i="9" s="1"/>
  <c r="E63" i="9" s="1"/>
  <c r="G63" i="9" s="1"/>
  <c r="E75" i="6"/>
  <c r="H75" i="6" s="1"/>
  <c r="AA75" i="6" s="1"/>
  <c r="C76" i="6" s="1"/>
  <c r="G75" i="6"/>
  <c r="I74" i="6"/>
  <c r="N74" i="6" s="1"/>
  <c r="Q73" i="6"/>
  <c r="J73" i="6" s="1"/>
  <c r="K73" i="6"/>
  <c r="F63" i="9" l="1"/>
  <c r="H63" i="9" s="1"/>
  <c r="C64" i="9" s="1"/>
  <c r="K74" i="6"/>
  <c r="Q74" i="6"/>
  <c r="J74" i="6" s="1"/>
  <c r="I75" i="6"/>
  <c r="N75" i="6" s="1"/>
  <c r="G76" i="6"/>
  <c r="E76" i="6"/>
  <c r="H76" i="6" s="1"/>
  <c r="AA76" i="6" s="1"/>
  <c r="C77" i="6" s="1"/>
  <c r="F64" i="9" l="1"/>
  <c r="E64" i="9"/>
  <c r="G64" i="9" s="1"/>
  <c r="H64" i="9" s="1"/>
  <c r="C65" i="9" s="1"/>
  <c r="E77" i="6"/>
  <c r="H77" i="6" s="1"/>
  <c r="AA77" i="6" s="1"/>
  <c r="C78" i="6" s="1"/>
  <c r="G77" i="6"/>
  <c r="Q75" i="6"/>
  <c r="J75" i="6" s="1"/>
  <c r="K75" i="6"/>
  <c r="I76" i="6"/>
  <c r="N76" i="6" s="1"/>
  <c r="E65" i="9" l="1"/>
  <c r="G65" i="9" s="1"/>
  <c r="F65" i="9"/>
  <c r="I77" i="6"/>
  <c r="N77" i="6" s="1"/>
  <c r="K76" i="6"/>
  <c r="Q76" i="6"/>
  <c r="J76" i="6" s="1"/>
  <c r="G78" i="6"/>
  <c r="E78" i="6"/>
  <c r="H78" i="6" s="1"/>
  <c r="AA78" i="6" s="1"/>
  <c r="C79" i="6" s="1"/>
  <c r="E79" i="6" l="1"/>
  <c r="H79" i="6" s="1"/>
  <c r="AA79" i="6" s="1"/>
  <c r="C80" i="6" s="1"/>
  <c r="G79" i="6"/>
  <c r="I78" i="6"/>
  <c r="N78" i="6" s="1"/>
  <c r="Q77" i="6"/>
  <c r="J77" i="6" s="1"/>
  <c r="K77" i="6"/>
  <c r="H65" i="9"/>
  <c r="C66" i="9" s="1"/>
  <c r="K78" i="6" l="1"/>
  <c r="Q78" i="6"/>
  <c r="J78" i="6" s="1"/>
  <c r="I79" i="6"/>
  <c r="N79" i="6" s="1"/>
  <c r="E66" i="9"/>
  <c r="G66" i="9" s="1"/>
  <c r="F66" i="9"/>
  <c r="G80" i="6"/>
  <c r="E80" i="6"/>
  <c r="H80" i="6" s="1"/>
  <c r="AA80" i="6" s="1"/>
  <c r="C81" i="6" s="1"/>
  <c r="E81" i="6" l="1"/>
  <c r="H81" i="6" s="1"/>
  <c r="AA81" i="6" s="1"/>
  <c r="C82" i="6" s="1"/>
  <c r="G81" i="6"/>
  <c r="Q79" i="6"/>
  <c r="J79" i="6" s="1"/>
  <c r="K79" i="6"/>
  <c r="I80" i="6"/>
  <c r="N80" i="6" s="1"/>
  <c r="H66" i="9"/>
  <c r="C67" i="9" s="1"/>
  <c r="I81" i="6" l="1"/>
  <c r="N81" i="6" s="1"/>
  <c r="G131" i="7" s="1"/>
  <c r="E67" i="9"/>
  <c r="G67" i="9" s="1"/>
  <c r="F67" i="9"/>
  <c r="K80" i="6"/>
  <c r="Q80" i="6"/>
  <c r="J80" i="6" s="1"/>
  <c r="G82" i="6"/>
  <c r="E82" i="6"/>
  <c r="H82" i="6" s="1"/>
  <c r="AA82" i="6" s="1"/>
  <c r="C83" i="6" s="1"/>
  <c r="H67" i="9" l="1"/>
  <c r="C68" i="9" s="1"/>
  <c r="E68" i="9" s="1"/>
  <c r="G68" i="9" s="1"/>
  <c r="E83" i="6"/>
  <c r="H83" i="6" s="1"/>
  <c r="AA83" i="6" s="1"/>
  <c r="C84" i="6" s="1"/>
  <c r="G83" i="6"/>
  <c r="Q81" i="6"/>
  <c r="K81" i="6"/>
  <c r="I82" i="6"/>
  <c r="N82" i="6" s="1"/>
  <c r="F68" i="9" l="1"/>
  <c r="J81" i="6"/>
  <c r="J131" i="7"/>
  <c r="G84" i="6"/>
  <c r="E84" i="6"/>
  <c r="H84" i="6" s="1"/>
  <c r="AA84" i="6" s="1"/>
  <c r="C85" i="6" s="1"/>
  <c r="I83" i="6"/>
  <c r="N83" i="6" s="1"/>
  <c r="K82" i="6"/>
  <c r="Q82" i="6"/>
  <c r="J82" i="6" s="1"/>
  <c r="H68" i="9"/>
  <c r="C69" i="9" s="1"/>
  <c r="E85" i="6" l="1"/>
  <c r="H85" i="6" s="1"/>
  <c r="AA85" i="6" s="1"/>
  <c r="C86" i="6" s="1"/>
  <c r="G85" i="6"/>
  <c r="E69" i="9"/>
  <c r="G69" i="9" s="1"/>
  <c r="F69" i="9"/>
  <c r="I84" i="6"/>
  <c r="N84" i="6" s="1"/>
  <c r="Q83" i="6"/>
  <c r="J83" i="6" s="1"/>
  <c r="K83" i="6"/>
  <c r="H69" i="9" l="1"/>
  <c r="C70" i="9" s="1"/>
  <c r="F70" i="9" s="1"/>
  <c r="K84" i="6"/>
  <c r="Q84" i="6"/>
  <c r="J84" i="6" s="1"/>
  <c r="I85" i="6"/>
  <c r="N85" i="6" s="1"/>
  <c r="G86" i="6"/>
  <c r="E86" i="6"/>
  <c r="H86" i="6" s="1"/>
  <c r="AA86" i="6" s="1"/>
  <c r="C87" i="6" s="1"/>
  <c r="E70" i="9" l="1"/>
  <c r="G70" i="9" s="1"/>
  <c r="E87" i="6"/>
  <c r="H87" i="6" s="1"/>
  <c r="AA87" i="6" s="1"/>
  <c r="C88" i="6" s="1"/>
  <c r="G87" i="6"/>
  <c r="Q85" i="6"/>
  <c r="J85" i="6" s="1"/>
  <c r="K85" i="6"/>
  <c r="I86" i="6"/>
  <c r="N86" i="6" s="1"/>
  <c r="H70" i="9"/>
  <c r="C71" i="9" s="1"/>
  <c r="I87" i="6" l="1"/>
  <c r="N87" i="6" s="1"/>
  <c r="E71" i="9"/>
  <c r="G71" i="9" s="1"/>
  <c r="F71" i="9"/>
  <c r="K86" i="6"/>
  <c r="Q86" i="6"/>
  <c r="J86" i="6" s="1"/>
  <c r="G88" i="6"/>
  <c r="E88" i="6"/>
  <c r="H88" i="6" s="1"/>
  <c r="AA88" i="6" s="1"/>
  <c r="C89" i="6" s="1"/>
  <c r="H71" i="9" l="1"/>
  <c r="C72" i="9" s="1"/>
  <c r="E72" i="9" s="1"/>
  <c r="G72" i="9" s="1"/>
  <c r="E89" i="6"/>
  <c r="H89" i="6" s="1"/>
  <c r="AA89" i="6" s="1"/>
  <c r="C90" i="6" s="1"/>
  <c r="G89" i="6"/>
  <c r="Q87" i="6"/>
  <c r="J87" i="6" s="1"/>
  <c r="K87" i="6"/>
  <c r="I88" i="6"/>
  <c r="N88" i="6" s="1"/>
  <c r="F72" i="9" l="1"/>
  <c r="G90" i="6"/>
  <c r="E90" i="6"/>
  <c r="H90" i="6" s="1"/>
  <c r="AA90" i="6" s="1"/>
  <c r="C91" i="6" s="1"/>
  <c r="K88" i="6"/>
  <c r="Q88" i="6"/>
  <c r="J88" i="6" s="1"/>
  <c r="I89" i="6"/>
  <c r="N89" i="6" s="1"/>
  <c r="H72" i="9"/>
  <c r="C73" i="9" s="1"/>
  <c r="E91" i="6" l="1"/>
  <c r="H91" i="6" s="1"/>
  <c r="AA91" i="6" s="1"/>
  <c r="C92" i="6" s="1"/>
  <c r="G91" i="6"/>
  <c r="E73" i="9"/>
  <c r="G73" i="9" s="1"/>
  <c r="F73" i="9"/>
  <c r="Q89" i="6"/>
  <c r="J89" i="6" s="1"/>
  <c r="K89" i="6"/>
  <c r="I90" i="6"/>
  <c r="N90" i="6" s="1"/>
  <c r="H73" i="9" l="1"/>
  <c r="C74" i="9" s="1"/>
  <c r="F74" i="9" s="1"/>
  <c r="I91" i="6"/>
  <c r="N91" i="6" s="1"/>
  <c r="G92" i="6"/>
  <c r="E92" i="6"/>
  <c r="H92" i="6" s="1"/>
  <c r="AA92" i="6" s="1"/>
  <c r="C93" i="6" s="1"/>
  <c r="K90" i="6"/>
  <c r="Q90" i="6"/>
  <c r="J90" i="6" s="1"/>
  <c r="E74" i="9" l="1"/>
  <c r="G74" i="9" s="1"/>
  <c r="E93" i="6"/>
  <c r="H93" i="6" s="1"/>
  <c r="AA93" i="6" s="1"/>
  <c r="C94" i="6" s="1"/>
  <c r="G93" i="6"/>
  <c r="I92" i="6"/>
  <c r="N92" i="6" s="1"/>
  <c r="Q91" i="6"/>
  <c r="J91" i="6" s="1"/>
  <c r="K91" i="6"/>
  <c r="H74" i="9"/>
  <c r="C75" i="9" s="1"/>
  <c r="G94" i="6" l="1"/>
  <c r="E94" i="6"/>
  <c r="H94" i="6" s="1"/>
  <c r="AA94" i="6" s="1"/>
  <c r="C95" i="6" s="1"/>
  <c r="K92" i="6"/>
  <c r="Q92" i="6"/>
  <c r="J92" i="6" s="1"/>
  <c r="I93" i="6"/>
  <c r="N93" i="6" s="1"/>
  <c r="G143" i="7" s="1"/>
  <c r="E75" i="9"/>
  <c r="G75" i="9" s="1"/>
  <c r="F75" i="9"/>
  <c r="H75" i="9" l="1"/>
  <c r="C76" i="9" s="1"/>
  <c r="E76" i="9" s="1"/>
  <c r="G76" i="9" s="1"/>
  <c r="E95" i="6"/>
  <c r="H95" i="6" s="1"/>
  <c r="AA95" i="6" s="1"/>
  <c r="C96" i="6" s="1"/>
  <c r="G95" i="6"/>
  <c r="K93" i="6"/>
  <c r="Q93" i="6"/>
  <c r="I94" i="6"/>
  <c r="N94" i="6" s="1"/>
  <c r="F76" i="9" l="1"/>
  <c r="J93" i="6"/>
  <c r="J143" i="7"/>
  <c r="E96" i="6"/>
  <c r="H96" i="6" s="1"/>
  <c r="AA96" i="6" s="1"/>
  <c r="C97" i="6" s="1"/>
  <c r="G96" i="6"/>
  <c r="Q94" i="6"/>
  <c r="J94" i="6" s="1"/>
  <c r="K94" i="6"/>
  <c r="I95" i="6"/>
  <c r="N95" i="6" s="1"/>
  <c r="H76" i="9"/>
  <c r="C77" i="9" s="1"/>
  <c r="I96" i="6" l="1"/>
  <c r="N96" i="6" s="1"/>
  <c r="E77" i="9"/>
  <c r="G77" i="9" s="1"/>
  <c r="F77" i="9"/>
  <c r="Q95" i="6"/>
  <c r="J95" i="6" s="1"/>
  <c r="K95" i="6"/>
  <c r="G97" i="6"/>
  <c r="E97" i="6"/>
  <c r="H97" i="6" s="1"/>
  <c r="AA97" i="6" s="1"/>
  <c r="C98" i="6" s="1"/>
  <c r="H77" i="9" l="1"/>
  <c r="C78" i="9" s="1"/>
  <c r="E78" i="9" s="1"/>
  <c r="G78" i="9" s="1"/>
  <c r="Q96" i="6"/>
  <c r="J96" i="6" s="1"/>
  <c r="K96" i="6"/>
  <c r="G98" i="6"/>
  <c r="E98" i="6"/>
  <c r="H98" i="6" s="1"/>
  <c r="AA98" i="6" s="1"/>
  <c r="C99" i="6" s="1"/>
  <c r="I97" i="6"/>
  <c r="N97" i="6" s="1"/>
  <c r="F78" i="9" l="1"/>
  <c r="H78" i="9" s="1"/>
  <c r="C79" i="9" s="1"/>
  <c r="E99" i="6"/>
  <c r="H99" i="6" s="1"/>
  <c r="AA99" i="6" s="1"/>
  <c r="C100" i="6" s="1"/>
  <c r="G99" i="6"/>
  <c r="I98" i="6"/>
  <c r="N98" i="6" s="1"/>
  <c r="K97" i="6"/>
  <c r="Q97" i="6"/>
  <c r="J97" i="6" s="1"/>
  <c r="F79" i="9" l="1"/>
  <c r="E79" i="9"/>
  <c r="G79" i="9" s="1"/>
  <c r="G100" i="6"/>
  <c r="E100" i="6"/>
  <c r="H100" i="6" s="1"/>
  <c r="AA100" i="6" s="1"/>
  <c r="C101" i="6" s="1"/>
  <c r="Q98" i="6"/>
  <c r="J98" i="6" s="1"/>
  <c r="K98" i="6"/>
  <c r="I99" i="6"/>
  <c r="N99" i="6" s="1"/>
  <c r="H79" i="9"/>
  <c r="C80" i="9" s="1"/>
  <c r="E80" i="9" l="1"/>
  <c r="G80" i="9" s="1"/>
  <c r="F80" i="9"/>
  <c r="Q99" i="6"/>
  <c r="J99" i="6" s="1"/>
  <c r="K99" i="6"/>
  <c r="G101" i="6"/>
  <c r="E101" i="6"/>
  <c r="H101" i="6" s="1"/>
  <c r="AA101" i="6" s="1"/>
  <c r="C102" i="6" s="1"/>
  <c r="I100" i="6"/>
  <c r="N100" i="6" s="1"/>
  <c r="H80" i="9" l="1"/>
  <c r="C81" i="9" s="1"/>
  <c r="F81" i="9" s="1"/>
  <c r="G102" i="6"/>
  <c r="E102" i="6"/>
  <c r="H102" i="6" s="1"/>
  <c r="AA102" i="6" s="1"/>
  <c r="C103" i="6" s="1"/>
  <c r="I101" i="6"/>
  <c r="N101" i="6" s="1"/>
  <c r="K100" i="6"/>
  <c r="Q100" i="6"/>
  <c r="J100" i="6" s="1"/>
  <c r="E81" i="9" l="1"/>
  <c r="G81" i="9" s="1"/>
  <c r="Q101" i="6"/>
  <c r="J101" i="6" s="1"/>
  <c r="K101" i="6"/>
  <c r="E103" i="6"/>
  <c r="H103" i="6" s="1"/>
  <c r="AA103" i="6" s="1"/>
  <c r="C104" i="6" s="1"/>
  <c r="G103" i="6"/>
  <c r="I102" i="6"/>
  <c r="N102" i="6" s="1"/>
  <c r="H81" i="9"/>
  <c r="C82" i="9" s="1"/>
  <c r="G104" i="6" l="1"/>
  <c r="E104" i="6"/>
  <c r="H104" i="6" s="1"/>
  <c r="AA104" i="6" s="1"/>
  <c r="C105" i="6" s="1"/>
  <c r="Q102" i="6"/>
  <c r="J102" i="6" s="1"/>
  <c r="K102" i="6"/>
  <c r="E82" i="9"/>
  <c r="G82" i="9" s="1"/>
  <c r="F82" i="9"/>
  <c r="I103" i="6"/>
  <c r="N103" i="6" s="1"/>
  <c r="G105" i="6" l="1"/>
  <c r="E105" i="6"/>
  <c r="H105" i="6" s="1"/>
  <c r="AA105" i="6" s="1"/>
  <c r="Q103" i="6"/>
  <c r="J103" i="6" s="1"/>
  <c r="K103" i="6"/>
  <c r="I104" i="6"/>
  <c r="N104" i="6" s="1"/>
  <c r="H82" i="9"/>
  <c r="C83" i="9" s="1"/>
  <c r="E83" i="9" l="1"/>
  <c r="G83" i="9" s="1"/>
  <c r="F83" i="9"/>
  <c r="K104" i="6"/>
  <c r="Q104" i="6"/>
  <c r="J104" i="6" s="1"/>
  <c r="I105" i="6"/>
  <c r="N105" i="6" s="1"/>
  <c r="G155" i="7" s="1"/>
  <c r="H83" i="9" l="1"/>
  <c r="C84" i="9" s="1"/>
  <c r="E84" i="9" s="1"/>
  <c r="G84" i="9" s="1"/>
  <c r="Q105" i="6"/>
  <c r="K105" i="6"/>
  <c r="F84" i="9" l="1"/>
  <c r="J105" i="6"/>
  <c r="J155" i="7"/>
  <c r="H84" i="9"/>
  <c r="C85" i="9" s="1"/>
  <c r="E85" i="9" s="1"/>
  <c r="G85" i="9" s="1"/>
  <c r="F85" i="9" l="1"/>
  <c r="H85" i="9" s="1"/>
  <c r="C86" i="9" s="1"/>
  <c r="E86" i="9" l="1"/>
  <c r="G86" i="9" s="1"/>
  <c r="H86" i="9" s="1"/>
  <c r="C87" i="9" s="1"/>
  <c r="F86" i="9"/>
  <c r="E87" i="9" l="1"/>
  <c r="G87" i="9" s="1"/>
  <c r="F87" i="9"/>
  <c r="H87" i="9" l="1"/>
  <c r="C88" i="9" s="1"/>
  <c r="E88" i="9" l="1"/>
  <c r="G88" i="9" s="1"/>
  <c r="F88" i="9"/>
  <c r="H88" i="9" l="1"/>
  <c r="C89" i="9" s="1"/>
  <c r="E89" i="9" s="1"/>
  <c r="G89" i="9" s="1"/>
  <c r="F89" i="9" l="1"/>
  <c r="H89" i="9" s="1"/>
  <c r="C90" i="9" s="1"/>
  <c r="E90" i="9" l="1"/>
  <c r="G90" i="9" s="1"/>
  <c r="H90" i="9" s="1"/>
  <c r="C91" i="9" s="1"/>
  <c r="F90" i="9"/>
  <c r="F91" i="9" l="1"/>
  <c r="H91" i="9" s="1"/>
  <c r="C92" i="9" s="1"/>
  <c r="E91" i="9"/>
  <c r="G91" i="9" s="1"/>
  <c r="E92" i="9" l="1"/>
  <c r="G92" i="9" s="1"/>
  <c r="F92" i="9"/>
  <c r="H92" i="9" l="1"/>
  <c r="C93" i="9" s="1"/>
  <c r="E93" i="9" l="1"/>
  <c r="G93" i="9" s="1"/>
  <c r="F93" i="9"/>
  <c r="H93" i="9" l="1"/>
  <c r="C94" i="9" s="1"/>
  <c r="F94" i="9" s="1"/>
  <c r="E94" i="9" l="1"/>
  <c r="G94" i="9" s="1"/>
  <c r="H94" i="9" s="1"/>
  <c r="C95" i="9" s="1"/>
  <c r="E95" i="9" l="1"/>
  <c r="G95" i="9" s="1"/>
  <c r="H95" i="9" s="1"/>
  <c r="C96" i="9" s="1"/>
  <c r="F95" i="9"/>
  <c r="F96" i="9" l="1"/>
  <c r="H96" i="9" s="1"/>
  <c r="C97" i="9" s="1"/>
  <c r="E96" i="9"/>
  <c r="G96" i="9" s="1"/>
  <c r="F97" i="9" l="1"/>
  <c r="H97" i="9" s="1"/>
  <c r="C98" i="9" s="1"/>
  <c r="E97" i="9"/>
  <c r="G97" i="9" s="1"/>
  <c r="E98" i="9" l="1"/>
  <c r="G98" i="9" s="1"/>
  <c r="F98" i="9"/>
  <c r="H98" i="9" l="1"/>
  <c r="C99" i="9" s="1"/>
  <c r="E99" i="9" s="1"/>
  <c r="G99" i="9" s="1"/>
  <c r="F99" i="9" l="1"/>
  <c r="H99" i="9" s="1"/>
  <c r="C100" i="9" s="1"/>
  <c r="E100" i="9" l="1"/>
  <c r="G100" i="9" s="1"/>
  <c r="F100" i="9"/>
  <c r="H100" i="9" l="1"/>
  <c r="C101" i="9" s="1"/>
  <c r="F101" i="9" s="1"/>
  <c r="E101" i="9" l="1"/>
  <c r="G101" i="9" s="1"/>
  <c r="H101" i="9" s="1"/>
  <c r="C102" i="9" s="1"/>
  <c r="E102" i="9" l="1"/>
  <c r="G102" i="9" s="1"/>
  <c r="F102" i="9"/>
  <c r="H102" i="9" l="1"/>
  <c r="C103" i="9" s="1"/>
  <c r="E103" i="9" l="1"/>
  <c r="G103" i="9" s="1"/>
  <c r="H103" i="9" s="1"/>
  <c r="C104" i="9" s="1"/>
  <c r="F103" i="9"/>
  <c r="E104" i="9" l="1"/>
  <c r="G104" i="9" s="1"/>
  <c r="F104" i="9"/>
  <c r="H104" i="9" l="1"/>
  <c r="C105" i="9" s="1"/>
  <c r="E105" i="9" l="1"/>
  <c r="G105" i="9" s="1"/>
  <c r="F105" i="9"/>
  <c r="H105" i="9" l="1"/>
  <c r="C106" i="9" s="1"/>
  <c r="E106" i="9" l="1"/>
  <c r="G106" i="9" s="1"/>
  <c r="F106" i="9"/>
  <c r="H106" i="9" l="1"/>
  <c r="C107" i="9" s="1"/>
  <c r="E107" i="9" l="1"/>
  <c r="G107" i="9" s="1"/>
  <c r="F107" i="9"/>
  <c r="H107" i="9" l="1"/>
  <c r="C108" i="9" s="1"/>
  <c r="E108" i="9" l="1"/>
  <c r="G108" i="9" s="1"/>
  <c r="F108" i="9"/>
  <c r="H108" i="9" l="1"/>
  <c r="C109" i="9" s="1"/>
  <c r="E109" i="9" l="1"/>
  <c r="G109" i="9" s="1"/>
  <c r="F109" i="9"/>
  <c r="H109" i="9" l="1"/>
  <c r="C110" i="9" s="1"/>
  <c r="E110" i="9" l="1"/>
  <c r="G110" i="9" s="1"/>
  <c r="F110" i="9"/>
  <c r="H110" i="9" l="1"/>
  <c r="C111" i="9" s="1"/>
  <c r="E111" i="9" l="1"/>
  <c r="G111" i="9" s="1"/>
  <c r="F111" i="9"/>
  <c r="H111" i="9" l="1"/>
  <c r="C112" i="9" s="1"/>
  <c r="E112" i="9" l="1"/>
  <c r="G112" i="9" s="1"/>
  <c r="F112" i="9"/>
  <c r="H112" i="9" l="1"/>
  <c r="C113" i="9" s="1"/>
  <c r="E113" i="9" l="1"/>
  <c r="G113" i="9" s="1"/>
  <c r="F113" i="9"/>
  <c r="H113" i="9" l="1"/>
  <c r="C114" i="9" s="1"/>
  <c r="E114" i="9" l="1"/>
  <c r="G114" i="9" s="1"/>
  <c r="F114" i="9"/>
  <c r="H114" i="9" l="1"/>
  <c r="C115" i="9" s="1"/>
  <c r="E115" i="9" l="1"/>
  <c r="G115" i="9" s="1"/>
  <c r="F115" i="9"/>
  <c r="H115" i="9" l="1"/>
  <c r="C116" i="9" s="1"/>
  <c r="E116" i="9" l="1"/>
  <c r="G116" i="9" s="1"/>
  <c r="F116" i="9"/>
  <c r="H116" i="9" l="1"/>
  <c r="C117" i="9" s="1"/>
  <c r="E117" i="9" l="1"/>
  <c r="G117" i="9" s="1"/>
  <c r="F117" i="9"/>
  <c r="H117" i="9" l="1"/>
  <c r="C118" i="9" s="1"/>
  <c r="E118" i="9" l="1"/>
  <c r="G118" i="9" s="1"/>
  <c r="F118" i="9"/>
  <c r="H118" i="9" l="1"/>
  <c r="C119" i="9" s="1"/>
  <c r="E119" i="9" l="1"/>
  <c r="G119" i="9" s="1"/>
  <c r="F119" i="9"/>
  <c r="H119" i="9" l="1"/>
  <c r="C120" i="9" s="1"/>
  <c r="E120" i="9" l="1"/>
  <c r="G120" i="9" s="1"/>
  <c r="F120" i="9"/>
  <c r="H120" i="9" l="1"/>
  <c r="C121" i="9" s="1"/>
  <c r="E121" i="9" l="1"/>
  <c r="G121" i="9" s="1"/>
  <c r="F121" i="9"/>
  <c r="H121" i="9" l="1"/>
  <c r="C122" i="9" s="1"/>
  <c r="E122" i="9" l="1"/>
  <c r="G122" i="9" s="1"/>
  <c r="F122" i="9"/>
  <c r="H122" i="9" l="1"/>
  <c r="C123" i="9" s="1"/>
  <c r="E123" i="9" l="1"/>
  <c r="G123" i="9" s="1"/>
  <c r="F123" i="9"/>
  <c r="H123" i="9" l="1"/>
  <c r="C124" i="9" s="1"/>
  <c r="E124" i="9" l="1"/>
  <c r="G124" i="9" s="1"/>
  <c r="F124" i="9"/>
  <c r="H124" i="9" l="1"/>
  <c r="C125" i="9" s="1"/>
  <c r="E125" i="9" l="1"/>
  <c r="G125" i="9" s="1"/>
  <c r="F125" i="9"/>
  <c r="H125" i="9" l="1"/>
  <c r="C126" i="9" s="1"/>
  <c r="E126" i="9" l="1"/>
  <c r="G126" i="9" s="1"/>
  <c r="F126" i="9"/>
  <c r="H126" i="9" l="1"/>
  <c r="C127" i="9" s="1"/>
  <c r="E127" i="9" l="1"/>
  <c r="G127" i="9" s="1"/>
  <c r="F127" i="9"/>
  <c r="H127" i="9" l="1"/>
  <c r="C128" i="9" s="1"/>
  <c r="E128" i="9" l="1"/>
  <c r="G128" i="9" s="1"/>
  <c r="F128" i="9"/>
  <c r="H128" i="9" l="1"/>
  <c r="C129" i="9" s="1"/>
  <c r="E129" i="9" l="1"/>
  <c r="G129" i="9" s="1"/>
  <c r="F129" i="9"/>
  <c r="H129" i="9" l="1"/>
  <c r="C130" i="9" s="1"/>
  <c r="E130" i="9" l="1"/>
  <c r="G130" i="9" s="1"/>
  <c r="F130" i="9"/>
  <c r="H130" i="9" l="1"/>
  <c r="C131" i="9" s="1"/>
  <c r="E131" i="9" l="1"/>
  <c r="G131" i="9" s="1"/>
  <c r="F131" i="9"/>
  <c r="H131" i="9" l="1"/>
  <c r="C132" i="9" s="1"/>
  <c r="E132" i="9" l="1"/>
  <c r="G132" i="9" s="1"/>
  <c r="F132" i="9"/>
  <c r="H132" i="9" l="1"/>
  <c r="C133" i="9" s="1"/>
  <c r="E133" i="9" l="1"/>
  <c r="G133" i="9" s="1"/>
  <c r="F133" i="9"/>
  <c r="H133" i="9" l="1"/>
  <c r="C134" i="9" s="1"/>
  <c r="E134" i="9" l="1"/>
  <c r="G134" i="9" s="1"/>
  <c r="F134" i="9"/>
  <c r="H134" i="9" l="1"/>
  <c r="C135" i="9" s="1"/>
  <c r="F135" i="9" l="1"/>
  <c r="E135" i="9"/>
  <c r="G135" i="9" s="1"/>
  <c r="H135" i="9" l="1"/>
  <c r="C136" i="9" s="1"/>
  <c r="F136" i="9" s="1"/>
  <c r="E136" i="9" l="1"/>
  <c r="G136" i="9" s="1"/>
  <c r="H136" i="9" s="1"/>
  <c r="C137" i="9" s="1"/>
  <c r="E137" i="9" s="1"/>
  <c r="G137" i="9" s="1"/>
  <c r="F137" i="9" l="1"/>
  <c r="H137" i="9" s="1"/>
  <c r="C138" i="9" s="1"/>
  <c r="F138" i="9" l="1"/>
  <c r="E138" i="9"/>
  <c r="G138" i="9" s="1"/>
  <c r="H138" i="9" l="1"/>
  <c r="C139" i="9" s="1"/>
  <c r="E139" i="9" s="1"/>
  <c r="G139" i="9" s="1"/>
  <c r="F139" i="9" l="1"/>
  <c r="H139" i="9" s="1"/>
  <c r="C140" i="9" s="1"/>
  <c r="F140" i="9" l="1"/>
  <c r="E140" i="9"/>
  <c r="G140" i="9" s="1"/>
  <c r="H140" i="9" l="1"/>
  <c r="C141" i="9" s="1"/>
  <c r="E141" i="9" s="1"/>
  <c r="G141" i="9" s="1"/>
  <c r="F141" i="9" l="1"/>
  <c r="H141" i="9" s="1"/>
  <c r="C142" i="9" s="1"/>
  <c r="F142" i="9" l="1"/>
  <c r="E142" i="9"/>
  <c r="G142" i="9" s="1"/>
  <c r="H142" i="9" l="1"/>
  <c r="C143" i="9" s="1"/>
  <c r="E143" i="9" s="1"/>
  <c r="G143" i="9" s="1"/>
  <c r="F143" i="9" l="1"/>
  <c r="H143" i="9" s="1"/>
  <c r="C144" i="9" s="1"/>
  <c r="F144" i="9" l="1"/>
  <c r="E144" i="9"/>
  <c r="G144" i="9" s="1"/>
  <c r="H144" i="9" l="1"/>
  <c r="C145" i="9" s="1"/>
  <c r="E145" i="9" l="1"/>
  <c r="G145" i="9" s="1"/>
  <c r="F145" i="9"/>
  <c r="H145" i="9" l="1"/>
  <c r="C146" i="9" s="1"/>
  <c r="F146" i="9" l="1"/>
  <c r="E146" i="9"/>
  <c r="G146" i="9" s="1"/>
  <c r="H146" i="9" l="1"/>
  <c r="C147" i="9" s="1"/>
  <c r="E147" i="9" s="1"/>
  <c r="G147" i="9" s="1"/>
  <c r="F147" i="9" l="1"/>
  <c r="H147" i="9" s="1"/>
  <c r="C148" i="9" s="1"/>
  <c r="F148" i="9" l="1"/>
  <c r="E148" i="9"/>
  <c r="G148" i="9" s="1"/>
  <c r="H148" i="9" l="1"/>
  <c r="C149" i="9" s="1"/>
  <c r="E149" i="9" s="1"/>
  <c r="G149" i="9" s="1"/>
  <c r="F149" i="9" l="1"/>
  <c r="H149" i="9" s="1"/>
  <c r="C150" i="9" s="1"/>
  <c r="F150" i="9" l="1"/>
  <c r="E150" i="9"/>
  <c r="G150" i="9" s="1"/>
  <c r="H150" i="9" l="1"/>
  <c r="C151" i="9" s="1"/>
  <c r="E151" i="9" s="1"/>
  <c r="G151" i="9" s="1"/>
  <c r="F151" i="9" l="1"/>
  <c r="H151" i="9" s="1"/>
  <c r="C152" i="9" s="1"/>
  <c r="F152" i="9" l="1"/>
  <c r="E152" i="9"/>
  <c r="G152" i="9" s="1"/>
  <c r="H152" i="9" l="1"/>
  <c r="C153" i="9" s="1"/>
  <c r="E153" i="9" s="1"/>
  <c r="G153" i="9" s="1"/>
  <c r="F153" i="9" l="1"/>
  <c r="H153" i="9" s="1"/>
  <c r="C154" i="9" s="1"/>
  <c r="F154" i="9" l="1"/>
  <c r="E154" i="9"/>
  <c r="G154" i="9" s="1"/>
  <c r="H154" i="9" l="1"/>
  <c r="C155" i="9" s="1"/>
  <c r="E155" i="9" s="1"/>
  <c r="G155" i="9" s="1"/>
  <c r="F155" i="9" l="1"/>
  <c r="H155" i="9" s="1"/>
  <c r="C156" i="9" s="1"/>
  <c r="F156" i="9" l="1"/>
  <c r="E156" i="9"/>
  <c r="G156" i="9" s="1"/>
  <c r="H156" i="9" l="1"/>
  <c r="C157" i="9" s="1"/>
  <c r="E157" i="9" s="1"/>
  <c r="G157" i="9" s="1"/>
  <c r="F157" i="9" l="1"/>
  <c r="H157" i="9" s="1"/>
  <c r="C158" i="9" s="1"/>
  <c r="F158" i="9" l="1"/>
  <c r="E158" i="9"/>
  <c r="G158" i="9" s="1"/>
  <c r="H158" i="9" l="1"/>
  <c r="C159" i="9" s="1"/>
  <c r="E159" i="9" s="1"/>
  <c r="G159" i="9" s="1"/>
  <c r="F159" i="9" l="1"/>
  <c r="H159" i="9" s="1"/>
  <c r="C160" i="9" s="1"/>
  <c r="F160" i="9" l="1"/>
  <c r="E160" i="9"/>
  <c r="G160" i="9" s="1"/>
  <c r="H160" i="9" l="1"/>
  <c r="C161" i="9" s="1"/>
  <c r="E161" i="9" s="1"/>
  <c r="G161" i="9" s="1"/>
  <c r="F161" i="9" l="1"/>
  <c r="H161" i="9" s="1"/>
  <c r="C162" i="9" s="1"/>
  <c r="F162" i="9" l="1"/>
  <c r="E162" i="9"/>
  <c r="G162" i="9" s="1"/>
  <c r="H162" i="9" l="1"/>
  <c r="C163" i="9" s="1"/>
  <c r="E163" i="9" s="1"/>
  <c r="G163" i="9" s="1"/>
  <c r="F163" i="9" l="1"/>
  <c r="H163" i="9" s="1"/>
  <c r="C164" i="9" s="1"/>
  <c r="F164" i="9" l="1"/>
  <c r="E164" i="9"/>
  <c r="G164" i="9" s="1"/>
  <c r="H164" i="9" l="1"/>
  <c r="C165" i="9" s="1"/>
  <c r="F165" i="9" l="1"/>
  <c r="E165" i="9"/>
  <c r="G165" i="9" s="1"/>
  <c r="H165" i="9" l="1"/>
  <c r="C166" i="9" s="1"/>
  <c r="E166" i="9" l="1"/>
  <c r="G166" i="9" s="1"/>
  <c r="H166" i="9" s="1"/>
  <c r="C167" i="9" s="1"/>
  <c r="F166" i="9"/>
  <c r="E167" i="9" l="1"/>
  <c r="G167" i="9" s="1"/>
  <c r="H167" i="9" s="1"/>
  <c r="C168" i="9" s="1"/>
  <c r="F168" i="9" s="1"/>
  <c r="F167" i="9"/>
  <c r="E168" i="9" l="1"/>
  <c r="G168" i="9" s="1"/>
  <c r="H168" i="9" s="1"/>
  <c r="C169" i="9" s="1"/>
  <c r="E169" i="9" s="1"/>
  <c r="G169" i="9" s="1"/>
  <c r="F169" i="9" l="1"/>
  <c r="H169" i="9" s="1"/>
  <c r="C170" i="9" s="1"/>
  <c r="F170" i="9" l="1"/>
  <c r="E170" i="9"/>
  <c r="G170" i="9" s="1"/>
  <c r="H170" i="9" l="1"/>
  <c r="C171" i="9" s="1"/>
  <c r="E171" i="9" s="1"/>
  <c r="G171" i="9" s="1"/>
  <c r="F171" i="9" l="1"/>
  <c r="H171" i="9" s="1"/>
  <c r="C172" i="9" s="1"/>
  <c r="F172" i="9" l="1"/>
  <c r="E172" i="9"/>
  <c r="G172" i="9" s="1"/>
  <c r="H172" i="9" l="1"/>
  <c r="C173" i="9" s="1"/>
  <c r="E173" i="9" s="1"/>
  <c r="G173" i="9" s="1"/>
  <c r="F173" i="9" l="1"/>
  <c r="H173" i="9" s="1"/>
  <c r="C174" i="9" s="1"/>
  <c r="F174" i="9" l="1"/>
  <c r="E174" i="9"/>
  <c r="G174" i="9" s="1"/>
  <c r="H174" i="9" l="1"/>
  <c r="C175" i="9" s="1"/>
  <c r="E175" i="9" s="1"/>
  <c r="G175" i="9" s="1"/>
  <c r="F175" i="9" l="1"/>
  <c r="H175" i="9" s="1"/>
  <c r="C176" i="9" s="1"/>
  <c r="F176" i="9" l="1"/>
  <c r="E176" i="9"/>
  <c r="G176" i="9" s="1"/>
  <c r="H176" i="9" l="1"/>
  <c r="C177" i="9" s="1"/>
  <c r="E177" i="9" s="1"/>
  <c r="G177" i="9" s="1"/>
  <c r="F177" i="9" l="1"/>
  <c r="H177" i="9" s="1"/>
  <c r="C178" i="9" s="1"/>
  <c r="F178" i="9" l="1"/>
  <c r="E178" i="9"/>
  <c r="G178" i="9" s="1"/>
  <c r="H178" i="9" l="1"/>
  <c r="C179" i="9" s="1"/>
  <c r="E179" i="9" s="1"/>
  <c r="G179" i="9" s="1"/>
  <c r="F179" i="9" l="1"/>
  <c r="H179" i="9" s="1"/>
  <c r="C180" i="9" s="1"/>
  <c r="F180" i="9" l="1"/>
  <c r="E180" i="9"/>
  <c r="G180" i="9" s="1"/>
  <c r="H180" i="9" l="1"/>
  <c r="C181" i="9" s="1"/>
  <c r="E181" i="9" s="1"/>
  <c r="G181" i="9" s="1"/>
  <c r="F181" i="9" l="1"/>
  <c r="H181" i="9" s="1"/>
  <c r="C182" i="9" s="1"/>
  <c r="F182" i="9" l="1"/>
  <c r="E182" i="9"/>
  <c r="G182" i="9" s="1"/>
  <c r="H182" i="9" l="1"/>
  <c r="C183" i="9" s="1"/>
  <c r="E183" i="9" s="1"/>
  <c r="G183" i="9" s="1"/>
  <c r="F183" i="9" l="1"/>
  <c r="H183" i="9" s="1"/>
  <c r="C184" i="9" s="1"/>
  <c r="F184" i="9" l="1"/>
  <c r="E184" i="9"/>
  <c r="G184" i="9" s="1"/>
  <c r="H184" i="9" l="1"/>
  <c r="C185" i="9" s="1"/>
  <c r="E185" i="9" s="1"/>
  <c r="G185" i="9" s="1"/>
  <c r="F185" i="9" l="1"/>
  <c r="H185" i="9" s="1"/>
  <c r="C186" i="9" s="1"/>
  <c r="F186" i="9" l="1"/>
  <c r="E186" i="9"/>
  <c r="G186" i="9" s="1"/>
  <c r="H186" i="9" l="1"/>
  <c r="C187" i="9" s="1"/>
  <c r="E187" i="9" s="1"/>
  <c r="G187" i="9" s="1"/>
  <c r="F187" i="9" l="1"/>
  <c r="H187" i="9" s="1"/>
  <c r="C188" i="9" s="1"/>
  <c r="F188" i="9" l="1"/>
  <c r="E188" i="9"/>
  <c r="G188" i="9" s="1"/>
  <c r="H188" i="9" l="1"/>
  <c r="C189" i="9" s="1"/>
  <c r="E189" i="9" s="1"/>
  <c r="G189" i="9" s="1"/>
  <c r="F189" i="9" l="1"/>
  <c r="H189" i="9" s="1"/>
  <c r="C190" i="9" s="1"/>
  <c r="F190" i="9" l="1"/>
  <c r="E190" i="9"/>
  <c r="G190" i="9" s="1"/>
  <c r="H190" i="9" l="1"/>
  <c r="C191" i="9" s="1"/>
  <c r="E191" i="9" s="1"/>
  <c r="G191" i="9" s="1"/>
  <c r="F191" i="9" l="1"/>
  <c r="H191" i="9" s="1"/>
  <c r="C192" i="9" s="1"/>
  <c r="F192" i="9" l="1"/>
  <c r="E192" i="9"/>
  <c r="G192" i="9" s="1"/>
  <c r="H192" i="9" l="1"/>
  <c r="C193" i="9" s="1"/>
  <c r="E193" i="9" s="1"/>
  <c r="G193" i="9" s="1"/>
  <c r="F193" i="9" l="1"/>
  <c r="H193" i="9" s="1"/>
  <c r="C194" i="9" s="1"/>
  <c r="F194" i="9" l="1"/>
  <c r="E194" i="9"/>
  <c r="G194" i="9" s="1"/>
  <c r="H194" i="9" l="1"/>
  <c r="C195" i="9" s="1"/>
  <c r="E195" i="9" s="1"/>
  <c r="G195" i="9" s="1"/>
  <c r="F195" i="9" l="1"/>
  <c r="H195" i="9" s="1"/>
  <c r="C196" i="9" s="1"/>
  <c r="F196" i="9" l="1"/>
  <c r="E196" i="9"/>
  <c r="G196" i="9" s="1"/>
  <c r="H196" i="9" l="1"/>
  <c r="C197" i="9" s="1"/>
  <c r="E197" i="9" s="1"/>
  <c r="G197" i="9" s="1"/>
  <c r="F197" i="9" l="1"/>
  <c r="H197" i="9" s="1"/>
  <c r="C198" i="9" s="1"/>
  <c r="F198" i="9" l="1"/>
  <c r="E198" i="9"/>
  <c r="G198" i="9" s="1"/>
  <c r="H198" i="9" l="1"/>
  <c r="C199" i="9" s="1"/>
  <c r="E199" i="9" s="1"/>
  <c r="G199" i="9" s="1"/>
  <c r="F199" i="9" l="1"/>
  <c r="H199" i="9" s="1"/>
  <c r="C200" i="9" s="1"/>
  <c r="F200" i="9" l="1"/>
  <c r="E200" i="9"/>
  <c r="G200" i="9" s="1"/>
  <c r="H200" i="9" l="1"/>
  <c r="C201" i="9" s="1"/>
  <c r="E201" i="9" s="1"/>
  <c r="G201" i="9" s="1"/>
  <c r="F201" i="9" l="1"/>
  <c r="H201" i="9" s="1"/>
  <c r="C202" i="9" s="1"/>
  <c r="F202" i="9" l="1"/>
  <c r="E202" i="9"/>
  <c r="G202" i="9" s="1"/>
  <c r="H202" i="9" l="1"/>
  <c r="C203" i="9" s="1"/>
  <c r="E203" i="9" s="1"/>
  <c r="G203" i="9" s="1"/>
  <c r="F203" i="9" l="1"/>
  <c r="H203" i="9" s="1"/>
  <c r="C204" i="9" s="1"/>
  <c r="F204" i="9" l="1"/>
  <c r="E204" i="9"/>
  <c r="G204" i="9" s="1"/>
  <c r="H204" i="9" l="1"/>
  <c r="C205" i="9" s="1"/>
  <c r="E205" i="9" s="1"/>
  <c r="G205" i="9" s="1"/>
  <c r="F205" i="9" l="1"/>
  <c r="H205" i="9" s="1"/>
  <c r="C206" i="9" s="1"/>
  <c r="F206" i="9" l="1"/>
  <c r="E206" i="9"/>
  <c r="G206" i="9" s="1"/>
  <c r="H206" i="9" l="1"/>
  <c r="C207" i="9" s="1"/>
  <c r="E207" i="9" s="1"/>
  <c r="G207" i="9" s="1"/>
  <c r="F207" i="9" l="1"/>
  <c r="H207" i="9" s="1"/>
  <c r="C208" i="9" s="1"/>
  <c r="F208" i="9" l="1"/>
  <c r="E208" i="9"/>
  <c r="G208" i="9" s="1"/>
  <c r="H208" i="9" l="1"/>
  <c r="C209" i="9" s="1"/>
  <c r="E209" i="9" s="1"/>
  <c r="G209" i="9" s="1"/>
  <c r="F209" i="9" l="1"/>
  <c r="H209" i="9" s="1"/>
  <c r="C210" i="9" s="1"/>
  <c r="F210" i="9" l="1"/>
  <c r="E210" i="9"/>
  <c r="G210" i="9" s="1"/>
  <c r="H210" i="9" l="1"/>
  <c r="C211" i="9" s="1"/>
  <c r="E211" i="9" s="1"/>
  <c r="G211" i="9" s="1"/>
  <c r="F211" i="9" l="1"/>
  <c r="H211" i="9" s="1"/>
  <c r="C212" i="9" s="1"/>
  <c r="F212" i="9" l="1"/>
  <c r="E212" i="9"/>
  <c r="G212" i="9" s="1"/>
  <c r="H212" i="9" l="1"/>
  <c r="C213" i="9" s="1"/>
  <c r="E213" i="9" s="1"/>
  <c r="G213" i="9" s="1"/>
  <c r="F213" i="9" l="1"/>
  <c r="H213" i="9" s="1"/>
  <c r="C214" i="9" s="1"/>
  <c r="F214" i="9" l="1"/>
  <c r="E214" i="9"/>
  <c r="G214" i="9" s="1"/>
  <c r="H214" i="9" l="1"/>
  <c r="C215" i="9" s="1"/>
  <c r="E215" i="9" s="1"/>
  <c r="G215" i="9" s="1"/>
  <c r="F215" i="9" l="1"/>
  <c r="H215" i="9" s="1"/>
  <c r="C216" i="9" s="1"/>
  <c r="F216" i="9" l="1"/>
  <c r="E216" i="9"/>
  <c r="G216" i="9" s="1"/>
  <c r="H216" i="9" l="1"/>
  <c r="C217" i="9" s="1"/>
  <c r="E217" i="9" s="1"/>
  <c r="G217" i="9" s="1"/>
  <c r="F217" i="9" l="1"/>
  <c r="H217" i="9" s="1"/>
  <c r="C218" i="9" s="1"/>
  <c r="F218" i="9" l="1"/>
  <c r="E218" i="9"/>
  <c r="G218" i="9" s="1"/>
  <c r="H218" i="9" l="1"/>
  <c r="C219" i="9" s="1"/>
  <c r="E219" i="9" s="1"/>
  <c r="G219" i="9" s="1"/>
  <c r="F219" i="9" l="1"/>
  <c r="H219" i="9" s="1"/>
  <c r="C220" i="9" s="1"/>
  <c r="F220" i="9" l="1"/>
  <c r="E220" i="9"/>
  <c r="G220" i="9" s="1"/>
  <c r="H220" i="9" l="1"/>
  <c r="C221" i="9" s="1"/>
  <c r="E221" i="9" s="1"/>
  <c r="G221" i="9" s="1"/>
  <c r="F221" i="9" l="1"/>
  <c r="H221" i="9" s="1"/>
  <c r="C222" i="9" s="1"/>
  <c r="F222" i="9" l="1"/>
  <c r="E222" i="9"/>
  <c r="G222" i="9" s="1"/>
  <c r="H222" i="9" l="1"/>
  <c r="C223" i="9" s="1"/>
  <c r="E223" i="9" s="1"/>
  <c r="G223" i="9" s="1"/>
  <c r="F223" i="9" l="1"/>
  <c r="H223" i="9" s="1"/>
  <c r="C224" i="9" s="1"/>
  <c r="F224" i="9" l="1"/>
  <c r="E224" i="9"/>
  <c r="G224" i="9" s="1"/>
  <c r="H224" i="9" l="1"/>
  <c r="C225" i="9" s="1"/>
  <c r="E225" i="9" s="1"/>
  <c r="G225" i="9" s="1"/>
  <c r="F225" i="9" l="1"/>
  <c r="H225" i="9" s="1"/>
  <c r="C226" i="9" s="1"/>
  <c r="F226" i="9" l="1"/>
  <c r="E226" i="9"/>
  <c r="G226" i="9" s="1"/>
  <c r="H226" i="9" l="1"/>
  <c r="C227" i="9" s="1"/>
  <c r="E227" i="9" s="1"/>
  <c r="G227" i="9" s="1"/>
  <c r="F227" i="9" l="1"/>
  <c r="H227" i="9" s="1"/>
  <c r="C228" i="9" s="1"/>
  <c r="F228" i="9" l="1"/>
  <c r="E228" i="9"/>
  <c r="G228" i="9" s="1"/>
  <c r="H228" i="9" l="1"/>
  <c r="C229" i="9" s="1"/>
  <c r="E229" i="9" s="1"/>
  <c r="G229" i="9" s="1"/>
  <c r="F229" i="9" l="1"/>
  <c r="H229" i="9" s="1"/>
  <c r="C230" i="9" s="1"/>
  <c r="F230" i="9" l="1"/>
  <c r="E230" i="9"/>
  <c r="G230" i="9" s="1"/>
  <c r="H230" i="9" l="1"/>
  <c r="C231" i="9" s="1"/>
  <c r="E231" i="9" s="1"/>
  <c r="G231" i="9" s="1"/>
  <c r="F231" i="9" l="1"/>
  <c r="H231" i="9" s="1"/>
  <c r="C232" i="9" s="1"/>
  <c r="F232" i="9" l="1"/>
  <c r="E232" i="9"/>
  <c r="G232" i="9" s="1"/>
  <c r="H232" i="9" l="1"/>
  <c r="C233" i="9" s="1"/>
  <c r="F233" i="9"/>
  <c r="E233" i="9"/>
  <c r="G233" i="9" s="1"/>
  <c r="H233" i="9" s="1"/>
  <c r="C234" i="9" s="1"/>
  <c r="F234" i="9" l="1"/>
  <c r="E234" i="9"/>
  <c r="G234" i="9" s="1"/>
  <c r="H234" i="9" l="1"/>
  <c r="C235" i="9" s="1"/>
  <c r="F235" i="9" s="1"/>
  <c r="E235" i="9" l="1"/>
  <c r="G235" i="9" s="1"/>
  <c r="H235" i="9" s="1"/>
  <c r="C236" i="9" s="1"/>
  <c r="F236" i="9" s="1"/>
  <c r="E236" i="9" l="1"/>
  <c r="G236" i="9" s="1"/>
  <c r="H236" i="9" s="1"/>
  <c r="C237" i="9" s="1"/>
  <c r="F237" i="9" s="1"/>
  <c r="E237" i="9" l="1"/>
  <c r="G237" i="9" s="1"/>
  <c r="H237" i="9" s="1"/>
  <c r="C238" i="9" s="1"/>
  <c r="F238" i="9" s="1"/>
  <c r="E238" i="9" l="1"/>
  <c r="G238" i="9" s="1"/>
  <c r="H238" i="9" s="1"/>
  <c r="C239" i="9" s="1"/>
  <c r="F239" i="9" s="1"/>
  <c r="E239" i="9" l="1"/>
  <c r="G239" i="9" s="1"/>
  <c r="H239" i="9" s="1"/>
  <c r="C240" i="9" s="1"/>
  <c r="F240" i="9" s="1"/>
  <c r="E240" i="9" l="1"/>
  <c r="G240" i="9" s="1"/>
  <c r="H240" i="9" s="1"/>
  <c r="C241" i="9" s="1"/>
  <c r="F241" i="9" s="1"/>
  <c r="E241" i="9" l="1"/>
  <c r="G241" i="9" s="1"/>
  <c r="H241" i="9" s="1"/>
  <c r="C242" i="9" s="1"/>
  <c r="F242" i="9" s="1"/>
  <c r="E242" i="9" l="1"/>
  <c r="G242" i="9" s="1"/>
  <c r="H242" i="9" s="1"/>
  <c r="C243" i="9" s="1"/>
  <c r="F243" i="9" s="1"/>
  <c r="E243" i="9" l="1"/>
  <c r="G243" i="9" s="1"/>
  <c r="H243" i="9" s="1"/>
  <c r="C244" i="9" s="1"/>
  <c r="F244" i="9" s="1"/>
  <c r="E244" i="9" l="1"/>
  <c r="G244" i="9" s="1"/>
  <c r="H244" i="9" s="1"/>
  <c r="C245" i="9" s="1"/>
  <c r="F245" i="9" s="1"/>
  <c r="E245" i="9" l="1"/>
  <c r="G245" i="9" s="1"/>
  <c r="H245" i="9" s="1"/>
  <c r="C246" i="9" s="1"/>
  <c r="F246" i="9" s="1"/>
  <c r="E246" i="9" l="1"/>
  <c r="G246" i="9" s="1"/>
  <c r="H246" i="9" s="1"/>
  <c r="C247" i="9" s="1"/>
  <c r="F247" i="9" s="1"/>
  <c r="E247" i="9" l="1"/>
  <c r="G247" i="9" s="1"/>
  <c r="H247" i="9" s="1"/>
  <c r="C248" i="9" s="1"/>
  <c r="F248" i="9" s="1"/>
  <c r="E248" i="9" l="1"/>
  <c r="G248" i="9" s="1"/>
  <c r="H248" i="9" s="1"/>
  <c r="C249" i="9" s="1"/>
  <c r="F249" i="9" s="1"/>
  <c r="E249" i="9" l="1"/>
  <c r="G249" i="9" s="1"/>
  <c r="H249" i="9" s="1"/>
  <c r="C250" i="9" s="1"/>
  <c r="F250" i="9" s="1"/>
  <c r="E250" i="9" l="1"/>
  <c r="G250" i="9" s="1"/>
  <c r="H250" i="9" s="1"/>
  <c r="C251" i="9" s="1"/>
  <c r="F251" i="9" s="1"/>
  <c r="E251" i="9" l="1"/>
  <c r="G251" i="9" s="1"/>
  <c r="H251" i="9" s="1"/>
  <c r="C252" i="9" s="1"/>
  <c r="F252" i="9" s="1"/>
  <c r="E252" i="9" l="1"/>
  <c r="G252" i="9" s="1"/>
  <c r="H252" i="9" s="1"/>
  <c r="C253" i="9" s="1"/>
  <c r="F253" i="9" s="1"/>
  <c r="E253" i="9" l="1"/>
  <c r="G253" i="9" s="1"/>
  <c r="H253" i="9" s="1"/>
  <c r="C254" i="9" s="1"/>
  <c r="F254" i="9" s="1"/>
  <c r="E254" i="9" l="1"/>
  <c r="G254" i="9" s="1"/>
  <c r="H254" i="9" s="1"/>
  <c r="C255" i="9" s="1"/>
  <c r="F255" i="9" s="1"/>
  <c r="E255" i="9" l="1"/>
  <c r="G255" i="9" s="1"/>
  <c r="H255" i="9" s="1"/>
  <c r="C256" i="9" s="1"/>
  <c r="F256" i="9" s="1"/>
  <c r="E256" i="9" l="1"/>
  <c r="G256" i="9" s="1"/>
  <c r="H256" i="9" s="1"/>
  <c r="C257" i="9" s="1"/>
  <c r="F257" i="9" s="1"/>
  <c r="E257" i="9" l="1"/>
  <c r="G257" i="9" s="1"/>
  <c r="H257" i="9" s="1"/>
  <c r="C258" i="9" s="1"/>
  <c r="F258" i="9" s="1"/>
  <c r="E258" i="9" l="1"/>
  <c r="G258" i="9" s="1"/>
  <c r="H258" i="9" s="1"/>
  <c r="C259" i="9" s="1"/>
  <c r="F259" i="9" s="1"/>
  <c r="E259" i="9" l="1"/>
  <c r="G259" i="9" s="1"/>
  <c r="H259" i="9" s="1"/>
  <c r="C260" i="9" s="1"/>
  <c r="F260" i="9" s="1"/>
  <c r="E260" i="9" l="1"/>
  <c r="G260" i="9" s="1"/>
  <c r="H260" i="9" s="1"/>
  <c r="C261" i="9" s="1"/>
  <c r="F261" i="9" s="1"/>
  <c r="E261" i="9" l="1"/>
  <c r="G261" i="9" s="1"/>
  <c r="H261" i="9" s="1"/>
  <c r="C262" i="9" s="1"/>
  <c r="F262" i="9" s="1"/>
  <c r="E262" i="9" l="1"/>
  <c r="G262" i="9" s="1"/>
  <c r="H262" i="9" s="1"/>
  <c r="C263" i="9" s="1"/>
  <c r="F263" i="9" s="1"/>
  <c r="E263" i="9" l="1"/>
  <c r="G263" i="9" s="1"/>
  <c r="H263" i="9" s="1"/>
  <c r="C264" i="9" s="1"/>
  <c r="F264" i="9" s="1"/>
  <c r="E264" i="9" l="1"/>
  <c r="G264" i="9" s="1"/>
  <c r="H264" i="9" s="1"/>
  <c r="C265" i="9" s="1"/>
  <c r="F265" i="9" s="1"/>
  <c r="E265" i="9" l="1"/>
  <c r="G265" i="9" s="1"/>
  <c r="H265" i="9" s="1"/>
  <c r="C266" i="9" s="1"/>
  <c r="F266" i="9" s="1"/>
  <c r="E266" i="9" l="1"/>
  <c r="G266" i="9" s="1"/>
  <c r="H266" i="9" s="1"/>
  <c r="C267" i="9" s="1"/>
  <c r="F267" i="9" s="1"/>
  <c r="E267" i="9" l="1"/>
  <c r="G267" i="9" s="1"/>
  <c r="H267" i="9" s="1"/>
  <c r="C268" i="9" s="1"/>
  <c r="F268" i="9" s="1"/>
  <c r="E268" i="9" l="1"/>
  <c r="G268" i="9" s="1"/>
  <c r="H268" i="9" s="1"/>
  <c r="C269" i="9" s="1"/>
  <c r="F269" i="9" s="1"/>
  <c r="E269" i="9" l="1"/>
  <c r="G269" i="9" s="1"/>
  <c r="H269" i="9" s="1"/>
  <c r="C270" i="9" s="1"/>
  <c r="F270" i="9" s="1"/>
  <c r="E270" i="9" l="1"/>
  <c r="G270" i="9" s="1"/>
  <c r="H270" i="9" s="1"/>
  <c r="C271" i="9" s="1"/>
  <c r="F271" i="9" s="1"/>
  <c r="E271" i="9" l="1"/>
  <c r="G271" i="9" s="1"/>
  <c r="H271" i="9" s="1"/>
  <c r="C272" i="9" s="1"/>
  <c r="F272" i="9" s="1"/>
  <c r="E272" i="9" l="1"/>
  <c r="G272" i="9" s="1"/>
  <c r="H272" i="9" s="1"/>
  <c r="C273" i="9" s="1"/>
  <c r="F273" i="9" s="1"/>
  <c r="E273" i="9" l="1"/>
  <c r="G273" i="9" s="1"/>
  <c r="H273" i="9" s="1"/>
  <c r="C274" i="9" s="1"/>
  <c r="F274" i="9" s="1"/>
  <c r="E274" i="9" l="1"/>
  <c r="G274" i="9" s="1"/>
  <c r="H274" i="9" s="1"/>
  <c r="C275" i="9" s="1"/>
  <c r="E275" i="9" s="1"/>
  <c r="G275" i="9" s="1"/>
  <c r="F275" i="9" l="1"/>
  <c r="H275" i="9" s="1"/>
  <c r="C276" i="9" s="1"/>
  <c r="E276" i="9" l="1"/>
  <c r="G276" i="9" s="1"/>
  <c r="H276" i="9" s="1"/>
  <c r="C277" i="9" s="1"/>
  <c r="F276" i="9"/>
  <c r="F277" i="9" l="1"/>
  <c r="E277" i="9"/>
  <c r="G277" i="9" s="1"/>
  <c r="H277" i="9" s="1"/>
  <c r="C278" i="9" s="1"/>
  <c r="E278" i="9" l="1"/>
  <c r="G278" i="9" s="1"/>
  <c r="F278" i="9"/>
  <c r="H278" i="9" l="1"/>
  <c r="C279" i="9" s="1"/>
  <c r="F279" i="9" l="1"/>
  <c r="E279" i="9"/>
  <c r="G279" i="9" s="1"/>
  <c r="H279" i="9" s="1"/>
  <c r="C280" i="9" s="1"/>
  <c r="F280" i="9" l="1"/>
  <c r="E280" i="9"/>
  <c r="G280" i="9" s="1"/>
  <c r="H280" i="9" s="1"/>
  <c r="C281" i="9" s="1"/>
  <c r="F281" i="9" l="1"/>
  <c r="E281" i="9"/>
  <c r="G281" i="9" s="1"/>
  <c r="H281" i="9" s="1"/>
  <c r="C282" i="9" s="1"/>
  <c r="F282" i="9" l="1"/>
  <c r="E282" i="9"/>
  <c r="G282" i="9" s="1"/>
  <c r="H282" i="9" s="1"/>
  <c r="C283" i="9" s="1"/>
  <c r="F283" i="9" l="1"/>
  <c r="E283" i="9"/>
  <c r="G283" i="9" s="1"/>
  <c r="H283" i="9" s="1"/>
  <c r="C284" i="9" s="1"/>
  <c r="F284" i="9" l="1"/>
  <c r="E284" i="9"/>
  <c r="G284" i="9" s="1"/>
  <c r="H284" i="9" s="1"/>
  <c r="C285" i="9" s="1"/>
  <c r="F285" i="9" l="1"/>
  <c r="E285" i="9"/>
  <c r="G285" i="9" s="1"/>
  <c r="H285" i="9" s="1"/>
  <c r="C286" i="9" s="1"/>
  <c r="F286" i="9" l="1"/>
  <c r="E286" i="9"/>
  <c r="G286" i="9" s="1"/>
  <c r="H286" i="9" s="1"/>
  <c r="C287" i="9" s="1"/>
  <c r="F287" i="9" l="1"/>
  <c r="E287" i="9"/>
  <c r="G287" i="9" s="1"/>
  <c r="H287" i="9" l="1"/>
  <c r="C288" i="9" s="1"/>
  <c r="F288" i="9" s="1"/>
  <c r="E288" i="9" l="1"/>
  <c r="G288" i="9" s="1"/>
  <c r="H288" i="9" s="1"/>
  <c r="C289" i="9" s="1"/>
  <c r="F289" i="9" s="1"/>
  <c r="E289" i="9" l="1"/>
  <c r="G289" i="9" s="1"/>
  <c r="H289" i="9" s="1"/>
  <c r="C290" i="9" s="1"/>
  <c r="F290" i="9" s="1"/>
  <c r="E290" i="9" l="1"/>
  <c r="G290" i="9" s="1"/>
  <c r="H290" i="9" s="1"/>
  <c r="C291" i="9" s="1"/>
  <c r="E291" i="9" s="1"/>
  <c r="G291" i="9" s="1"/>
  <c r="H291" i="9" s="1"/>
  <c r="C292" i="9" s="1"/>
  <c r="F291" i="9"/>
  <c r="F292" i="9" l="1"/>
  <c r="E292" i="9"/>
  <c r="G292" i="9" s="1"/>
  <c r="H292" i="9" s="1"/>
  <c r="C293" i="9" s="1"/>
  <c r="F293" i="9" l="1"/>
  <c r="E293" i="9"/>
  <c r="G293" i="9" s="1"/>
  <c r="H293" i="9" s="1"/>
  <c r="C294" i="9" s="1"/>
  <c r="F294" i="9" l="1"/>
  <c r="E294" i="9"/>
  <c r="G294" i="9" s="1"/>
  <c r="H294" i="9" s="1"/>
  <c r="C295" i="9" s="1"/>
  <c r="F295" i="9" l="1"/>
  <c r="E295" i="9"/>
  <c r="G295" i="9" s="1"/>
  <c r="H295" i="9" s="1"/>
  <c r="C296" i="9" s="1"/>
  <c r="F296" i="9" l="1"/>
  <c r="E296" i="9"/>
  <c r="G296" i="9" s="1"/>
  <c r="H296" i="9" s="1"/>
  <c r="C297" i="9" s="1"/>
  <c r="F297" i="9" l="1"/>
  <c r="E297" i="9"/>
  <c r="G297" i="9" s="1"/>
  <c r="H297" i="9" s="1"/>
  <c r="C298" i="9" s="1"/>
  <c r="F298" i="9" l="1"/>
  <c r="E298" i="9"/>
  <c r="G298" i="9" s="1"/>
  <c r="H298" i="9" s="1"/>
  <c r="C299" i="9" s="1"/>
  <c r="F299" i="9" l="1"/>
  <c r="E299" i="9"/>
  <c r="G299" i="9" s="1"/>
  <c r="H299" i="9" s="1"/>
  <c r="C300" i="9" s="1"/>
  <c r="F300" i="9" l="1"/>
  <c r="E300" i="9"/>
  <c r="G300" i="9" s="1"/>
  <c r="H300" i="9" s="1"/>
  <c r="C301" i="9" s="1"/>
  <c r="F301" i="9" l="1"/>
  <c r="E301" i="9"/>
  <c r="G301" i="9" s="1"/>
  <c r="H301" i="9" s="1"/>
  <c r="C302" i="9" s="1"/>
  <c r="F302" i="9" l="1"/>
  <c r="E302" i="9"/>
  <c r="G302" i="9" s="1"/>
  <c r="H302" i="9" s="1"/>
  <c r="C303" i="9" s="1"/>
  <c r="F303" i="9" l="1"/>
  <c r="E303" i="9"/>
  <c r="G303" i="9" s="1"/>
  <c r="H303" i="9" s="1"/>
  <c r="C304" i="9" s="1"/>
  <c r="F304" i="9" l="1"/>
  <c r="E304" i="9"/>
  <c r="G304" i="9" s="1"/>
  <c r="H304" i="9" s="1"/>
  <c r="C305" i="9" s="1"/>
  <c r="F305" i="9" l="1"/>
  <c r="E305" i="9"/>
  <c r="G305" i="9" s="1"/>
  <c r="H305" i="9" s="1"/>
  <c r="C306" i="9" s="1"/>
  <c r="F306" i="9" l="1"/>
  <c r="E306" i="9"/>
  <c r="G306" i="9" s="1"/>
  <c r="H306" i="9" s="1"/>
  <c r="C307" i="9" s="1"/>
  <c r="F307" i="9" l="1"/>
  <c r="E307" i="9"/>
  <c r="G307" i="9" s="1"/>
  <c r="H307" i="9" l="1"/>
  <c r="C308" i="9" s="1"/>
  <c r="F308" i="9"/>
  <c r="E308" i="9"/>
  <c r="G308" i="9" s="1"/>
  <c r="H308" i="9" s="1"/>
  <c r="C309" i="9" s="1"/>
  <c r="F309" i="9" l="1"/>
  <c r="E309" i="9"/>
  <c r="G309" i="9" s="1"/>
  <c r="H309" i="9" l="1"/>
  <c r="C310" i="9" s="1"/>
  <c r="F310" i="9" s="1"/>
  <c r="E310" i="9" l="1"/>
  <c r="G310" i="9" s="1"/>
  <c r="H310" i="9" s="1"/>
  <c r="C311" i="9" s="1"/>
  <c r="F311" i="9" s="1"/>
  <c r="E311" i="9" l="1"/>
  <c r="G311" i="9" s="1"/>
  <c r="H311" i="9" s="1"/>
  <c r="C312" i="9" s="1"/>
  <c r="E312" i="9" s="1"/>
  <c r="G312" i="9" s="1"/>
  <c r="H312" i="9" s="1"/>
  <c r="C313" i="9" s="1"/>
  <c r="F312" i="9"/>
  <c r="F313" i="9" l="1"/>
  <c r="E313" i="9"/>
  <c r="G313" i="9" s="1"/>
  <c r="H313" i="9" s="1"/>
  <c r="C314" i="9" s="1"/>
  <c r="F314" i="9" l="1"/>
  <c r="E314" i="9"/>
  <c r="G314" i="9" s="1"/>
  <c r="H314" i="9" s="1"/>
  <c r="C315" i="9" s="1"/>
  <c r="F315" i="9" l="1"/>
  <c r="E315" i="9"/>
  <c r="G315" i="9" s="1"/>
  <c r="H315" i="9" s="1"/>
  <c r="C316" i="9" s="1"/>
  <c r="F316" i="9" l="1"/>
  <c r="E316" i="9"/>
  <c r="G316" i="9" s="1"/>
  <c r="H316" i="9" s="1"/>
  <c r="C317" i="9" s="1"/>
  <c r="F317" i="9" l="1"/>
  <c r="E317" i="9"/>
  <c r="G317" i="9" s="1"/>
  <c r="H317" i="9" s="1"/>
  <c r="C318" i="9" s="1"/>
  <c r="F318" i="9" l="1"/>
  <c r="E318" i="9"/>
  <c r="G318" i="9" s="1"/>
  <c r="H318" i="9" s="1"/>
  <c r="C319" i="9" s="1"/>
  <c r="E319" i="9" l="1"/>
  <c r="G319" i="9" s="1"/>
  <c r="F319" i="9"/>
  <c r="H319" i="9" l="1"/>
  <c r="C320" i="9" s="1"/>
  <c r="E320" i="9" l="1"/>
  <c r="G320" i="9" s="1"/>
  <c r="F320" i="9"/>
  <c r="H320" i="9" l="1"/>
  <c r="C321" i="9" s="1"/>
  <c r="E321" i="9" l="1"/>
  <c r="G321" i="9" s="1"/>
  <c r="F321" i="9"/>
  <c r="H321" i="9" l="1"/>
  <c r="C322" i="9" s="1"/>
  <c r="E322" i="9" l="1"/>
  <c r="G322" i="9" s="1"/>
  <c r="F322" i="9"/>
  <c r="H322" i="9" l="1"/>
  <c r="C323" i="9" s="1"/>
  <c r="E323" i="9" l="1"/>
  <c r="G323" i="9" s="1"/>
  <c r="F323" i="9"/>
  <c r="H323" i="9" l="1"/>
  <c r="C324" i="9" s="1"/>
  <c r="E324" i="9" l="1"/>
  <c r="G324" i="9" s="1"/>
  <c r="F324" i="9"/>
  <c r="H324" i="9" l="1"/>
  <c r="C325" i="9" s="1"/>
  <c r="E325" i="9" l="1"/>
  <c r="G325" i="9" s="1"/>
  <c r="F325" i="9"/>
  <c r="H325" i="9" l="1"/>
  <c r="C326" i="9" s="1"/>
  <c r="E326" i="9" l="1"/>
  <c r="G326" i="9" s="1"/>
  <c r="F326" i="9"/>
  <c r="H326" i="9" l="1"/>
  <c r="C327" i="9" s="1"/>
  <c r="E327" i="9" l="1"/>
  <c r="G327" i="9" s="1"/>
  <c r="F327" i="9"/>
  <c r="H327" i="9" l="1"/>
  <c r="C328" i="9" s="1"/>
  <c r="E328" i="9" l="1"/>
  <c r="G328" i="9" s="1"/>
  <c r="F328" i="9"/>
  <c r="H328" i="9" l="1"/>
  <c r="C329" i="9" s="1"/>
  <c r="E329" i="9" l="1"/>
  <c r="G329" i="9" s="1"/>
  <c r="F329" i="9"/>
  <c r="H329" i="9" l="1"/>
  <c r="C330" i="9" s="1"/>
  <c r="E330" i="9" l="1"/>
  <c r="G330" i="9" s="1"/>
  <c r="F330" i="9"/>
  <c r="H330" i="9" l="1"/>
  <c r="C331" i="9" s="1"/>
  <c r="E331" i="9" l="1"/>
  <c r="G331" i="9" s="1"/>
  <c r="F331" i="9"/>
  <c r="H331" i="9" l="1"/>
  <c r="C332" i="9" s="1"/>
  <c r="E332" i="9" l="1"/>
  <c r="G332" i="9" s="1"/>
  <c r="F332" i="9"/>
  <c r="H332" i="9" l="1"/>
  <c r="C333" i="9" s="1"/>
  <c r="E333" i="9" l="1"/>
  <c r="G333" i="9" s="1"/>
  <c r="F333" i="9"/>
  <c r="H333" i="9" l="1"/>
  <c r="C334" i="9" s="1"/>
  <c r="E334" i="9" l="1"/>
  <c r="G334" i="9" s="1"/>
  <c r="F334" i="9"/>
  <c r="H334" i="9" l="1"/>
  <c r="C335" i="9" s="1"/>
  <c r="F335" i="9" l="1"/>
  <c r="E335" i="9"/>
  <c r="G335" i="9" s="1"/>
  <c r="H335" i="9" s="1"/>
  <c r="C336" i="9" s="1"/>
  <c r="E336" i="9" l="1"/>
  <c r="G336" i="9" s="1"/>
  <c r="F336" i="9"/>
  <c r="H336" i="9" l="1"/>
  <c r="C337" i="9" s="1"/>
  <c r="E337" i="9" l="1"/>
  <c r="G337" i="9" s="1"/>
  <c r="F337" i="9"/>
  <c r="H337" i="9" l="1"/>
  <c r="C338" i="9" s="1"/>
  <c r="E338" i="9" l="1"/>
  <c r="G338" i="9" s="1"/>
  <c r="F338" i="9"/>
  <c r="H338" i="9" l="1"/>
  <c r="C339" i="9" s="1"/>
  <c r="F339" i="9" l="1"/>
  <c r="E339" i="9"/>
  <c r="G339" i="9" s="1"/>
  <c r="H339" i="9" l="1"/>
  <c r="C340" i="9" s="1"/>
  <c r="E340" i="9" s="1"/>
  <c r="G340" i="9" s="1"/>
  <c r="F340" i="9" l="1"/>
  <c r="H340" i="9"/>
  <c r="C341" i="9" s="1"/>
  <c r="E341" i="9" l="1"/>
  <c r="G341" i="9" s="1"/>
  <c r="F341" i="9"/>
  <c r="H341" i="9" l="1"/>
  <c r="C342" i="9" s="1"/>
  <c r="E342" i="9" l="1"/>
  <c r="G342" i="9" s="1"/>
  <c r="F342" i="9"/>
  <c r="H342" i="9" l="1"/>
  <c r="C343" i="9" s="1"/>
  <c r="F343" i="9" l="1"/>
  <c r="E343" i="9"/>
  <c r="G343" i="9" s="1"/>
  <c r="H343" i="9" s="1"/>
  <c r="C344" i="9" s="1"/>
  <c r="E344" i="9" l="1"/>
  <c r="G344" i="9" s="1"/>
  <c r="F344" i="9"/>
  <c r="H344" i="9" l="1"/>
  <c r="C345" i="9" s="1"/>
  <c r="E345" i="9" l="1"/>
  <c r="G345" i="9" s="1"/>
  <c r="F345" i="9"/>
  <c r="H345" i="9" l="1"/>
  <c r="C346" i="9" s="1"/>
  <c r="E346" i="9" l="1"/>
  <c r="G346" i="9" s="1"/>
  <c r="F346" i="9"/>
  <c r="H346" i="9" l="1"/>
  <c r="C347" i="9" s="1"/>
  <c r="F347" i="9" l="1"/>
  <c r="E347" i="9"/>
  <c r="G347" i="9" s="1"/>
  <c r="H347" i="9" s="1"/>
  <c r="C348" i="9" s="1"/>
  <c r="E348" i="9" l="1"/>
  <c r="G348" i="9" s="1"/>
  <c r="F348" i="9"/>
  <c r="H348" i="9" l="1"/>
  <c r="C349" i="9" s="1"/>
  <c r="E349" i="9" l="1"/>
  <c r="G349" i="9" s="1"/>
  <c r="F349" i="9"/>
  <c r="H349" i="9" l="1"/>
  <c r="C350" i="9" s="1"/>
  <c r="E350" i="9" l="1"/>
  <c r="G350" i="9" s="1"/>
  <c r="F350" i="9"/>
  <c r="H350" i="9" l="1"/>
  <c r="C351" i="9" s="1"/>
  <c r="F351" i="9" l="1"/>
  <c r="E351" i="9"/>
  <c r="G351" i="9" s="1"/>
  <c r="H351" i="9" s="1"/>
  <c r="C352" i="9" s="1"/>
  <c r="E352" i="9" l="1"/>
  <c r="G352" i="9" s="1"/>
  <c r="F352" i="9"/>
  <c r="H352" i="9" l="1"/>
  <c r="C353" i="9" s="1"/>
  <c r="E353" i="9" l="1"/>
  <c r="G353" i="9" s="1"/>
  <c r="F353" i="9"/>
  <c r="H353" i="9" l="1"/>
  <c r="C354" i="9" s="1"/>
  <c r="E354" i="9" l="1"/>
  <c r="G354" i="9" s="1"/>
  <c r="F354" i="9"/>
  <c r="H354" i="9" l="1"/>
  <c r="C355" i="9" s="1"/>
  <c r="F355" i="9" l="1"/>
  <c r="E355" i="9"/>
  <c r="G355" i="9" s="1"/>
  <c r="H355" i="9" s="1"/>
  <c r="C356" i="9" s="1"/>
  <c r="E356" i="9" l="1"/>
  <c r="G356" i="9" s="1"/>
  <c r="F356" i="9"/>
  <c r="H356" i="9" l="1"/>
  <c r="C357" i="9" s="1"/>
  <c r="E357" i="9" l="1"/>
  <c r="G357" i="9" s="1"/>
  <c r="F357" i="9"/>
  <c r="H357" i="9" l="1"/>
  <c r="C358" i="9" s="1"/>
  <c r="E358" i="9" l="1"/>
  <c r="G358" i="9" s="1"/>
  <c r="F358" i="9"/>
  <c r="H358" i="9" l="1"/>
  <c r="C359" i="9" s="1"/>
  <c r="F359" i="9" l="1"/>
  <c r="E359" i="9"/>
  <c r="G359" i="9" s="1"/>
  <c r="H359" i="9" s="1"/>
  <c r="C360" i="9" s="1"/>
  <c r="E360" i="9" l="1"/>
  <c r="G360" i="9" s="1"/>
  <c r="F360" i="9"/>
  <c r="H360" i="9" l="1"/>
  <c r="C361" i="9" s="1"/>
  <c r="E361" i="9" l="1"/>
  <c r="G361" i="9" s="1"/>
  <c r="F361" i="9"/>
  <c r="H361" i="9" l="1"/>
  <c r="C362" i="9" s="1"/>
  <c r="E362" i="9" l="1"/>
  <c r="G362" i="9" s="1"/>
  <c r="F362" i="9"/>
  <c r="H362" i="9" l="1"/>
  <c r="C363" i="9" s="1"/>
  <c r="F363" i="9" l="1"/>
  <c r="E363" i="9"/>
  <c r="G363" i="9" s="1"/>
  <c r="H363" i="9" s="1"/>
  <c r="C364" i="9" s="1"/>
  <c r="E364" i="9" l="1"/>
  <c r="G364" i="9" s="1"/>
  <c r="F364" i="9"/>
  <c r="H364" i="9" l="1"/>
  <c r="C365" i="9" s="1"/>
  <c r="E365" i="9" l="1"/>
  <c r="G365" i="9" s="1"/>
  <c r="F365" i="9"/>
  <c r="H365" i="9" l="1"/>
  <c r="C366" i="9" s="1"/>
  <c r="E366" i="9" l="1"/>
  <c r="G366" i="9" s="1"/>
  <c r="F366" i="9"/>
  <c r="H366" i="9" l="1"/>
  <c r="C367" i="9" s="1"/>
  <c r="F367" i="9" l="1"/>
  <c r="E367" i="9"/>
  <c r="G367" i="9" s="1"/>
  <c r="H367" i="9" s="1"/>
  <c r="C368" i="9" s="1"/>
  <c r="E368" i="9" l="1"/>
  <c r="G368" i="9" s="1"/>
  <c r="F368" i="9"/>
  <c r="H368" i="9" l="1"/>
  <c r="C369" i="9" s="1"/>
  <c r="E369" i="9" l="1"/>
  <c r="G369" i="9" s="1"/>
  <c r="F369" i="9"/>
  <c r="H369" i="9" l="1"/>
  <c r="C370" i="9" s="1"/>
  <c r="E370" i="9" l="1"/>
  <c r="G370" i="9" s="1"/>
  <c r="F370" i="9"/>
  <c r="H370" i="9" l="1"/>
  <c r="C371" i="9" s="1"/>
  <c r="F371" i="9" l="1"/>
  <c r="E371" i="9"/>
  <c r="G371" i="9" s="1"/>
  <c r="H371" i="9" s="1"/>
  <c r="C372" i="9" s="1"/>
  <c r="E372" i="9" l="1"/>
  <c r="G372" i="9" s="1"/>
  <c r="F372" i="9"/>
  <c r="H372" i="9" l="1"/>
  <c r="C373" i="9" s="1"/>
  <c r="E373" i="9" l="1"/>
  <c r="G373" i="9" s="1"/>
  <c r="F373" i="9"/>
  <c r="H373" i="9" l="1"/>
  <c r="C374" i="9" s="1"/>
  <c r="E374" i="9" l="1"/>
  <c r="G374" i="9" s="1"/>
  <c r="F374" i="9"/>
  <c r="H374" i="9" l="1"/>
  <c r="C375" i="9" s="1"/>
  <c r="F375" i="9" l="1"/>
  <c r="E375" i="9"/>
  <c r="G375" i="9" s="1"/>
  <c r="H375" i="9" s="1"/>
  <c r="C376" i="9" s="1"/>
  <c r="E376" i="9" l="1"/>
  <c r="G376" i="9" s="1"/>
  <c r="F376" i="9"/>
  <c r="H376" i="9" l="1"/>
  <c r="C377" i="9" s="1"/>
  <c r="E377" i="9" l="1"/>
  <c r="G377" i="9" s="1"/>
  <c r="F377" i="9"/>
  <c r="H377" i="9" l="1"/>
  <c r="C378" i="9" s="1"/>
  <c r="E378" i="9" l="1"/>
  <c r="G378" i="9" s="1"/>
  <c r="F378" i="9"/>
  <c r="H378" i="9" l="1"/>
  <c r="C379" i="9" s="1"/>
  <c r="F379" i="9" l="1"/>
  <c r="E379" i="9"/>
  <c r="G379" i="9" s="1"/>
  <c r="H379" i="9" l="1"/>
  <c r="C380" i="9" s="1"/>
  <c r="E380" i="9" l="1"/>
  <c r="G380" i="9" s="1"/>
  <c r="F380" i="9"/>
  <c r="H380" i="9" l="1"/>
  <c r="C381" i="9" s="1"/>
  <c r="E381" i="9" l="1"/>
  <c r="G381" i="9" s="1"/>
  <c r="F381" i="9"/>
  <c r="H381" i="9" l="1"/>
  <c r="C382" i="9" s="1"/>
  <c r="E382" i="9" l="1"/>
  <c r="G382" i="9" s="1"/>
  <c r="F382" i="9"/>
  <c r="H382" i="9" l="1"/>
  <c r="C383" i="9" s="1"/>
  <c r="F383" i="9" l="1"/>
  <c r="E383" i="9"/>
  <c r="G383" i="9" s="1"/>
  <c r="H383" i="9" s="1"/>
  <c r="C384" i="9" s="1"/>
  <c r="E384" i="9" l="1"/>
  <c r="G384" i="9" s="1"/>
  <c r="F384" i="9"/>
  <c r="H384" i="9" l="1"/>
  <c r="C385" i="9" s="1"/>
  <c r="E385" i="9" l="1"/>
  <c r="G385" i="9" s="1"/>
  <c r="F385" i="9"/>
  <c r="H385" i="9" l="1"/>
  <c r="C386" i="9" s="1"/>
  <c r="E386" i="9" l="1"/>
  <c r="G386" i="9" s="1"/>
  <c r="F386" i="9"/>
  <c r="H386" i="9" l="1"/>
  <c r="C387" i="9" s="1"/>
  <c r="F387" i="9" l="1"/>
  <c r="E387" i="9"/>
  <c r="G387" i="9" s="1"/>
  <c r="H387" i="9" s="1"/>
  <c r="C388" i="9" s="1"/>
  <c r="E388" i="9" l="1"/>
  <c r="G388" i="9" s="1"/>
  <c r="F388" i="9"/>
  <c r="H388" i="9" l="1"/>
</calcChain>
</file>

<file path=xl/sharedStrings.xml><?xml version="1.0" encoding="utf-8"?>
<sst xmlns="http://schemas.openxmlformats.org/spreadsheetml/2006/main" count="448" uniqueCount="127">
  <si>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</si>
  <si>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</si>
  <si>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</si>
  <si>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</si>
  <si>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</si>
  <si>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</si>
  <si>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</si>
  <si>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</si>
  <si>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</si>
  <si>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</si>
  <si>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</si>
  <si>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</si>
  <si>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</si>
  <si>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</si>
  <si>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</si>
  <si>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</si>
  <si>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</si>
  <si>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</si>
  <si>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</si>
  <si>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</si>
  <si>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</si>
  <si>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</si>
  <si>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</si>
  <si>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</si>
  <si>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</si>
  <si>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</si>
  <si>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</si>
  <si>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</si>
  <si>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</si>
  <si>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</si>
  <si>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</si>
  <si>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</si>
  <si>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</si>
  <si>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</si>
  <si>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</si>
  <si>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</si>
  <si>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Current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</si>
  <si>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</si>
  <si>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</si>
  <si>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</si>
  <si>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</si>
  <si>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</si>
  <si>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</si>
  <si>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</si>
  <si>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</si>
  <si>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</si>
  <si>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</si>
  <si>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</si>
  <si>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</si>
  <si>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</si>
  <si>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</si>
  <si>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</si>
  <si>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</si>
  <si>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</si>
  <si>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</si>
  <si>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</si>
  <si>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</si>
  <si>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</si>
  <si>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</si>
  <si>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</si>
  <si>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</si>
  <si>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</si>
  <si>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</si>
  <si>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</si>
  <si>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</si>
  <si>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</si>
  <si>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</si>
  <si>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</si>
  <si>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</si>
  <si>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</si>
  <si>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</si>
  <si>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</si>
  <si>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</si>
  <si>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</si>
  <si>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</si>
  <si>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</si>
  <si>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</si>
  <si>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</si>
  <si>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</si>
  <si>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</si>
  <si>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Muscle
%</t>
  </si>
  <si>
    <t>Maint.
Cals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</si>
  <si>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</si>
  <si>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</si>
  <si>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</si>
  <si>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</si>
  <si>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</si>
  <si>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</si>
  <si>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</si>
  <si>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</si>
  <si>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</si>
  <si>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</si>
  <si>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</si>
  <si>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</si>
  <si>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</si>
  <si>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</si>
  <si>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</si>
  <si>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Size</t>
  </si>
  <si>
    <t xml:space="preserve"> Carbs
(g)</t>
  </si>
  <si>
    <t>Fat
(Cal)</t>
  </si>
  <si>
    <t>Carb
(Cal)</t>
  </si>
  <si>
    <t>Protein
(Cal)</t>
  </si>
  <si>
    <t>Total
Calories</t>
  </si>
  <si>
    <t>Air</t>
  </si>
  <si>
    <t>100g</t>
  </si>
  <si>
    <t>1 oz</t>
  </si>
  <si>
    <t>Cauliflower</t>
  </si>
  <si>
    <t>1 med head</t>
  </si>
  <si>
    <t>1T</t>
  </si>
  <si>
    <t>Chicken Breast</t>
  </si>
  <si>
    <t>Chicken Thigh</t>
  </si>
  <si>
    <t>116g</t>
  </si>
  <si>
    <t>Chicken Wing (Large)</t>
  </si>
  <si>
    <t>Chicken Wing (Small)</t>
  </si>
  <si>
    <t>2 Scoops</t>
  </si>
  <si>
    <t>2 oz</t>
  </si>
  <si>
    <t>MCT Oil</t>
  </si>
  <si>
    <t>4 oz</t>
  </si>
  <si>
    <t>Max Body Fat
(Cals Avail)</t>
  </si>
  <si>
    <t>Wt loss
(lbs)</t>
  </si>
  <si>
    <t>http://www.healthydietbase.com/five-ways-to-estimate-body-fat-percentage-using-a-tape-measure/</t>
  </si>
  <si>
    <t>3oz</t>
  </si>
  <si>
    <t>Sardines</t>
  </si>
  <si>
    <t>3.75oz</t>
  </si>
  <si>
    <t>Tuna, White in H2O</t>
  </si>
  <si>
    <t>Zuccini</t>
  </si>
  <si>
    <t>1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</si>
</sst>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yyyy\-mm\-dd"/>
    <numFmt numFmtId="167" formatCode="0.0%"/>
    <numFmt numFmtId="168" formatCode="#,##0.0"/>
    <numFmt numFmtId="169" formatCode="0.00000000000000000000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1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164" fontId="0" fillId="0" borderId="17" xfId="0" applyNumberFormat="1" applyBorder="1"/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6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24" xfId="0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8" xfId="0" applyBorder="1" applyProtection="1">
      <protection locked="0"/>
    </xf>
    <xf numFmtId="164" fontId="0" fillId="0" borderId="27" xfId="0" applyNumberFormat="1" applyBorder="1"/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6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8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6" fontId="0" fillId="0" borderId="27" xfId="0" applyNumberFormat="1" applyBorder="1"/>
    <xf numFmtId="169" fontId="4" fillId="0" borderId="0" xfId="2" applyNumberFormat="1" applyFont="1"/>
    <xf numFmtId="0" fontId="2" fillId="0" borderId="0" xfId="1" applyProtection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A7" zoomScale="160" zoomScaleNormal="160" workbookViewId="0">
      <selection activeCell="B17" sqref="B17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199.8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15.75</v>
      </c>
      <c r="C7" s="5" t="s">
        <v>8</v>
      </c>
    </row>
    <row r="8" spans="1:3" x14ac:dyDescent="0.25">
      <c r="A8" s="1" t="s">
        <v>10</v>
      </c>
      <c r="B8" s="4">
        <v>39</v>
      </c>
      <c r="C8" s="5" t="s">
        <v>8</v>
      </c>
    </row>
    <row r="9" spans="1:3" x14ac:dyDescent="0.25">
      <c r="A9" s="1" t="s">
        <v>11</v>
      </c>
      <c r="B9" s="4">
        <v>10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2499.6937499999999</v>
      </c>
      <c r="C4" t="s">
        <v>22</v>
      </c>
    </row>
    <row r="5" spans="1:9" x14ac:dyDescent="0.25">
      <c r="A5" t="s">
        <v>23</v>
      </c>
      <c r="B5" s="9">
        <f>$B$4/Measured!B5</f>
        <v>12.510979729729728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90.818181818181813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1817.9590909090907</v>
      </c>
      <c r="C10" s="13">
        <f>655+(9.6*$B$8)+(1.8*$B$7)-(4.7*Measured!$B$4)</f>
        <v>1581.2805454545453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1817.9590909090907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4" zoomScale="160" zoomScaleNormal="160" workbookViewId="0">
      <selection activeCell="G14" sqref="G14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116" t="s">
        <v>120</v>
      </c>
    </row>
    <row r="4" spans="1:7" x14ac:dyDescent="0.25">
      <c r="A4" s="16" t="s">
        <v>36</v>
      </c>
      <c r="B4" s="17">
        <f>IF(Measured!$B$3="Male",$B$13,$B$14)</f>
        <v>25.837024607811365</v>
      </c>
    </row>
    <row r="5" spans="1:7" x14ac:dyDescent="0.25">
      <c r="A5" s="1" t="s">
        <v>37</v>
      </c>
      <c r="B5" s="18">
        <f>Measured!$B$5</f>
        <v>199.8</v>
      </c>
      <c r="C5" s="1" t="s">
        <v>6</v>
      </c>
      <c r="D5" s="1" t="s">
        <v>38</v>
      </c>
    </row>
    <row r="6" spans="1:7" x14ac:dyDescent="0.25">
      <c r="A6" s="1" t="s">
        <v>39</v>
      </c>
      <c r="B6" s="18">
        <f>$B$5*(1-($B$4/100))</f>
        <v>148.17762483359289</v>
      </c>
      <c r="C6" s="1" t="s">
        <v>6</v>
      </c>
      <c r="D6" s="1" t="s">
        <v>40</v>
      </c>
    </row>
    <row r="8" spans="1:7" x14ac:dyDescent="0.25">
      <c r="A8" s="19" t="s">
        <v>7</v>
      </c>
      <c r="B8" s="19">
        <f>Measured!$B$6</f>
        <v>70.5</v>
      </c>
      <c r="C8" s="19" t="s">
        <v>38</v>
      </c>
      <c r="D8" s="19"/>
      <c r="E8" s="19"/>
    </row>
    <row r="9" spans="1:7" x14ac:dyDescent="0.25">
      <c r="A9" s="19" t="s">
        <v>9</v>
      </c>
      <c r="B9" s="19">
        <f>Measured!$B$7</f>
        <v>15.75</v>
      </c>
      <c r="C9" s="19" t="s">
        <v>38</v>
      </c>
      <c r="D9" s="19"/>
      <c r="E9" s="19"/>
    </row>
    <row r="10" spans="1:7" x14ac:dyDescent="0.25">
      <c r="A10" s="19" t="s">
        <v>10</v>
      </c>
      <c r="B10" s="19">
        <f>Measured!$B$8</f>
        <v>39</v>
      </c>
      <c r="C10" s="19" t="s">
        <v>38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38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25.837024607811365</v>
      </c>
      <c r="C13" s="19" t="s">
        <v>41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45.42042339102457</v>
      </c>
      <c r="C14" s="19" t="s">
        <v>42</v>
      </c>
      <c r="D14" s="19"/>
      <c r="E14" s="19"/>
      <c r="G14" s="1">
        <f>163.205*LOG10($B$11+$B$10-$B$9)</f>
        <v>304.34592909521234</v>
      </c>
    </row>
    <row r="15" spans="1:7" x14ac:dyDescent="0.25">
      <c r="G15" s="1">
        <f>-(97.684*LOG10($B$8))</f>
        <v>-180.53850570418777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7" sqref="A7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43</v>
      </c>
    </row>
    <row r="2" spans="1:6" x14ac:dyDescent="0.25">
      <c r="A2" t="s">
        <v>44</v>
      </c>
    </row>
    <row r="4" spans="1:6" x14ac:dyDescent="0.25">
      <c r="A4" t="s">
        <v>45</v>
      </c>
      <c r="B4" s="22">
        <f>MAX(D8:D12)</f>
        <v>0.8</v>
      </c>
      <c r="C4" t="s">
        <v>46</v>
      </c>
    </row>
    <row r="5" spans="1:6" x14ac:dyDescent="0.25">
      <c r="A5" t="s">
        <v>47</v>
      </c>
      <c r="B5" s="23">
        <f>BF_DoD!B6</f>
        <v>148.17762483359289</v>
      </c>
      <c r="C5" t="s">
        <v>48</v>
      </c>
    </row>
    <row r="6" spans="1:6" x14ac:dyDescent="0.25">
      <c r="A6" t="s">
        <v>43</v>
      </c>
      <c r="B6" s="23">
        <f>B5*B4</f>
        <v>118.54209986687431</v>
      </c>
      <c r="C6" t="s">
        <v>49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bestFit="1" customWidth="1"/>
    <col min="6" max="1025" width="8.7109375" customWidth="1"/>
  </cols>
  <sheetData>
    <row r="1" spans="1:5" ht="18.75" x14ac:dyDescent="0.3">
      <c r="A1" s="26" t="s">
        <v>50</v>
      </c>
      <c r="B1" s="27"/>
      <c r="C1" s="27"/>
    </row>
    <row r="2" spans="1:5" x14ac:dyDescent="0.25">
      <c r="A2" s="28" t="s">
        <v>51</v>
      </c>
      <c r="B2" s="27"/>
      <c r="C2" s="27"/>
    </row>
    <row r="4" spans="1:5" x14ac:dyDescent="0.25">
      <c r="A4" s="27" t="s">
        <v>52</v>
      </c>
      <c r="B4" s="29">
        <f>($B$7^1.5)*((SQRT($B$9)/22.667) + (SQRT($B$8)/17.0104))*(($B$10/224)+1)</f>
        <v>191.13431410606762</v>
      </c>
      <c r="C4" s="27" t="s">
        <v>6</v>
      </c>
      <c r="E4" s="115"/>
    </row>
    <row r="5" spans="1:5" x14ac:dyDescent="0.25">
      <c r="A5" s="27" t="s">
        <v>53</v>
      </c>
      <c r="B5" s="30">
        <f>(1+(B10/100))*B4</f>
        <v>219.80446122197776</v>
      </c>
      <c r="C5" s="27" t="s">
        <v>6</v>
      </c>
    </row>
    <row r="7" spans="1:5" x14ac:dyDescent="0.25">
      <c r="A7" s="31" t="s">
        <v>54</v>
      </c>
      <c r="B7" s="31">
        <f>Measured!B6</f>
        <v>70.5</v>
      </c>
      <c r="C7" s="31" t="s">
        <v>55</v>
      </c>
    </row>
    <row r="8" spans="1:5" x14ac:dyDescent="0.25">
      <c r="A8" s="31" t="s">
        <v>11</v>
      </c>
      <c r="B8" s="31">
        <f>Measured!B9</f>
        <v>10</v>
      </c>
      <c r="C8" s="31" t="s">
        <v>55</v>
      </c>
    </row>
    <row r="9" spans="1:5" x14ac:dyDescent="0.25">
      <c r="A9" s="31" t="s">
        <v>12</v>
      </c>
      <c r="B9" s="31">
        <f>Measured!B10</f>
        <v>7</v>
      </c>
      <c r="C9" s="31" t="s">
        <v>55</v>
      </c>
    </row>
    <row r="10" spans="1:5" x14ac:dyDescent="0.25">
      <c r="A10" s="31" t="s">
        <v>56</v>
      </c>
      <c r="B10" s="31">
        <f>Measured!B16</f>
        <v>15</v>
      </c>
      <c r="C10" s="31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I1" zoomScale="160" zoomScaleNormal="160" workbookViewId="0">
      <selection activeCell="N10" sqref="N10"/>
    </sheetView>
  </sheetViews>
  <sheetFormatPr defaultRowHeight="15" x14ac:dyDescent="0.25"/>
  <cols>
    <col min="1" max="1" width="12.14062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4.855468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2" customWidth="1"/>
    <col min="20" max="20" width="5.140625" style="32" customWidth="1"/>
    <col min="21" max="21" width="7.5703125" style="32" customWidth="1"/>
    <col min="22" max="22" width="8.140625" style="32" customWidth="1"/>
    <col min="23" max="23" width="6.5703125" style="32" customWidth="1"/>
    <col min="24" max="24" width="5.5703125" style="32" customWidth="1"/>
    <col min="25" max="25" width="7.5703125" style="32" customWidth="1"/>
    <col min="26" max="26" width="8.140625" style="32" customWidth="1"/>
    <col min="27" max="27" width="7.5703125" customWidth="1"/>
    <col min="28" max="28" width="7" style="32" customWidth="1"/>
    <col min="29" max="29" width="5.140625" style="32" customWidth="1"/>
    <col min="30" max="30" width="5.28515625" style="32" customWidth="1"/>
    <col min="31" max="31" width="6.28515625" style="32" customWidth="1"/>
    <col min="32" max="32" width="7.42578125" style="32" customWidth="1"/>
    <col min="33" max="33" width="8.28515625" style="32" customWidth="1"/>
    <col min="34" max="1025" width="8.7109375" customWidth="1"/>
  </cols>
  <sheetData>
    <row r="1" spans="1:33" x14ac:dyDescent="0.25">
      <c r="A1" s="21" t="s">
        <v>57</v>
      </c>
      <c r="B1" s="23">
        <f>BF_DoD!B6*(1+(Measured!B16/100))</f>
        <v>170.4042685586318</v>
      </c>
      <c r="C1" s="33"/>
      <c r="D1" s="33"/>
      <c r="E1" s="33"/>
      <c r="F1" s="33"/>
      <c r="G1" s="117" t="s">
        <v>58</v>
      </c>
      <c r="H1" s="117"/>
      <c r="I1" s="117"/>
      <c r="J1" s="117"/>
      <c r="K1" s="117"/>
      <c r="L1" s="117"/>
      <c r="M1" s="117"/>
      <c r="N1" s="117"/>
      <c r="O1" s="117"/>
      <c r="P1" s="117"/>
      <c r="Q1" s="117"/>
      <c r="S1" s="118" t="s">
        <v>59</v>
      </c>
      <c r="T1" s="118"/>
      <c r="U1" s="118"/>
      <c r="V1" s="118"/>
      <c r="W1" s="119" t="s">
        <v>60</v>
      </c>
      <c r="X1" s="119"/>
      <c r="Y1" s="119"/>
      <c r="Z1" s="119"/>
      <c r="AB1" s="119" t="s">
        <v>61</v>
      </c>
      <c r="AC1" s="119"/>
      <c r="AD1" s="119"/>
      <c r="AE1" s="119"/>
      <c r="AF1" s="119"/>
      <c r="AG1" s="119"/>
    </row>
    <row r="2" spans="1:33" s="49" customFormat="1" ht="45" x14ac:dyDescent="0.25">
      <c r="A2" s="34" t="s">
        <v>62</v>
      </c>
      <c r="B2" s="35" t="s">
        <v>63</v>
      </c>
      <c r="C2" s="35" t="s">
        <v>5</v>
      </c>
      <c r="D2" s="35" t="s">
        <v>47</v>
      </c>
      <c r="E2" s="36" t="s">
        <v>64</v>
      </c>
      <c r="F2" s="37"/>
      <c r="G2" s="38" t="s">
        <v>65</v>
      </c>
      <c r="H2" s="39" t="s">
        <v>66</v>
      </c>
      <c r="I2" s="39" t="s">
        <v>67</v>
      </c>
      <c r="J2" s="39" t="s">
        <v>68</v>
      </c>
      <c r="K2" s="39" t="s">
        <v>69</v>
      </c>
      <c r="L2" s="39" t="s">
        <v>70</v>
      </c>
      <c r="M2" s="39" t="s">
        <v>71</v>
      </c>
      <c r="N2" s="39" t="s">
        <v>72</v>
      </c>
      <c r="O2" s="39" t="s">
        <v>73</v>
      </c>
      <c r="P2" s="39" t="s">
        <v>74</v>
      </c>
      <c r="Q2" s="40" t="s">
        <v>75</v>
      </c>
      <c r="R2" s="41"/>
      <c r="S2" s="42" t="str">
        <f>FoodLog!$G$1</f>
        <v>Fat
(Cal)</v>
      </c>
      <c r="T2" s="43" t="str">
        <f>FoodLog!$H$1</f>
        <v>Carb
(Cal)</v>
      </c>
      <c r="U2" s="43" t="str">
        <f>FoodLog!$I$1</f>
        <v>Protein
(Cal)</v>
      </c>
      <c r="V2" s="44" t="str">
        <f>FoodLog!$J$1</f>
        <v>Total
Calories</v>
      </c>
      <c r="W2" s="45" t="str">
        <f>FoodLog!$G$1</f>
        <v>Fat
(Cal)</v>
      </c>
      <c r="X2" s="46" t="str">
        <f>FoodLog!$H$1</f>
        <v>Carb
(Cal)</v>
      </c>
      <c r="Y2" s="46" t="str">
        <f>FoodLog!$I$1</f>
        <v>Protein
(Cal)</v>
      </c>
      <c r="Z2" s="47" t="str">
        <f>FoodLog!$J$1</f>
        <v>Total
Calories</v>
      </c>
      <c r="AA2" s="48" t="s">
        <v>76</v>
      </c>
      <c r="AB2" s="45" t="s">
        <v>5</v>
      </c>
      <c r="AC2" s="46" t="s">
        <v>77</v>
      </c>
      <c r="AD2" s="46" t="s">
        <v>78</v>
      </c>
      <c r="AE2" s="46" t="s">
        <v>79</v>
      </c>
      <c r="AF2" s="46" t="s">
        <v>80</v>
      </c>
      <c r="AG2" s="47" t="s">
        <v>81</v>
      </c>
    </row>
    <row r="3" spans="1:33" x14ac:dyDescent="0.25">
      <c r="A3" s="50">
        <v>42992</v>
      </c>
      <c r="B3" s="51">
        <v>1</v>
      </c>
      <c r="C3" s="52">
        <f>Measured!B5</f>
        <v>199.8</v>
      </c>
      <c r="D3" s="52">
        <f>BF_DoD!B6</f>
        <v>148.17762483359289</v>
      </c>
      <c r="E3" s="53">
        <f t="shared" ref="E3:E34" si="0">C3-D3</f>
        <v>51.622375166407124</v>
      </c>
      <c r="F3" s="54"/>
      <c r="G3" s="55">
        <f>C3*TDEE!$B$5</f>
        <v>2499.6937499999999</v>
      </c>
      <c r="H3" s="52">
        <f>E3*31</f>
        <v>1600.2936301586208</v>
      </c>
      <c r="I3" s="52">
        <f>G3-H3</f>
        <v>899.40011984137914</v>
      </c>
      <c r="J3" s="52">
        <f t="shared" ref="J3:J34" si="1">($G3-$Q3)/3500</f>
        <v>0.45722675147389163</v>
      </c>
      <c r="K3" s="52">
        <f t="shared" ref="K3:K34" si="2">N3/9</f>
        <v>38.359080041542434</v>
      </c>
      <c r="L3" s="52">
        <v>20</v>
      </c>
      <c r="M3" s="52">
        <f>Protein_Amt!$B$6</f>
        <v>118.54209986687431</v>
      </c>
      <c r="N3" s="52">
        <f t="shared" ref="N3:N34" si="3">MAX(0,I3-(O3+P3))</f>
        <v>345.2317203738819</v>
      </c>
      <c r="O3" s="52">
        <f t="shared" ref="O3:O34" si="4">4*L3</f>
        <v>80</v>
      </c>
      <c r="P3" s="52">
        <f t="shared" ref="P3:P34" si="5">4*M3</f>
        <v>474.16839946749724</v>
      </c>
      <c r="Q3" s="53">
        <f t="shared" ref="Q3:Q34" si="6">SUM(N3:P3)</f>
        <v>899.40011984137914</v>
      </c>
      <c r="S3" s="56">
        <f>FoodLog!G6</f>
        <v>171</v>
      </c>
      <c r="T3" s="57">
        <f>FoodLog!H6</f>
        <v>52</v>
      </c>
      <c r="U3" s="57">
        <f>FoodLog!I6</f>
        <v>455.6</v>
      </c>
      <c r="V3" s="57">
        <f>FoodLog!J6</f>
        <v>678.6</v>
      </c>
      <c r="W3" s="57">
        <f t="shared" ref="W3:Y6" si="7">-N3+S3</f>
        <v>-174.2317203738819</v>
      </c>
      <c r="X3" s="57">
        <f t="shared" si="7"/>
        <v>-28</v>
      </c>
      <c r="Y3" s="57">
        <f t="shared" si="7"/>
        <v>-18.568399467497215</v>
      </c>
      <c r="Z3" s="58">
        <f>SUM(W3:Y3)</f>
        <v>-220.80011984137911</v>
      </c>
      <c r="AA3" s="59">
        <f t="shared" ref="AA3:AA34" si="8">($H3-Z3)/3500</f>
        <v>0.52031249999999996</v>
      </c>
      <c r="AB3" s="60">
        <v>202.8</v>
      </c>
      <c r="AC3" s="60">
        <v>27.8</v>
      </c>
      <c r="AD3" s="60">
        <v>32</v>
      </c>
      <c r="AE3" s="60">
        <v>36.9</v>
      </c>
      <c r="AF3" s="60">
        <v>27.6</v>
      </c>
      <c r="AG3" s="61">
        <v>2238</v>
      </c>
    </row>
    <row r="4" spans="1:33" x14ac:dyDescent="0.25">
      <c r="A4" s="62">
        <v>42993</v>
      </c>
      <c r="B4" s="63">
        <f t="shared" ref="B4:B35" si="9">B3+1</f>
        <v>2</v>
      </c>
      <c r="C4" s="64">
        <f t="shared" ref="C4:C35" si="10">C3-AA3</f>
        <v>199.27968750000002</v>
      </c>
      <c r="D4" s="64">
        <f t="shared" ref="D4:D35" si="11">$D$3</f>
        <v>148.17762483359289</v>
      </c>
      <c r="E4" s="65">
        <f t="shared" si="0"/>
        <v>51.102062666407136</v>
      </c>
      <c r="F4" s="54"/>
      <c r="G4" s="66">
        <f>C4*TDEE!$B$5</f>
        <v>2493.1841308593748</v>
      </c>
      <c r="H4" s="64">
        <f t="shared" ref="H4:H35" si="12">$E4*31</f>
        <v>1584.1639426586212</v>
      </c>
      <c r="I4" s="64">
        <f t="shared" ref="I4:I35" si="13">$G4-$H4</f>
        <v>909.02018820075364</v>
      </c>
      <c r="J4" s="52">
        <f t="shared" si="1"/>
        <v>0.45261826933103461</v>
      </c>
      <c r="K4" s="64">
        <f t="shared" si="2"/>
        <v>39.42797652591738</v>
      </c>
      <c r="L4" s="64">
        <v>20</v>
      </c>
      <c r="M4" s="52">
        <f>Protein_Amt!$B$6</f>
        <v>118.54209986687431</v>
      </c>
      <c r="N4" s="64">
        <f t="shared" si="3"/>
        <v>354.8517887332564</v>
      </c>
      <c r="O4" s="64">
        <f t="shared" si="4"/>
        <v>80</v>
      </c>
      <c r="P4" s="64">
        <f t="shared" si="5"/>
        <v>474.16839946749724</v>
      </c>
      <c r="Q4" s="65">
        <f t="shared" si="6"/>
        <v>909.02018820075364</v>
      </c>
      <c r="S4" s="67">
        <f>FoodLog!G11</f>
        <v>173.60999999999999</v>
      </c>
      <c r="T4" s="68">
        <f>FoodLog!H11</f>
        <v>0</v>
      </c>
      <c r="U4" s="68">
        <f>FoodLog!I11</f>
        <v>402.24</v>
      </c>
      <c r="V4" s="68">
        <f>FoodLog!J11</f>
        <v>575.84999999999991</v>
      </c>
      <c r="W4" s="69">
        <f t="shared" si="7"/>
        <v>-181.24178873325641</v>
      </c>
      <c r="X4" s="69">
        <f t="shared" si="7"/>
        <v>-80</v>
      </c>
      <c r="Y4" s="69">
        <f t="shared" si="7"/>
        <v>-71.928399467497229</v>
      </c>
      <c r="Z4" s="70">
        <f>SUM(W4:Y4)</f>
        <v>-333.17018820075361</v>
      </c>
      <c r="AA4" s="66">
        <f t="shared" si="8"/>
        <v>0.54780975167410717</v>
      </c>
      <c r="AB4" s="71">
        <v>200.2</v>
      </c>
      <c r="AC4" s="71"/>
      <c r="AD4" s="71"/>
      <c r="AE4" s="71"/>
      <c r="AF4" s="71"/>
      <c r="AG4" s="72"/>
    </row>
    <row r="5" spans="1:33" x14ac:dyDescent="0.25">
      <c r="A5" s="62">
        <v>42994</v>
      </c>
      <c r="B5" s="63">
        <f t="shared" si="9"/>
        <v>3</v>
      </c>
      <c r="C5" s="64">
        <f t="shared" si="10"/>
        <v>198.73187774832593</v>
      </c>
      <c r="D5" s="64">
        <f t="shared" si="11"/>
        <v>148.17762483359289</v>
      </c>
      <c r="E5" s="65">
        <f t="shared" si="0"/>
        <v>50.554252914733041</v>
      </c>
      <c r="F5" s="54"/>
      <c r="G5" s="66">
        <f>C5*TDEE!$B$5</f>
        <v>2486.330494160432</v>
      </c>
      <c r="H5" s="64">
        <f t="shared" si="12"/>
        <v>1567.1818403567243</v>
      </c>
      <c r="I5" s="64">
        <f t="shared" si="13"/>
        <v>919.1486538037077</v>
      </c>
      <c r="J5" s="52">
        <f t="shared" si="1"/>
        <v>0.44776624010192123</v>
      </c>
      <c r="K5" s="64">
        <f t="shared" si="2"/>
        <v>40.553361592912275</v>
      </c>
      <c r="L5" s="64">
        <v>20</v>
      </c>
      <c r="M5" s="52">
        <f>Protein_Amt!$B$6</f>
        <v>118.54209986687431</v>
      </c>
      <c r="N5" s="64">
        <f t="shared" si="3"/>
        <v>364.98025433621046</v>
      </c>
      <c r="O5" s="64">
        <f t="shared" si="4"/>
        <v>80</v>
      </c>
      <c r="P5" s="64">
        <f t="shared" si="5"/>
        <v>474.16839946749724</v>
      </c>
      <c r="Q5" s="65">
        <f t="shared" si="6"/>
        <v>919.1486538037077</v>
      </c>
      <c r="S5" s="67">
        <f>FoodLog!G17</f>
        <v>282.59999999999997</v>
      </c>
      <c r="T5" s="68">
        <f>FoodLog!H17</f>
        <v>28</v>
      </c>
      <c r="U5" s="68">
        <f>FoodLog!I17</f>
        <v>387.2</v>
      </c>
      <c r="V5" s="68">
        <f>FoodLog!J17</f>
        <v>697.8</v>
      </c>
      <c r="W5" s="69">
        <f t="shared" si="7"/>
        <v>-82.380254336210498</v>
      </c>
      <c r="X5" s="69">
        <f t="shared" si="7"/>
        <v>-52</v>
      </c>
      <c r="Y5" s="69">
        <f t="shared" si="7"/>
        <v>-86.96839946749725</v>
      </c>
      <c r="Z5" s="70">
        <f>SUM(W5:Y5)</f>
        <v>-221.34865380370775</v>
      </c>
      <c r="AA5" s="66">
        <f t="shared" si="8"/>
        <v>0.51100871261726633</v>
      </c>
      <c r="AB5" s="71">
        <v>198.4</v>
      </c>
      <c r="AC5" s="71"/>
      <c r="AD5" s="71"/>
      <c r="AE5" s="71"/>
      <c r="AF5" s="71"/>
      <c r="AG5" s="72"/>
    </row>
    <row r="6" spans="1:33" x14ac:dyDescent="0.25">
      <c r="A6" s="62">
        <v>42995</v>
      </c>
      <c r="B6" s="63">
        <f t="shared" si="9"/>
        <v>4</v>
      </c>
      <c r="C6" s="64">
        <f t="shared" si="10"/>
        <v>198.22086903570866</v>
      </c>
      <c r="D6" s="64">
        <f t="shared" si="11"/>
        <v>148.17762483359289</v>
      </c>
      <c r="E6" s="65">
        <f t="shared" si="0"/>
        <v>50.043244202115773</v>
      </c>
      <c r="F6" s="54"/>
      <c r="G6" s="66">
        <f>C6*TDEE!$B$5</f>
        <v>2479.9372745151622</v>
      </c>
      <c r="H6" s="64">
        <f t="shared" si="12"/>
        <v>1551.3405702655889</v>
      </c>
      <c r="I6" s="64">
        <f t="shared" si="13"/>
        <v>928.59670424957335</v>
      </c>
      <c r="J6" s="52">
        <f t="shared" si="1"/>
        <v>0.44324016293302537</v>
      </c>
      <c r="K6" s="64">
        <f t="shared" si="2"/>
        <v>41.603144975786236</v>
      </c>
      <c r="L6" s="64">
        <v>20</v>
      </c>
      <c r="M6" s="52">
        <f>Protein_Amt!$B$6</f>
        <v>118.54209986687431</v>
      </c>
      <c r="N6" s="64">
        <f t="shared" si="3"/>
        <v>374.42830478207611</v>
      </c>
      <c r="O6" s="64">
        <f t="shared" si="4"/>
        <v>80</v>
      </c>
      <c r="P6" s="64">
        <f t="shared" si="5"/>
        <v>474.16839946749724</v>
      </c>
      <c r="Q6" s="65">
        <f t="shared" si="6"/>
        <v>928.59670424957335</v>
      </c>
      <c r="S6" s="67">
        <f>FoodLog!G24</f>
        <v>175.85999999999999</v>
      </c>
      <c r="T6" s="68">
        <f>FoodLog!H24</f>
        <v>56</v>
      </c>
      <c r="U6" s="68">
        <f>FoodLog!I24</f>
        <v>535.84</v>
      </c>
      <c r="V6" s="68">
        <f>FoodLog!J24</f>
        <v>767.7</v>
      </c>
      <c r="W6" s="69">
        <f t="shared" si="7"/>
        <v>-198.56830478207613</v>
      </c>
      <c r="X6" s="69">
        <f t="shared" si="7"/>
        <v>-24</v>
      </c>
      <c r="Y6" s="69">
        <f t="shared" si="7"/>
        <v>61.671600532502794</v>
      </c>
      <c r="Z6" s="70">
        <f>SUM(W6:Y6)</f>
        <v>-160.89670424957333</v>
      </c>
      <c r="AA6" s="66">
        <f t="shared" si="8"/>
        <v>0.48921064986147489</v>
      </c>
      <c r="AB6" s="71">
        <v>199.4</v>
      </c>
      <c r="AC6" s="71"/>
      <c r="AD6" s="71"/>
      <c r="AE6" s="71"/>
      <c r="AF6" s="71"/>
      <c r="AG6" s="72"/>
    </row>
    <row r="7" spans="1:33" x14ac:dyDescent="0.25">
      <c r="A7" s="62">
        <v>42996</v>
      </c>
      <c r="B7" s="63">
        <f t="shared" si="9"/>
        <v>5</v>
      </c>
      <c r="C7" s="64">
        <f t="shared" si="10"/>
        <v>197.7316583858472</v>
      </c>
      <c r="D7" s="64">
        <f t="shared" si="11"/>
        <v>148.17762483359289</v>
      </c>
      <c r="E7" s="65">
        <f t="shared" si="0"/>
        <v>49.55403355225431</v>
      </c>
      <c r="F7" s="54"/>
      <c r="G7" s="66">
        <f>C7*TDEE!$B$5</f>
        <v>2473.8167699911774</v>
      </c>
      <c r="H7" s="64">
        <f t="shared" si="12"/>
        <v>1536.1750401198835</v>
      </c>
      <c r="I7" s="64">
        <f t="shared" si="13"/>
        <v>937.64172987129382</v>
      </c>
      <c r="J7" s="52">
        <f t="shared" si="1"/>
        <v>0.43890715431996674</v>
      </c>
      <c r="K7" s="64">
        <f t="shared" si="2"/>
        <v>42.608147822644064</v>
      </c>
      <c r="L7" s="64">
        <v>20</v>
      </c>
      <c r="M7" s="52">
        <f>Protein_Amt!$B$6</f>
        <v>118.54209986687431</v>
      </c>
      <c r="N7" s="64">
        <f t="shared" si="3"/>
        <v>383.47333040379658</v>
      </c>
      <c r="O7" s="64">
        <f t="shared" si="4"/>
        <v>80</v>
      </c>
      <c r="P7" s="64">
        <f t="shared" si="5"/>
        <v>474.16839946749724</v>
      </c>
      <c r="Q7" s="65">
        <f t="shared" si="6"/>
        <v>937.64172987129382</v>
      </c>
      <c r="S7" s="67">
        <f>FoodLog!G34</f>
        <v>235.62</v>
      </c>
      <c r="T7" s="68">
        <f>FoodLog!H34</f>
        <v>58.857142857142861</v>
      </c>
      <c r="U7" s="68">
        <f>FoodLog!I34</f>
        <v>531.74857142857138</v>
      </c>
      <c r="V7" s="68">
        <f>FoodLog!J34</f>
        <v>826.22571428571428</v>
      </c>
      <c r="W7" s="68">
        <f>FoodLog!G36</f>
        <v>147.85333040379658</v>
      </c>
      <c r="X7" s="68">
        <f>FoodLog!H36</f>
        <v>21.142857142857139</v>
      </c>
      <c r="Y7" s="68">
        <f>FoodLog!I36</f>
        <v>-57.580171961074143</v>
      </c>
      <c r="Z7" s="73">
        <f>FoodLog!J36</f>
        <v>111.41601558557954</v>
      </c>
      <c r="AA7" s="66">
        <f t="shared" si="8"/>
        <v>0.40707400700980112</v>
      </c>
      <c r="AB7" s="71">
        <v>200.3</v>
      </c>
      <c r="AC7" s="71"/>
      <c r="AD7" s="71"/>
      <c r="AE7" s="71"/>
      <c r="AF7" s="71"/>
      <c r="AG7" s="72"/>
    </row>
    <row r="8" spans="1:33" x14ac:dyDescent="0.25">
      <c r="A8" s="62">
        <v>42997</v>
      </c>
      <c r="B8" s="63">
        <f t="shared" si="9"/>
        <v>6</v>
      </c>
      <c r="C8" s="64">
        <f t="shared" si="10"/>
        <v>197.32458437883739</v>
      </c>
      <c r="D8" s="64">
        <f t="shared" si="11"/>
        <v>148.17762483359289</v>
      </c>
      <c r="E8" s="65">
        <f t="shared" si="0"/>
        <v>49.146959545244499</v>
      </c>
      <c r="F8" s="54"/>
      <c r="G8" s="66">
        <f>C8*TDEE!$B$5</f>
        <v>2468.7238753409779</v>
      </c>
      <c r="H8" s="64">
        <f t="shared" si="12"/>
        <v>1523.5557459025795</v>
      </c>
      <c r="I8" s="64">
        <f t="shared" si="13"/>
        <v>945.16812943839841</v>
      </c>
      <c r="J8" s="52">
        <f t="shared" si="1"/>
        <v>0.4353016416864513</v>
      </c>
      <c r="K8" s="64">
        <f t="shared" si="2"/>
        <v>43.444414441211244</v>
      </c>
      <c r="L8" s="64">
        <v>20</v>
      </c>
      <c r="M8" s="52">
        <f>Protein_Amt!$B$6</f>
        <v>118.54209986687431</v>
      </c>
      <c r="N8" s="64">
        <f t="shared" si="3"/>
        <v>390.99972997090117</v>
      </c>
      <c r="O8" s="64">
        <f t="shared" si="4"/>
        <v>80</v>
      </c>
      <c r="P8" s="64">
        <f t="shared" si="5"/>
        <v>474.16839946749724</v>
      </c>
      <c r="Q8" s="65">
        <f t="shared" si="6"/>
        <v>945.16812943839841</v>
      </c>
      <c r="S8" s="74">
        <f>FoodLog!G45</f>
        <v>238.5</v>
      </c>
      <c r="T8" s="74">
        <f>FoodLog!H45</f>
        <v>56.8</v>
      </c>
      <c r="U8" s="74">
        <f>FoodLog!I45</f>
        <v>537.91999999999996</v>
      </c>
      <c r="V8" s="74">
        <f>FoodLog!J45</f>
        <v>833.22</v>
      </c>
      <c r="W8" s="74">
        <f>FoodLog!G47</f>
        <v>152.49972997090117</v>
      </c>
      <c r="X8" s="74">
        <f>FoodLog!H47</f>
        <v>23.200000000000003</v>
      </c>
      <c r="Y8" s="74">
        <f>FoodLog!I47</f>
        <v>-63.751600532502721</v>
      </c>
      <c r="Z8" s="74">
        <f>FoodLog!J47</f>
        <v>111.94812943839838</v>
      </c>
      <c r="AA8" s="66">
        <f t="shared" si="8"/>
        <v>0.40331646184690889</v>
      </c>
      <c r="AB8" s="71">
        <v>200.4</v>
      </c>
      <c r="AC8" s="71"/>
      <c r="AD8" s="71"/>
      <c r="AE8" s="71"/>
      <c r="AF8" s="71"/>
      <c r="AG8" s="72"/>
    </row>
    <row r="9" spans="1:33" x14ac:dyDescent="0.25">
      <c r="A9" s="62">
        <v>42998</v>
      </c>
      <c r="B9" s="63">
        <f t="shared" si="9"/>
        <v>7</v>
      </c>
      <c r="C9" s="64">
        <f t="shared" si="10"/>
        <v>196.92126791699047</v>
      </c>
      <c r="D9" s="64">
        <f t="shared" si="11"/>
        <v>148.17762483359289</v>
      </c>
      <c r="E9" s="65">
        <f t="shared" si="0"/>
        <v>48.743643083397586</v>
      </c>
      <c r="F9" s="54"/>
      <c r="G9" s="66">
        <f>C9*TDEE!$B$5</f>
        <v>2463.677991262145</v>
      </c>
      <c r="H9" s="64">
        <f t="shared" si="12"/>
        <v>1511.0529355853253</v>
      </c>
      <c r="I9" s="64">
        <f t="shared" si="13"/>
        <v>952.62505567681978</v>
      </c>
      <c r="J9" s="52">
        <f t="shared" si="1"/>
        <v>0.43172941016723576</v>
      </c>
      <c r="K9" s="64">
        <f t="shared" si="2"/>
        <v>44.272961801035841</v>
      </c>
      <c r="L9" s="64">
        <v>20</v>
      </c>
      <c r="M9" s="52">
        <f>Protein_Amt!$B$6</f>
        <v>118.54209986687431</v>
      </c>
      <c r="N9" s="64">
        <f t="shared" si="3"/>
        <v>398.45665620932255</v>
      </c>
      <c r="O9" s="64">
        <f t="shared" si="4"/>
        <v>80</v>
      </c>
      <c r="P9" s="64">
        <f t="shared" si="5"/>
        <v>474.16839946749724</v>
      </c>
      <c r="Q9" s="65">
        <f t="shared" si="6"/>
        <v>952.62505567681978</v>
      </c>
      <c r="S9" s="67">
        <f>FoodLog!G57</f>
        <v>401.4</v>
      </c>
      <c r="T9" s="67">
        <f>FoodLog!H57</f>
        <v>64.571428571428569</v>
      </c>
      <c r="U9" s="67">
        <f>FoodLog!I57</f>
        <v>550.60571428571427</v>
      </c>
      <c r="V9" s="67">
        <f>FoodLog!J57</f>
        <v>1016.5771428571428</v>
      </c>
      <c r="W9" s="74">
        <f>FoodLog!G59</f>
        <v>-2.9433437906774316</v>
      </c>
      <c r="X9" s="74">
        <f>FoodLog!H59</f>
        <v>15.428571428571431</v>
      </c>
      <c r="Y9" s="74">
        <f>FoodLog!I59</f>
        <v>-76.437314818217033</v>
      </c>
      <c r="Z9" s="74">
        <f>FoodLog!J59</f>
        <v>-63.952087180323019</v>
      </c>
      <c r="AA9" s="66">
        <f t="shared" si="8"/>
        <v>0.45000143507589951</v>
      </c>
      <c r="AB9" s="71">
        <v>199.8</v>
      </c>
      <c r="AC9" s="71">
        <v>27.4</v>
      </c>
      <c r="AD9" s="71"/>
      <c r="AE9" s="71"/>
      <c r="AF9" s="71"/>
      <c r="AG9" s="72"/>
    </row>
    <row r="10" spans="1:33" x14ac:dyDescent="0.25">
      <c r="A10" s="62">
        <v>42999</v>
      </c>
      <c r="B10" s="63">
        <f t="shared" si="9"/>
        <v>8</v>
      </c>
      <c r="C10" s="64">
        <f t="shared" si="10"/>
        <v>196.47126648191457</v>
      </c>
      <c r="D10" s="64">
        <f t="shared" si="11"/>
        <v>148.17762483359289</v>
      </c>
      <c r="E10" s="65">
        <f t="shared" si="0"/>
        <v>48.293641648321682</v>
      </c>
      <c r="F10" s="54"/>
      <c r="G10" s="66">
        <f>C10*TDEE!$B$5</f>
        <v>2458.0480324295609</v>
      </c>
      <c r="H10" s="64">
        <f t="shared" si="12"/>
        <v>1497.1028910979721</v>
      </c>
      <c r="I10" s="64">
        <f t="shared" si="13"/>
        <v>960.94514133158873</v>
      </c>
      <c r="J10" s="52">
        <f t="shared" si="1"/>
        <v>0.42774368317084915</v>
      </c>
      <c r="K10" s="64">
        <f t="shared" si="2"/>
        <v>45.197415762676833</v>
      </c>
      <c r="L10" s="64">
        <v>20</v>
      </c>
      <c r="M10" s="52">
        <f>Protein_Amt!$B$6</f>
        <v>118.54209986687431</v>
      </c>
      <c r="N10" s="64">
        <f t="shared" si="3"/>
        <v>406.77674186409149</v>
      </c>
      <c r="O10" s="64">
        <f t="shared" si="4"/>
        <v>80</v>
      </c>
      <c r="P10" s="64">
        <f t="shared" si="5"/>
        <v>474.16839946749724</v>
      </c>
      <c r="Q10" s="65">
        <f t="shared" si="6"/>
        <v>960.94514133158873</v>
      </c>
      <c r="S10" s="74"/>
      <c r="T10" s="71"/>
      <c r="U10" s="71"/>
      <c r="V10" s="71"/>
      <c r="W10" s="71"/>
      <c r="X10" s="71"/>
      <c r="Y10" s="71"/>
      <c r="Z10" s="75"/>
      <c r="AA10" s="66">
        <f t="shared" si="8"/>
        <v>0.42774368317084915</v>
      </c>
      <c r="AB10" s="71">
        <v>199.8</v>
      </c>
      <c r="AC10" s="71"/>
      <c r="AD10" s="71"/>
      <c r="AE10" s="71"/>
      <c r="AF10" s="71"/>
      <c r="AG10" s="72"/>
    </row>
    <row r="11" spans="1:33" x14ac:dyDescent="0.25">
      <c r="A11" s="62">
        <v>43000</v>
      </c>
      <c r="B11" s="63">
        <f t="shared" si="9"/>
        <v>9</v>
      </c>
      <c r="C11" s="64">
        <f t="shared" si="10"/>
        <v>196.04352279874371</v>
      </c>
      <c r="D11" s="64">
        <f t="shared" si="11"/>
        <v>148.17762483359289</v>
      </c>
      <c r="E11" s="65">
        <f t="shared" si="0"/>
        <v>47.865897965150822</v>
      </c>
      <c r="F11" s="54"/>
      <c r="G11" s="66">
        <f>C11*TDEE!$B$5</f>
        <v>2452.6965398798902</v>
      </c>
      <c r="H11" s="64">
        <f t="shared" si="12"/>
        <v>1483.8428369196754</v>
      </c>
      <c r="I11" s="64">
        <f t="shared" si="13"/>
        <v>968.85370296021483</v>
      </c>
      <c r="J11" s="52">
        <f t="shared" si="1"/>
        <v>0.4239550962627644</v>
      </c>
      <c r="K11" s="64">
        <f t="shared" si="2"/>
        <v>46.076144832524179</v>
      </c>
      <c r="L11" s="64">
        <v>20</v>
      </c>
      <c r="M11" s="52">
        <f>Protein_Amt!$B$6</f>
        <v>118.54209986687431</v>
      </c>
      <c r="N11" s="64">
        <f t="shared" si="3"/>
        <v>414.68530349271759</v>
      </c>
      <c r="O11" s="64">
        <f t="shared" si="4"/>
        <v>80</v>
      </c>
      <c r="P11" s="64">
        <f t="shared" si="5"/>
        <v>474.16839946749724</v>
      </c>
      <c r="Q11" s="65">
        <f t="shared" si="6"/>
        <v>968.85370296021483</v>
      </c>
      <c r="S11" s="74"/>
      <c r="T11" s="71"/>
      <c r="U11" s="71"/>
      <c r="V11" s="71"/>
      <c r="W11" s="71"/>
      <c r="X11" s="71"/>
      <c r="Y11" s="71"/>
      <c r="Z11" s="75"/>
      <c r="AA11" s="66">
        <f t="shared" si="8"/>
        <v>0.4239550962627644</v>
      </c>
      <c r="AB11" s="71"/>
      <c r="AC11" s="71"/>
      <c r="AD11" s="71"/>
      <c r="AE11" s="71"/>
      <c r="AF11" s="71"/>
      <c r="AG11" s="72"/>
    </row>
    <row r="12" spans="1:33" x14ac:dyDescent="0.25">
      <c r="A12" s="62">
        <v>43001</v>
      </c>
      <c r="B12" s="63">
        <f t="shared" si="9"/>
        <v>10</v>
      </c>
      <c r="C12" s="64">
        <f t="shared" si="10"/>
        <v>195.61956770248094</v>
      </c>
      <c r="D12" s="64">
        <f t="shared" si="11"/>
        <v>148.17762483359289</v>
      </c>
      <c r="E12" s="65">
        <f t="shared" si="0"/>
        <v>47.441942868888049</v>
      </c>
      <c r="F12" s="54"/>
      <c r="G12" s="66">
        <f>C12*TDEE!$B$5</f>
        <v>2447.3924462642312</v>
      </c>
      <c r="H12" s="64">
        <f t="shared" si="12"/>
        <v>1470.7002289355296</v>
      </c>
      <c r="I12" s="64">
        <f t="shared" si="13"/>
        <v>976.69221732870164</v>
      </c>
      <c r="J12" s="52">
        <f t="shared" si="1"/>
        <v>0.42020006541015131</v>
      </c>
      <c r="K12" s="64">
        <f t="shared" si="2"/>
        <v>46.947090873467154</v>
      </c>
      <c r="L12" s="64">
        <v>20</v>
      </c>
      <c r="M12" s="52">
        <f>Protein_Amt!$B$6</f>
        <v>118.54209986687431</v>
      </c>
      <c r="N12" s="64">
        <f t="shared" si="3"/>
        <v>422.52381786120441</v>
      </c>
      <c r="O12" s="64">
        <f t="shared" si="4"/>
        <v>80</v>
      </c>
      <c r="P12" s="64">
        <f t="shared" si="5"/>
        <v>474.16839946749724</v>
      </c>
      <c r="Q12" s="65">
        <f t="shared" si="6"/>
        <v>976.69221732870164</v>
      </c>
      <c r="S12" s="74"/>
      <c r="T12" s="71"/>
      <c r="U12" s="71"/>
      <c r="V12" s="71"/>
      <c r="W12" s="71"/>
      <c r="X12" s="71"/>
      <c r="Y12" s="71"/>
      <c r="Z12" s="75"/>
      <c r="AA12" s="66">
        <f t="shared" si="8"/>
        <v>0.42020006541015131</v>
      </c>
      <c r="AB12" s="71"/>
      <c r="AC12" s="71"/>
      <c r="AD12" s="71"/>
      <c r="AE12" s="71"/>
      <c r="AF12" s="71"/>
      <c r="AG12" s="72"/>
    </row>
    <row r="13" spans="1:33" x14ac:dyDescent="0.25">
      <c r="A13" s="62">
        <v>43002</v>
      </c>
      <c r="B13" s="63">
        <f t="shared" si="9"/>
        <v>11</v>
      </c>
      <c r="C13" s="64">
        <f t="shared" si="10"/>
        <v>195.19936763707079</v>
      </c>
      <c r="D13" s="64">
        <f t="shared" si="11"/>
        <v>148.17762483359289</v>
      </c>
      <c r="E13" s="65">
        <f t="shared" si="0"/>
        <v>47.021742803477906</v>
      </c>
      <c r="F13" s="54"/>
      <c r="G13" s="66">
        <f>C13*TDEE!$B$5</f>
        <v>2442.1353317634539</v>
      </c>
      <c r="H13" s="64">
        <f t="shared" si="12"/>
        <v>1457.674026907815</v>
      </c>
      <c r="I13" s="64">
        <f t="shared" si="13"/>
        <v>984.4613048556389</v>
      </c>
      <c r="J13" s="52">
        <f t="shared" si="1"/>
        <v>0.41647829340223286</v>
      </c>
      <c r="K13" s="64">
        <f t="shared" si="2"/>
        <v>47.810322820904631</v>
      </c>
      <c r="L13" s="64">
        <v>20</v>
      </c>
      <c r="M13" s="52">
        <f>Protein_Amt!$B$6</f>
        <v>118.54209986687431</v>
      </c>
      <c r="N13" s="64">
        <f t="shared" si="3"/>
        <v>430.29290538814166</v>
      </c>
      <c r="O13" s="64">
        <f t="shared" si="4"/>
        <v>80</v>
      </c>
      <c r="P13" s="64">
        <f t="shared" si="5"/>
        <v>474.16839946749724</v>
      </c>
      <c r="Q13" s="65">
        <f t="shared" si="6"/>
        <v>984.4613048556389</v>
      </c>
      <c r="S13" s="74"/>
      <c r="T13" s="71"/>
      <c r="U13" s="71"/>
      <c r="V13" s="71"/>
      <c r="W13" s="71"/>
      <c r="X13" s="71"/>
      <c r="Y13" s="71"/>
      <c r="Z13" s="75"/>
      <c r="AA13" s="66">
        <f t="shared" si="8"/>
        <v>0.41647829340223286</v>
      </c>
      <c r="AB13" s="71"/>
      <c r="AC13" s="71"/>
      <c r="AD13" s="71"/>
      <c r="AE13" s="71"/>
      <c r="AF13" s="71"/>
      <c r="AG13" s="72"/>
    </row>
    <row r="14" spans="1:33" x14ac:dyDescent="0.25">
      <c r="A14" s="62">
        <v>43003</v>
      </c>
      <c r="B14" s="63">
        <f t="shared" si="9"/>
        <v>12</v>
      </c>
      <c r="C14" s="64">
        <f t="shared" si="10"/>
        <v>194.78288934366856</v>
      </c>
      <c r="D14" s="64">
        <f t="shared" si="11"/>
        <v>148.17762483359289</v>
      </c>
      <c r="E14" s="65">
        <f t="shared" si="0"/>
        <v>46.605264510075671</v>
      </c>
      <c r="F14" s="54"/>
      <c r="G14" s="66">
        <f>C14*TDEE!$B$5</f>
        <v>2436.9247802768259</v>
      </c>
      <c r="H14" s="64">
        <f t="shared" si="12"/>
        <v>1444.7631998123459</v>
      </c>
      <c r="I14" s="64">
        <f t="shared" si="13"/>
        <v>992.16158046448004</v>
      </c>
      <c r="J14" s="52">
        <f t="shared" si="1"/>
        <v>0.41278948566067025</v>
      </c>
      <c r="K14" s="64">
        <f t="shared" si="2"/>
        <v>48.665908999664758</v>
      </c>
      <c r="L14" s="64">
        <v>20</v>
      </c>
      <c r="M14" s="52">
        <f>Protein_Amt!$B$6</f>
        <v>118.54209986687431</v>
      </c>
      <c r="N14" s="64">
        <f t="shared" si="3"/>
        <v>437.9931809969828</v>
      </c>
      <c r="O14" s="64">
        <f t="shared" si="4"/>
        <v>80</v>
      </c>
      <c r="P14" s="64">
        <f t="shared" si="5"/>
        <v>474.16839946749724</v>
      </c>
      <c r="Q14" s="65">
        <f t="shared" si="6"/>
        <v>992.16158046448004</v>
      </c>
      <c r="S14" s="74"/>
      <c r="T14" s="71"/>
      <c r="U14" s="71"/>
      <c r="V14" s="71"/>
      <c r="W14" s="71"/>
      <c r="X14" s="71"/>
      <c r="Y14" s="71"/>
      <c r="Z14" s="75"/>
      <c r="AA14" s="66">
        <f t="shared" si="8"/>
        <v>0.41278948566067025</v>
      </c>
      <c r="AB14" s="71"/>
      <c r="AC14" s="71"/>
      <c r="AD14" s="71"/>
      <c r="AE14" s="71"/>
      <c r="AF14" s="71"/>
      <c r="AG14" s="72"/>
    </row>
    <row r="15" spans="1:33" x14ac:dyDescent="0.25">
      <c r="A15" s="62">
        <v>43004</v>
      </c>
      <c r="B15" s="63">
        <f t="shared" si="9"/>
        <v>13</v>
      </c>
      <c r="C15" s="64">
        <f t="shared" si="10"/>
        <v>194.37009985800788</v>
      </c>
      <c r="D15" s="64">
        <f t="shared" si="11"/>
        <v>148.17762483359289</v>
      </c>
      <c r="E15" s="65">
        <f t="shared" si="0"/>
        <v>46.192475024414989</v>
      </c>
      <c r="F15" s="54"/>
      <c r="G15" s="66">
        <f>C15*TDEE!$B$5</f>
        <v>2431.7603793890798</v>
      </c>
      <c r="H15" s="64">
        <f t="shared" si="12"/>
        <v>1431.9667257568647</v>
      </c>
      <c r="I15" s="64">
        <f t="shared" si="13"/>
        <v>999.79365363221518</v>
      </c>
      <c r="J15" s="52">
        <f t="shared" si="1"/>
        <v>0.40913335021624703</v>
      </c>
      <c r="K15" s="64">
        <f t="shared" si="2"/>
        <v>49.513917129413102</v>
      </c>
      <c r="L15" s="64">
        <v>20</v>
      </c>
      <c r="M15" s="52">
        <f>Protein_Amt!$B$6</f>
        <v>118.54209986687431</v>
      </c>
      <c r="N15" s="64">
        <f t="shared" si="3"/>
        <v>445.62525416471794</v>
      </c>
      <c r="O15" s="64">
        <f t="shared" si="4"/>
        <v>80</v>
      </c>
      <c r="P15" s="64">
        <f t="shared" si="5"/>
        <v>474.16839946749724</v>
      </c>
      <c r="Q15" s="65">
        <f t="shared" si="6"/>
        <v>999.79365363221518</v>
      </c>
      <c r="S15" s="74"/>
      <c r="T15" s="71"/>
      <c r="U15" s="71"/>
      <c r="V15" s="71"/>
      <c r="W15" s="71"/>
      <c r="X15" s="71"/>
      <c r="Y15" s="71"/>
      <c r="Z15" s="75"/>
      <c r="AA15" s="66">
        <f t="shared" si="8"/>
        <v>0.40913335021624703</v>
      </c>
      <c r="AB15" s="71"/>
      <c r="AC15" s="71"/>
      <c r="AD15" s="71"/>
      <c r="AE15" s="71"/>
      <c r="AF15" s="71"/>
      <c r="AG15" s="72"/>
    </row>
    <row r="16" spans="1:33" x14ac:dyDescent="0.25">
      <c r="A16" s="62">
        <v>43005</v>
      </c>
      <c r="B16" s="63">
        <f t="shared" si="9"/>
        <v>14</v>
      </c>
      <c r="C16" s="64">
        <f t="shared" si="10"/>
        <v>193.96096650779162</v>
      </c>
      <c r="D16" s="64">
        <f t="shared" si="11"/>
        <v>148.17762483359289</v>
      </c>
      <c r="E16" s="65">
        <f t="shared" si="0"/>
        <v>45.783341674198738</v>
      </c>
      <c r="F16" s="54"/>
      <c r="G16" s="66">
        <f>C16*TDEE!$B$5</f>
        <v>2426.6417203377678</v>
      </c>
      <c r="H16" s="64">
        <f t="shared" si="12"/>
        <v>1419.2835919001609</v>
      </c>
      <c r="I16" s="64">
        <f t="shared" si="13"/>
        <v>1007.3581284376069</v>
      </c>
      <c r="J16" s="52">
        <f t="shared" si="1"/>
        <v>0.40550959768576028</v>
      </c>
      <c r="K16" s="64">
        <f t="shared" si="2"/>
        <v>50.354414330012183</v>
      </c>
      <c r="L16" s="64">
        <v>20</v>
      </c>
      <c r="M16" s="52">
        <f>Protein_Amt!$B$6</f>
        <v>118.54209986687431</v>
      </c>
      <c r="N16" s="64">
        <f t="shared" si="3"/>
        <v>453.18972897010963</v>
      </c>
      <c r="O16" s="64">
        <f t="shared" si="4"/>
        <v>80</v>
      </c>
      <c r="P16" s="64">
        <f t="shared" si="5"/>
        <v>474.16839946749724</v>
      </c>
      <c r="Q16" s="65">
        <f t="shared" si="6"/>
        <v>1007.3581284376069</v>
      </c>
      <c r="S16" s="74"/>
      <c r="T16" s="71"/>
      <c r="U16" s="71"/>
      <c r="V16" s="71"/>
      <c r="W16" s="71"/>
      <c r="X16" s="71"/>
      <c r="Y16" s="71"/>
      <c r="Z16" s="75"/>
      <c r="AA16" s="66">
        <f t="shared" si="8"/>
        <v>0.40550959768576028</v>
      </c>
      <c r="AB16" s="71"/>
      <c r="AC16" s="71"/>
      <c r="AD16" s="71"/>
      <c r="AE16" s="71"/>
      <c r="AF16" s="71"/>
      <c r="AG16" s="72"/>
    </row>
    <row r="17" spans="1:33" x14ac:dyDescent="0.25">
      <c r="A17" s="62">
        <v>43006</v>
      </c>
      <c r="B17" s="63">
        <f t="shared" si="9"/>
        <v>15</v>
      </c>
      <c r="C17" s="64">
        <f t="shared" si="10"/>
        <v>193.55545691010587</v>
      </c>
      <c r="D17" s="64">
        <f t="shared" si="11"/>
        <v>148.17762483359289</v>
      </c>
      <c r="E17" s="65">
        <f t="shared" si="0"/>
        <v>45.377832076512988</v>
      </c>
      <c r="F17" s="54"/>
      <c r="G17" s="66">
        <f>C17*TDEE!$B$5</f>
        <v>2421.5683979809105</v>
      </c>
      <c r="H17" s="64">
        <f t="shared" si="12"/>
        <v>1406.7127943719026</v>
      </c>
      <c r="I17" s="64">
        <f t="shared" si="13"/>
        <v>1014.8556036090079</v>
      </c>
      <c r="J17" s="52">
        <f t="shared" si="1"/>
        <v>0.40191794124911506</v>
      </c>
      <c r="K17" s="64">
        <f t="shared" si="2"/>
        <v>51.187467126834512</v>
      </c>
      <c r="L17" s="64">
        <v>20</v>
      </c>
      <c r="M17" s="52">
        <f>Protein_Amt!$B$6</f>
        <v>118.54209986687431</v>
      </c>
      <c r="N17" s="64">
        <f t="shared" si="3"/>
        <v>460.68720414151062</v>
      </c>
      <c r="O17" s="64">
        <f t="shared" si="4"/>
        <v>80</v>
      </c>
      <c r="P17" s="64">
        <f t="shared" si="5"/>
        <v>474.16839946749724</v>
      </c>
      <c r="Q17" s="65">
        <f t="shared" si="6"/>
        <v>1014.8556036090079</v>
      </c>
      <c r="S17" s="74"/>
      <c r="T17" s="71"/>
      <c r="U17" s="71"/>
      <c r="V17" s="71"/>
      <c r="W17" s="71"/>
      <c r="X17" s="71"/>
      <c r="Y17" s="71"/>
      <c r="Z17" s="75"/>
      <c r="AA17" s="66">
        <f t="shared" si="8"/>
        <v>0.40191794124911506</v>
      </c>
      <c r="AB17" s="71"/>
      <c r="AC17" s="71"/>
      <c r="AD17" s="71"/>
      <c r="AE17" s="71"/>
      <c r="AF17" s="71"/>
      <c r="AG17" s="72"/>
    </row>
    <row r="18" spans="1:33" x14ac:dyDescent="0.25">
      <c r="A18" s="62">
        <v>43007</v>
      </c>
      <c r="B18" s="63">
        <f t="shared" si="9"/>
        <v>16</v>
      </c>
      <c r="C18" s="64">
        <f t="shared" si="10"/>
        <v>193.15353896885676</v>
      </c>
      <c r="D18" s="64">
        <f t="shared" si="11"/>
        <v>148.17762483359289</v>
      </c>
      <c r="E18" s="65">
        <f t="shared" si="0"/>
        <v>44.975914135263878</v>
      </c>
      <c r="F18" s="54"/>
      <c r="G18" s="66">
        <f>C18*TDEE!$B$5</f>
        <v>2416.540010764928</v>
      </c>
      <c r="H18" s="64">
        <f t="shared" si="12"/>
        <v>1394.2533381931803</v>
      </c>
      <c r="I18" s="64">
        <f t="shared" si="13"/>
        <v>1022.2866725717477</v>
      </c>
      <c r="J18" s="52">
        <f t="shared" si="1"/>
        <v>0.39835809662662292</v>
      </c>
      <c r="K18" s="64">
        <f t="shared" si="2"/>
        <v>52.013141456027824</v>
      </c>
      <c r="L18" s="64">
        <v>20</v>
      </c>
      <c r="M18" s="52">
        <f>Protein_Amt!$B$6</f>
        <v>118.54209986687431</v>
      </c>
      <c r="N18" s="64">
        <f t="shared" si="3"/>
        <v>468.11827310425042</v>
      </c>
      <c r="O18" s="64">
        <f t="shared" si="4"/>
        <v>80</v>
      </c>
      <c r="P18" s="64">
        <f t="shared" si="5"/>
        <v>474.16839946749724</v>
      </c>
      <c r="Q18" s="65">
        <f t="shared" si="6"/>
        <v>1022.2866725717477</v>
      </c>
      <c r="S18" s="74"/>
      <c r="T18" s="71"/>
      <c r="U18" s="71"/>
      <c r="V18" s="71"/>
      <c r="W18" s="71"/>
      <c r="X18" s="71"/>
      <c r="Y18" s="71"/>
      <c r="Z18" s="75"/>
      <c r="AA18" s="66">
        <f t="shared" si="8"/>
        <v>0.39835809662662292</v>
      </c>
      <c r="AB18" s="71"/>
      <c r="AC18" s="71"/>
      <c r="AD18" s="71"/>
      <c r="AE18" s="71"/>
      <c r="AF18" s="71"/>
      <c r="AG18" s="72"/>
    </row>
    <row r="19" spans="1:33" x14ac:dyDescent="0.25">
      <c r="A19" s="62">
        <v>43008</v>
      </c>
      <c r="B19" s="63">
        <f t="shared" si="9"/>
        <v>17</v>
      </c>
      <c r="C19" s="64">
        <f t="shared" si="10"/>
        <v>192.75518087223014</v>
      </c>
      <c r="D19" s="64">
        <f t="shared" si="11"/>
        <v>148.17762483359289</v>
      </c>
      <c r="E19" s="65">
        <f t="shared" si="0"/>
        <v>44.577556038637255</v>
      </c>
      <c r="F19" s="54"/>
      <c r="G19" s="66">
        <f>C19*TDEE!$B$5</f>
        <v>2411.5561606928586</v>
      </c>
      <c r="H19" s="64">
        <f t="shared" si="12"/>
        <v>1381.9042371977548</v>
      </c>
      <c r="I19" s="64">
        <f t="shared" si="13"/>
        <v>1029.6519234951038</v>
      </c>
      <c r="J19" s="52">
        <f t="shared" si="1"/>
        <v>0.39482978205650138</v>
      </c>
      <c r="K19" s="64">
        <f t="shared" si="2"/>
        <v>52.831502669734064</v>
      </c>
      <c r="L19" s="64">
        <v>20</v>
      </c>
      <c r="M19" s="52">
        <f>Protein_Amt!$B$6</f>
        <v>118.54209986687431</v>
      </c>
      <c r="N19" s="64">
        <f t="shared" si="3"/>
        <v>475.48352402760656</v>
      </c>
      <c r="O19" s="64">
        <f t="shared" si="4"/>
        <v>80</v>
      </c>
      <c r="P19" s="64">
        <f t="shared" si="5"/>
        <v>474.16839946749724</v>
      </c>
      <c r="Q19" s="65">
        <f t="shared" si="6"/>
        <v>1029.6519234951038</v>
      </c>
      <c r="S19" s="74"/>
      <c r="T19" s="71"/>
      <c r="U19" s="71"/>
      <c r="V19" s="71"/>
      <c r="W19" s="71"/>
      <c r="X19" s="71"/>
      <c r="Y19" s="71"/>
      <c r="Z19" s="75"/>
      <c r="AA19" s="66">
        <f t="shared" si="8"/>
        <v>0.39482978205650138</v>
      </c>
      <c r="AB19" s="71"/>
      <c r="AC19" s="71"/>
      <c r="AD19" s="71"/>
      <c r="AE19" s="71"/>
      <c r="AF19" s="71"/>
      <c r="AG19" s="72"/>
    </row>
    <row r="20" spans="1:33" x14ac:dyDescent="0.25">
      <c r="A20" s="62">
        <v>43009</v>
      </c>
      <c r="B20" s="63">
        <f t="shared" si="9"/>
        <v>18</v>
      </c>
      <c r="C20" s="64">
        <f t="shared" si="10"/>
        <v>192.36035109017365</v>
      </c>
      <c r="D20" s="64">
        <f t="shared" si="11"/>
        <v>148.17762483359289</v>
      </c>
      <c r="E20" s="65">
        <f t="shared" si="0"/>
        <v>44.182726256580764</v>
      </c>
      <c r="F20" s="54"/>
      <c r="G20" s="66">
        <f>C20*TDEE!$B$5</f>
        <v>2406.6164532928565</v>
      </c>
      <c r="H20" s="64">
        <f t="shared" si="12"/>
        <v>1369.6645139540037</v>
      </c>
      <c r="I20" s="64">
        <f t="shared" si="13"/>
        <v>1036.9519393388528</v>
      </c>
      <c r="J20" s="52">
        <f t="shared" si="1"/>
        <v>0.39133271827257249</v>
      </c>
      <c r="K20" s="64">
        <f t="shared" si="2"/>
        <v>53.642615541261726</v>
      </c>
      <c r="L20" s="64">
        <v>20</v>
      </c>
      <c r="M20" s="52">
        <f>Protein_Amt!$B$6</f>
        <v>118.54209986687431</v>
      </c>
      <c r="N20" s="64">
        <f t="shared" si="3"/>
        <v>482.78353987135552</v>
      </c>
      <c r="O20" s="64">
        <f t="shared" si="4"/>
        <v>80</v>
      </c>
      <c r="P20" s="64">
        <f t="shared" si="5"/>
        <v>474.16839946749724</v>
      </c>
      <c r="Q20" s="65">
        <f t="shared" si="6"/>
        <v>1036.9519393388528</v>
      </c>
      <c r="S20" s="74"/>
      <c r="T20" s="71"/>
      <c r="U20" s="71"/>
      <c r="V20" s="71"/>
      <c r="W20" s="71"/>
      <c r="X20" s="71"/>
      <c r="Y20" s="71"/>
      <c r="Z20" s="75"/>
      <c r="AA20" s="66">
        <f t="shared" si="8"/>
        <v>0.39133271827257249</v>
      </c>
      <c r="AB20" s="71"/>
      <c r="AC20" s="71"/>
      <c r="AD20" s="71"/>
      <c r="AE20" s="71"/>
      <c r="AF20" s="71"/>
      <c r="AG20" s="72"/>
    </row>
    <row r="21" spans="1:33" x14ac:dyDescent="0.25">
      <c r="A21" s="62">
        <v>43010</v>
      </c>
      <c r="B21" s="63">
        <f t="shared" si="9"/>
        <v>19</v>
      </c>
      <c r="C21" s="64">
        <f t="shared" si="10"/>
        <v>191.96901837190109</v>
      </c>
      <c r="D21" s="64">
        <f t="shared" si="11"/>
        <v>148.17762483359289</v>
      </c>
      <c r="E21" s="65">
        <f t="shared" si="0"/>
        <v>43.791393538308199</v>
      </c>
      <c r="F21" s="54"/>
      <c r="G21" s="66">
        <f>C21*TDEE!$B$5</f>
        <v>2401.7204975869681</v>
      </c>
      <c r="H21" s="64">
        <f t="shared" si="12"/>
        <v>1357.5331996875541</v>
      </c>
      <c r="I21" s="64">
        <f t="shared" si="13"/>
        <v>1044.187297899414</v>
      </c>
      <c r="J21" s="52">
        <f t="shared" si="1"/>
        <v>0.3878666284821583</v>
      </c>
      <c r="K21" s="64">
        <f t="shared" si="2"/>
        <v>54.446544270212975</v>
      </c>
      <c r="L21" s="64">
        <v>20</v>
      </c>
      <c r="M21" s="52">
        <f>Protein_Amt!$B$6</f>
        <v>118.54209986687431</v>
      </c>
      <c r="N21" s="64">
        <f t="shared" si="3"/>
        <v>490.0188984319168</v>
      </c>
      <c r="O21" s="64">
        <f t="shared" si="4"/>
        <v>80</v>
      </c>
      <c r="P21" s="64">
        <f t="shared" si="5"/>
        <v>474.16839946749724</v>
      </c>
      <c r="Q21" s="65">
        <f t="shared" si="6"/>
        <v>1044.187297899414</v>
      </c>
      <c r="S21" s="74"/>
      <c r="T21" s="71"/>
      <c r="U21" s="71"/>
      <c r="V21" s="71"/>
      <c r="W21" s="71"/>
      <c r="X21" s="71"/>
      <c r="Y21" s="71"/>
      <c r="Z21" s="75"/>
      <c r="AA21" s="66">
        <f t="shared" si="8"/>
        <v>0.3878666284821583</v>
      </c>
      <c r="AB21" s="71"/>
      <c r="AC21" s="71"/>
      <c r="AD21" s="71"/>
      <c r="AE21" s="71"/>
      <c r="AF21" s="71"/>
      <c r="AG21" s="72"/>
    </row>
    <row r="22" spans="1:33" x14ac:dyDescent="0.25">
      <c r="A22" s="62">
        <v>43011</v>
      </c>
      <c r="B22" s="63">
        <f t="shared" si="9"/>
        <v>20</v>
      </c>
      <c r="C22" s="64">
        <f t="shared" si="10"/>
        <v>191.58115174341893</v>
      </c>
      <c r="D22" s="64">
        <f t="shared" si="11"/>
        <v>148.17762483359289</v>
      </c>
      <c r="E22" s="65">
        <f t="shared" si="0"/>
        <v>43.403526909826041</v>
      </c>
      <c r="F22" s="54"/>
      <c r="G22" s="66">
        <f>C22*TDEE!$B$5</f>
        <v>2396.8679060601894</v>
      </c>
      <c r="H22" s="64">
        <f t="shared" si="12"/>
        <v>1345.5093342046073</v>
      </c>
      <c r="I22" s="64">
        <f t="shared" si="13"/>
        <v>1051.3585718555821</v>
      </c>
      <c r="J22" s="52">
        <f t="shared" si="1"/>
        <v>0.38443123834417353</v>
      </c>
      <c r="K22" s="64">
        <f t="shared" si="2"/>
        <v>55.243352487564984</v>
      </c>
      <c r="L22" s="64">
        <v>20</v>
      </c>
      <c r="M22" s="52">
        <f>Protein_Amt!$B$6</f>
        <v>118.54209986687431</v>
      </c>
      <c r="N22" s="64">
        <f t="shared" si="3"/>
        <v>497.19017238808487</v>
      </c>
      <c r="O22" s="64">
        <f t="shared" si="4"/>
        <v>80</v>
      </c>
      <c r="P22" s="64">
        <f t="shared" si="5"/>
        <v>474.16839946749724</v>
      </c>
      <c r="Q22" s="65">
        <f t="shared" si="6"/>
        <v>1051.3585718555821</v>
      </c>
      <c r="S22" s="74"/>
      <c r="T22" s="71"/>
      <c r="U22" s="71"/>
      <c r="V22" s="71"/>
      <c r="W22" s="71"/>
      <c r="X22" s="71"/>
      <c r="Y22" s="71"/>
      <c r="Z22" s="75"/>
      <c r="AA22" s="66">
        <f t="shared" si="8"/>
        <v>0.38443123834417353</v>
      </c>
      <c r="AB22" s="71"/>
      <c r="AC22" s="71"/>
      <c r="AD22" s="71"/>
      <c r="AE22" s="71"/>
      <c r="AF22" s="71"/>
      <c r="AG22" s="72"/>
    </row>
    <row r="23" spans="1:33" x14ac:dyDescent="0.25">
      <c r="A23" s="62">
        <v>43012</v>
      </c>
      <c r="B23" s="63">
        <f t="shared" si="9"/>
        <v>21</v>
      </c>
      <c r="C23" s="64">
        <f t="shared" si="10"/>
        <v>191.19672050507475</v>
      </c>
      <c r="D23" s="64">
        <f t="shared" si="11"/>
        <v>148.17762483359289</v>
      </c>
      <c r="E23" s="65">
        <f t="shared" si="0"/>
        <v>43.019095671481864</v>
      </c>
      <c r="F23" s="54"/>
      <c r="G23" s="66">
        <f>C23*TDEE!$B$5</f>
        <v>2392.0582946297905</v>
      </c>
      <c r="H23" s="64">
        <f t="shared" si="12"/>
        <v>1333.5919658159378</v>
      </c>
      <c r="I23" s="64">
        <f t="shared" si="13"/>
        <v>1058.4663288138527</v>
      </c>
      <c r="J23" s="52">
        <f t="shared" si="1"/>
        <v>0.38102627594741079</v>
      </c>
      <c r="K23" s="64">
        <f t="shared" si="2"/>
        <v>56.033103260706156</v>
      </c>
      <c r="L23" s="64">
        <v>20</v>
      </c>
      <c r="M23" s="52">
        <f>Protein_Amt!$B$6</f>
        <v>118.54209986687431</v>
      </c>
      <c r="N23" s="64">
        <f t="shared" si="3"/>
        <v>504.29792934635543</v>
      </c>
      <c r="O23" s="64">
        <f t="shared" si="4"/>
        <v>80</v>
      </c>
      <c r="P23" s="64">
        <f t="shared" si="5"/>
        <v>474.16839946749724</v>
      </c>
      <c r="Q23" s="65">
        <f t="shared" si="6"/>
        <v>1058.4663288138527</v>
      </c>
      <c r="S23" s="74"/>
      <c r="T23" s="71"/>
      <c r="U23" s="71"/>
      <c r="V23" s="71"/>
      <c r="W23" s="71"/>
      <c r="X23" s="71"/>
      <c r="Y23" s="71"/>
      <c r="Z23" s="75"/>
      <c r="AA23" s="66">
        <f t="shared" si="8"/>
        <v>0.38102627594741079</v>
      </c>
      <c r="AB23" s="71"/>
      <c r="AC23" s="71"/>
      <c r="AD23" s="71"/>
      <c r="AE23" s="71"/>
      <c r="AF23" s="71"/>
      <c r="AG23" s="72"/>
    </row>
    <row r="24" spans="1:33" x14ac:dyDescent="0.25">
      <c r="A24" s="62">
        <v>43013</v>
      </c>
      <c r="B24" s="63">
        <f t="shared" si="9"/>
        <v>22</v>
      </c>
      <c r="C24" s="64">
        <f t="shared" si="10"/>
        <v>190.81569422912733</v>
      </c>
      <c r="D24" s="64">
        <f t="shared" si="11"/>
        <v>148.17762483359289</v>
      </c>
      <c r="E24" s="65">
        <f t="shared" si="0"/>
        <v>42.638069395534444</v>
      </c>
      <c r="F24" s="54"/>
      <c r="G24" s="66">
        <f>C24*TDEE!$B$5</f>
        <v>2387.2912826149177</v>
      </c>
      <c r="H24" s="64">
        <f t="shared" si="12"/>
        <v>1321.7801512615679</v>
      </c>
      <c r="I24" s="64">
        <f t="shared" si="13"/>
        <v>1065.5111313533498</v>
      </c>
      <c r="J24" s="52">
        <f t="shared" si="1"/>
        <v>0.37765147178901942</v>
      </c>
      <c r="K24" s="64">
        <f t="shared" si="2"/>
        <v>56.815859098428064</v>
      </c>
      <c r="L24" s="64">
        <v>20</v>
      </c>
      <c r="M24" s="52">
        <f>Protein_Amt!$B$6</f>
        <v>118.54209986687431</v>
      </c>
      <c r="N24" s="64">
        <f t="shared" si="3"/>
        <v>511.34273188585257</v>
      </c>
      <c r="O24" s="64">
        <f t="shared" si="4"/>
        <v>80</v>
      </c>
      <c r="P24" s="64">
        <f t="shared" si="5"/>
        <v>474.16839946749724</v>
      </c>
      <c r="Q24" s="65">
        <f t="shared" si="6"/>
        <v>1065.5111313533498</v>
      </c>
      <c r="S24" s="74"/>
      <c r="T24" s="71"/>
      <c r="U24" s="71"/>
      <c r="V24" s="71"/>
      <c r="W24" s="71"/>
      <c r="X24" s="71"/>
      <c r="Y24" s="71"/>
      <c r="Z24" s="75"/>
      <c r="AA24" s="66">
        <f t="shared" si="8"/>
        <v>0.37765147178901942</v>
      </c>
      <c r="AB24" s="71"/>
      <c r="AC24" s="71"/>
      <c r="AD24" s="71"/>
      <c r="AE24" s="71"/>
      <c r="AF24" s="71"/>
      <c r="AG24" s="72"/>
    </row>
    <row r="25" spans="1:33" x14ac:dyDescent="0.25">
      <c r="A25" s="62">
        <v>43014</v>
      </c>
      <c r="B25" s="63">
        <f t="shared" si="9"/>
        <v>23</v>
      </c>
      <c r="C25" s="64">
        <f t="shared" si="10"/>
        <v>190.43804275733831</v>
      </c>
      <c r="D25" s="64">
        <f t="shared" si="11"/>
        <v>148.17762483359289</v>
      </c>
      <c r="E25" s="65">
        <f t="shared" si="0"/>
        <v>42.260417923745422</v>
      </c>
      <c r="F25" s="54"/>
      <c r="G25" s="66">
        <f>C25*TDEE!$B$5</f>
        <v>2382.5664927064627</v>
      </c>
      <c r="H25" s="64">
        <f t="shared" si="12"/>
        <v>1310.072955636108</v>
      </c>
      <c r="I25" s="64">
        <f t="shared" si="13"/>
        <v>1072.4935370703547</v>
      </c>
      <c r="J25" s="52">
        <f t="shared" si="1"/>
        <v>0.3743065587531737</v>
      </c>
      <c r="K25" s="64">
        <f t="shared" si="2"/>
        <v>57.59168195587305</v>
      </c>
      <c r="L25" s="64">
        <v>20</v>
      </c>
      <c r="M25" s="52">
        <f>Protein_Amt!$B$6</f>
        <v>118.54209986687431</v>
      </c>
      <c r="N25" s="64">
        <f t="shared" si="3"/>
        <v>518.32513760285747</v>
      </c>
      <c r="O25" s="64">
        <f t="shared" si="4"/>
        <v>80</v>
      </c>
      <c r="P25" s="64">
        <f t="shared" si="5"/>
        <v>474.16839946749724</v>
      </c>
      <c r="Q25" s="65">
        <f t="shared" si="6"/>
        <v>1072.4935370703547</v>
      </c>
      <c r="S25" s="74"/>
      <c r="T25" s="71"/>
      <c r="U25" s="71"/>
      <c r="V25" s="71"/>
      <c r="W25" s="71"/>
      <c r="X25" s="71"/>
      <c r="Y25" s="71"/>
      <c r="Z25" s="75"/>
      <c r="AA25" s="66">
        <f t="shared" si="8"/>
        <v>0.3743065587531737</v>
      </c>
      <c r="AB25" s="71"/>
      <c r="AC25" s="71"/>
      <c r="AD25" s="71"/>
      <c r="AE25" s="71"/>
      <c r="AF25" s="71"/>
      <c r="AG25" s="72"/>
    </row>
    <row r="26" spans="1:33" x14ac:dyDescent="0.25">
      <c r="A26" s="62">
        <v>43015</v>
      </c>
      <c r="B26" s="63">
        <f t="shared" si="9"/>
        <v>24</v>
      </c>
      <c r="C26" s="64">
        <f t="shared" si="10"/>
        <v>190.06373619858513</v>
      </c>
      <c r="D26" s="64">
        <f t="shared" si="11"/>
        <v>148.17762483359289</v>
      </c>
      <c r="E26" s="65">
        <f t="shared" si="0"/>
        <v>41.886111364992246</v>
      </c>
      <c r="F26" s="54"/>
      <c r="G26" s="66">
        <f>C26*TDEE!$B$5</f>
        <v>2377.883550937197</v>
      </c>
      <c r="H26" s="64">
        <f t="shared" si="12"/>
        <v>1298.4694523147596</v>
      </c>
      <c r="I26" s="64">
        <f t="shared" si="13"/>
        <v>1079.4140986224375</v>
      </c>
      <c r="J26" s="52">
        <f t="shared" si="1"/>
        <v>0.37099127208993132</v>
      </c>
      <c r="K26" s="64">
        <f t="shared" si="2"/>
        <v>58.360633239437803</v>
      </c>
      <c r="L26" s="64">
        <v>20</v>
      </c>
      <c r="M26" s="52">
        <f>Protein_Amt!$B$6</f>
        <v>118.54209986687431</v>
      </c>
      <c r="N26" s="64">
        <f t="shared" si="3"/>
        <v>525.24569915494021</v>
      </c>
      <c r="O26" s="64">
        <f t="shared" si="4"/>
        <v>80</v>
      </c>
      <c r="P26" s="64">
        <f t="shared" si="5"/>
        <v>474.16839946749724</v>
      </c>
      <c r="Q26" s="65">
        <f t="shared" si="6"/>
        <v>1079.4140986224375</v>
      </c>
      <c r="S26" s="74"/>
      <c r="T26" s="71"/>
      <c r="U26" s="71"/>
      <c r="V26" s="71"/>
      <c r="W26" s="71"/>
      <c r="X26" s="71"/>
      <c r="Y26" s="71"/>
      <c r="Z26" s="75"/>
      <c r="AA26" s="66">
        <f t="shared" si="8"/>
        <v>0.37099127208993132</v>
      </c>
      <c r="AB26" s="71"/>
      <c r="AC26" s="71"/>
      <c r="AD26" s="71"/>
      <c r="AE26" s="71"/>
      <c r="AF26" s="71"/>
      <c r="AG26" s="72"/>
    </row>
    <row r="27" spans="1:33" x14ac:dyDescent="0.25">
      <c r="A27" s="62">
        <v>43016</v>
      </c>
      <c r="B27" s="63">
        <f t="shared" si="9"/>
        <v>25</v>
      </c>
      <c r="C27" s="64">
        <f t="shared" si="10"/>
        <v>189.69274492649521</v>
      </c>
      <c r="D27" s="64">
        <f t="shared" si="11"/>
        <v>148.17762483359289</v>
      </c>
      <c r="E27" s="65">
        <f t="shared" si="0"/>
        <v>41.515120092902322</v>
      </c>
      <c r="F27" s="54"/>
      <c r="G27" s="66">
        <f>C27*TDEE!$B$5</f>
        <v>2373.2420866521734</v>
      </c>
      <c r="H27" s="64">
        <f t="shared" si="12"/>
        <v>1286.9687228799719</v>
      </c>
      <c r="I27" s="64">
        <f t="shared" si="13"/>
        <v>1086.2733637722015</v>
      </c>
      <c r="J27" s="52">
        <f t="shared" si="1"/>
        <v>0.36770534939427768</v>
      </c>
      <c r="K27" s="64">
        <f t="shared" si="2"/>
        <v>59.122773811633806</v>
      </c>
      <c r="L27" s="64">
        <v>20</v>
      </c>
      <c r="M27" s="52">
        <f>Protein_Amt!$B$6</f>
        <v>118.54209986687431</v>
      </c>
      <c r="N27" s="64">
        <f t="shared" si="3"/>
        <v>532.10496430470425</v>
      </c>
      <c r="O27" s="64">
        <f t="shared" si="4"/>
        <v>80</v>
      </c>
      <c r="P27" s="64">
        <f t="shared" si="5"/>
        <v>474.16839946749724</v>
      </c>
      <c r="Q27" s="65">
        <f t="shared" si="6"/>
        <v>1086.2733637722015</v>
      </c>
      <c r="S27" s="74"/>
      <c r="T27" s="71"/>
      <c r="U27" s="71"/>
      <c r="V27" s="71"/>
      <c r="W27" s="71"/>
      <c r="X27" s="71"/>
      <c r="Y27" s="71"/>
      <c r="Z27" s="75"/>
      <c r="AA27" s="66">
        <f t="shared" si="8"/>
        <v>0.36770534939427768</v>
      </c>
      <c r="AB27" s="71"/>
      <c r="AC27" s="71"/>
      <c r="AD27" s="71"/>
      <c r="AE27" s="71"/>
      <c r="AF27" s="71"/>
      <c r="AG27" s="72"/>
    </row>
    <row r="28" spans="1:33" x14ac:dyDescent="0.25">
      <c r="A28" s="62">
        <v>43017</v>
      </c>
      <c r="B28" s="63">
        <f t="shared" si="9"/>
        <v>26</v>
      </c>
      <c r="C28" s="64">
        <f t="shared" si="10"/>
        <v>189.32503957710094</v>
      </c>
      <c r="D28" s="64">
        <f t="shared" si="11"/>
        <v>148.17762483359289</v>
      </c>
      <c r="E28" s="65">
        <f t="shared" si="0"/>
        <v>41.147414743508051</v>
      </c>
      <c r="F28" s="54"/>
      <c r="G28" s="66">
        <f>C28*TDEE!$B$5</f>
        <v>2368.6417324793883</v>
      </c>
      <c r="H28" s="64">
        <f t="shared" si="12"/>
        <v>1275.5698570487496</v>
      </c>
      <c r="I28" s="64">
        <f t="shared" si="13"/>
        <v>1093.0718754306388</v>
      </c>
      <c r="J28" s="52">
        <f t="shared" si="1"/>
        <v>0.36444853058535703</v>
      </c>
      <c r="K28" s="64">
        <f t="shared" si="2"/>
        <v>59.878163995904615</v>
      </c>
      <c r="L28" s="64">
        <v>20</v>
      </c>
      <c r="M28" s="52">
        <f>Protein_Amt!$B$6</f>
        <v>118.54209986687431</v>
      </c>
      <c r="N28" s="64">
        <f t="shared" si="3"/>
        <v>538.90347596314155</v>
      </c>
      <c r="O28" s="64">
        <f t="shared" si="4"/>
        <v>80</v>
      </c>
      <c r="P28" s="64">
        <f t="shared" si="5"/>
        <v>474.16839946749724</v>
      </c>
      <c r="Q28" s="65">
        <f t="shared" si="6"/>
        <v>1093.0718754306388</v>
      </c>
      <c r="S28" s="74"/>
      <c r="T28" s="71"/>
      <c r="U28" s="71"/>
      <c r="V28" s="71"/>
      <c r="W28" s="71"/>
      <c r="X28" s="71"/>
      <c r="Y28" s="71"/>
      <c r="Z28" s="75"/>
      <c r="AA28" s="66">
        <f t="shared" si="8"/>
        <v>0.36444853058535703</v>
      </c>
      <c r="AB28" s="71"/>
      <c r="AC28" s="71"/>
      <c r="AD28" s="71"/>
      <c r="AE28" s="71"/>
      <c r="AF28" s="71"/>
      <c r="AG28" s="72"/>
    </row>
    <row r="29" spans="1:33" x14ac:dyDescent="0.25">
      <c r="A29" s="62">
        <v>43018</v>
      </c>
      <c r="B29" s="63">
        <f t="shared" si="9"/>
        <v>27</v>
      </c>
      <c r="C29" s="64">
        <f t="shared" si="10"/>
        <v>188.96059104651559</v>
      </c>
      <c r="D29" s="64">
        <f t="shared" si="11"/>
        <v>148.17762483359289</v>
      </c>
      <c r="E29" s="65">
        <f t="shared" si="0"/>
        <v>40.782966212922702</v>
      </c>
      <c r="F29" s="54"/>
      <c r="G29" s="66">
        <f>C29*TDEE!$B$5</f>
        <v>2364.0821243007053</v>
      </c>
      <c r="H29" s="64">
        <f t="shared" si="12"/>
        <v>1264.2719526006038</v>
      </c>
      <c r="I29" s="64">
        <f t="shared" si="13"/>
        <v>1099.8101717001016</v>
      </c>
      <c r="J29" s="52">
        <f t="shared" si="1"/>
        <v>0.36122055788588681</v>
      </c>
      <c r="K29" s="64">
        <f t="shared" si="2"/>
        <v>60.626863581400485</v>
      </c>
      <c r="L29" s="64">
        <v>20</v>
      </c>
      <c r="M29" s="52">
        <f>Protein_Amt!$B$6</f>
        <v>118.54209986687431</v>
      </c>
      <c r="N29" s="64">
        <f t="shared" si="3"/>
        <v>545.64177223260435</v>
      </c>
      <c r="O29" s="64">
        <f t="shared" si="4"/>
        <v>80</v>
      </c>
      <c r="P29" s="64">
        <f t="shared" si="5"/>
        <v>474.16839946749724</v>
      </c>
      <c r="Q29" s="65">
        <f t="shared" si="6"/>
        <v>1099.8101717001016</v>
      </c>
      <c r="S29" s="74"/>
      <c r="T29" s="71"/>
      <c r="U29" s="71"/>
      <c r="V29" s="71"/>
      <c r="W29" s="71"/>
      <c r="X29" s="71"/>
      <c r="Y29" s="71"/>
      <c r="Z29" s="75"/>
      <c r="AA29" s="66">
        <f t="shared" si="8"/>
        <v>0.36122055788588681</v>
      </c>
      <c r="AB29" s="71"/>
      <c r="AC29" s="71"/>
      <c r="AD29" s="71"/>
      <c r="AE29" s="71"/>
      <c r="AF29" s="71"/>
      <c r="AG29" s="72"/>
    </row>
    <row r="30" spans="1:33" x14ac:dyDescent="0.25">
      <c r="A30" s="62">
        <v>43019</v>
      </c>
      <c r="B30" s="63">
        <f t="shared" si="9"/>
        <v>28</v>
      </c>
      <c r="C30" s="64">
        <f t="shared" si="10"/>
        <v>188.59937048862969</v>
      </c>
      <c r="D30" s="64">
        <f t="shared" si="11"/>
        <v>148.17762483359289</v>
      </c>
      <c r="E30" s="65">
        <f t="shared" si="0"/>
        <v>40.421745655036801</v>
      </c>
      <c r="F30" s="54"/>
      <c r="G30" s="66">
        <f>C30*TDEE!$B$5</f>
        <v>2359.5629012230329</v>
      </c>
      <c r="H30" s="64">
        <f t="shared" si="12"/>
        <v>1253.0741153061408</v>
      </c>
      <c r="I30" s="64">
        <f t="shared" si="13"/>
        <v>1106.4887859168921</v>
      </c>
      <c r="J30" s="52">
        <f t="shared" si="1"/>
        <v>0.35802117580175452</v>
      </c>
      <c r="K30" s="64">
        <f t="shared" si="2"/>
        <v>61.36893182771054</v>
      </c>
      <c r="L30" s="64">
        <v>20</v>
      </c>
      <c r="M30" s="52">
        <f>Protein_Amt!$B$6</f>
        <v>118.54209986687431</v>
      </c>
      <c r="N30" s="64">
        <f t="shared" si="3"/>
        <v>552.32038644939485</v>
      </c>
      <c r="O30" s="64">
        <f t="shared" si="4"/>
        <v>80</v>
      </c>
      <c r="P30" s="64">
        <f t="shared" si="5"/>
        <v>474.16839946749724</v>
      </c>
      <c r="Q30" s="65">
        <f t="shared" si="6"/>
        <v>1106.4887859168921</v>
      </c>
      <c r="S30" s="74"/>
      <c r="T30" s="71"/>
      <c r="U30" s="71"/>
      <c r="V30" s="71"/>
      <c r="W30" s="71"/>
      <c r="X30" s="71"/>
      <c r="Y30" s="71"/>
      <c r="Z30" s="75"/>
      <c r="AA30" s="66">
        <f t="shared" si="8"/>
        <v>0.35802117580175452</v>
      </c>
      <c r="AB30" s="71"/>
      <c r="AC30" s="71"/>
      <c r="AD30" s="71"/>
      <c r="AE30" s="71"/>
      <c r="AF30" s="71"/>
      <c r="AG30" s="72"/>
    </row>
    <row r="31" spans="1:33" x14ac:dyDescent="0.25">
      <c r="A31" s="62">
        <v>43020</v>
      </c>
      <c r="B31" s="63">
        <f t="shared" si="9"/>
        <v>29</v>
      </c>
      <c r="C31" s="64">
        <f t="shared" si="10"/>
        <v>188.24134931282794</v>
      </c>
      <c r="D31" s="64">
        <f t="shared" si="11"/>
        <v>148.17762483359289</v>
      </c>
      <c r="E31" s="65">
        <f t="shared" si="0"/>
        <v>40.063724479235049</v>
      </c>
      <c r="F31" s="54"/>
      <c r="G31" s="66">
        <f>C31*TDEE!$B$5</f>
        <v>2355.0837055497632</v>
      </c>
      <c r="H31" s="64">
        <f t="shared" si="12"/>
        <v>1241.9754588562864</v>
      </c>
      <c r="I31" s="64">
        <f t="shared" si="13"/>
        <v>1113.1082466934768</v>
      </c>
      <c r="J31" s="52">
        <f t="shared" si="1"/>
        <v>0.35485013110179614</v>
      </c>
      <c r="K31" s="64">
        <f t="shared" si="2"/>
        <v>62.104427469553279</v>
      </c>
      <c r="L31" s="64">
        <v>20</v>
      </c>
      <c r="M31" s="52">
        <f>Protein_Amt!$B$6</f>
        <v>118.54209986687431</v>
      </c>
      <c r="N31" s="64">
        <f t="shared" si="3"/>
        <v>558.93984722597952</v>
      </c>
      <c r="O31" s="64">
        <f t="shared" si="4"/>
        <v>80</v>
      </c>
      <c r="P31" s="64">
        <f t="shared" si="5"/>
        <v>474.16839946749724</v>
      </c>
      <c r="Q31" s="65">
        <f t="shared" si="6"/>
        <v>1113.1082466934768</v>
      </c>
      <c r="S31" s="74"/>
      <c r="T31" s="71"/>
      <c r="U31" s="71"/>
      <c r="V31" s="71"/>
      <c r="W31" s="71"/>
      <c r="X31" s="71"/>
      <c r="Y31" s="71"/>
      <c r="Z31" s="75"/>
      <c r="AA31" s="66">
        <f t="shared" si="8"/>
        <v>0.35485013110179614</v>
      </c>
      <c r="AB31" s="71"/>
      <c r="AC31" s="71"/>
      <c r="AD31" s="71"/>
      <c r="AE31" s="71"/>
      <c r="AF31" s="71"/>
      <c r="AG31" s="72"/>
    </row>
    <row r="32" spans="1:33" x14ac:dyDescent="0.25">
      <c r="A32" s="62">
        <v>43021</v>
      </c>
      <c r="B32" s="63">
        <f t="shared" si="9"/>
        <v>30</v>
      </c>
      <c r="C32" s="64">
        <f t="shared" si="10"/>
        <v>187.88649918172615</v>
      </c>
      <c r="D32" s="64">
        <f t="shared" si="11"/>
        <v>148.17762483359289</v>
      </c>
      <c r="E32" s="65">
        <f t="shared" si="0"/>
        <v>39.708874348133264</v>
      </c>
      <c r="F32" s="54"/>
      <c r="G32" s="66">
        <f>C32*TDEE!$B$5</f>
        <v>2350.6441827524568</v>
      </c>
      <c r="H32" s="64">
        <f t="shared" si="12"/>
        <v>1230.9751047921311</v>
      </c>
      <c r="I32" s="64">
        <f t="shared" si="13"/>
        <v>1119.6690779603257</v>
      </c>
      <c r="J32" s="52">
        <f t="shared" si="1"/>
        <v>0.35170717279775177</v>
      </c>
      <c r="K32" s="64">
        <f t="shared" si="2"/>
        <v>62.833408721425386</v>
      </c>
      <c r="L32" s="64">
        <v>20</v>
      </c>
      <c r="M32" s="52">
        <f>Protein_Amt!$B$6</f>
        <v>118.54209986687431</v>
      </c>
      <c r="N32" s="64">
        <f t="shared" si="3"/>
        <v>565.50067849282846</v>
      </c>
      <c r="O32" s="64">
        <f t="shared" si="4"/>
        <v>80</v>
      </c>
      <c r="P32" s="64">
        <f t="shared" si="5"/>
        <v>474.16839946749724</v>
      </c>
      <c r="Q32" s="65">
        <f t="shared" si="6"/>
        <v>1119.6690779603257</v>
      </c>
      <c r="S32" s="74"/>
      <c r="T32" s="71"/>
      <c r="U32" s="71"/>
      <c r="V32" s="71"/>
      <c r="W32" s="71"/>
      <c r="X32" s="71"/>
      <c r="Y32" s="71"/>
      <c r="Z32" s="75"/>
      <c r="AA32" s="66">
        <f t="shared" si="8"/>
        <v>0.35170717279775177</v>
      </c>
      <c r="AB32" s="71"/>
      <c r="AC32" s="71"/>
      <c r="AD32" s="71"/>
      <c r="AE32" s="71"/>
      <c r="AF32" s="71"/>
      <c r="AG32" s="72"/>
    </row>
    <row r="33" spans="1:33" x14ac:dyDescent="0.25">
      <c r="A33" s="62">
        <v>43022</v>
      </c>
      <c r="B33" s="63">
        <f t="shared" si="9"/>
        <v>31</v>
      </c>
      <c r="C33" s="64">
        <f t="shared" si="10"/>
        <v>187.53479200892841</v>
      </c>
      <c r="D33" s="64">
        <f t="shared" si="11"/>
        <v>148.17762483359289</v>
      </c>
      <c r="E33" s="65">
        <f t="shared" si="0"/>
        <v>39.357167175335519</v>
      </c>
      <c r="F33" s="54"/>
      <c r="G33" s="66">
        <f>C33*TDEE!$B$5</f>
        <v>2346.2439814427839</v>
      </c>
      <c r="H33" s="64">
        <f t="shared" si="12"/>
        <v>1220.0721824354011</v>
      </c>
      <c r="I33" s="64">
        <f t="shared" si="13"/>
        <v>1126.1717990073828</v>
      </c>
      <c r="J33" s="52">
        <f t="shared" si="1"/>
        <v>0.34859205212440031</v>
      </c>
      <c r="K33" s="64">
        <f t="shared" si="2"/>
        <v>63.555933282209509</v>
      </c>
      <c r="L33" s="64">
        <v>20</v>
      </c>
      <c r="M33" s="52">
        <f>Protein_Amt!$B$6</f>
        <v>118.54209986687431</v>
      </c>
      <c r="N33" s="64">
        <f t="shared" si="3"/>
        <v>572.00339953988555</v>
      </c>
      <c r="O33" s="64">
        <f t="shared" si="4"/>
        <v>80</v>
      </c>
      <c r="P33" s="64">
        <f t="shared" si="5"/>
        <v>474.16839946749724</v>
      </c>
      <c r="Q33" s="65">
        <f t="shared" si="6"/>
        <v>1126.1717990073828</v>
      </c>
      <c r="S33" s="74"/>
      <c r="T33" s="71"/>
      <c r="U33" s="71"/>
      <c r="V33" s="71"/>
      <c r="W33" s="71"/>
      <c r="X33" s="71"/>
      <c r="Y33" s="71"/>
      <c r="Z33" s="75"/>
      <c r="AA33" s="66">
        <f t="shared" si="8"/>
        <v>0.34859205212440031</v>
      </c>
      <c r="AB33" s="71"/>
      <c r="AC33" s="71"/>
      <c r="AD33" s="71"/>
      <c r="AE33" s="71"/>
      <c r="AF33" s="71"/>
      <c r="AG33" s="72"/>
    </row>
    <row r="34" spans="1:33" x14ac:dyDescent="0.25">
      <c r="A34" s="62">
        <v>43023</v>
      </c>
      <c r="B34" s="63">
        <f t="shared" si="9"/>
        <v>32</v>
      </c>
      <c r="C34" s="64">
        <f t="shared" si="10"/>
        <v>187.18619995680402</v>
      </c>
      <c r="D34" s="64">
        <f t="shared" si="11"/>
        <v>148.17762483359289</v>
      </c>
      <c r="E34" s="65">
        <f t="shared" si="0"/>
        <v>39.008575123211131</v>
      </c>
      <c r="F34" s="54"/>
      <c r="G34" s="66">
        <f>C34*TDEE!$B$5</f>
        <v>2341.8827533447106</v>
      </c>
      <c r="H34" s="64">
        <f t="shared" si="12"/>
        <v>1209.265828819545</v>
      </c>
      <c r="I34" s="64">
        <f t="shared" si="13"/>
        <v>1132.6169245251656</v>
      </c>
      <c r="J34" s="52">
        <f t="shared" si="1"/>
        <v>0.34550452251987002</v>
      </c>
      <c r="K34" s="64">
        <f t="shared" si="2"/>
        <v>64.272058339740923</v>
      </c>
      <c r="L34" s="64">
        <v>20</v>
      </c>
      <c r="M34" s="52">
        <f>Protein_Amt!$B$6</f>
        <v>118.54209986687431</v>
      </c>
      <c r="N34" s="64">
        <f t="shared" si="3"/>
        <v>578.44852505766835</v>
      </c>
      <c r="O34" s="64">
        <f t="shared" si="4"/>
        <v>80</v>
      </c>
      <c r="P34" s="64">
        <f t="shared" si="5"/>
        <v>474.16839946749724</v>
      </c>
      <c r="Q34" s="65">
        <f t="shared" si="6"/>
        <v>1132.6169245251656</v>
      </c>
      <c r="S34" s="74"/>
      <c r="T34" s="71"/>
      <c r="U34" s="71"/>
      <c r="V34" s="71"/>
      <c r="W34" s="71"/>
      <c r="X34" s="71"/>
      <c r="Y34" s="71"/>
      <c r="Z34" s="75"/>
      <c r="AA34" s="66">
        <f t="shared" si="8"/>
        <v>0.34550452251987002</v>
      </c>
      <c r="AB34" s="71"/>
      <c r="AC34" s="71"/>
      <c r="AD34" s="71"/>
      <c r="AE34" s="71"/>
      <c r="AF34" s="71"/>
      <c r="AG34" s="72"/>
    </row>
    <row r="35" spans="1:33" x14ac:dyDescent="0.25">
      <c r="A35" s="62">
        <v>43024</v>
      </c>
      <c r="B35" s="63">
        <f t="shared" si="9"/>
        <v>33</v>
      </c>
      <c r="C35" s="64">
        <f t="shared" si="10"/>
        <v>186.84069543428416</v>
      </c>
      <c r="D35" s="64">
        <f t="shared" si="11"/>
        <v>148.17762483359289</v>
      </c>
      <c r="E35" s="65">
        <f t="shared" ref="E35:E66" si="14">C35-D35</f>
        <v>38.66307060069127</v>
      </c>
      <c r="F35" s="54"/>
      <c r="G35" s="66">
        <f>C35*TDEE!$B$5</f>
        <v>2337.5601532669348</v>
      </c>
      <c r="H35" s="64">
        <f t="shared" si="12"/>
        <v>1198.5551886214294</v>
      </c>
      <c r="I35" s="64">
        <f t="shared" si="13"/>
        <v>1139.0049646455054</v>
      </c>
      <c r="J35" s="52">
        <f t="shared" ref="J35:J66" si="15">($G35-$Q35)/3500</f>
        <v>0.34244433960612269</v>
      </c>
      <c r="K35" s="64">
        <f t="shared" ref="K35:K66" si="16">N35/9</f>
        <v>64.981840575334246</v>
      </c>
      <c r="L35" s="64">
        <v>20</v>
      </c>
      <c r="M35" s="52">
        <f>Protein_Amt!$B$6</f>
        <v>118.54209986687431</v>
      </c>
      <c r="N35" s="64">
        <f t="shared" ref="N35:N66" si="17">MAX(0,I35-(O35+P35))</f>
        <v>584.83656517800819</v>
      </c>
      <c r="O35" s="64">
        <f t="shared" ref="O35:O66" si="18">4*L35</f>
        <v>80</v>
      </c>
      <c r="P35" s="64">
        <f t="shared" ref="P35:P66" si="19">4*M35</f>
        <v>474.16839946749724</v>
      </c>
      <c r="Q35" s="65">
        <f t="shared" ref="Q35:Q66" si="20">SUM(N35:P35)</f>
        <v>1139.0049646455054</v>
      </c>
      <c r="S35" s="74"/>
      <c r="T35" s="71"/>
      <c r="U35" s="71"/>
      <c r="V35" s="71"/>
      <c r="W35" s="71"/>
      <c r="X35" s="71"/>
      <c r="Y35" s="71"/>
      <c r="Z35" s="75"/>
      <c r="AA35" s="66">
        <f t="shared" ref="AA35:AA66" si="21">($H35-Z35)/3500</f>
        <v>0.34244433960612269</v>
      </c>
      <c r="AB35" s="71"/>
      <c r="AC35" s="71"/>
      <c r="AD35" s="71"/>
      <c r="AE35" s="71"/>
      <c r="AF35" s="71"/>
      <c r="AG35" s="72"/>
    </row>
    <row r="36" spans="1:33" x14ac:dyDescent="0.25">
      <c r="A36" s="62">
        <v>43025</v>
      </c>
      <c r="B36" s="63">
        <f t="shared" ref="B36:B67" si="22">B35+1</f>
        <v>34</v>
      </c>
      <c r="C36" s="64">
        <f t="shared" ref="C36:C67" si="23">C35-AA35</f>
        <v>186.49825109467804</v>
      </c>
      <c r="D36" s="64">
        <f t="shared" ref="D36:D67" si="24">$D$3</f>
        <v>148.17762483359289</v>
      </c>
      <c r="E36" s="65">
        <f t="shared" si="14"/>
        <v>38.320626261085152</v>
      </c>
      <c r="F36" s="54"/>
      <c r="G36" s="66">
        <f>C36*TDEE!$B$5</f>
        <v>2333.2758390755621</v>
      </c>
      <c r="H36" s="64">
        <f t="shared" ref="H36:H67" si="25">$E36*31</f>
        <v>1187.9394140936397</v>
      </c>
      <c r="I36" s="64">
        <f t="shared" ref="I36:I67" si="26">$G36-$H36</f>
        <v>1145.3364249819224</v>
      </c>
      <c r="J36" s="52">
        <f t="shared" si="15"/>
        <v>0.33941126116961134</v>
      </c>
      <c r="K36" s="64">
        <f t="shared" si="16"/>
        <v>65.685336168269458</v>
      </c>
      <c r="L36" s="64">
        <v>20</v>
      </c>
      <c r="M36" s="52">
        <f>Protein_Amt!$B$6</f>
        <v>118.54209986687431</v>
      </c>
      <c r="N36" s="64">
        <f t="shared" si="17"/>
        <v>591.16802551442515</v>
      </c>
      <c r="O36" s="64">
        <f t="shared" si="18"/>
        <v>80</v>
      </c>
      <c r="P36" s="64">
        <f t="shared" si="19"/>
        <v>474.16839946749724</v>
      </c>
      <c r="Q36" s="65">
        <f t="shared" si="20"/>
        <v>1145.3364249819224</v>
      </c>
      <c r="S36" s="74"/>
      <c r="T36" s="71"/>
      <c r="U36" s="71"/>
      <c r="V36" s="71"/>
      <c r="W36" s="71"/>
      <c r="X36" s="71"/>
      <c r="Y36" s="71"/>
      <c r="Z36" s="75"/>
      <c r="AA36" s="66">
        <f t="shared" si="21"/>
        <v>0.33941126116961134</v>
      </c>
      <c r="AB36" s="71"/>
      <c r="AC36" s="71"/>
      <c r="AD36" s="71"/>
      <c r="AE36" s="71"/>
      <c r="AF36" s="71"/>
      <c r="AG36" s="72"/>
    </row>
    <row r="37" spans="1:33" x14ac:dyDescent="0.25">
      <c r="A37" s="62">
        <v>43026</v>
      </c>
      <c r="B37" s="63">
        <f t="shared" si="22"/>
        <v>35</v>
      </c>
      <c r="C37" s="64">
        <f t="shared" si="23"/>
        <v>186.15883983350844</v>
      </c>
      <c r="D37" s="64">
        <f t="shared" si="24"/>
        <v>148.17762483359289</v>
      </c>
      <c r="E37" s="65">
        <f t="shared" si="14"/>
        <v>37.981214999915551</v>
      </c>
      <c r="F37" s="54"/>
      <c r="G37" s="66">
        <f>C37*TDEE!$B$5</f>
        <v>2329.0294716670273</v>
      </c>
      <c r="H37" s="64">
        <f t="shared" si="25"/>
        <v>1177.417664997382</v>
      </c>
      <c r="I37" s="64">
        <f t="shared" si="26"/>
        <v>1151.6118066696454</v>
      </c>
      <c r="J37" s="52">
        <f t="shared" si="15"/>
        <v>0.33640504714210911</v>
      </c>
      <c r="K37" s="64">
        <f t="shared" si="16"/>
        <v>66.382600800238677</v>
      </c>
      <c r="L37" s="64">
        <v>20</v>
      </c>
      <c r="M37" s="52">
        <f>Protein_Amt!$B$6</f>
        <v>118.54209986687431</v>
      </c>
      <c r="N37" s="64">
        <f t="shared" si="17"/>
        <v>597.44340720214814</v>
      </c>
      <c r="O37" s="64">
        <f t="shared" si="18"/>
        <v>80</v>
      </c>
      <c r="P37" s="64">
        <f t="shared" si="19"/>
        <v>474.16839946749724</v>
      </c>
      <c r="Q37" s="65">
        <f t="shared" si="20"/>
        <v>1151.6118066696454</v>
      </c>
      <c r="S37" s="74"/>
      <c r="T37" s="71"/>
      <c r="U37" s="71"/>
      <c r="V37" s="71"/>
      <c r="W37" s="71"/>
      <c r="X37" s="71"/>
      <c r="Y37" s="71"/>
      <c r="Z37" s="75"/>
      <c r="AA37" s="66">
        <f t="shared" si="21"/>
        <v>0.33640504714210911</v>
      </c>
      <c r="AB37" s="71"/>
      <c r="AC37" s="71"/>
      <c r="AD37" s="71"/>
      <c r="AE37" s="71"/>
      <c r="AF37" s="71"/>
      <c r="AG37" s="72"/>
    </row>
    <row r="38" spans="1:33" x14ac:dyDescent="0.25">
      <c r="A38" s="62">
        <v>43027</v>
      </c>
      <c r="B38" s="63">
        <f t="shared" si="22"/>
        <v>36</v>
      </c>
      <c r="C38" s="64">
        <f t="shared" si="23"/>
        <v>185.82243478636633</v>
      </c>
      <c r="D38" s="64">
        <f t="shared" si="24"/>
        <v>148.17762483359289</v>
      </c>
      <c r="E38" s="65">
        <f t="shared" si="14"/>
        <v>37.644809952773443</v>
      </c>
      <c r="F38" s="54"/>
      <c r="G38" s="66">
        <f>C38*TDEE!$B$5</f>
        <v>2324.8207149412533</v>
      </c>
      <c r="H38" s="64">
        <f t="shared" si="25"/>
        <v>1166.9891085359768</v>
      </c>
      <c r="I38" s="64">
        <f t="shared" si="26"/>
        <v>1157.8316064052765</v>
      </c>
      <c r="J38" s="52">
        <f t="shared" si="15"/>
        <v>0.33342545958170766</v>
      </c>
      <c r="K38" s="64">
        <f t="shared" si="16"/>
        <v>67.073689659753256</v>
      </c>
      <c r="L38" s="64">
        <v>20</v>
      </c>
      <c r="M38" s="52">
        <f>Protein_Amt!$B$6</f>
        <v>118.54209986687431</v>
      </c>
      <c r="N38" s="64">
        <f t="shared" si="17"/>
        <v>603.66320693777925</v>
      </c>
      <c r="O38" s="64">
        <f t="shared" si="18"/>
        <v>80</v>
      </c>
      <c r="P38" s="64">
        <f t="shared" si="19"/>
        <v>474.16839946749724</v>
      </c>
      <c r="Q38" s="65">
        <f t="shared" si="20"/>
        <v>1157.8316064052765</v>
      </c>
      <c r="S38" s="74"/>
      <c r="T38" s="71"/>
      <c r="U38" s="71"/>
      <c r="V38" s="71"/>
      <c r="W38" s="71"/>
      <c r="X38" s="71"/>
      <c r="Y38" s="71"/>
      <c r="Z38" s="75"/>
      <c r="AA38" s="66">
        <f t="shared" si="21"/>
        <v>0.33342545958170766</v>
      </c>
      <c r="AB38" s="71"/>
      <c r="AC38" s="71"/>
      <c r="AD38" s="71"/>
      <c r="AE38" s="71"/>
      <c r="AF38" s="71"/>
      <c r="AG38" s="72"/>
    </row>
    <row r="39" spans="1:33" x14ac:dyDescent="0.25">
      <c r="A39" s="62">
        <v>43028</v>
      </c>
      <c r="B39" s="63">
        <f t="shared" si="22"/>
        <v>37</v>
      </c>
      <c r="C39" s="64">
        <f t="shared" si="23"/>
        <v>185.48900932678461</v>
      </c>
      <c r="D39" s="64">
        <f t="shared" si="24"/>
        <v>148.17762483359289</v>
      </c>
      <c r="E39" s="65">
        <f t="shared" si="14"/>
        <v>37.311384493191724</v>
      </c>
      <c r="F39" s="54"/>
      <c r="G39" s="66">
        <f>C39*TDEE!$B$5</f>
        <v>2320.6492357750508</v>
      </c>
      <c r="H39" s="64">
        <f t="shared" si="25"/>
        <v>1156.6529192889434</v>
      </c>
      <c r="I39" s="64">
        <f t="shared" si="26"/>
        <v>1163.9963164861074</v>
      </c>
      <c r="J39" s="52">
        <f t="shared" si="15"/>
        <v>0.33047226265398383</v>
      </c>
      <c r="K39" s="64">
        <f t="shared" si="16"/>
        <v>67.758657446512245</v>
      </c>
      <c r="L39" s="64">
        <v>20</v>
      </c>
      <c r="M39" s="52">
        <f>Protein_Amt!$B$6</f>
        <v>118.54209986687431</v>
      </c>
      <c r="N39" s="64">
        <f t="shared" si="17"/>
        <v>609.82791701861015</v>
      </c>
      <c r="O39" s="64">
        <f t="shared" si="18"/>
        <v>80</v>
      </c>
      <c r="P39" s="64">
        <f t="shared" si="19"/>
        <v>474.16839946749724</v>
      </c>
      <c r="Q39" s="65">
        <f t="shared" si="20"/>
        <v>1163.9963164861074</v>
      </c>
      <c r="S39" s="74"/>
      <c r="T39" s="71"/>
      <c r="U39" s="71"/>
      <c r="V39" s="71"/>
      <c r="W39" s="71"/>
      <c r="X39" s="71"/>
      <c r="Y39" s="71"/>
      <c r="Z39" s="75"/>
      <c r="AA39" s="66">
        <f t="shared" si="21"/>
        <v>0.33047226265398383</v>
      </c>
      <c r="AB39" s="71"/>
      <c r="AC39" s="71"/>
      <c r="AD39" s="71"/>
      <c r="AE39" s="71"/>
      <c r="AF39" s="71"/>
      <c r="AG39" s="72"/>
    </row>
    <row r="40" spans="1:33" x14ac:dyDescent="0.25">
      <c r="A40" s="62">
        <v>43029</v>
      </c>
      <c r="B40" s="63">
        <f t="shared" si="22"/>
        <v>38</v>
      </c>
      <c r="C40" s="64">
        <f t="shared" si="23"/>
        <v>185.15853706413063</v>
      </c>
      <c r="D40" s="64">
        <f t="shared" si="24"/>
        <v>148.17762483359289</v>
      </c>
      <c r="E40" s="65">
        <f t="shared" si="14"/>
        <v>36.98091223053774</v>
      </c>
      <c r="F40" s="54"/>
      <c r="G40" s="66">
        <f>C40*TDEE!$B$5</f>
        <v>2316.5147039957487</v>
      </c>
      <c r="H40" s="64">
        <f t="shared" si="25"/>
        <v>1146.4082791466699</v>
      </c>
      <c r="I40" s="64">
        <f t="shared" si="26"/>
        <v>1170.1064248490788</v>
      </c>
      <c r="J40" s="52">
        <f t="shared" si="15"/>
        <v>0.32754522261333424</v>
      </c>
      <c r="K40" s="64">
        <f t="shared" si="16"/>
        <v>68.437558375731285</v>
      </c>
      <c r="L40" s="64">
        <v>20</v>
      </c>
      <c r="M40" s="52">
        <f>Protein_Amt!$B$6</f>
        <v>118.54209986687431</v>
      </c>
      <c r="N40" s="64">
        <f t="shared" si="17"/>
        <v>615.93802538158161</v>
      </c>
      <c r="O40" s="64">
        <f t="shared" si="18"/>
        <v>80</v>
      </c>
      <c r="P40" s="64">
        <f t="shared" si="19"/>
        <v>474.16839946749724</v>
      </c>
      <c r="Q40" s="65">
        <f t="shared" si="20"/>
        <v>1170.1064248490788</v>
      </c>
      <c r="S40" s="74"/>
      <c r="T40" s="71"/>
      <c r="U40" s="71"/>
      <c r="V40" s="71"/>
      <c r="W40" s="71"/>
      <c r="X40" s="71"/>
      <c r="Y40" s="71"/>
      <c r="Z40" s="75"/>
      <c r="AA40" s="66">
        <f t="shared" si="21"/>
        <v>0.32754522261333424</v>
      </c>
      <c r="AB40" s="71"/>
      <c r="AC40" s="71"/>
      <c r="AD40" s="71"/>
      <c r="AE40" s="71"/>
      <c r="AF40" s="71"/>
      <c r="AG40" s="72"/>
    </row>
    <row r="41" spans="1:33" x14ac:dyDescent="0.25">
      <c r="A41" s="62">
        <v>43030</v>
      </c>
      <c r="B41" s="63">
        <f t="shared" si="22"/>
        <v>39</v>
      </c>
      <c r="C41" s="64">
        <f t="shared" si="23"/>
        <v>184.83099184151729</v>
      </c>
      <c r="D41" s="64">
        <f t="shared" si="24"/>
        <v>148.17762483359289</v>
      </c>
      <c r="E41" s="65">
        <f t="shared" si="14"/>
        <v>36.653367007924402</v>
      </c>
      <c r="F41" s="54"/>
      <c r="G41" s="66">
        <f>C41*TDEE!$B$5</f>
        <v>2312.4167923550635</v>
      </c>
      <c r="H41" s="64">
        <f t="shared" si="25"/>
        <v>1136.2543772456565</v>
      </c>
      <c r="I41" s="64">
        <f t="shared" si="26"/>
        <v>1176.162415109407</v>
      </c>
      <c r="J41" s="52">
        <f t="shared" si="15"/>
        <v>0.32464410778447328</v>
      </c>
      <c r="K41" s="64">
        <f t="shared" si="16"/>
        <v>69.110446182434416</v>
      </c>
      <c r="L41" s="64">
        <v>20</v>
      </c>
      <c r="M41" s="52">
        <f>Protein_Amt!$B$6</f>
        <v>118.54209986687431</v>
      </c>
      <c r="N41" s="64">
        <f t="shared" si="17"/>
        <v>621.99401564190975</v>
      </c>
      <c r="O41" s="64">
        <f t="shared" si="18"/>
        <v>80</v>
      </c>
      <c r="P41" s="64">
        <f t="shared" si="19"/>
        <v>474.16839946749724</v>
      </c>
      <c r="Q41" s="65">
        <f t="shared" si="20"/>
        <v>1176.162415109407</v>
      </c>
      <c r="S41" s="74"/>
      <c r="T41" s="71"/>
      <c r="U41" s="71"/>
      <c r="V41" s="71"/>
      <c r="W41" s="71"/>
      <c r="X41" s="71"/>
      <c r="Y41" s="71"/>
      <c r="Z41" s="75"/>
      <c r="AA41" s="66">
        <f t="shared" si="21"/>
        <v>0.32464410778447328</v>
      </c>
      <c r="AB41" s="71"/>
      <c r="AC41" s="71"/>
      <c r="AD41" s="71"/>
      <c r="AE41" s="71"/>
      <c r="AF41" s="71"/>
      <c r="AG41" s="72"/>
    </row>
    <row r="42" spans="1:33" x14ac:dyDescent="0.25">
      <c r="A42" s="62">
        <v>43031</v>
      </c>
      <c r="B42" s="63">
        <f t="shared" si="22"/>
        <v>40</v>
      </c>
      <c r="C42" s="64">
        <f t="shared" si="23"/>
        <v>184.50634773373281</v>
      </c>
      <c r="D42" s="64">
        <f t="shared" si="24"/>
        <v>148.17762483359289</v>
      </c>
      <c r="E42" s="65">
        <f t="shared" si="14"/>
        <v>36.328722900139923</v>
      </c>
      <c r="F42" s="54"/>
      <c r="G42" s="66">
        <f>C42*TDEE!$B$5</f>
        <v>2308.3551765031957</v>
      </c>
      <c r="H42" s="64">
        <f t="shared" si="25"/>
        <v>1126.1904099043377</v>
      </c>
      <c r="I42" s="64">
        <f t="shared" si="26"/>
        <v>1182.164766598858</v>
      </c>
      <c r="J42" s="52">
        <f t="shared" si="15"/>
        <v>0.32176868854409646</v>
      </c>
      <c r="K42" s="64">
        <f t="shared" si="16"/>
        <v>69.777374125706757</v>
      </c>
      <c r="L42" s="64">
        <v>20</v>
      </c>
      <c r="M42" s="52">
        <f>Protein_Amt!$B$6</f>
        <v>118.54209986687431</v>
      </c>
      <c r="N42" s="64">
        <f t="shared" si="17"/>
        <v>627.99636713136078</v>
      </c>
      <c r="O42" s="64">
        <f t="shared" si="18"/>
        <v>80</v>
      </c>
      <c r="P42" s="64">
        <f t="shared" si="19"/>
        <v>474.16839946749724</v>
      </c>
      <c r="Q42" s="65">
        <f t="shared" si="20"/>
        <v>1182.164766598858</v>
      </c>
      <c r="S42" s="74"/>
      <c r="T42" s="71"/>
      <c r="U42" s="71"/>
      <c r="V42" s="71"/>
      <c r="W42" s="71"/>
      <c r="X42" s="71"/>
      <c r="Y42" s="71"/>
      <c r="Z42" s="75"/>
      <c r="AA42" s="66">
        <f t="shared" si="21"/>
        <v>0.32176868854409646</v>
      </c>
      <c r="AB42" s="71"/>
      <c r="AC42" s="71"/>
      <c r="AD42" s="71"/>
      <c r="AE42" s="71"/>
      <c r="AF42" s="71"/>
      <c r="AG42" s="72"/>
    </row>
    <row r="43" spans="1:33" x14ac:dyDescent="0.25">
      <c r="A43" s="62">
        <v>43032</v>
      </c>
      <c r="B43" s="63">
        <f t="shared" si="22"/>
        <v>41</v>
      </c>
      <c r="C43" s="64">
        <f t="shared" si="23"/>
        <v>184.18457904518871</v>
      </c>
      <c r="D43" s="64">
        <f t="shared" si="24"/>
        <v>148.17762483359289</v>
      </c>
      <c r="E43" s="65">
        <f t="shared" si="14"/>
        <v>36.006954211595826</v>
      </c>
      <c r="F43" s="54"/>
      <c r="G43" s="66">
        <f>C43*TDEE!$B$5</f>
        <v>2304.3295349631589</v>
      </c>
      <c r="H43" s="64">
        <f t="shared" si="25"/>
        <v>1116.2155805594707</v>
      </c>
      <c r="I43" s="64">
        <f t="shared" si="26"/>
        <v>1188.1139544036882</v>
      </c>
      <c r="J43" s="52">
        <f t="shared" si="15"/>
        <v>0.31891873730270592</v>
      </c>
      <c r="K43" s="64">
        <f t="shared" si="16"/>
        <v>70.438394992910105</v>
      </c>
      <c r="L43" s="64">
        <v>20</v>
      </c>
      <c r="M43" s="52">
        <f>Protein_Amt!$B$6</f>
        <v>118.54209986687431</v>
      </c>
      <c r="N43" s="64">
        <f t="shared" si="17"/>
        <v>633.945554936191</v>
      </c>
      <c r="O43" s="64">
        <f t="shared" si="18"/>
        <v>80</v>
      </c>
      <c r="P43" s="64">
        <f t="shared" si="19"/>
        <v>474.16839946749724</v>
      </c>
      <c r="Q43" s="65">
        <f t="shared" si="20"/>
        <v>1188.1139544036882</v>
      </c>
      <c r="S43" s="74"/>
      <c r="T43" s="71"/>
      <c r="U43" s="71"/>
      <c r="V43" s="71"/>
      <c r="W43" s="71"/>
      <c r="X43" s="71"/>
      <c r="Y43" s="71"/>
      <c r="Z43" s="75"/>
      <c r="AA43" s="66">
        <f t="shared" si="21"/>
        <v>0.31891873730270592</v>
      </c>
      <c r="AB43" s="71"/>
      <c r="AC43" s="71"/>
      <c r="AD43" s="71"/>
      <c r="AE43" s="71"/>
      <c r="AF43" s="71"/>
      <c r="AG43" s="72"/>
    </row>
    <row r="44" spans="1:33" x14ac:dyDescent="0.25">
      <c r="A44" s="62">
        <v>43033</v>
      </c>
      <c r="B44" s="63">
        <f t="shared" si="22"/>
        <v>42</v>
      </c>
      <c r="C44" s="64">
        <f t="shared" si="23"/>
        <v>183.865660307886</v>
      </c>
      <c r="D44" s="64">
        <f t="shared" si="24"/>
        <v>148.17762483359289</v>
      </c>
      <c r="E44" s="65">
        <f t="shared" si="14"/>
        <v>35.688035474293116</v>
      </c>
      <c r="F44" s="54"/>
      <c r="G44" s="66">
        <f>C44*TDEE!$B$5</f>
        <v>2300.3395491053334</v>
      </c>
      <c r="H44" s="64">
        <f t="shared" si="25"/>
        <v>1106.3290997030865</v>
      </c>
      <c r="I44" s="64">
        <f t="shared" si="26"/>
        <v>1194.0104494022469</v>
      </c>
      <c r="J44" s="52">
        <f t="shared" si="15"/>
        <v>0.31609402848659612</v>
      </c>
      <c r="K44" s="64">
        <f t="shared" si="16"/>
        <v>71.093561103861077</v>
      </c>
      <c r="L44" s="64">
        <v>20</v>
      </c>
      <c r="M44" s="52">
        <f>Protein_Amt!$B$6</f>
        <v>118.54209986687431</v>
      </c>
      <c r="N44" s="64">
        <f t="shared" si="17"/>
        <v>639.84204993474964</v>
      </c>
      <c r="O44" s="64">
        <f t="shared" si="18"/>
        <v>80</v>
      </c>
      <c r="P44" s="64">
        <f t="shared" si="19"/>
        <v>474.16839946749724</v>
      </c>
      <c r="Q44" s="65">
        <f t="shared" si="20"/>
        <v>1194.0104494022469</v>
      </c>
      <c r="S44" s="74"/>
      <c r="T44" s="71"/>
      <c r="U44" s="71"/>
      <c r="V44" s="71"/>
      <c r="W44" s="71"/>
      <c r="X44" s="71"/>
      <c r="Y44" s="71"/>
      <c r="Z44" s="75"/>
      <c r="AA44" s="66">
        <f t="shared" si="21"/>
        <v>0.31609402848659612</v>
      </c>
      <c r="AB44" s="71"/>
      <c r="AC44" s="71"/>
      <c r="AD44" s="71"/>
      <c r="AE44" s="71"/>
      <c r="AF44" s="71"/>
      <c r="AG44" s="72"/>
    </row>
    <row r="45" spans="1:33" x14ac:dyDescent="0.25">
      <c r="A45" s="62">
        <v>43034</v>
      </c>
      <c r="B45" s="63">
        <f t="shared" si="22"/>
        <v>43</v>
      </c>
      <c r="C45" s="64">
        <f t="shared" si="23"/>
        <v>183.54956627939941</v>
      </c>
      <c r="D45" s="64">
        <f t="shared" si="24"/>
        <v>148.17762483359289</v>
      </c>
      <c r="E45" s="65">
        <f t="shared" si="14"/>
        <v>35.371941445806527</v>
      </c>
      <c r="F45" s="54"/>
      <c r="G45" s="66">
        <f>C45*TDEE!$B$5</f>
        <v>2296.3849031222494</v>
      </c>
      <c r="H45" s="64">
        <f t="shared" si="25"/>
        <v>1096.5301848200024</v>
      </c>
      <c r="I45" s="64">
        <f t="shared" si="26"/>
        <v>1199.854718302247</v>
      </c>
      <c r="J45" s="52">
        <f t="shared" si="15"/>
        <v>0.31329433852000071</v>
      </c>
      <c r="K45" s="64">
        <f t="shared" si="16"/>
        <v>71.742924314972186</v>
      </c>
      <c r="L45" s="64">
        <v>20</v>
      </c>
      <c r="M45" s="52">
        <f>Protein_Amt!$B$6</f>
        <v>118.54209986687431</v>
      </c>
      <c r="N45" s="64">
        <f t="shared" si="17"/>
        <v>645.68631883474973</v>
      </c>
      <c r="O45" s="64">
        <f t="shared" si="18"/>
        <v>80</v>
      </c>
      <c r="P45" s="64">
        <f t="shared" si="19"/>
        <v>474.16839946749724</v>
      </c>
      <c r="Q45" s="65">
        <f t="shared" si="20"/>
        <v>1199.854718302247</v>
      </c>
      <c r="S45" s="74"/>
      <c r="T45" s="71"/>
      <c r="U45" s="71"/>
      <c r="V45" s="71"/>
      <c r="W45" s="71"/>
      <c r="X45" s="71"/>
      <c r="Y45" s="71"/>
      <c r="Z45" s="75"/>
      <c r="AA45" s="66">
        <f t="shared" si="21"/>
        <v>0.31329433852000071</v>
      </c>
      <c r="AB45" s="71"/>
      <c r="AC45" s="71"/>
      <c r="AD45" s="71"/>
      <c r="AE45" s="71"/>
      <c r="AF45" s="71"/>
      <c r="AG45" s="72"/>
    </row>
    <row r="46" spans="1:33" x14ac:dyDescent="0.25">
      <c r="A46" s="62">
        <v>43035</v>
      </c>
      <c r="B46" s="63">
        <f t="shared" si="22"/>
        <v>44</v>
      </c>
      <c r="C46" s="64">
        <f t="shared" si="23"/>
        <v>183.23627194087942</v>
      </c>
      <c r="D46" s="64">
        <f t="shared" si="24"/>
        <v>148.17762483359289</v>
      </c>
      <c r="E46" s="65">
        <f t="shared" si="14"/>
        <v>35.058647107286532</v>
      </c>
      <c r="F46" s="54"/>
      <c r="G46" s="66">
        <f>C46*TDEE!$B$5</f>
        <v>2292.4652840035865</v>
      </c>
      <c r="H46" s="64">
        <f t="shared" si="25"/>
        <v>1086.8180603258825</v>
      </c>
      <c r="I46" s="64">
        <f t="shared" si="26"/>
        <v>1205.647223677704</v>
      </c>
      <c r="J46" s="52">
        <f t="shared" si="15"/>
        <v>0.31051944580739499</v>
      </c>
      <c r="K46" s="64">
        <f t="shared" si="16"/>
        <v>72.386536023356314</v>
      </c>
      <c r="L46" s="64">
        <v>20</v>
      </c>
      <c r="M46" s="52">
        <f>Protein_Amt!$B$6</f>
        <v>118.54209986687431</v>
      </c>
      <c r="N46" s="64">
        <f t="shared" si="17"/>
        <v>651.47882421020677</v>
      </c>
      <c r="O46" s="64">
        <f t="shared" si="18"/>
        <v>80</v>
      </c>
      <c r="P46" s="64">
        <f t="shared" si="19"/>
        <v>474.16839946749724</v>
      </c>
      <c r="Q46" s="65">
        <f t="shared" si="20"/>
        <v>1205.647223677704</v>
      </c>
      <c r="S46" s="74"/>
      <c r="T46" s="71"/>
      <c r="U46" s="71"/>
      <c r="V46" s="71"/>
      <c r="W46" s="71"/>
      <c r="X46" s="71"/>
      <c r="Y46" s="71"/>
      <c r="Z46" s="75"/>
      <c r="AA46" s="66">
        <f t="shared" si="21"/>
        <v>0.31051944580739499</v>
      </c>
      <c r="AB46" s="71"/>
      <c r="AC46" s="71"/>
      <c r="AD46" s="71"/>
      <c r="AE46" s="71"/>
      <c r="AF46" s="71"/>
      <c r="AG46" s="72"/>
    </row>
    <row r="47" spans="1:33" x14ac:dyDescent="0.25">
      <c r="A47" s="62">
        <v>43036</v>
      </c>
      <c r="B47" s="63">
        <f t="shared" si="22"/>
        <v>45</v>
      </c>
      <c r="C47" s="64">
        <f t="shared" si="23"/>
        <v>182.92575249507203</v>
      </c>
      <c r="D47" s="64">
        <f t="shared" si="24"/>
        <v>148.17762483359289</v>
      </c>
      <c r="E47" s="65">
        <f t="shared" si="14"/>
        <v>34.748127661479145</v>
      </c>
      <c r="F47" s="54"/>
      <c r="G47" s="66">
        <f>C47*TDEE!$B$5</f>
        <v>2288.5803815114036</v>
      </c>
      <c r="H47" s="64">
        <f t="shared" si="25"/>
        <v>1077.1919575058535</v>
      </c>
      <c r="I47" s="64">
        <f t="shared" si="26"/>
        <v>1211.3884240055502</v>
      </c>
      <c r="J47" s="52">
        <f t="shared" si="15"/>
        <v>0.30776913071595813</v>
      </c>
      <c r="K47" s="64">
        <f t="shared" si="16"/>
        <v>73.024447170894774</v>
      </c>
      <c r="L47" s="64">
        <v>20</v>
      </c>
      <c r="M47" s="52">
        <f>Protein_Amt!$B$6</f>
        <v>118.54209986687431</v>
      </c>
      <c r="N47" s="64">
        <f t="shared" si="17"/>
        <v>657.22002453805294</v>
      </c>
      <c r="O47" s="64">
        <f t="shared" si="18"/>
        <v>80</v>
      </c>
      <c r="P47" s="64">
        <f t="shared" si="19"/>
        <v>474.16839946749724</v>
      </c>
      <c r="Q47" s="65">
        <f t="shared" si="20"/>
        <v>1211.3884240055502</v>
      </c>
      <c r="S47" s="74"/>
      <c r="T47" s="71"/>
      <c r="U47" s="71"/>
      <c r="V47" s="71"/>
      <c r="W47" s="71"/>
      <c r="X47" s="71"/>
      <c r="Y47" s="71"/>
      <c r="Z47" s="75"/>
      <c r="AA47" s="66">
        <f t="shared" si="21"/>
        <v>0.30776913071595813</v>
      </c>
      <c r="AB47" s="71"/>
      <c r="AC47" s="71"/>
      <c r="AD47" s="71"/>
      <c r="AE47" s="71"/>
      <c r="AF47" s="71"/>
      <c r="AG47" s="72"/>
    </row>
    <row r="48" spans="1:33" x14ac:dyDescent="0.25">
      <c r="A48" s="62">
        <v>43037</v>
      </c>
      <c r="B48" s="63">
        <f t="shared" si="22"/>
        <v>46</v>
      </c>
      <c r="C48" s="64">
        <f t="shared" si="23"/>
        <v>182.61798336435606</v>
      </c>
      <c r="D48" s="64">
        <f t="shared" si="24"/>
        <v>148.17762483359289</v>
      </c>
      <c r="E48" s="65">
        <f t="shared" si="14"/>
        <v>34.440358530763177</v>
      </c>
      <c r="F48" s="54"/>
      <c r="G48" s="66">
        <f>C48*TDEE!$B$5</f>
        <v>2284.7298881555794</v>
      </c>
      <c r="H48" s="64">
        <f t="shared" si="25"/>
        <v>1067.6511144536585</v>
      </c>
      <c r="I48" s="64">
        <f t="shared" si="26"/>
        <v>1217.0787737019209</v>
      </c>
      <c r="J48" s="52">
        <f t="shared" si="15"/>
        <v>0.30504317555818811</v>
      </c>
      <c r="K48" s="64">
        <f t="shared" si="16"/>
        <v>73.656708248269297</v>
      </c>
      <c r="L48" s="64">
        <v>20</v>
      </c>
      <c r="M48" s="52">
        <f>Protein_Amt!$B$6</f>
        <v>118.54209986687431</v>
      </c>
      <c r="N48" s="64">
        <f t="shared" si="17"/>
        <v>662.91037423442367</v>
      </c>
      <c r="O48" s="64">
        <f t="shared" si="18"/>
        <v>80</v>
      </c>
      <c r="P48" s="64">
        <f t="shared" si="19"/>
        <v>474.16839946749724</v>
      </c>
      <c r="Q48" s="65">
        <f t="shared" si="20"/>
        <v>1217.0787737019209</v>
      </c>
      <c r="S48" s="74"/>
      <c r="T48" s="71"/>
      <c r="U48" s="71"/>
      <c r="V48" s="71"/>
      <c r="W48" s="71"/>
      <c r="X48" s="71"/>
      <c r="Y48" s="71"/>
      <c r="Z48" s="75"/>
      <c r="AA48" s="66">
        <f t="shared" si="21"/>
        <v>0.30504317555818811</v>
      </c>
      <c r="AB48" s="71"/>
      <c r="AC48" s="71"/>
      <c r="AD48" s="71"/>
      <c r="AE48" s="71"/>
      <c r="AF48" s="71"/>
      <c r="AG48" s="72"/>
    </row>
    <row r="49" spans="1:33" x14ac:dyDescent="0.25">
      <c r="A49" s="62">
        <v>43038</v>
      </c>
      <c r="B49" s="63">
        <f t="shared" si="22"/>
        <v>47</v>
      </c>
      <c r="C49" s="64">
        <f t="shared" si="23"/>
        <v>182.31294018879788</v>
      </c>
      <c r="D49" s="64">
        <f t="shared" si="24"/>
        <v>148.17762483359289</v>
      </c>
      <c r="E49" s="65">
        <f t="shared" si="14"/>
        <v>34.135315355204995</v>
      </c>
      <c r="F49" s="54"/>
      <c r="G49" s="66">
        <f>C49*TDEE!$B$5</f>
        <v>2280.9134991694787</v>
      </c>
      <c r="H49" s="64">
        <f t="shared" si="25"/>
        <v>1058.1947760113549</v>
      </c>
      <c r="I49" s="64">
        <f t="shared" si="26"/>
        <v>1222.7187231581238</v>
      </c>
      <c r="J49" s="52">
        <f t="shared" si="15"/>
        <v>0.30234136457467281</v>
      </c>
      <c r="K49" s="64">
        <f t="shared" si="16"/>
        <v>74.283369298958505</v>
      </c>
      <c r="L49" s="64">
        <v>20</v>
      </c>
      <c r="M49" s="52">
        <f>Protein_Amt!$B$6</f>
        <v>118.54209986687431</v>
      </c>
      <c r="N49" s="64">
        <f t="shared" si="17"/>
        <v>668.55032369062656</v>
      </c>
      <c r="O49" s="64">
        <f t="shared" si="18"/>
        <v>80</v>
      </c>
      <c r="P49" s="64">
        <f t="shared" si="19"/>
        <v>474.16839946749724</v>
      </c>
      <c r="Q49" s="65">
        <f t="shared" si="20"/>
        <v>1222.7187231581238</v>
      </c>
      <c r="S49" s="74"/>
      <c r="T49" s="71"/>
      <c r="U49" s="71"/>
      <c r="V49" s="71"/>
      <c r="W49" s="71"/>
      <c r="X49" s="71"/>
      <c r="Y49" s="71"/>
      <c r="Z49" s="75"/>
      <c r="AA49" s="66">
        <f t="shared" si="21"/>
        <v>0.30234136457467281</v>
      </c>
      <c r="AB49" s="71"/>
      <c r="AC49" s="71"/>
      <c r="AD49" s="71"/>
      <c r="AE49" s="71"/>
      <c r="AF49" s="71"/>
      <c r="AG49" s="72"/>
    </row>
    <row r="50" spans="1:33" x14ac:dyDescent="0.25">
      <c r="A50" s="62">
        <v>43039</v>
      </c>
      <c r="B50" s="63">
        <f t="shared" si="22"/>
        <v>48</v>
      </c>
      <c r="C50" s="64">
        <f t="shared" si="23"/>
        <v>182.01059882422322</v>
      </c>
      <c r="D50" s="64">
        <f t="shared" si="24"/>
        <v>148.17762483359289</v>
      </c>
      <c r="E50" s="65">
        <f t="shared" si="14"/>
        <v>33.832973990630336</v>
      </c>
      <c r="F50" s="54"/>
      <c r="G50" s="66">
        <f>C50*TDEE!$B$5</f>
        <v>2277.1309124858262</v>
      </c>
      <c r="H50" s="64">
        <f t="shared" si="25"/>
        <v>1048.8221937095404</v>
      </c>
      <c r="I50" s="64">
        <f t="shared" si="26"/>
        <v>1228.3087187762858</v>
      </c>
      <c r="J50" s="52">
        <f t="shared" si="15"/>
        <v>0.29966348391701153</v>
      </c>
      <c r="K50" s="64">
        <f t="shared" si="16"/>
        <v>74.904479923198721</v>
      </c>
      <c r="L50" s="64">
        <v>20</v>
      </c>
      <c r="M50" s="52">
        <f>Protein_Amt!$B$6</f>
        <v>118.54209986687431</v>
      </c>
      <c r="N50" s="64">
        <f t="shared" si="17"/>
        <v>674.14031930878855</v>
      </c>
      <c r="O50" s="64">
        <f t="shared" si="18"/>
        <v>80</v>
      </c>
      <c r="P50" s="64">
        <f t="shared" si="19"/>
        <v>474.16839946749724</v>
      </c>
      <c r="Q50" s="65">
        <f t="shared" si="20"/>
        <v>1228.3087187762858</v>
      </c>
      <c r="S50" s="74"/>
      <c r="T50" s="71"/>
      <c r="U50" s="71"/>
      <c r="V50" s="71"/>
      <c r="W50" s="71"/>
      <c r="X50" s="71"/>
      <c r="Y50" s="71"/>
      <c r="Z50" s="75"/>
      <c r="AA50" s="66">
        <f t="shared" si="21"/>
        <v>0.29966348391701153</v>
      </c>
      <c r="AB50" s="71"/>
      <c r="AC50" s="71"/>
      <c r="AD50" s="71"/>
      <c r="AE50" s="71"/>
      <c r="AF50" s="71"/>
      <c r="AG50" s="72"/>
    </row>
    <row r="51" spans="1:33" x14ac:dyDescent="0.25">
      <c r="A51" s="62">
        <v>43040</v>
      </c>
      <c r="B51" s="63">
        <f t="shared" si="22"/>
        <v>49</v>
      </c>
      <c r="C51" s="64">
        <f t="shared" si="23"/>
        <v>181.71093534030621</v>
      </c>
      <c r="D51" s="64">
        <f t="shared" si="24"/>
        <v>148.17762483359289</v>
      </c>
      <c r="E51" s="65">
        <f t="shared" si="14"/>
        <v>33.53331050671332</v>
      </c>
      <c r="F51" s="54"/>
      <c r="G51" s="66">
        <f>C51*TDEE!$B$5</f>
        <v>2273.3818287128001</v>
      </c>
      <c r="H51" s="64">
        <f t="shared" si="25"/>
        <v>1039.5326257081128</v>
      </c>
      <c r="I51" s="64">
        <f t="shared" si="26"/>
        <v>1233.8492030046873</v>
      </c>
      <c r="J51" s="52">
        <f t="shared" si="15"/>
        <v>0.29700932163088939</v>
      </c>
      <c r="K51" s="64">
        <f t="shared" si="16"/>
        <v>75.520089281910003</v>
      </c>
      <c r="L51" s="64">
        <v>20</v>
      </c>
      <c r="M51" s="52">
        <f>Protein_Amt!$B$6</f>
        <v>118.54209986687431</v>
      </c>
      <c r="N51" s="64">
        <f t="shared" si="17"/>
        <v>679.68080353719006</v>
      </c>
      <c r="O51" s="64">
        <f t="shared" si="18"/>
        <v>80</v>
      </c>
      <c r="P51" s="64">
        <f t="shared" si="19"/>
        <v>474.16839946749724</v>
      </c>
      <c r="Q51" s="65">
        <f t="shared" si="20"/>
        <v>1233.8492030046873</v>
      </c>
      <c r="S51" s="74"/>
      <c r="T51" s="71"/>
      <c r="U51" s="71"/>
      <c r="V51" s="71"/>
      <c r="W51" s="71"/>
      <c r="X51" s="71"/>
      <c r="Y51" s="71"/>
      <c r="Z51" s="75"/>
      <c r="AA51" s="66">
        <f t="shared" si="21"/>
        <v>0.29700932163088939</v>
      </c>
      <c r="AB51" s="71"/>
      <c r="AC51" s="71"/>
      <c r="AD51" s="71"/>
      <c r="AE51" s="71"/>
      <c r="AF51" s="71"/>
      <c r="AG51" s="72"/>
    </row>
    <row r="52" spans="1:33" x14ac:dyDescent="0.25">
      <c r="A52" s="62">
        <v>43041</v>
      </c>
      <c r="B52" s="63">
        <f t="shared" si="22"/>
        <v>50</v>
      </c>
      <c r="C52" s="64">
        <f t="shared" si="23"/>
        <v>181.41392601867531</v>
      </c>
      <c r="D52" s="64">
        <f t="shared" si="24"/>
        <v>148.17762483359289</v>
      </c>
      <c r="E52" s="65">
        <f t="shared" si="14"/>
        <v>33.236301185082425</v>
      </c>
      <c r="F52" s="54"/>
      <c r="G52" s="66">
        <f>C52*TDEE!$B$5</f>
        <v>2269.6659511103353</v>
      </c>
      <c r="H52" s="64">
        <f t="shared" si="25"/>
        <v>1030.3253367375551</v>
      </c>
      <c r="I52" s="64">
        <f t="shared" si="26"/>
        <v>1239.3406143727802</v>
      </c>
      <c r="J52" s="52">
        <f t="shared" si="15"/>
        <v>0.29437866763930143</v>
      </c>
      <c r="K52" s="64">
        <f t="shared" si="16"/>
        <v>76.130246100587001</v>
      </c>
      <c r="L52" s="64">
        <v>20</v>
      </c>
      <c r="M52" s="52">
        <f>Protein_Amt!$B$6</f>
        <v>118.54209986687431</v>
      </c>
      <c r="N52" s="64">
        <f t="shared" si="17"/>
        <v>685.172214905283</v>
      </c>
      <c r="O52" s="64">
        <f t="shared" si="18"/>
        <v>80</v>
      </c>
      <c r="P52" s="64">
        <f t="shared" si="19"/>
        <v>474.16839946749724</v>
      </c>
      <c r="Q52" s="65">
        <f t="shared" si="20"/>
        <v>1239.3406143727802</v>
      </c>
      <c r="S52" s="74"/>
      <c r="T52" s="71"/>
      <c r="U52" s="71"/>
      <c r="V52" s="71"/>
      <c r="W52" s="71"/>
      <c r="X52" s="71"/>
      <c r="Y52" s="71"/>
      <c r="Z52" s="75"/>
      <c r="AA52" s="66">
        <f t="shared" si="21"/>
        <v>0.29437866763930143</v>
      </c>
      <c r="AB52" s="71"/>
      <c r="AC52" s="71"/>
      <c r="AD52" s="71"/>
      <c r="AE52" s="71"/>
      <c r="AF52" s="71"/>
      <c r="AG52" s="72"/>
    </row>
    <row r="53" spans="1:33" x14ac:dyDescent="0.25">
      <c r="A53" s="62">
        <v>43042</v>
      </c>
      <c r="B53" s="63">
        <f t="shared" si="22"/>
        <v>51</v>
      </c>
      <c r="C53" s="64">
        <f t="shared" si="23"/>
        <v>181.119547351036</v>
      </c>
      <c r="D53" s="64">
        <f t="shared" si="24"/>
        <v>148.17762483359289</v>
      </c>
      <c r="E53" s="65">
        <f t="shared" si="14"/>
        <v>32.941922517443118</v>
      </c>
      <c r="F53" s="54"/>
      <c r="G53" s="66">
        <f>C53*TDEE!$B$5</f>
        <v>2265.9829855666353</v>
      </c>
      <c r="H53" s="64">
        <f t="shared" si="25"/>
        <v>1021.1995980407366</v>
      </c>
      <c r="I53" s="64">
        <f t="shared" si="26"/>
        <v>1244.7833875258987</v>
      </c>
      <c r="J53" s="52">
        <f t="shared" si="15"/>
        <v>0.29177131372592474</v>
      </c>
      <c r="K53" s="64">
        <f t="shared" si="16"/>
        <v>76.734998673155715</v>
      </c>
      <c r="L53" s="64">
        <v>20</v>
      </c>
      <c r="M53" s="52">
        <f>Protein_Amt!$B$6</f>
        <v>118.54209986687431</v>
      </c>
      <c r="N53" s="64">
        <f t="shared" si="17"/>
        <v>690.61498805840142</v>
      </c>
      <c r="O53" s="64">
        <f t="shared" si="18"/>
        <v>80</v>
      </c>
      <c r="P53" s="64">
        <f t="shared" si="19"/>
        <v>474.16839946749724</v>
      </c>
      <c r="Q53" s="65">
        <f t="shared" si="20"/>
        <v>1244.7833875258987</v>
      </c>
      <c r="S53" s="74"/>
      <c r="T53" s="71"/>
      <c r="U53" s="71"/>
      <c r="V53" s="71"/>
      <c r="W53" s="71"/>
      <c r="X53" s="71"/>
      <c r="Y53" s="71"/>
      <c r="Z53" s="75"/>
      <c r="AA53" s="66">
        <f t="shared" si="21"/>
        <v>0.29177131372592474</v>
      </c>
      <c r="AB53" s="71"/>
      <c r="AC53" s="71"/>
      <c r="AD53" s="71"/>
      <c r="AE53" s="71"/>
      <c r="AF53" s="71"/>
      <c r="AG53" s="72"/>
    </row>
    <row r="54" spans="1:33" x14ac:dyDescent="0.25">
      <c r="A54" s="62">
        <v>43043</v>
      </c>
      <c r="B54" s="63">
        <f t="shared" si="22"/>
        <v>52</v>
      </c>
      <c r="C54" s="64">
        <f t="shared" si="23"/>
        <v>180.82777603731009</v>
      </c>
      <c r="D54" s="64">
        <f t="shared" si="24"/>
        <v>148.17762483359289</v>
      </c>
      <c r="E54" s="65">
        <f t="shared" si="14"/>
        <v>32.650151203717201</v>
      </c>
      <c r="F54" s="54"/>
      <c r="G54" s="66">
        <f>C54*TDEE!$B$5</f>
        <v>2262.3326405748935</v>
      </c>
      <c r="H54" s="64">
        <f t="shared" si="25"/>
        <v>1012.1546873152332</v>
      </c>
      <c r="I54" s="64">
        <f t="shared" si="26"/>
        <v>1250.1779532596602</v>
      </c>
      <c r="J54" s="52">
        <f t="shared" si="15"/>
        <v>0.2891870535186381</v>
      </c>
      <c r="K54" s="64">
        <f t="shared" si="16"/>
        <v>77.334394865795886</v>
      </c>
      <c r="L54" s="64">
        <v>20</v>
      </c>
      <c r="M54" s="52">
        <f>Protein_Amt!$B$6</f>
        <v>118.54209986687431</v>
      </c>
      <c r="N54" s="64">
        <f t="shared" si="17"/>
        <v>696.00955379216293</v>
      </c>
      <c r="O54" s="64">
        <f t="shared" si="18"/>
        <v>80</v>
      </c>
      <c r="P54" s="64">
        <f t="shared" si="19"/>
        <v>474.16839946749724</v>
      </c>
      <c r="Q54" s="65">
        <f t="shared" si="20"/>
        <v>1250.1779532596602</v>
      </c>
      <c r="S54" s="74"/>
      <c r="T54" s="71"/>
      <c r="U54" s="71"/>
      <c r="V54" s="71"/>
      <c r="W54" s="71"/>
      <c r="X54" s="71"/>
      <c r="Y54" s="71"/>
      <c r="Z54" s="75"/>
      <c r="AA54" s="66">
        <f t="shared" si="21"/>
        <v>0.28918705351863805</v>
      </c>
      <c r="AB54" s="71"/>
      <c r="AC54" s="71"/>
      <c r="AD54" s="71"/>
      <c r="AE54" s="71"/>
      <c r="AF54" s="71"/>
      <c r="AG54" s="72"/>
    </row>
    <row r="55" spans="1:33" x14ac:dyDescent="0.25">
      <c r="A55" s="62">
        <v>43044</v>
      </c>
      <c r="B55" s="63">
        <f t="shared" si="22"/>
        <v>53</v>
      </c>
      <c r="C55" s="64">
        <f t="shared" si="23"/>
        <v>180.53858898379144</v>
      </c>
      <c r="D55" s="64">
        <f t="shared" si="24"/>
        <v>148.17762483359289</v>
      </c>
      <c r="E55" s="65">
        <f t="shared" si="14"/>
        <v>32.360964150198555</v>
      </c>
      <c r="F55" s="54"/>
      <c r="G55" s="66">
        <f>C55*TDEE!$B$5</f>
        <v>2258.7146272102214</v>
      </c>
      <c r="H55" s="64">
        <f t="shared" si="25"/>
        <v>1003.1898886561552</v>
      </c>
      <c r="I55" s="64">
        <f t="shared" si="26"/>
        <v>1255.5247385540661</v>
      </c>
      <c r="J55" s="52">
        <f t="shared" si="15"/>
        <v>0.2866256824731872</v>
      </c>
      <c r="K55" s="64">
        <f t="shared" si="16"/>
        <v>77.928482120729868</v>
      </c>
      <c r="L55" s="64">
        <v>20</v>
      </c>
      <c r="M55" s="52">
        <f>Protein_Amt!$B$6</f>
        <v>118.54209986687431</v>
      </c>
      <c r="N55" s="64">
        <f t="shared" si="17"/>
        <v>701.35633908656882</v>
      </c>
      <c r="O55" s="64">
        <f t="shared" si="18"/>
        <v>80</v>
      </c>
      <c r="P55" s="64">
        <f t="shared" si="19"/>
        <v>474.16839946749724</v>
      </c>
      <c r="Q55" s="65">
        <f t="shared" si="20"/>
        <v>1255.5247385540661</v>
      </c>
      <c r="S55" s="74"/>
      <c r="T55" s="71"/>
      <c r="U55" s="71"/>
      <c r="V55" s="71"/>
      <c r="W55" s="71"/>
      <c r="X55" s="71"/>
      <c r="Y55" s="71"/>
      <c r="Z55" s="75"/>
      <c r="AA55" s="66">
        <f t="shared" si="21"/>
        <v>0.2866256824731872</v>
      </c>
      <c r="AB55" s="71"/>
      <c r="AC55" s="71"/>
      <c r="AD55" s="71"/>
      <c r="AE55" s="71"/>
      <c r="AF55" s="71"/>
      <c r="AG55" s="72"/>
    </row>
    <row r="56" spans="1:33" x14ac:dyDescent="0.25">
      <c r="A56" s="62">
        <v>43045</v>
      </c>
      <c r="B56" s="63">
        <f t="shared" si="22"/>
        <v>54</v>
      </c>
      <c r="C56" s="64">
        <f t="shared" si="23"/>
        <v>180.25196330131826</v>
      </c>
      <c r="D56" s="64">
        <f t="shared" si="24"/>
        <v>148.17762483359289</v>
      </c>
      <c r="E56" s="65">
        <f t="shared" si="14"/>
        <v>32.074338467725369</v>
      </c>
      <c r="F56" s="54"/>
      <c r="G56" s="66">
        <f>C56*TDEE!$B$5</f>
        <v>2255.1286591067797</v>
      </c>
      <c r="H56" s="64">
        <f t="shared" si="25"/>
        <v>994.3044924994864</v>
      </c>
      <c r="I56" s="64">
        <f t="shared" si="26"/>
        <v>1260.8241666072931</v>
      </c>
      <c r="J56" s="52">
        <f t="shared" si="15"/>
        <v>0.28408699785699615</v>
      </c>
      <c r="K56" s="64">
        <f t="shared" si="16"/>
        <v>78.517307459977317</v>
      </c>
      <c r="L56" s="64">
        <v>20</v>
      </c>
      <c r="M56" s="52">
        <f>Protein_Amt!$B$6</f>
        <v>118.54209986687431</v>
      </c>
      <c r="N56" s="64">
        <f t="shared" si="17"/>
        <v>706.6557671397959</v>
      </c>
      <c r="O56" s="64">
        <f t="shared" si="18"/>
        <v>80</v>
      </c>
      <c r="P56" s="64">
        <f t="shared" si="19"/>
        <v>474.16839946749724</v>
      </c>
      <c r="Q56" s="65">
        <f t="shared" si="20"/>
        <v>1260.8241666072931</v>
      </c>
      <c r="S56" s="74"/>
      <c r="T56" s="71"/>
      <c r="U56" s="71"/>
      <c r="V56" s="71"/>
      <c r="W56" s="71"/>
      <c r="X56" s="71"/>
      <c r="Y56" s="71"/>
      <c r="Z56" s="75"/>
      <c r="AA56" s="66">
        <f t="shared" si="21"/>
        <v>0.28408699785699609</v>
      </c>
      <c r="AB56" s="71"/>
      <c r="AC56" s="71"/>
      <c r="AD56" s="71"/>
      <c r="AE56" s="71"/>
      <c r="AF56" s="71"/>
      <c r="AG56" s="72"/>
    </row>
    <row r="57" spans="1:33" x14ac:dyDescent="0.25">
      <c r="A57" s="62">
        <v>43046</v>
      </c>
      <c r="B57" s="63">
        <f t="shared" si="22"/>
        <v>55</v>
      </c>
      <c r="C57" s="64">
        <f t="shared" si="23"/>
        <v>179.96787630346125</v>
      </c>
      <c r="D57" s="64">
        <f t="shared" si="24"/>
        <v>148.17762483359289</v>
      </c>
      <c r="E57" s="65">
        <f t="shared" si="14"/>
        <v>31.790251469868366</v>
      </c>
      <c r="F57" s="54"/>
      <c r="G57" s="66">
        <f>C57*TDEE!$B$5</f>
        <v>2251.5744524351107</v>
      </c>
      <c r="H57" s="64">
        <f t="shared" si="25"/>
        <v>985.49779556591932</v>
      </c>
      <c r="I57" s="64">
        <f t="shared" si="26"/>
        <v>1266.0766568691915</v>
      </c>
      <c r="J57" s="52">
        <f t="shared" si="15"/>
        <v>0.2815707987331198</v>
      </c>
      <c r="K57" s="64">
        <f t="shared" si="16"/>
        <v>79.100917489077148</v>
      </c>
      <c r="L57" s="64">
        <v>20</v>
      </c>
      <c r="M57" s="52">
        <f>Protein_Amt!$B$6</f>
        <v>118.54209986687431</v>
      </c>
      <c r="N57" s="64">
        <f t="shared" si="17"/>
        <v>711.9082574016943</v>
      </c>
      <c r="O57" s="64">
        <f t="shared" si="18"/>
        <v>80</v>
      </c>
      <c r="P57" s="64">
        <f t="shared" si="19"/>
        <v>474.16839946749724</v>
      </c>
      <c r="Q57" s="65">
        <f t="shared" si="20"/>
        <v>1266.0766568691915</v>
      </c>
      <c r="S57" s="74"/>
      <c r="T57" s="71"/>
      <c r="U57" s="71"/>
      <c r="V57" s="71"/>
      <c r="W57" s="71"/>
      <c r="X57" s="71"/>
      <c r="Y57" s="71"/>
      <c r="Z57" s="75"/>
      <c r="AA57" s="66">
        <f t="shared" si="21"/>
        <v>0.2815707987331198</v>
      </c>
      <c r="AB57" s="71"/>
      <c r="AC57" s="71"/>
      <c r="AD57" s="71"/>
      <c r="AE57" s="71"/>
      <c r="AF57" s="71"/>
      <c r="AG57" s="72"/>
    </row>
    <row r="58" spans="1:33" x14ac:dyDescent="0.25">
      <c r="A58" s="62">
        <v>43047</v>
      </c>
      <c r="B58" s="63">
        <f t="shared" si="22"/>
        <v>56</v>
      </c>
      <c r="C58" s="64">
        <f t="shared" si="23"/>
        <v>179.68630550472813</v>
      </c>
      <c r="D58" s="64">
        <f t="shared" si="24"/>
        <v>148.17762483359289</v>
      </c>
      <c r="E58" s="65">
        <f t="shared" si="14"/>
        <v>31.508680671135238</v>
      </c>
      <c r="F58" s="54"/>
      <c r="G58" s="66">
        <f>C58*TDEE!$B$5</f>
        <v>2248.0517258796767</v>
      </c>
      <c r="H58" s="64">
        <f t="shared" si="25"/>
        <v>976.76910080519235</v>
      </c>
      <c r="I58" s="64">
        <f t="shared" si="26"/>
        <v>1271.2826250744843</v>
      </c>
      <c r="J58" s="52">
        <f t="shared" si="15"/>
        <v>0.27907688594434071</v>
      </c>
      <c r="K58" s="64">
        <f t="shared" si="16"/>
        <v>79.679358400776337</v>
      </c>
      <c r="L58" s="64">
        <v>20</v>
      </c>
      <c r="M58" s="52">
        <f>Protein_Amt!$B$6</f>
        <v>118.54209986687431</v>
      </c>
      <c r="N58" s="64">
        <f t="shared" si="17"/>
        <v>717.11422560698702</v>
      </c>
      <c r="O58" s="64">
        <f t="shared" si="18"/>
        <v>80</v>
      </c>
      <c r="P58" s="64">
        <f t="shared" si="19"/>
        <v>474.16839946749724</v>
      </c>
      <c r="Q58" s="65">
        <f t="shared" si="20"/>
        <v>1271.2826250744843</v>
      </c>
      <c r="S58" s="74"/>
      <c r="T58" s="71"/>
      <c r="U58" s="71"/>
      <c r="V58" s="71"/>
      <c r="W58" s="71"/>
      <c r="X58" s="71"/>
      <c r="Y58" s="71"/>
      <c r="Z58" s="75"/>
      <c r="AA58" s="66">
        <f t="shared" si="21"/>
        <v>0.27907688594434066</v>
      </c>
      <c r="AB58" s="71"/>
      <c r="AC58" s="71"/>
      <c r="AD58" s="71"/>
      <c r="AE58" s="71"/>
      <c r="AF58" s="71"/>
      <c r="AG58" s="72"/>
    </row>
    <row r="59" spans="1:33" x14ac:dyDescent="0.25">
      <c r="A59" s="62">
        <v>43048</v>
      </c>
      <c r="B59" s="63">
        <f t="shared" si="22"/>
        <v>57</v>
      </c>
      <c r="C59" s="64">
        <f t="shared" si="23"/>
        <v>179.40722861878379</v>
      </c>
      <c r="D59" s="64">
        <f t="shared" si="24"/>
        <v>148.17762483359289</v>
      </c>
      <c r="E59" s="65">
        <f t="shared" si="14"/>
        <v>31.229603785190903</v>
      </c>
      <c r="F59" s="54"/>
      <c r="G59" s="66">
        <f>C59*TDEE!$B$5</f>
        <v>2244.5602006165914</v>
      </c>
      <c r="H59" s="64">
        <f t="shared" si="25"/>
        <v>968.11771734091803</v>
      </c>
      <c r="I59" s="64">
        <f t="shared" si="26"/>
        <v>1276.4424832756733</v>
      </c>
      <c r="J59" s="52">
        <f t="shared" si="15"/>
        <v>0.27660506209740515</v>
      </c>
      <c r="K59" s="64">
        <f t="shared" si="16"/>
        <v>80.252675978686227</v>
      </c>
      <c r="L59" s="64">
        <v>20</v>
      </c>
      <c r="M59" s="52">
        <f>Protein_Amt!$B$6</f>
        <v>118.54209986687431</v>
      </c>
      <c r="N59" s="64">
        <f t="shared" si="17"/>
        <v>722.2740838081761</v>
      </c>
      <c r="O59" s="64">
        <f t="shared" si="18"/>
        <v>80</v>
      </c>
      <c r="P59" s="64">
        <f t="shared" si="19"/>
        <v>474.16839946749724</v>
      </c>
      <c r="Q59" s="65">
        <f t="shared" si="20"/>
        <v>1276.4424832756733</v>
      </c>
      <c r="S59" s="74"/>
      <c r="T59" s="71"/>
      <c r="U59" s="71"/>
      <c r="V59" s="71"/>
      <c r="W59" s="71"/>
      <c r="X59" s="71"/>
      <c r="Y59" s="71"/>
      <c r="Z59" s="75"/>
      <c r="AA59" s="66">
        <f t="shared" si="21"/>
        <v>0.27660506209740515</v>
      </c>
      <c r="AB59" s="71"/>
      <c r="AC59" s="71"/>
      <c r="AD59" s="71"/>
      <c r="AE59" s="71"/>
      <c r="AF59" s="71"/>
      <c r="AG59" s="72"/>
    </row>
    <row r="60" spans="1:33" x14ac:dyDescent="0.25">
      <c r="A60" s="62">
        <v>43049</v>
      </c>
      <c r="B60" s="63">
        <f t="shared" si="22"/>
        <v>58</v>
      </c>
      <c r="C60" s="64">
        <f t="shared" si="23"/>
        <v>179.13062355668637</v>
      </c>
      <c r="D60" s="64">
        <f t="shared" si="24"/>
        <v>148.17762483359289</v>
      </c>
      <c r="E60" s="65">
        <f t="shared" si="14"/>
        <v>30.952998723093486</v>
      </c>
      <c r="F60" s="54"/>
      <c r="G60" s="66">
        <f>C60*TDEE!$B$5</f>
        <v>2241.0996002915499</v>
      </c>
      <c r="H60" s="64">
        <f t="shared" si="25"/>
        <v>959.54296041589805</v>
      </c>
      <c r="I60" s="64">
        <f t="shared" si="26"/>
        <v>1281.5566398756519</v>
      </c>
      <c r="J60" s="52">
        <f t="shared" si="15"/>
        <v>0.27415513154739946</v>
      </c>
      <c r="K60" s="64">
        <f t="shared" si="16"/>
        <v>80.820915600906062</v>
      </c>
      <c r="L60" s="64">
        <v>20</v>
      </c>
      <c r="M60" s="52">
        <f>Protein_Amt!$B$6</f>
        <v>118.54209986687431</v>
      </c>
      <c r="N60" s="64">
        <f t="shared" si="17"/>
        <v>727.38824040815462</v>
      </c>
      <c r="O60" s="64">
        <f t="shared" si="18"/>
        <v>80</v>
      </c>
      <c r="P60" s="64">
        <f t="shared" si="19"/>
        <v>474.16839946749724</v>
      </c>
      <c r="Q60" s="65">
        <f t="shared" si="20"/>
        <v>1281.5566398756519</v>
      </c>
      <c r="S60" s="74"/>
      <c r="T60" s="71"/>
      <c r="U60" s="71"/>
      <c r="V60" s="71"/>
      <c r="W60" s="71"/>
      <c r="X60" s="71"/>
      <c r="Y60" s="71"/>
      <c r="Z60" s="75"/>
      <c r="AA60" s="66">
        <f t="shared" si="21"/>
        <v>0.27415513154739946</v>
      </c>
      <c r="AB60" s="71"/>
      <c r="AC60" s="71"/>
      <c r="AD60" s="71"/>
      <c r="AE60" s="71"/>
      <c r="AF60" s="71"/>
      <c r="AG60" s="72"/>
    </row>
    <row r="61" spans="1:33" x14ac:dyDescent="0.25">
      <c r="A61" s="62">
        <v>43050</v>
      </c>
      <c r="B61" s="63">
        <f t="shared" si="22"/>
        <v>59</v>
      </c>
      <c r="C61" s="64">
        <f t="shared" si="23"/>
        <v>178.85646842513898</v>
      </c>
      <c r="D61" s="64">
        <f t="shared" si="24"/>
        <v>148.17762483359289</v>
      </c>
      <c r="E61" s="65">
        <f t="shared" si="14"/>
        <v>30.678843591546098</v>
      </c>
      <c r="F61" s="54"/>
      <c r="G61" s="66">
        <f>C61*TDEE!$B$5</f>
        <v>2237.6696509979588</v>
      </c>
      <c r="H61" s="64">
        <f t="shared" si="25"/>
        <v>951.04415133792907</v>
      </c>
      <c r="I61" s="64">
        <f t="shared" si="26"/>
        <v>1286.6254996600296</v>
      </c>
      <c r="J61" s="52">
        <f t="shared" si="15"/>
        <v>0.27172690038226549</v>
      </c>
      <c r="K61" s="64">
        <f t="shared" si="16"/>
        <v>81.384122243614712</v>
      </c>
      <c r="L61" s="64">
        <v>20</v>
      </c>
      <c r="M61" s="52">
        <f>Protein_Amt!$B$6</f>
        <v>118.54209986687431</v>
      </c>
      <c r="N61" s="64">
        <f t="shared" si="17"/>
        <v>732.45710019253238</v>
      </c>
      <c r="O61" s="64">
        <f t="shared" si="18"/>
        <v>80</v>
      </c>
      <c r="P61" s="64">
        <f t="shared" si="19"/>
        <v>474.16839946749724</v>
      </c>
      <c r="Q61" s="65">
        <f t="shared" si="20"/>
        <v>1286.6254996600296</v>
      </c>
      <c r="S61" s="74"/>
      <c r="T61" s="71"/>
      <c r="U61" s="71"/>
      <c r="V61" s="71"/>
      <c r="W61" s="71"/>
      <c r="X61" s="71"/>
      <c r="Y61" s="71"/>
      <c r="Z61" s="75"/>
      <c r="AA61" s="66">
        <f t="shared" si="21"/>
        <v>0.27172690038226543</v>
      </c>
      <c r="AB61" s="71"/>
      <c r="AC61" s="71"/>
      <c r="AD61" s="71"/>
      <c r="AE61" s="71"/>
      <c r="AF61" s="71"/>
      <c r="AG61" s="72"/>
    </row>
    <row r="62" spans="1:33" x14ac:dyDescent="0.25">
      <c r="A62" s="62">
        <v>43051</v>
      </c>
      <c r="B62" s="63">
        <f t="shared" si="22"/>
        <v>60</v>
      </c>
      <c r="C62" s="64">
        <f t="shared" si="23"/>
        <v>178.58474152475671</v>
      </c>
      <c r="D62" s="64">
        <f t="shared" si="24"/>
        <v>148.17762483359289</v>
      </c>
      <c r="E62" s="65">
        <f t="shared" si="14"/>
        <v>30.407116691163822</v>
      </c>
      <c r="F62" s="54"/>
      <c r="G62" s="66">
        <f>C62*TDEE!$B$5</f>
        <v>2234.2700812552539</v>
      </c>
      <c r="H62" s="64">
        <f t="shared" si="25"/>
        <v>942.62061742607852</v>
      </c>
      <c r="I62" s="64">
        <f t="shared" si="26"/>
        <v>1291.6494638291754</v>
      </c>
      <c r="J62" s="52">
        <f t="shared" si="15"/>
        <v>0.26932017640745098</v>
      </c>
      <c r="K62" s="64">
        <f t="shared" si="16"/>
        <v>81.942340484630904</v>
      </c>
      <c r="L62" s="64">
        <v>20</v>
      </c>
      <c r="M62" s="52">
        <f>Protein_Amt!$B$6</f>
        <v>118.54209986687431</v>
      </c>
      <c r="N62" s="64">
        <f t="shared" si="17"/>
        <v>737.48106436167814</v>
      </c>
      <c r="O62" s="64">
        <f t="shared" si="18"/>
        <v>80</v>
      </c>
      <c r="P62" s="64">
        <f t="shared" si="19"/>
        <v>474.16839946749724</v>
      </c>
      <c r="Q62" s="65">
        <f t="shared" si="20"/>
        <v>1291.6494638291754</v>
      </c>
      <c r="S62" s="74"/>
      <c r="T62" s="71"/>
      <c r="U62" s="71"/>
      <c r="V62" s="71"/>
      <c r="W62" s="71"/>
      <c r="X62" s="71"/>
      <c r="Y62" s="71"/>
      <c r="Z62" s="75"/>
      <c r="AA62" s="66">
        <f t="shared" si="21"/>
        <v>0.26932017640745098</v>
      </c>
      <c r="AB62" s="71"/>
      <c r="AC62" s="71"/>
      <c r="AD62" s="71"/>
      <c r="AE62" s="71"/>
      <c r="AF62" s="71"/>
      <c r="AG62" s="72"/>
    </row>
    <row r="63" spans="1:33" x14ac:dyDescent="0.25">
      <c r="A63" s="62">
        <v>43052</v>
      </c>
      <c r="B63" s="63">
        <f t="shared" si="22"/>
        <v>61</v>
      </c>
      <c r="C63" s="64">
        <f t="shared" si="23"/>
        <v>178.31542134834925</v>
      </c>
      <c r="D63" s="64">
        <f t="shared" si="24"/>
        <v>148.17762483359289</v>
      </c>
      <c r="E63" s="65">
        <f t="shared" si="14"/>
        <v>30.13779651475636</v>
      </c>
      <c r="F63" s="54"/>
      <c r="G63" s="66">
        <f>C63*TDEE!$B$5</f>
        <v>2230.9006219874132</v>
      </c>
      <c r="H63" s="64">
        <f t="shared" si="25"/>
        <v>934.27169195744716</v>
      </c>
      <c r="I63" s="64">
        <f t="shared" si="26"/>
        <v>1296.6289300299659</v>
      </c>
      <c r="J63" s="52">
        <f t="shared" si="15"/>
        <v>0.26693476913069925</v>
      </c>
      <c r="K63" s="64">
        <f t="shared" si="16"/>
        <v>82.495614506940967</v>
      </c>
      <c r="L63" s="64">
        <v>20</v>
      </c>
      <c r="M63" s="52">
        <f>Protein_Amt!$B$6</f>
        <v>118.54209986687431</v>
      </c>
      <c r="N63" s="64">
        <f t="shared" si="17"/>
        <v>742.46053056246865</v>
      </c>
      <c r="O63" s="64">
        <f t="shared" si="18"/>
        <v>80</v>
      </c>
      <c r="P63" s="64">
        <f t="shared" si="19"/>
        <v>474.16839946749724</v>
      </c>
      <c r="Q63" s="65">
        <f t="shared" si="20"/>
        <v>1296.6289300299659</v>
      </c>
      <c r="S63" s="74"/>
      <c r="T63" s="71"/>
      <c r="U63" s="71"/>
      <c r="V63" s="71"/>
      <c r="W63" s="71"/>
      <c r="X63" s="71"/>
      <c r="Y63" s="71"/>
      <c r="Z63" s="75"/>
      <c r="AA63" s="66">
        <f t="shared" si="21"/>
        <v>0.26693476913069919</v>
      </c>
      <c r="AB63" s="71"/>
      <c r="AC63" s="71"/>
      <c r="AD63" s="71"/>
      <c r="AE63" s="71"/>
      <c r="AF63" s="71"/>
      <c r="AG63" s="72"/>
    </row>
    <row r="64" spans="1:33" x14ac:dyDescent="0.25">
      <c r="A64" s="62">
        <v>43053</v>
      </c>
      <c r="B64" s="63">
        <f t="shared" si="22"/>
        <v>62</v>
      </c>
      <c r="C64" s="64">
        <f t="shared" si="23"/>
        <v>178.04848657921855</v>
      </c>
      <c r="D64" s="64">
        <f t="shared" si="24"/>
        <v>148.17762483359289</v>
      </c>
      <c r="E64" s="65">
        <f t="shared" si="14"/>
        <v>29.87086174562566</v>
      </c>
      <c r="F64" s="54"/>
      <c r="G64" s="66">
        <f>C64*TDEE!$B$5</f>
        <v>2227.561006501659</v>
      </c>
      <c r="H64" s="64">
        <f t="shared" si="25"/>
        <v>925.99671411439544</v>
      </c>
      <c r="I64" s="64">
        <f t="shared" si="26"/>
        <v>1301.5642923872635</v>
      </c>
      <c r="J64" s="52">
        <f t="shared" si="15"/>
        <v>0.26457048974697012</v>
      </c>
      <c r="K64" s="64">
        <f t="shared" si="16"/>
        <v>83.043988102196252</v>
      </c>
      <c r="L64" s="64">
        <v>20</v>
      </c>
      <c r="M64" s="52">
        <f>Protein_Amt!$B$6</f>
        <v>118.54209986687431</v>
      </c>
      <c r="N64" s="64">
        <f t="shared" si="17"/>
        <v>747.39589291976631</v>
      </c>
      <c r="O64" s="64">
        <f t="shared" si="18"/>
        <v>80</v>
      </c>
      <c r="P64" s="64">
        <f t="shared" si="19"/>
        <v>474.16839946749724</v>
      </c>
      <c r="Q64" s="65">
        <f t="shared" si="20"/>
        <v>1301.5642923872635</v>
      </c>
      <c r="S64" s="74"/>
      <c r="T64" s="71"/>
      <c r="U64" s="71"/>
      <c r="V64" s="71"/>
      <c r="W64" s="71"/>
      <c r="X64" s="71"/>
      <c r="Y64" s="71"/>
      <c r="Z64" s="75"/>
      <c r="AA64" s="66">
        <f t="shared" si="21"/>
        <v>0.26457048974697012</v>
      </c>
      <c r="AB64" s="71"/>
      <c r="AC64" s="71"/>
      <c r="AD64" s="71"/>
      <c r="AE64" s="71"/>
      <c r="AF64" s="71"/>
      <c r="AG64" s="72"/>
    </row>
    <row r="65" spans="1:33" x14ac:dyDescent="0.25">
      <c r="A65" s="62">
        <v>43054</v>
      </c>
      <c r="B65" s="63">
        <f t="shared" si="22"/>
        <v>63</v>
      </c>
      <c r="C65" s="64">
        <f t="shared" si="23"/>
        <v>177.78391608947157</v>
      </c>
      <c r="D65" s="64">
        <f t="shared" si="24"/>
        <v>148.17762483359289</v>
      </c>
      <c r="E65" s="65">
        <f t="shared" si="14"/>
        <v>29.606291255878688</v>
      </c>
      <c r="F65" s="54"/>
      <c r="G65" s="66">
        <f>C65*TDEE!$B$5</f>
        <v>2224.2509704673498</v>
      </c>
      <c r="H65" s="64">
        <f t="shared" si="25"/>
        <v>917.79502893223935</v>
      </c>
      <c r="I65" s="64">
        <f t="shared" si="26"/>
        <v>1306.4559415351105</v>
      </c>
      <c r="J65" s="52">
        <f t="shared" si="15"/>
        <v>0.26222715112349698</v>
      </c>
      <c r="K65" s="64">
        <f t="shared" si="16"/>
        <v>83.587504674179243</v>
      </c>
      <c r="L65" s="64">
        <v>20</v>
      </c>
      <c r="M65" s="52">
        <f>Protein_Amt!$B$6</f>
        <v>118.54209986687431</v>
      </c>
      <c r="N65" s="64">
        <f t="shared" si="17"/>
        <v>752.28754206761323</v>
      </c>
      <c r="O65" s="64">
        <f t="shared" si="18"/>
        <v>80</v>
      </c>
      <c r="P65" s="64">
        <f t="shared" si="19"/>
        <v>474.16839946749724</v>
      </c>
      <c r="Q65" s="65">
        <f t="shared" si="20"/>
        <v>1306.4559415351105</v>
      </c>
      <c r="S65" s="74"/>
      <c r="T65" s="71"/>
      <c r="U65" s="71"/>
      <c r="V65" s="71"/>
      <c r="W65" s="71"/>
      <c r="X65" s="71"/>
      <c r="Y65" s="71"/>
      <c r="Z65" s="75"/>
      <c r="AA65" s="66">
        <f t="shared" si="21"/>
        <v>0.26222715112349698</v>
      </c>
      <c r="AB65" s="71"/>
      <c r="AC65" s="71"/>
      <c r="AD65" s="71"/>
      <c r="AE65" s="71"/>
      <c r="AF65" s="71"/>
      <c r="AG65" s="72"/>
    </row>
    <row r="66" spans="1:33" x14ac:dyDescent="0.25">
      <c r="A66" s="62">
        <v>43055</v>
      </c>
      <c r="B66" s="63">
        <f t="shared" si="22"/>
        <v>64</v>
      </c>
      <c r="C66" s="64">
        <f t="shared" si="23"/>
        <v>177.52168893834809</v>
      </c>
      <c r="D66" s="64">
        <f t="shared" si="24"/>
        <v>148.17762483359289</v>
      </c>
      <c r="E66" s="65">
        <f t="shared" si="14"/>
        <v>29.344064104755205</v>
      </c>
      <c r="F66" s="54"/>
      <c r="G66" s="66">
        <f>C66*TDEE!$B$5</f>
        <v>2220.9702518950589</v>
      </c>
      <c r="H66" s="64">
        <f t="shared" si="25"/>
        <v>909.66598724741129</v>
      </c>
      <c r="I66" s="64">
        <f t="shared" si="26"/>
        <v>1311.3042646476476</v>
      </c>
      <c r="J66" s="52">
        <f t="shared" si="15"/>
        <v>0.25990456778497467</v>
      </c>
      <c r="K66" s="64">
        <f t="shared" si="16"/>
        <v>84.126207242238934</v>
      </c>
      <c r="L66" s="64">
        <v>20</v>
      </c>
      <c r="M66" s="52">
        <f>Protein_Amt!$B$6</f>
        <v>118.54209986687431</v>
      </c>
      <c r="N66" s="64">
        <f t="shared" si="17"/>
        <v>757.1358651801504</v>
      </c>
      <c r="O66" s="64">
        <f t="shared" si="18"/>
        <v>80</v>
      </c>
      <c r="P66" s="64">
        <f t="shared" si="19"/>
        <v>474.16839946749724</v>
      </c>
      <c r="Q66" s="65">
        <f t="shared" si="20"/>
        <v>1311.3042646476476</v>
      </c>
      <c r="S66" s="74"/>
      <c r="T66" s="71"/>
      <c r="U66" s="71"/>
      <c r="V66" s="71"/>
      <c r="W66" s="71"/>
      <c r="X66" s="71"/>
      <c r="Y66" s="71"/>
      <c r="Z66" s="75"/>
      <c r="AA66" s="66">
        <f t="shared" si="21"/>
        <v>0.25990456778497467</v>
      </c>
      <c r="AB66" s="71"/>
      <c r="AC66" s="71"/>
      <c r="AD66" s="71"/>
      <c r="AE66" s="71"/>
      <c r="AF66" s="71"/>
      <c r="AG66" s="72"/>
    </row>
    <row r="67" spans="1:33" x14ac:dyDescent="0.25">
      <c r="A67" s="62">
        <v>43056</v>
      </c>
      <c r="B67" s="63">
        <f t="shared" si="22"/>
        <v>65</v>
      </c>
      <c r="C67" s="64">
        <f t="shared" si="23"/>
        <v>177.26178437056311</v>
      </c>
      <c r="D67" s="64">
        <f t="shared" si="24"/>
        <v>148.17762483359289</v>
      </c>
      <c r="E67" s="65">
        <f t="shared" ref="E67:E98" si="27">C67-D67</f>
        <v>29.084159536970219</v>
      </c>
      <c r="F67" s="54"/>
      <c r="G67" s="66">
        <f>C67*TDEE!$B$5</f>
        <v>2217.7185911158367</v>
      </c>
      <c r="H67" s="64">
        <f t="shared" si="25"/>
        <v>901.60894564607679</v>
      </c>
      <c r="I67" s="64">
        <f t="shared" si="26"/>
        <v>1316.1096454697599</v>
      </c>
      <c r="J67" s="52">
        <f t="shared" ref="J67:J98" si="28">($G67-$Q67)/3500</f>
        <v>0.25760255589887909</v>
      </c>
      <c r="K67" s="64">
        <f t="shared" ref="K67:K98" si="29">N67/9</f>
        <v>84.66013844469586</v>
      </c>
      <c r="L67" s="64">
        <v>20</v>
      </c>
      <c r="M67" s="52">
        <f>Protein_Amt!$B$6</f>
        <v>118.54209986687431</v>
      </c>
      <c r="N67" s="64">
        <f t="shared" ref="N67:N98" si="30">MAX(0,I67-(O67+P67))</f>
        <v>761.94124600226269</v>
      </c>
      <c r="O67" s="64">
        <f t="shared" ref="O67:O98" si="31">4*L67</f>
        <v>80</v>
      </c>
      <c r="P67" s="64">
        <f t="shared" ref="P67:P98" si="32">4*M67</f>
        <v>474.16839946749724</v>
      </c>
      <c r="Q67" s="65">
        <f t="shared" ref="Q67:Q98" si="33">SUM(N67:P67)</f>
        <v>1316.1096454697599</v>
      </c>
      <c r="S67" s="74"/>
      <c r="T67" s="71"/>
      <c r="U67" s="71"/>
      <c r="V67" s="71"/>
      <c r="W67" s="71"/>
      <c r="X67" s="71"/>
      <c r="Y67" s="71"/>
      <c r="Z67" s="75"/>
      <c r="AA67" s="66">
        <f t="shared" ref="AA67:AA98" si="34">($H67-Z67)/3500</f>
        <v>0.25760255589887909</v>
      </c>
      <c r="AB67" s="71"/>
      <c r="AC67" s="71"/>
      <c r="AD67" s="71"/>
      <c r="AE67" s="71"/>
      <c r="AF67" s="71"/>
      <c r="AG67" s="72"/>
    </row>
    <row r="68" spans="1:33" x14ac:dyDescent="0.25">
      <c r="A68" s="62">
        <v>43057</v>
      </c>
      <c r="B68" s="63">
        <f t="shared" ref="B68:B99" si="35">B67+1</f>
        <v>66</v>
      </c>
      <c r="C68" s="64">
        <f t="shared" ref="C68:C99" si="36">C67-AA67</f>
        <v>177.00418181466424</v>
      </c>
      <c r="D68" s="64">
        <f t="shared" ref="D68:D99" si="37">$D$3</f>
        <v>148.17762483359289</v>
      </c>
      <c r="E68" s="65">
        <f t="shared" si="27"/>
        <v>28.826556981071349</v>
      </c>
      <c r="F68" s="54"/>
      <c r="G68" s="66">
        <f>C68*TDEE!$B$5</f>
        <v>2214.4957307606596</v>
      </c>
      <c r="H68" s="64">
        <f t="shared" ref="H68:H104" si="38">$E68*31</f>
        <v>893.62326641321181</v>
      </c>
      <c r="I68" s="64">
        <f t="shared" ref="I68:I104" si="39">$G68-$H68</f>
        <v>1320.8724643474479</v>
      </c>
      <c r="J68" s="52">
        <f t="shared" si="28"/>
        <v>0.25532093326091765</v>
      </c>
      <c r="K68" s="64">
        <f t="shared" si="29"/>
        <v>85.18934054221674</v>
      </c>
      <c r="L68" s="64">
        <v>20</v>
      </c>
      <c r="M68" s="52">
        <f>Protein_Amt!$B$6</f>
        <v>118.54209986687431</v>
      </c>
      <c r="N68" s="64">
        <f t="shared" si="30"/>
        <v>766.70406487995069</v>
      </c>
      <c r="O68" s="64">
        <f t="shared" si="31"/>
        <v>80</v>
      </c>
      <c r="P68" s="64">
        <f t="shared" si="32"/>
        <v>474.16839946749724</v>
      </c>
      <c r="Q68" s="65">
        <f t="shared" si="33"/>
        <v>1320.8724643474479</v>
      </c>
      <c r="S68" s="74"/>
      <c r="T68" s="71"/>
      <c r="U68" s="71"/>
      <c r="V68" s="71"/>
      <c r="W68" s="71"/>
      <c r="X68" s="71"/>
      <c r="Y68" s="71"/>
      <c r="Z68" s="75"/>
      <c r="AA68" s="66">
        <f t="shared" si="34"/>
        <v>0.25532093326091765</v>
      </c>
      <c r="AB68" s="71"/>
      <c r="AC68" s="71"/>
      <c r="AD68" s="71"/>
      <c r="AE68" s="71"/>
      <c r="AF68" s="71"/>
      <c r="AG68" s="72"/>
    </row>
    <row r="69" spans="1:33" x14ac:dyDescent="0.25">
      <c r="A69" s="62">
        <v>43058</v>
      </c>
      <c r="B69" s="63">
        <f t="shared" si="35"/>
        <v>67</v>
      </c>
      <c r="C69" s="64">
        <f t="shared" si="36"/>
        <v>176.74886088140332</v>
      </c>
      <c r="D69" s="64">
        <f t="shared" si="37"/>
        <v>148.17762483359289</v>
      </c>
      <c r="E69" s="65">
        <f t="shared" si="27"/>
        <v>28.57123604781043</v>
      </c>
      <c r="F69" s="54"/>
      <c r="G69" s="66">
        <f>C69*TDEE!$B$5</f>
        <v>2211.3014157400567</v>
      </c>
      <c r="H69" s="64">
        <f t="shared" si="38"/>
        <v>885.70831748212333</v>
      </c>
      <c r="I69" s="64">
        <f t="shared" si="39"/>
        <v>1325.5930982579334</v>
      </c>
      <c r="J69" s="52">
        <f t="shared" si="28"/>
        <v>0.25305951928060666</v>
      </c>
      <c r="K69" s="64">
        <f t="shared" si="29"/>
        <v>85.713855421159579</v>
      </c>
      <c r="L69" s="64">
        <v>20</v>
      </c>
      <c r="M69" s="52">
        <f>Protein_Amt!$B$6</f>
        <v>118.54209986687431</v>
      </c>
      <c r="N69" s="64">
        <f t="shared" si="30"/>
        <v>771.4246987904362</v>
      </c>
      <c r="O69" s="64">
        <f t="shared" si="31"/>
        <v>80</v>
      </c>
      <c r="P69" s="64">
        <f t="shared" si="32"/>
        <v>474.16839946749724</v>
      </c>
      <c r="Q69" s="65">
        <f t="shared" si="33"/>
        <v>1325.5930982579334</v>
      </c>
      <c r="S69" s="74"/>
      <c r="T69" s="71"/>
      <c r="U69" s="71"/>
      <c r="V69" s="71"/>
      <c r="W69" s="71"/>
      <c r="X69" s="71"/>
      <c r="Y69" s="71"/>
      <c r="Z69" s="75"/>
      <c r="AA69" s="66">
        <f t="shared" si="34"/>
        <v>0.25305951928060666</v>
      </c>
      <c r="AB69" s="71"/>
      <c r="AC69" s="71"/>
      <c r="AD69" s="71"/>
      <c r="AE69" s="71"/>
      <c r="AF69" s="71"/>
      <c r="AG69" s="72"/>
    </row>
    <row r="70" spans="1:33" x14ac:dyDescent="0.25">
      <c r="A70" s="62">
        <v>43059</v>
      </c>
      <c r="B70" s="63">
        <f t="shared" si="35"/>
        <v>68</v>
      </c>
      <c r="C70" s="64">
        <f t="shared" si="36"/>
        <v>176.49580136212271</v>
      </c>
      <c r="D70" s="64">
        <f t="shared" si="37"/>
        <v>148.17762483359289</v>
      </c>
      <c r="E70" s="65">
        <f t="shared" si="27"/>
        <v>28.318176528529818</v>
      </c>
      <c r="F70" s="54"/>
      <c r="G70" s="66">
        <f>C70*TDEE!$B$5</f>
        <v>2208.1353932239217</v>
      </c>
      <c r="H70" s="64">
        <f t="shared" si="38"/>
        <v>877.86347238442431</v>
      </c>
      <c r="I70" s="64">
        <f t="shared" si="39"/>
        <v>1330.2719208394974</v>
      </c>
      <c r="J70" s="52">
        <f t="shared" si="28"/>
        <v>0.25081813496697836</v>
      </c>
      <c r="K70" s="64">
        <f t="shared" si="29"/>
        <v>86.233724596888905</v>
      </c>
      <c r="L70" s="64">
        <v>20</v>
      </c>
      <c r="M70" s="52">
        <f>Protein_Amt!$B$6</f>
        <v>118.54209986687431</v>
      </c>
      <c r="N70" s="64">
        <f t="shared" si="30"/>
        <v>776.10352137200016</v>
      </c>
      <c r="O70" s="64">
        <f t="shared" si="31"/>
        <v>80</v>
      </c>
      <c r="P70" s="64">
        <f t="shared" si="32"/>
        <v>474.16839946749724</v>
      </c>
      <c r="Q70" s="65">
        <f t="shared" si="33"/>
        <v>1330.2719208394974</v>
      </c>
      <c r="S70" s="74"/>
      <c r="T70" s="71"/>
      <c r="U70" s="71"/>
      <c r="V70" s="71"/>
      <c r="W70" s="71"/>
      <c r="X70" s="71"/>
      <c r="Y70" s="71"/>
      <c r="Z70" s="75"/>
      <c r="AA70" s="66">
        <f t="shared" si="34"/>
        <v>0.25081813496697836</v>
      </c>
      <c r="AB70" s="71"/>
      <c r="AC70" s="71"/>
      <c r="AD70" s="71"/>
      <c r="AE70" s="71"/>
      <c r="AF70" s="71"/>
      <c r="AG70" s="72"/>
    </row>
    <row r="71" spans="1:33" x14ac:dyDescent="0.25">
      <c r="A71" s="62">
        <v>43060</v>
      </c>
      <c r="B71" s="63">
        <f t="shared" si="35"/>
        <v>69</v>
      </c>
      <c r="C71" s="64">
        <f t="shared" si="36"/>
        <v>176.24498322715573</v>
      </c>
      <c r="D71" s="64">
        <f t="shared" si="37"/>
        <v>148.17762483359289</v>
      </c>
      <c r="E71" s="65">
        <f t="shared" si="27"/>
        <v>28.067358393562841</v>
      </c>
      <c r="F71" s="54"/>
      <c r="G71" s="66">
        <f>C71*TDEE!$B$5</f>
        <v>2204.9974126215011</v>
      </c>
      <c r="H71" s="64">
        <f t="shared" si="38"/>
        <v>870.08811020044811</v>
      </c>
      <c r="I71" s="64">
        <f t="shared" si="39"/>
        <v>1334.9093024210529</v>
      </c>
      <c r="J71" s="52">
        <f t="shared" si="28"/>
        <v>0.24859660291441377</v>
      </c>
      <c r="K71" s="64">
        <f t="shared" si="29"/>
        <v>86.748989217061734</v>
      </c>
      <c r="L71" s="64">
        <v>20</v>
      </c>
      <c r="M71" s="52">
        <f>Protein_Amt!$B$6</f>
        <v>118.54209986687431</v>
      </c>
      <c r="N71" s="64">
        <f t="shared" si="30"/>
        <v>780.74090295355563</v>
      </c>
      <c r="O71" s="64">
        <f t="shared" si="31"/>
        <v>80</v>
      </c>
      <c r="P71" s="64">
        <f t="shared" si="32"/>
        <v>474.16839946749724</v>
      </c>
      <c r="Q71" s="65">
        <f t="shared" si="33"/>
        <v>1334.9093024210529</v>
      </c>
      <c r="S71" s="74"/>
      <c r="T71" s="71"/>
      <c r="U71" s="71"/>
      <c r="V71" s="71"/>
      <c r="W71" s="71"/>
      <c r="X71" s="71"/>
      <c r="Y71" s="71"/>
      <c r="Z71" s="75"/>
      <c r="AA71" s="66">
        <f t="shared" si="34"/>
        <v>0.24859660291441374</v>
      </c>
      <c r="AB71" s="71"/>
      <c r="AC71" s="71"/>
      <c r="AD71" s="71"/>
      <c r="AE71" s="71"/>
      <c r="AF71" s="71"/>
      <c r="AG71" s="72"/>
    </row>
    <row r="72" spans="1:33" x14ac:dyDescent="0.25">
      <c r="A72" s="62">
        <v>43061</v>
      </c>
      <c r="B72" s="63">
        <f t="shared" si="35"/>
        <v>70</v>
      </c>
      <c r="C72" s="64">
        <f t="shared" si="36"/>
        <v>175.99638662424132</v>
      </c>
      <c r="D72" s="64">
        <f t="shared" si="37"/>
        <v>148.17762483359289</v>
      </c>
      <c r="E72" s="65">
        <f t="shared" si="27"/>
        <v>27.818761790648438</v>
      </c>
      <c r="F72" s="54"/>
      <c r="G72" s="66">
        <f>C72*TDEE!$B$5</f>
        <v>2201.8872255615593</v>
      </c>
      <c r="H72" s="64">
        <f t="shared" si="38"/>
        <v>862.3816155101016</v>
      </c>
      <c r="I72" s="64">
        <f t="shared" si="39"/>
        <v>1339.5056100514576</v>
      </c>
      <c r="J72" s="52">
        <f t="shared" si="28"/>
        <v>0.2463947472886005</v>
      </c>
      <c r="K72" s="64">
        <f t="shared" si="29"/>
        <v>87.259690064884481</v>
      </c>
      <c r="L72" s="64">
        <v>20</v>
      </c>
      <c r="M72" s="52">
        <f>Protein_Amt!$B$6</f>
        <v>118.54209986687431</v>
      </c>
      <c r="N72" s="64">
        <f t="shared" si="30"/>
        <v>785.33721058396031</v>
      </c>
      <c r="O72" s="64">
        <f t="shared" si="31"/>
        <v>80</v>
      </c>
      <c r="P72" s="64">
        <f t="shared" si="32"/>
        <v>474.16839946749724</v>
      </c>
      <c r="Q72" s="65">
        <f t="shared" si="33"/>
        <v>1339.5056100514576</v>
      </c>
      <c r="S72" s="74"/>
      <c r="T72" s="71"/>
      <c r="U72" s="71"/>
      <c r="V72" s="71"/>
      <c r="W72" s="71"/>
      <c r="X72" s="71"/>
      <c r="Y72" s="71"/>
      <c r="Z72" s="75"/>
      <c r="AA72" s="66">
        <f t="shared" si="34"/>
        <v>0.24639474728860045</v>
      </c>
      <c r="AB72" s="71"/>
      <c r="AC72" s="71"/>
      <c r="AD72" s="71"/>
      <c r="AE72" s="71"/>
      <c r="AF72" s="71"/>
      <c r="AG72" s="72"/>
    </row>
    <row r="73" spans="1:33" x14ac:dyDescent="0.25">
      <c r="A73" s="62">
        <v>43062</v>
      </c>
      <c r="B73" s="63">
        <f t="shared" si="35"/>
        <v>71</v>
      </c>
      <c r="C73" s="64">
        <f t="shared" si="36"/>
        <v>175.74999187695272</v>
      </c>
      <c r="D73" s="64">
        <f t="shared" si="37"/>
        <v>148.17762483359289</v>
      </c>
      <c r="E73" s="65">
        <f t="shared" si="27"/>
        <v>27.572367043359833</v>
      </c>
      <c r="F73" s="54"/>
      <c r="G73" s="66">
        <f>C73*TDEE!$B$5</f>
        <v>2198.8045858727201</v>
      </c>
      <c r="H73" s="64">
        <f t="shared" si="38"/>
        <v>854.74337834415485</v>
      </c>
      <c r="I73" s="64">
        <f t="shared" si="39"/>
        <v>1344.0612075285653</v>
      </c>
      <c r="J73" s="52">
        <f t="shared" si="28"/>
        <v>0.24421239381261564</v>
      </c>
      <c r="K73" s="64">
        <f t="shared" si="29"/>
        <v>87.765867562340901</v>
      </c>
      <c r="L73" s="64">
        <v>20</v>
      </c>
      <c r="M73" s="52">
        <f>Protein_Amt!$B$6</f>
        <v>118.54209986687431</v>
      </c>
      <c r="N73" s="64">
        <f t="shared" si="30"/>
        <v>789.89280806106808</v>
      </c>
      <c r="O73" s="64">
        <f t="shared" si="31"/>
        <v>80</v>
      </c>
      <c r="P73" s="64">
        <f t="shared" si="32"/>
        <v>474.16839946749724</v>
      </c>
      <c r="Q73" s="65">
        <f t="shared" si="33"/>
        <v>1344.0612075285653</v>
      </c>
      <c r="S73" s="74"/>
      <c r="T73" s="71"/>
      <c r="U73" s="71"/>
      <c r="V73" s="71"/>
      <c r="W73" s="71"/>
      <c r="X73" s="71"/>
      <c r="Y73" s="71"/>
      <c r="Z73" s="75"/>
      <c r="AA73" s="66">
        <f t="shared" si="34"/>
        <v>0.24421239381261567</v>
      </c>
      <c r="AB73" s="71"/>
      <c r="AC73" s="71"/>
      <c r="AD73" s="71"/>
      <c r="AE73" s="71"/>
      <c r="AF73" s="71"/>
      <c r="AG73" s="72"/>
    </row>
    <row r="74" spans="1:33" x14ac:dyDescent="0.25">
      <c r="A74" s="62">
        <v>43063</v>
      </c>
      <c r="B74" s="63">
        <f t="shared" si="35"/>
        <v>72</v>
      </c>
      <c r="C74" s="64">
        <f t="shared" si="36"/>
        <v>175.50577948314012</v>
      </c>
      <c r="D74" s="64">
        <f t="shared" si="37"/>
        <v>148.17762483359289</v>
      </c>
      <c r="E74" s="65">
        <f t="shared" si="27"/>
        <v>27.32815464954723</v>
      </c>
      <c r="F74" s="54"/>
      <c r="G74" s="66">
        <f>C74*TDEE!$B$5</f>
        <v>2195.7492495639817</v>
      </c>
      <c r="H74" s="64">
        <f t="shared" si="38"/>
        <v>847.17279413596407</v>
      </c>
      <c r="I74" s="64">
        <f t="shared" si="39"/>
        <v>1348.5764554280177</v>
      </c>
      <c r="J74" s="52">
        <f t="shared" si="28"/>
        <v>0.2420493697531326</v>
      </c>
      <c r="K74" s="64">
        <f t="shared" si="29"/>
        <v>88.267561773391151</v>
      </c>
      <c r="L74" s="64">
        <v>20</v>
      </c>
      <c r="M74" s="52">
        <f>Protein_Amt!$B$6</f>
        <v>118.54209986687431</v>
      </c>
      <c r="N74" s="64">
        <f t="shared" si="30"/>
        <v>794.40805596052041</v>
      </c>
      <c r="O74" s="64">
        <f t="shared" si="31"/>
        <v>80</v>
      </c>
      <c r="P74" s="64">
        <f t="shared" si="32"/>
        <v>474.16839946749724</v>
      </c>
      <c r="Q74" s="65">
        <f t="shared" si="33"/>
        <v>1348.5764554280177</v>
      </c>
      <c r="S74" s="74"/>
      <c r="T74" s="71"/>
      <c r="U74" s="71"/>
      <c r="V74" s="71"/>
      <c r="W74" s="71"/>
      <c r="X74" s="71"/>
      <c r="Y74" s="71"/>
      <c r="Z74" s="75"/>
      <c r="AA74" s="66">
        <f t="shared" si="34"/>
        <v>0.2420493697531326</v>
      </c>
      <c r="AB74" s="71"/>
      <c r="AC74" s="71"/>
      <c r="AD74" s="71"/>
      <c r="AE74" s="71"/>
      <c r="AF74" s="71"/>
      <c r="AG74" s="72"/>
    </row>
    <row r="75" spans="1:33" x14ac:dyDescent="0.25">
      <c r="A75" s="62">
        <v>43064</v>
      </c>
      <c r="B75" s="63">
        <f t="shared" si="35"/>
        <v>73</v>
      </c>
      <c r="C75" s="64">
        <f t="shared" si="36"/>
        <v>175.263730113387</v>
      </c>
      <c r="D75" s="64">
        <f t="shared" si="37"/>
        <v>148.17762483359289</v>
      </c>
      <c r="E75" s="65">
        <f t="shared" si="27"/>
        <v>27.086105279794111</v>
      </c>
      <c r="F75" s="54"/>
      <c r="G75" s="66">
        <f>C75*TDEE!$B$5</f>
        <v>2192.7209748054065</v>
      </c>
      <c r="H75" s="64">
        <f t="shared" si="38"/>
        <v>839.66926367361748</v>
      </c>
      <c r="I75" s="64">
        <f t="shared" si="39"/>
        <v>1353.051711131789</v>
      </c>
      <c r="J75" s="52">
        <f t="shared" si="28"/>
        <v>0.23990550390674786</v>
      </c>
      <c r="K75" s="64">
        <f t="shared" si="29"/>
        <v>88.764812407143538</v>
      </c>
      <c r="L75" s="64">
        <v>20</v>
      </c>
      <c r="M75" s="52">
        <f>Protein_Amt!$B$6</f>
        <v>118.54209986687431</v>
      </c>
      <c r="N75" s="64">
        <f t="shared" si="30"/>
        <v>798.8833116642918</v>
      </c>
      <c r="O75" s="64">
        <f t="shared" si="31"/>
        <v>80</v>
      </c>
      <c r="P75" s="64">
        <f t="shared" si="32"/>
        <v>474.16839946749724</v>
      </c>
      <c r="Q75" s="65">
        <f t="shared" si="33"/>
        <v>1353.051711131789</v>
      </c>
      <c r="S75" s="74"/>
      <c r="T75" s="71"/>
      <c r="U75" s="71"/>
      <c r="V75" s="71"/>
      <c r="W75" s="71"/>
      <c r="X75" s="71"/>
      <c r="Y75" s="71"/>
      <c r="Z75" s="75"/>
      <c r="AA75" s="66">
        <f t="shared" si="34"/>
        <v>0.23990550390674786</v>
      </c>
      <c r="AB75" s="71"/>
      <c r="AC75" s="71"/>
      <c r="AD75" s="71"/>
      <c r="AE75" s="71"/>
      <c r="AF75" s="71"/>
      <c r="AG75" s="72"/>
    </row>
    <row r="76" spans="1:33" x14ac:dyDescent="0.25">
      <c r="A76" s="62">
        <v>43065</v>
      </c>
      <c r="B76" s="63">
        <f t="shared" si="35"/>
        <v>74</v>
      </c>
      <c r="C76" s="64">
        <f t="shared" si="36"/>
        <v>175.02382460948024</v>
      </c>
      <c r="D76" s="64">
        <f t="shared" si="37"/>
        <v>148.17762483359289</v>
      </c>
      <c r="E76" s="65">
        <f t="shared" si="27"/>
        <v>26.846199775887357</v>
      </c>
      <c r="F76" s="54"/>
      <c r="G76" s="66">
        <f>C76*TDEE!$B$5</f>
        <v>2189.7195219089785</v>
      </c>
      <c r="H76" s="64">
        <f t="shared" si="38"/>
        <v>832.23219305250802</v>
      </c>
      <c r="I76" s="64">
        <f t="shared" si="39"/>
        <v>1357.4873288564704</v>
      </c>
      <c r="J76" s="52">
        <f t="shared" si="28"/>
        <v>0.2377806265864309</v>
      </c>
      <c r="K76" s="64">
        <f t="shared" si="29"/>
        <v>89.257658820997023</v>
      </c>
      <c r="L76" s="64">
        <v>20</v>
      </c>
      <c r="M76" s="52">
        <f>Protein_Amt!$B$6</f>
        <v>118.54209986687431</v>
      </c>
      <c r="N76" s="64">
        <f t="shared" si="30"/>
        <v>803.31892938897317</v>
      </c>
      <c r="O76" s="64">
        <f t="shared" si="31"/>
        <v>80</v>
      </c>
      <c r="P76" s="64">
        <f t="shared" si="32"/>
        <v>474.16839946749724</v>
      </c>
      <c r="Q76" s="65">
        <f t="shared" si="33"/>
        <v>1357.4873288564704</v>
      </c>
      <c r="S76" s="74"/>
      <c r="T76" s="71"/>
      <c r="U76" s="71"/>
      <c r="V76" s="71"/>
      <c r="W76" s="71"/>
      <c r="X76" s="71"/>
      <c r="Y76" s="71"/>
      <c r="Z76" s="75"/>
      <c r="AA76" s="66">
        <f t="shared" si="34"/>
        <v>0.23778062658643087</v>
      </c>
      <c r="AB76" s="71"/>
      <c r="AC76" s="71"/>
      <c r="AD76" s="71"/>
      <c r="AE76" s="71"/>
      <c r="AF76" s="71"/>
      <c r="AG76" s="72"/>
    </row>
    <row r="77" spans="1:33" x14ac:dyDescent="0.25">
      <c r="A77" s="62">
        <v>43066</v>
      </c>
      <c r="B77" s="63">
        <f t="shared" si="35"/>
        <v>75</v>
      </c>
      <c r="C77" s="64">
        <f t="shared" si="36"/>
        <v>174.7860439828938</v>
      </c>
      <c r="D77" s="64">
        <f t="shared" si="37"/>
        <v>148.17762483359289</v>
      </c>
      <c r="E77" s="65">
        <f t="shared" si="27"/>
        <v>26.608419149300914</v>
      </c>
      <c r="F77" s="54"/>
      <c r="G77" s="66">
        <f>C77*TDEE!$B$5</f>
        <v>2186.7446533096331</v>
      </c>
      <c r="H77" s="64">
        <f t="shared" si="38"/>
        <v>824.86099362832829</v>
      </c>
      <c r="I77" s="64">
        <f t="shared" si="39"/>
        <v>1361.8836596813048</v>
      </c>
      <c r="J77" s="52">
        <f t="shared" si="28"/>
        <v>0.2356745696080938</v>
      </c>
      <c r="K77" s="64">
        <f t="shared" si="29"/>
        <v>89.746140023756396</v>
      </c>
      <c r="L77" s="64">
        <v>20</v>
      </c>
      <c r="M77" s="52">
        <f>Protein_Amt!$B$6</f>
        <v>118.54209986687431</v>
      </c>
      <c r="N77" s="64">
        <f t="shared" si="30"/>
        <v>807.7152602138076</v>
      </c>
      <c r="O77" s="64">
        <f t="shared" si="31"/>
        <v>80</v>
      </c>
      <c r="P77" s="64">
        <f t="shared" si="32"/>
        <v>474.16839946749724</v>
      </c>
      <c r="Q77" s="65">
        <f t="shared" si="33"/>
        <v>1361.8836596813048</v>
      </c>
      <c r="S77" s="74"/>
      <c r="T77" s="71"/>
      <c r="U77" s="71"/>
      <c r="V77" s="71"/>
      <c r="W77" s="71"/>
      <c r="X77" s="71"/>
      <c r="Y77" s="71"/>
      <c r="Z77" s="75"/>
      <c r="AA77" s="66">
        <f t="shared" si="34"/>
        <v>0.2356745696080938</v>
      </c>
      <c r="AB77" s="71"/>
      <c r="AC77" s="71"/>
      <c r="AD77" s="71"/>
      <c r="AE77" s="71"/>
      <c r="AF77" s="71"/>
      <c r="AG77" s="72"/>
    </row>
    <row r="78" spans="1:33" x14ac:dyDescent="0.25">
      <c r="A78" s="62">
        <v>43067</v>
      </c>
      <c r="B78" s="63">
        <f t="shared" si="35"/>
        <v>76</v>
      </c>
      <c r="C78" s="64">
        <f t="shared" si="36"/>
        <v>174.55036941328569</v>
      </c>
      <c r="D78" s="64">
        <f t="shared" si="37"/>
        <v>148.17762483359289</v>
      </c>
      <c r="E78" s="65">
        <f t="shared" si="27"/>
        <v>26.372744579692807</v>
      </c>
      <c r="F78" s="54"/>
      <c r="G78" s="66">
        <f>C78*TDEE!$B$5</f>
        <v>2183.7961335464533</v>
      </c>
      <c r="H78" s="64">
        <f t="shared" si="38"/>
        <v>817.55508197047698</v>
      </c>
      <c r="I78" s="64">
        <f t="shared" si="39"/>
        <v>1366.2410515759764</v>
      </c>
      <c r="J78" s="52">
        <f t="shared" si="28"/>
        <v>0.23358716627727913</v>
      </c>
      <c r="K78" s="64">
        <f t="shared" si="29"/>
        <v>90.230294678719901</v>
      </c>
      <c r="L78" s="64">
        <v>20</v>
      </c>
      <c r="M78" s="52">
        <f>Protein_Amt!$B$6</f>
        <v>118.54209986687431</v>
      </c>
      <c r="N78" s="64">
        <f t="shared" si="30"/>
        <v>812.07265210847913</v>
      </c>
      <c r="O78" s="64">
        <f t="shared" si="31"/>
        <v>80</v>
      </c>
      <c r="P78" s="64">
        <f t="shared" si="32"/>
        <v>474.16839946749724</v>
      </c>
      <c r="Q78" s="65">
        <f t="shared" si="33"/>
        <v>1366.2410515759764</v>
      </c>
      <c r="S78" s="74"/>
      <c r="T78" s="71"/>
      <c r="U78" s="71"/>
      <c r="V78" s="71"/>
      <c r="W78" s="71"/>
      <c r="X78" s="71"/>
      <c r="Y78" s="71"/>
      <c r="Z78" s="75"/>
      <c r="AA78" s="66">
        <f t="shared" si="34"/>
        <v>0.23358716627727913</v>
      </c>
      <c r="AB78" s="71"/>
      <c r="AC78" s="71"/>
      <c r="AD78" s="71"/>
      <c r="AE78" s="71"/>
      <c r="AF78" s="71"/>
      <c r="AG78" s="72"/>
    </row>
    <row r="79" spans="1:33" x14ac:dyDescent="0.25">
      <c r="A79" s="62">
        <v>43068</v>
      </c>
      <c r="B79" s="63">
        <f t="shared" si="35"/>
        <v>77</v>
      </c>
      <c r="C79" s="64">
        <f t="shared" si="36"/>
        <v>174.3167822470084</v>
      </c>
      <c r="D79" s="64">
        <f t="shared" si="37"/>
        <v>148.17762483359289</v>
      </c>
      <c r="E79" s="65">
        <f t="shared" si="27"/>
        <v>26.139157413415518</v>
      </c>
      <c r="F79" s="54"/>
      <c r="G79" s="66">
        <f>C79*TDEE!$B$5</f>
        <v>2180.8737292440333</v>
      </c>
      <c r="H79" s="64">
        <f t="shared" si="38"/>
        <v>810.31387981588102</v>
      </c>
      <c r="I79" s="64">
        <f t="shared" si="39"/>
        <v>1370.5598494281521</v>
      </c>
      <c r="J79" s="52">
        <f t="shared" si="28"/>
        <v>0.23151825137596604</v>
      </c>
      <c r="K79" s="64">
        <f t="shared" si="29"/>
        <v>90.710161106739434</v>
      </c>
      <c r="L79" s="64">
        <v>20</v>
      </c>
      <c r="M79" s="52">
        <f>Protein_Amt!$B$6</f>
        <v>118.54209986687431</v>
      </c>
      <c r="N79" s="64">
        <f t="shared" si="30"/>
        <v>816.39144996065488</v>
      </c>
      <c r="O79" s="64">
        <f t="shared" si="31"/>
        <v>80</v>
      </c>
      <c r="P79" s="64">
        <f t="shared" si="32"/>
        <v>474.16839946749724</v>
      </c>
      <c r="Q79" s="65">
        <f t="shared" si="33"/>
        <v>1370.5598494281521</v>
      </c>
      <c r="S79" s="74"/>
      <c r="T79" s="71"/>
      <c r="U79" s="71"/>
      <c r="V79" s="71"/>
      <c r="W79" s="71"/>
      <c r="X79" s="71"/>
      <c r="Y79" s="71"/>
      <c r="Z79" s="75"/>
      <c r="AA79" s="66">
        <f t="shared" si="34"/>
        <v>0.23151825137596602</v>
      </c>
      <c r="AB79" s="71"/>
      <c r="AC79" s="71"/>
      <c r="AD79" s="71"/>
      <c r="AE79" s="71"/>
      <c r="AF79" s="71"/>
      <c r="AG79" s="72"/>
    </row>
    <row r="80" spans="1:33" x14ac:dyDescent="0.25">
      <c r="A80" s="62">
        <v>43069</v>
      </c>
      <c r="B80" s="63">
        <f t="shared" si="35"/>
        <v>78</v>
      </c>
      <c r="C80" s="64">
        <f t="shared" si="36"/>
        <v>174.08526399563243</v>
      </c>
      <c r="D80" s="64">
        <f t="shared" si="37"/>
        <v>148.17762483359289</v>
      </c>
      <c r="E80" s="65">
        <f t="shared" si="27"/>
        <v>25.907639162039544</v>
      </c>
      <c r="F80" s="54"/>
      <c r="G80" s="66">
        <f>C80*TDEE!$B$5</f>
        <v>2177.977209094006</v>
      </c>
      <c r="H80" s="64">
        <f t="shared" si="38"/>
        <v>803.13681402322584</v>
      </c>
      <c r="I80" s="64">
        <f t="shared" si="39"/>
        <v>1374.8403950707802</v>
      </c>
      <c r="J80" s="52">
        <f t="shared" si="28"/>
        <v>0.22946766114949307</v>
      </c>
      <c r="K80" s="64">
        <f t="shared" si="29"/>
        <v>91.185777289253664</v>
      </c>
      <c r="L80" s="64">
        <v>20</v>
      </c>
      <c r="M80" s="52">
        <f>Protein_Amt!$B$6</f>
        <v>118.54209986687431</v>
      </c>
      <c r="N80" s="64">
        <f t="shared" si="30"/>
        <v>820.67199560328299</v>
      </c>
      <c r="O80" s="64">
        <f t="shared" si="31"/>
        <v>80</v>
      </c>
      <c r="P80" s="64">
        <f t="shared" si="32"/>
        <v>474.16839946749724</v>
      </c>
      <c r="Q80" s="65">
        <f t="shared" si="33"/>
        <v>1374.8403950707802</v>
      </c>
      <c r="S80" s="74"/>
      <c r="T80" s="71"/>
      <c r="U80" s="71"/>
      <c r="V80" s="71"/>
      <c r="W80" s="71"/>
      <c r="X80" s="71"/>
      <c r="Y80" s="71"/>
      <c r="Z80" s="75"/>
      <c r="AA80" s="66">
        <f t="shared" si="34"/>
        <v>0.2294676611494931</v>
      </c>
      <c r="AB80" s="71"/>
      <c r="AC80" s="71"/>
      <c r="AD80" s="71"/>
      <c r="AE80" s="71"/>
      <c r="AF80" s="71"/>
      <c r="AG80" s="72"/>
    </row>
    <row r="81" spans="1:33" x14ac:dyDescent="0.25">
      <c r="A81" s="62">
        <v>43070</v>
      </c>
      <c r="B81" s="63">
        <f t="shared" si="35"/>
        <v>79</v>
      </c>
      <c r="C81" s="64">
        <f t="shared" si="36"/>
        <v>173.85579633448293</v>
      </c>
      <c r="D81" s="64">
        <f t="shared" si="37"/>
        <v>148.17762483359289</v>
      </c>
      <c r="E81" s="65">
        <f t="shared" si="27"/>
        <v>25.678171500890045</v>
      </c>
      <c r="F81" s="54"/>
      <c r="G81" s="66">
        <f>C81*TDEE!$B$5</f>
        <v>2175.106343836736</v>
      </c>
      <c r="H81" s="64">
        <f t="shared" si="38"/>
        <v>796.02331652759142</v>
      </c>
      <c r="I81" s="64">
        <f t="shared" si="39"/>
        <v>1379.0830273091447</v>
      </c>
      <c r="J81" s="52">
        <f t="shared" si="28"/>
        <v>0.22743523329359752</v>
      </c>
      <c r="K81" s="64">
        <f t="shared" si="29"/>
        <v>91.657180871294159</v>
      </c>
      <c r="L81" s="64">
        <v>20</v>
      </c>
      <c r="M81" s="52">
        <f>Protein_Amt!$B$6</f>
        <v>118.54209986687431</v>
      </c>
      <c r="N81" s="64">
        <f t="shared" si="30"/>
        <v>824.91462784164742</v>
      </c>
      <c r="O81" s="64">
        <f t="shared" si="31"/>
        <v>80</v>
      </c>
      <c r="P81" s="64">
        <f t="shared" si="32"/>
        <v>474.16839946749724</v>
      </c>
      <c r="Q81" s="65">
        <f t="shared" si="33"/>
        <v>1379.0830273091447</v>
      </c>
      <c r="S81" s="74"/>
      <c r="T81" s="71"/>
      <c r="U81" s="71"/>
      <c r="V81" s="71"/>
      <c r="W81" s="71"/>
      <c r="X81" s="71"/>
      <c r="Y81" s="71"/>
      <c r="Z81" s="75"/>
      <c r="AA81" s="66">
        <f t="shared" si="34"/>
        <v>0.22743523329359755</v>
      </c>
      <c r="AB81" s="71"/>
      <c r="AC81" s="71"/>
      <c r="AD81" s="71"/>
      <c r="AE81" s="71"/>
      <c r="AF81" s="71"/>
      <c r="AG81" s="72"/>
    </row>
    <row r="82" spans="1:33" x14ac:dyDescent="0.25">
      <c r="A82" s="62">
        <v>43071</v>
      </c>
      <c r="B82" s="63">
        <f t="shared" si="35"/>
        <v>80</v>
      </c>
      <c r="C82" s="64">
        <f t="shared" si="36"/>
        <v>173.62836110118934</v>
      </c>
      <c r="D82" s="64">
        <f t="shared" si="37"/>
        <v>148.17762483359289</v>
      </c>
      <c r="E82" s="65">
        <f t="shared" si="27"/>
        <v>25.450736267596454</v>
      </c>
      <c r="F82" s="54"/>
      <c r="G82" s="66">
        <f>C82*TDEE!$B$5</f>
        <v>2172.2609062431734</v>
      </c>
      <c r="H82" s="64">
        <f t="shared" si="38"/>
        <v>788.97282429549011</v>
      </c>
      <c r="I82" s="64">
        <f t="shared" si="39"/>
        <v>1383.2880819476832</v>
      </c>
      <c r="J82" s="52">
        <f t="shared" si="28"/>
        <v>0.22542080694156863</v>
      </c>
      <c r="K82" s="64">
        <f t="shared" si="29"/>
        <v>92.124409164465106</v>
      </c>
      <c r="L82" s="64">
        <v>20</v>
      </c>
      <c r="M82" s="52">
        <f>Protein_Amt!$B$6</f>
        <v>118.54209986687431</v>
      </c>
      <c r="N82" s="64">
        <f t="shared" si="30"/>
        <v>829.11968248018593</v>
      </c>
      <c r="O82" s="64">
        <f t="shared" si="31"/>
        <v>80</v>
      </c>
      <c r="P82" s="64">
        <f t="shared" si="32"/>
        <v>474.16839946749724</v>
      </c>
      <c r="Q82" s="65">
        <f t="shared" si="33"/>
        <v>1383.2880819476832</v>
      </c>
      <c r="S82" s="74"/>
      <c r="T82" s="71"/>
      <c r="U82" s="71"/>
      <c r="V82" s="71"/>
      <c r="W82" s="71"/>
      <c r="X82" s="71"/>
      <c r="Y82" s="71"/>
      <c r="Z82" s="75"/>
      <c r="AA82" s="66">
        <f t="shared" si="34"/>
        <v>0.2254208069415686</v>
      </c>
      <c r="AB82" s="71"/>
      <c r="AC82" s="71"/>
      <c r="AD82" s="71"/>
      <c r="AE82" s="71"/>
      <c r="AF82" s="71"/>
      <c r="AG82" s="72"/>
    </row>
    <row r="83" spans="1:33" x14ac:dyDescent="0.25">
      <c r="A83" s="62">
        <v>43072</v>
      </c>
      <c r="B83" s="63">
        <f t="shared" si="35"/>
        <v>81</v>
      </c>
      <c r="C83" s="64">
        <f t="shared" si="36"/>
        <v>173.40294029424777</v>
      </c>
      <c r="D83" s="64">
        <f t="shared" si="37"/>
        <v>148.17762483359289</v>
      </c>
      <c r="E83" s="65">
        <f t="shared" si="27"/>
        <v>25.225315460654883</v>
      </c>
      <c r="F83" s="54"/>
      <c r="G83" s="66">
        <f>C83*TDEE!$B$5</f>
        <v>2169.4406710968683</v>
      </c>
      <c r="H83" s="64">
        <f t="shared" si="38"/>
        <v>781.98477928030138</v>
      </c>
      <c r="I83" s="64">
        <f t="shared" si="39"/>
        <v>1387.4558918165669</v>
      </c>
      <c r="J83" s="52">
        <f t="shared" si="28"/>
        <v>0.22342422265151468</v>
      </c>
      <c r="K83" s="64">
        <f t="shared" si="29"/>
        <v>92.58749914989663</v>
      </c>
      <c r="L83" s="64">
        <v>20</v>
      </c>
      <c r="M83" s="52">
        <f>Protein_Amt!$B$6</f>
        <v>118.54209986687431</v>
      </c>
      <c r="N83" s="64">
        <f t="shared" si="30"/>
        <v>833.28749234906968</v>
      </c>
      <c r="O83" s="64">
        <f t="shared" si="31"/>
        <v>80</v>
      </c>
      <c r="P83" s="64">
        <f t="shared" si="32"/>
        <v>474.16839946749724</v>
      </c>
      <c r="Q83" s="65">
        <f t="shared" si="33"/>
        <v>1387.4558918165669</v>
      </c>
      <c r="S83" s="74"/>
      <c r="T83" s="71"/>
      <c r="U83" s="71"/>
      <c r="V83" s="71"/>
      <c r="W83" s="71"/>
      <c r="X83" s="71"/>
      <c r="Y83" s="71"/>
      <c r="Z83" s="75"/>
      <c r="AA83" s="66">
        <f t="shared" si="34"/>
        <v>0.22342422265151468</v>
      </c>
      <c r="AB83" s="71"/>
      <c r="AC83" s="71"/>
      <c r="AD83" s="71"/>
      <c r="AE83" s="71"/>
      <c r="AF83" s="71"/>
      <c r="AG83" s="72"/>
    </row>
    <row r="84" spans="1:33" x14ac:dyDescent="0.25">
      <c r="A84" s="62">
        <v>43073</v>
      </c>
      <c r="B84" s="63">
        <f t="shared" si="35"/>
        <v>82</v>
      </c>
      <c r="C84" s="64">
        <f t="shared" si="36"/>
        <v>173.17951607159625</v>
      </c>
      <c r="D84" s="64">
        <f t="shared" si="37"/>
        <v>148.17762483359289</v>
      </c>
      <c r="E84" s="65">
        <f t="shared" si="27"/>
        <v>25.001891238003367</v>
      </c>
      <c r="F84" s="54"/>
      <c r="G84" s="66">
        <f>C84*TDEE!$B$5</f>
        <v>2166.6454151761445</v>
      </c>
      <c r="H84" s="64">
        <f t="shared" si="38"/>
        <v>775.05862837810434</v>
      </c>
      <c r="I84" s="64">
        <f t="shared" si="39"/>
        <v>1391.5867867980401</v>
      </c>
      <c r="J84" s="52">
        <f t="shared" si="28"/>
        <v>0.22144532239374412</v>
      </c>
      <c r="K84" s="64">
        <f t="shared" si="29"/>
        <v>93.046487481171425</v>
      </c>
      <c r="L84" s="64">
        <v>20</v>
      </c>
      <c r="M84" s="52">
        <f>Protein_Amt!$B$6</f>
        <v>118.54209986687431</v>
      </c>
      <c r="N84" s="64">
        <f t="shared" si="30"/>
        <v>837.41838733054283</v>
      </c>
      <c r="O84" s="64">
        <f t="shared" si="31"/>
        <v>80</v>
      </c>
      <c r="P84" s="64">
        <f t="shared" si="32"/>
        <v>474.16839946749724</v>
      </c>
      <c r="Q84" s="65">
        <f t="shared" si="33"/>
        <v>1391.5867867980401</v>
      </c>
      <c r="S84" s="74"/>
      <c r="T84" s="71"/>
      <c r="U84" s="71"/>
      <c r="V84" s="71"/>
      <c r="W84" s="71"/>
      <c r="X84" s="71"/>
      <c r="Y84" s="71"/>
      <c r="Z84" s="75"/>
      <c r="AA84" s="66">
        <f t="shared" si="34"/>
        <v>0.22144532239374409</v>
      </c>
      <c r="AB84" s="71"/>
      <c r="AC84" s="71"/>
      <c r="AD84" s="71"/>
      <c r="AE84" s="71"/>
      <c r="AF84" s="71"/>
      <c r="AG84" s="72"/>
    </row>
    <row r="85" spans="1:33" x14ac:dyDescent="0.25">
      <c r="A85" s="62">
        <v>43074</v>
      </c>
      <c r="B85" s="63">
        <f t="shared" si="35"/>
        <v>83</v>
      </c>
      <c r="C85" s="64">
        <f t="shared" si="36"/>
        <v>172.95807074920251</v>
      </c>
      <c r="D85" s="64">
        <f t="shared" si="37"/>
        <v>148.17762483359289</v>
      </c>
      <c r="E85" s="65">
        <f t="shared" si="27"/>
        <v>24.780445915609619</v>
      </c>
      <c r="F85" s="54"/>
      <c r="G85" s="66">
        <f>C85*TDEE!$B$5</f>
        <v>2163.8749172364328</v>
      </c>
      <c r="H85" s="64">
        <f t="shared" si="38"/>
        <v>768.19382338389823</v>
      </c>
      <c r="I85" s="64">
        <f t="shared" si="39"/>
        <v>1395.6810938525346</v>
      </c>
      <c r="J85" s="52">
        <f t="shared" si="28"/>
        <v>0.21948394953825665</v>
      </c>
      <c r="K85" s="64">
        <f t="shared" si="29"/>
        <v>93.501410487226366</v>
      </c>
      <c r="L85" s="64">
        <v>20</v>
      </c>
      <c r="M85" s="52">
        <f>Protein_Amt!$B$6</f>
        <v>118.54209986687431</v>
      </c>
      <c r="N85" s="64">
        <f t="shared" si="30"/>
        <v>841.51269438503732</v>
      </c>
      <c r="O85" s="64">
        <f t="shared" si="31"/>
        <v>80</v>
      </c>
      <c r="P85" s="64">
        <f t="shared" si="32"/>
        <v>474.16839946749724</v>
      </c>
      <c r="Q85" s="65">
        <f t="shared" si="33"/>
        <v>1395.6810938525346</v>
      </c>
      <c r="S85" s="74"/>
      <c r="T85" s="71"/>
      <c r="U85" s="71"/>
      <c r="V85" s="71"/>
      <c r="W85" s="71"/>
      <c r="X85" s="71"/>
      <c r="Y85" s="71"/>
      <c r="Z85" s="75"/>
      <c r="AA85" s="66">
        <f t="shared" si="34"/>
        <v>0.21948394953825665</v>
      </c>
      <c r="AB85" s="71"/>
      <c r="AC85" s="71"/>
      <c r="AD85" s="71"/>
      <c r="AE85" s="71"/>
      <c r="AF85" s="71"/>
      <c r="AG85" s="72"/>
    </row>
    <row r="86" spans="1:33" x14ac:dyDescent="0.25">
      <c r="A86" s="62">
        <v>43075</v>
      </c>
      <c r="B86" s="63">
        <f t="shared" si="35"/>
        <v>84</v>
      </c>
      <c r="C86" s="64">
        <f t="shared" si="36"/>
        <v>172.73858679966426</v>
      </c>
      <c r="D86" s="76">
        <f t="shared" si="37"/>
        <v>148.17762483359289</v>
      </c>
      <c r="E86" s="77">
        <f t="shared" si="27"/>
        <v>24.560961966071375</v>
      </c>
      <c r="F86" s="78"/>
      <c r="G86" s="79">
        <f>C86*TDEE!$B$5</f>
        <v>2161.1289579927588</v>
      </c>
      <c r="H86" s="64">
        <f t="shared" si="38"/>
        <v>761.38982094821267</v>
      </c>
      <c r="I86" s="64">
        <f t="shared" si="39"/>
        <v>1399.7391370445462</v>
      </c>
      <c r="J86" s="52">
        <f t="shared" si="28"/>
        <v>0.21753994884234648</v>
      </c>
      <c r="K86" s="76">
        <f t="shared" si="29"/>
        <v>93.952304175227653</v>
      </c>
      <c r="L86" s="76">
        <v>20</v>
      </c>
      <c r="M86" s="52">
        <f>Protein_Amt!$B$6</f>
        <v>118.54209986687431</v>
      </c>
      <c r="N86" s="64">
        <f t="shared" si="30"/>
        <v>845.57073757704893</v>
      </c>
      <c r="O86" s="76">
        <f t="shared" si="31"/>
        <v>80</v>
      </c>
      <c r="P86" s="76">
        <f t="shared" si="32"/>
        <v>474.16839946749724</v>
      </c>
      <c r="Q86" s="65">
        <f t="shared" si="33"/>
        <v>1399.7391370445462</v>
      </c>
      <c r="S86" s="74"/>
      <c r="T86" s="71"/>
      <c r="U86" s="71"/>
      <c r="V86" s="71"/>
      <c r="W86" s="71"/>
      <c r="X86" s="71"/>
      <c r="Y86" s="71"/>
      <c r="Z86" s="75"/>
      <c r="AA86" s="66">
        <f t="shared" si="34"/>
        <v>0.21753994884234648</v>
      </c>
      <c r="AB86" s="71"/>
      <c r="AC86" s="71"/>
      <c r="AD86" s="71"/>
      <c r="AE86" s="71"/>
      <c r="AF86" s="71"/>
      <c r="AG86" s="72"/>
    </row>
    <row r="87" spans="1:33" x14ac:dyDescent="0.25">
      <c r="A87" s="62">
        <v>43076</v>
      </c>
      <c r="B87" s="63">
        <f t="shared" si="35"/>
        <v>85</v>
      </c>
      <c r="C87" s="64">
        <f t="shared" si="36"/>
        <v>172.5210468508219</v>
      </c>
      <c r="D87" s="76">
        <f t="shared" si="37"/>
        <v>148.17762483359289</v>
      </c>
      <c r="E87" s="77">
        <f t="shared" si="27"/>
        <v>24.343422017229017</v>
      </c>
      <c r="F87" s="78"/>
      <c r="G87" s="79">
        <f>C87*TDEE!$B$5</f>
        <v>2158.4073201023857</v>
      </c>
      <c r="H87" s="64">
        <f t="shared" si="38"/>
        <v>754.64608253409949</v>
      </c>
      <c r="I87" s="64">
        <f t="shared" si="39"/>
        <v>1403.7612375682861</v>
      </c>
      <c r="J87" s="52">
        <f t="shared" si="28"/>
        <v>0.21561316643831419</v>
      </c>
      <c r="K87" s="76">
        <f t="shared" si="29"/>
        <v>93.954759788976546</v>
      </c>
      <c r="L87" s="76">
        <v>21</v>
      </c>
      <c r="M87" s="52">
        <f>Protein_Amt!$B$6</f>
        <v>118.54209986687431</v>
      </c>
      <c r="N87" s="64">
        <f t="shared" si="30"/>
        <v>845.59283810078887</v>
      </c>
      <c r="O87" s="76">
        <f t="shared" si="31"/>
        <v>84</v>
      </c>
      <c r="P87" s="76">
        <f t="shared" si="32"/>
        <v>474.16839946749724</v>
      </c>
      <c r="Q87" s="65">
        <f t="shared" si="33"/>
        <v>1403.7612375682861</v>
      </c>
      <c r="S87" s="74"/>
      <c r="T87" s="71"/>
      <c r="U87" s="71"/>
      <c r="V87" s="71"/>
      <c r="W87" s="71"/>
      <c r="X87" s="71"/>
      <c r="Y87" s="71"/>
      <c r="Z87" s="75"/>
      <c r="AA87" s="66">
        <f t="shared" si="34"/>
        <v>0.21561316643831413</v>
      </c>
      <c r="AB87" s="71"/>
      <c r="AC87" s="71"/>
      <c r="AD87" s="71"/>
      <c r="AE87" s="71"/>
      <c r="AF87" s="71"/>
      <c r="AG87" s="72"/>
    </row>
    <row r="88" spans="1:33" x14ac:dyDescent="0.25">
      <c r="A88" s="62">
        <v>43077</v>
      </c>
      <c r="B88" s="63">
        <f t="shared" si="35"/>
        <v>86</v>
      </c>
      <c r="C88" s="64">
        <f t="shared" si="36"/>
        <v>172.30543368438359</v>
      </c>
      <c r="D88" s="76">
        <f t="shared" si="37"/>
        <v>148.17762483359289</v>
      </c>
      <c r="E88" s="77">
        <f t="shared" si="27"/>
        <v>24.1278088507907</v>
      </c>
      <c r="F88" s="78"/>
      <c r="G88" s="79">
        <f>C88*TDEE!$B$5</f>
        <v>2155.7097881476129</v>
      </c>
      <c r="H88" s="64">
        <f t="shared" si="38"/>
        <v>747.96207437451176</v>
      </c>
      <c r="I88" s="64">
        <f t="shared" si="39"/>
        <v>1407.7477137731012</v>
      </c>
      <c r="J88" s="52">
        <f t="shared" si="28"/>
        <v>0.21370344982128908</v>
      </c>
      <c r="K88" s="76">
        <f t="shared" si="29"/>
        <v>93.953257145067099</v>
      </c>
      <c r="L88" s="76">
        <v>22</v>
      </c>
      <c r="M88" s="52">
        <f>Protein_Amt!$B$6</f>
        <v>118.54209986687431</v>
      </c>
      <c r="N88" s="64">
        <f t="shared" si="30"/>
        <v>845.57931430560393</v>
      </c>
      <c r="O88" s="76">
        <f t="shared" si="31"/>
        <v>88</v>
      </c>
      <c r="P88" s="76">
        <f t="shared" si="32"/>
        <v>474.16839946749724</v>
      </c>
      <c r="Q88" s="65">
        <f t="shared" si="33"/>
        <v>1407.7477137731012</v>
      </c>
      <c r="S88" s="74"/>
      <c r="T88" s="71"/>
      <c r="U88" s="71"/>
      <c r="V88" s="71"/>
      <c r="W88" s="71"/>
      <c r="X88" s="71"/>
      <c r="Y88" s="71"/>
      <c r="Z88" s="75"/>
      <c r="AA88" s="66">
        <f t="shared" si="34"/>
        <v>0.21370344982128908</v>
      </c>
      <c r="AB88" s="71"/>
      <c r="AC88" s="71"/>
      <c r="AD88" s="71"/>
      <c r="AE88" s="71"/>
      <c r="AF88" s="71"/>
      <c r="AG88" s="72"/>
    </row>
    <row r="89" spans="1:33" x14ac:dyDescent="0.25">
      <c r="A89" s="62">
        <v>43078</v>
      </c>
      <c r="B89" s="63">
        <f t="shared" si="35"/>
        <v>87</v>
      </c>
      <c r="C89" s="64">
        <f t="shared" si="36"/>
        <v>172.09173023456231</v>
      </c>
      <c r="D89" s="76">
        <f t="shared" si="37"/>
        <v>148.17762483359289</v>
      </c>
      <c r="E89" s="77">
        <f t="shared" si="27"/>
        <v>23.914105400969419</v>
      </c>
      <c r="F89" s="78"/>
      <c r="G89" s="79">
        <f>C89*TDEE!$B$5</f>
        <v>2153.0361486187257</v>
      </c>
      <c r="H89" s="64">
        <f t="shared" si="38"/>
        <v>741.33726743005195</v>
      </c>
      <c r="I89" s="64">
        <f t="shared" si="39"/>
        <v>1411.6988811886738</v>
      </c>
      <c r="J89" s="52">
        <f t="shared" si="28"/>
        <v>0.2118106478371577</v>
      </c>
      <c r="K89" s="76">
        <f t="shared" si="29"/>
        <v>93.947831302352952</v>
      </c>
      <c r="L89" s="76">
        <v>23</v>
      </c>
      <c r="M89" s="52">
        <f>Protein_Amt!$B$6</f>
        <v>118.54209986687431</v>
      </c>
      <c r="N89" s="64">
        <f t="shared" si="30"/>
        <v>845.53048172117656</v>
      </c>
      <c r="O89" s="76">
        <f t="shared" si="31"/>
        <v>92</v>
      </c>
      <c r="P89" s="76">
        <f t="shared" si="32"/>
        <v>474.16839946749724</v>
      </c>
      <c r="Q89" s="65">
        <f t="shared" si="33"/>
        <v>1411.6988811886738</v>
      </c>
      <c r="S89" s="74"/>
      <c r="T89" s="71"/>
      <c r="U89" s="71"/>
      <c r="V89" s="71"/>
      <c r="W89" s="71"/>
      <c r="X89" s="71"/>
      <c r="Y89" s="71"/>
      <c r="Z89" s="75"/>
      <c r="AA89" s="66">
        <f t="shared" si="34"/>
        <v>0.2118106478371577</v>
      </c>
      <c r="AB89" s="71"/>
      <c r="AC89" s="71"/>
      <c r="AD89" s="71"/>
      <c r="AE89" s="71"/>
      <c r="AF89" s="71"/>
      <c r="AG89" s="72"/>
    </row>
    <row r="90" spans="1:33" x14ac:dyDescent="0.25">
      <c r="A90" s="62">
        <v>43079</v>
      </c>
      <c r="B90" s="63">
        <f t="shared" si="35"/>
        <v>88</v>
      </c>
      <c r="C90" s="64">
        <f t="shared" si="36"/>
        <v>171.87991958672515</v>
      </c>
      <c r="D90" s="76">
        <f t="shared" si="37"/>
        <v>148.17762483359289</v>
      </c>
      <c r="E90" s="77">
        <f t="shared" si="27"/>
        <v>23.702294753132264</v>
      </c>
      <c r="F90" s="78"/>
      <c r="G90" s="79">
        <f>C90*TDEE!$B$5</f>
        <v>2150.386189897094</v>
      </c>
      <c r="H90" s="64">
        <f t="shared" si="38"/>
        <v>734.77113734710019</v>
      </c>
      <c r="I90" s="64">
        <f t="shared" si="39"/>
        <v>1415.6150525499938</v>
      </c>
      <c r="J90" s="52">
        <f t="shared" si="28"/>
        <v>0.20993461067060004</v>
      </c>
      <c r="K90" s="76">
        <f t="shared" si="29"/>
        <v>93.93851700916629</v>
      </c>
      <c r="L90" s="76">
        <v>24</v>
      </c>
      <c r="M90" s="52">
        <f>Protein_Amt!$B$6</f>
        <v>118.54209986687431</v>
      </c>
      <c r="N90" s="64">
        <f t="shared" si="30"/>
        <v>845.4466530824966</v>
      </c>
      <c r="O90" s="76">
        <f t="shared" si="31"/>
        <v>96</v>
      </c>
      <c r="P90" s="76">
        <f t="shared" si="32"/>
        <v>474.16839946749724</v>
      </c>
      <c r="Q90" s="65">
        <f t="shared" si="33"/>
        <v>1415.6150525499938</v>
      </c>
      <c r="S90" s="74"/>
      <c r="T90" s="71"/>
      <c r="U90" s="71"/>
      <c r="V90" s="71"/>
      <c r="W90" s="71"/>
      <c r="X90" s="71"/>
      <c r="Y90" s="71"/>
      <c r="Z90" s="75"/>
      <c r="AA90" s="66">
        <f t="shared" si="34"/>
        <v>0.20993461067060004</v>
      </c>
      <c r="AB90" s="71"/>
      <c r="AC90" s="71"/>
      <c r="AD90" s="71"/>
      <c r="AE90" s="71"/>
      <c r="AF90" s="71"/>
      <c r="AG90" s="72"/>
    </row>
    <row r="91" spans="1:33" x14ac:dyDescent="0.25">
      <c r="A91" s="62">
        <v>43080</v>
      </c>
      <c r="B91" s="63">
        <f t="shared" si="35"/>
        <v>89</v>
      </c>
      <c r="C91" s="64">
        <f t="shared" si="36"/>
        <v>171.66998497605456</v>
      </c>
      <c r="D91" s="76">
        <f t="shared" si="37"/>
        <v>148.17762483359289</v>
      </c>
      <c r="E91" s="77">
        <f t="shared" si="27"/>
        <v>23.492360142461678</v>
      </c>
      <c r="F91" s="78"/>
      <c r="G91" s="79">
        <f>C91*TDEE!$B$5</f>
        <v>2147.7597022384257</v>
      </c>
      <c r="H91" s="64">
        <f t="shared" si="38"/>
        <v>728.26316441631207</v>
      </c>
      <c r="I91" s="64">
        <f t="shared" si="39"/>
        <v>1419.4965378221136</v>
      </c>
      <c r="J91" s="52">
        <f t="shared" si="28"/>
        <v>0.208075189833232</v>
      </c>
      <c r="K91" s="76">
        <f t="shared" si="29"/>
        <v>93.92534870606849</v>
      </c>
      <c r="L91" s="76">
        <v>25</v>
      </c>
      <c r="M91" s="52">
        <f>Protein_Amt!$B$6</f>
        <v>118.54209986687431</v>
      </c>
      <c r="N91" s="64">
        <f t="shared" si="30"/>
        <v>845.32813835461639</v>
      </c>
      <c r="O91" s="76">
        <f t="shared" si="31"/>
        <v>100</v>
      </c>
      <c r="P91" s="76">
        <f t="shared" si="32"/>
        <v>474.16839946749724</v>
      </c>
      <c r="Q91" s="65">
        <f t="shared" si="33"/>
        <v>1419.4965378221136</v>
      </c>
      <c r="S91" s="74"/>
      <c r="T91" s="71"/>
      <c r="U91" s="71"/>
      <c r="V91" s="71"/>
      <c r="W91" s="71"/>
      <c r="X91" s="71"/>
      <c r="Y91" s="71"/>
      <c r="Z91" s="75"/>
      <c r="AA91" s="66">
        <f t="shared" si="34"/>
        <v>0.208075189833232</v>
      </c>
      <c r="AB91" s="71"/>
      <c r="AC91" s="71"/>
      <c r="AD91" s="71"/>
      <c r="AE91" s="71"/>
      <c r="AF91" s="71"/>
      <c r="AG91" s="72"/>
    </row>
    <row r="92" spans="1:33" x14ac:dyDescent="0.25">
      <c r="A92" s="62">
        <v>43081</v>
      </c>
      <c r="B92" s="63">
        <f t="shared" si="35"/>
        <v>90</v>
      </c>
      <c r="C92" s="64">
        <f t="shared" si="36"/>
        <v>171.46190978622133</v>
      </c>
      <c r="D92" s="76">
        <f t="shared" si="37"/>
        <v>148.17762483359289</v>
      </c>
      <c r="E92" s="77">
        <f t="shared" si="27"/>
        <v>23.28428495262844</v>
      </c>
      <c r="F92" s="78"/>
      <c r="G92" s="79">
        <f>C92*TDEE!$B$5</f>
        <v>2145.1564777561625</v>
      </c>
      <c r="H92" s="64">
        <f t="shared" si="38"/>
        <v>721.8128335314816</v>
      </c>
      <c r="I92" s="64">
        <f t="shared" si="39"/>
        <v>1423.3436442246809</v>
      </c>
      <c r="J92" s="52">
        <f t="shared" si="28"/>
        <v>0.20623223815185188</v>
      </c>
      <c r="K92" s="76">
        <f t="shared" si="29"/>
        <v>93.908360528575969</v>
      </c>
      <c r="L92" s="76">
        <v>26</v>
      </c>
      <c r="M92" s="52">
        <f>Protein_Amt!$B$6</f>
        <v>118.54209986687431</v>
      </c>
      <c r="N92" s="64">
        <f t="shared" si="30"/>
        <v>845.17524475718369</v>
      </c>
      <c r="O92" s="76">
        <f t="shared" si="31"/>
        <v>104</v>
      </c>
      <c r="P92" s="76">
        <f t="shared" si="32"/>
        <v>474.16839946749724</v>
      </c>
      <c r="Q92" s="65">
        <f t="shared" si="33"/>
        <v>1423.3436442246809</v>
      </c>
      <c r="S92" s="74"/>
      <c r="T92" s="71"/>
      <c r="U92" s="71"/>
      <c r="V92" s="71"/>
      <c r="W92" s="71"/>
      <c r="X92" s="71"/>
      <c r="Y92" s="71"/>
      <c r="Z92" s="75"/>
      <c r="AA92" s="66">
        <f t="shared" si="34"/>
        <v>0.20623223815185188</v>
      </c>
      <c r="AB92" s="71"/>
      <c r="AC92" s="71"/>
      <c r="AD92" s="71"/>
      <c r="AE92" s="71"/>
      <c r="AF92" s="71"/>
      <c r="AG92" s="72"/>
    </row>
    <row r="93" spans="1:33" x14ac:dyDescent="0.25">
      <c r="A93" s="62">
        <v>43082</v>
      </c>
      <c r="B93" s="63">
        <f t="shared" si="35"/>
        <v>91</v>
      </c>
      <c r="C93" s="64">
        <f t="shared" si="36"/>
        <v>171.25567754806949</v>
      </c>
      <c r="D93" s="76">
        <f t="shared" si="37"/>
        <v>148.17762483359289</v>
      </c>
      <c r="E93" s="77">
        <f t="shared" si="27"/>
        <v>23.078052714476598</v>
      </c>
      <c r="F93" s="78"/>
      <c r="G93" s="79">
        <f>C93*TDEE!$B$5</f>
        <v>2142.5763104050279</v>
      </c>
      <c r="H93" s="64">
        <f t="shared" si="38"/>
        <v>715.41963414877455</v>
      </c>
      <c r="I93" s="64">
        <f t="shared" si="39"/>
        <v>1427.1566762562534</v>
      </c>
      <c r="J93" s="52">
        <f t="shared" si="28"/>
        <v>0.20440560975679273</v>
      </c>
      <c r="K93" s="76">
        <f t="shared" si="29"/>
        <v>93.887586309861788</v>
      </c>
      <c r="L93" s="76">
        <v>27</v>
      </c>
      <c r="M93" s="52">
        <f>Protein_Amt!$B$6</f>
        <v>118.54209986687431</v>
      </c>
      <c r="N93" s="64">
        <f t="shared" si="30"/>
        <v>844.98827678875614</v>
      </c>
      <c r="O93" s="76">
        <f t="shared" si="31"/>
        <v>108</v>
      </c>
      <c r="P93" s="76">
        <f t="shared" si="32"/>
        <v>474.16839946749724</v>
      </c>
      <c r="Q93" s="65">
        <f t="shared" si="33"/>
        <v>1427.1566762562534</v>
      </c>
      <c r="S93" s="74"/>
      <c r="T93" s="71"/>
      <c r="U93" s="71"/>
      <c r="V93" s="71"/>
      <c r="W93" s="71"/>
      <c r="X93" s="71"/>
      <c r="Y93" s="71"/>
      <c r="Z93" s="75"/>
      <c r="AA93" s="66">
        <f t="shared" si="34"/>
        <v>0.20440560975679273</v>
      </c>
      <c r="AB93" s="71"/>
      <c r="AC93" s="71"/>
      <c r="AD93" s="71"/>
      <c r="AE93" s="71"/>
      <c r="AF93" s="71"/>
      <c r="AG93" s="72"/>
    </row>
    <row r="94" spans="1:33" x14ac:dyDescent="0.25">
      <c r="A94" s="62">
        <v>43083</v>
      </c>
      <c r="B94" s="63">
        <f t="shared" si="35"/>
        <v>92</v>
      </c>
      <c r="C94" s="64">
        <f t="shared" si="36"/>
        <v>171.05127193831268</v>
      </c>
      <c r="D94" s="76">
        <f t="shared" si="37"/>
        <v>148.17762483359289</v>
      </c>
      <c r="E94" s="77">
        <f t="shared" si="27"/>
        <v>22.873647104719794</v>
      </c>
      <c r="F94" s="78"/>
      <c r="G94" s="79">
        <f>C94*TDEE!$B$5</f>
        <v>2140.0189959647173</v>
      </c>
      <c r="H94" s="64">
        <f t="shared" si="38"/>
        <v>709.08306024631361</v>
      </c>
      <c r="I94" s="64">
        <f t="shared" si="39"/>
        <v>1430.9359357184037</v>
      </c>
      <c r="J94" s="52">
        <f t="shared" si="28"/>
        <v>0.20259516007037531</v>
      </c>
      <c r="K94" s="76">
        <f t="shared" si="29"/>
        <v>93.863059583434051</v>
      </c>
      <c r="L94" s="76">
        <v>28</v>
      </c>
      <c r="M94" s="52">
        <f>Protein_Amt!$B$6</f>
        <v>118.54209986687431</v>
      </c>
      <c r="N94" s="64">
        <f t="shared" si="30"/>
        <v>844.76753625090646</v>
      </c>
      <c r="O94" s="76">
        <f t="shared" si="31"/>
        <v>112</v>
      </c>
      <c r="P94" s="76">
        <f t="shared" si="32"/>
        <v>474.16839946749724</v>
      </c>
      <c r="Q94" s="65">
        <f t="shared" si="33"/>
        <v>1430.9359357184037</v>
      </c>
      <c r="S94" s="74"/>
      <c r="T94" s="71"/>
      <c r="U94" s="71"/>
      <c r="V94" s="71"/>
      <c r="W94" s="71"/>
      <c r="X94" s="71"/>
      <c r="Y94" s="71"/>
      <c r="Z94" s="75"/>
      <c r="AA94" s="66">
        <f t="shared" si="34"/>
        <v>0.20259516007037531</v>
      </c>
      <c r="AB94" s="71"/>
      <c r="AC94" s="71"/>
      <c r="AD94" s="71"/>
      <c r="AE94" s="71"/>
      <c r="AF94" s="71"/>
      <c r="AG94" s="72"/>
    </row>
    <row r="95" spans="1:33" x14ac:dyDescent="0.25">
      <c r="A95" s="62">
        <v>43084</v>
      </c>
      <c r="B95" s="63">
        <f t="shared" si="35"/>
        <v>93</v>
      </c>
      <c r="C95" s="64">
        <f t="shared" si="36"/>
        <v>170.84867677824229</v>
      </c>
      <c r="D95" s="76">
        <f t="shared" si="37"/>
        <v>148.17762483359289</v>
      </c>
      <c r="E95" s="77">
        <f t="shared" si="27"/>
        <v>22.671051944649406</v>
      </c>
      <c r="F95" s="78"/>
      <c r="G95" s="79">
        <f>C95*TDEE!$B$5</f>
        <v>2137.4843320237355</v>
      </c>
      <c r="H95" s="64">
        <f t="shared" si="38"/>
        <v>702.80261028413156</v>
      </c>
      <c r="I95" s="64">
        <f t="shared" si="39"/>
        <v>1434.681721739604</v>
      </c>
      <c r="J95" s="52">
        <f t="shared" si="28"/>
        <v>0.20080074579546617</v>
      </c>
      <c r="K95" s="76">
        <f t="shared" si="29"/>
        <v>93.834813585789632</v>
      </c>
      <c r="L95" s="76">
        <v>29</v>
      </c>
      <c r="M95" s="52">
        <f>Protein_Amt!$B$6</f>
        <v>118.54209986687431</v>
      </c>
      <c r="N95" s="64">
        <f t="shared" si="30"/>
        <v>844.51332227210673</v>
      </c>
      <c r="O95" s="76">
        <f t="shared" si="31"/>
        <v>116</v>
      </c>
      <c r="P95" s="76">
        <f t="shared" si="32"/>
        <v>474.16839946749724</v>
      </c>
      <c r="Q95" s="65">
        <f t="shared" si="33"/>
        <v>1434.681721739604</v>
      </c>
      <c r="S95" s="74"/>
      <c r="T95" s="71"/>
      <c r="U95" s="71"/>
      <c r="V95" s="71"/>
      <c r="W95" s="71"/>
      <c r="X95" s="71"/>
      <c r="Y95" s="71"/>
      <c r="Z95" s="75"/>
      <c r="AA95" s="66">
        <f t="shared" si="34"/>
        <v>0.20080074579546617</v>
      </c>
      <c r="AB95" s="71"/>
      <c r="AC95" s="71"/>
      <c r="AD95" s="71"/>
      <c r="AE95" s="71"/>
      <c r="AF95" s="71"/>
      <c r="AG95" s="72"/>
    </row>
    <row r="96" spans="1:33" x14ac:dyDescent="0.25">
      <c r="A96" s="62">
        <v>43085</v>
      </c>
      <c r="B96" s="63">
        <f t="shared" si="35"/>
        <v>94</v>
      </c>
      <c r="C96" s="64">
        <f t="shared" si="36"/>
        <v>170.64787603244682</v>
      </c>
      <c r="D96" s="76">
        <f t="shared" si="37"/>
        <v>148.17762483359289</v>
      </c>
      <c r="E96" s="77">
        <f t="shared" si="27"/>
        <v>22.47025119885393</v>
      </c>
      <c r="F96" s="78"/>
      <c r="G96" s="79">
        <f>C96*TDEE!$B$5</f>
        <v>2134.9721179633734</v>
      </c>
      <c r="H96" s="64">
        <f t="shared" si="38"/>
        <v>696.57778716447183</v>
      </c>
      <c r="I96" s="64">
        <f t="shared" si="39"/>
        <v>1438.3943307989016</v>
      </c>
      <c r="J96" s="52">
        <f t="shared" si="28"/>
        <v>0.19902222490413482</v>
      </c>
      <c r="K96" s="76">
        <f t="shared" si="29"/>
        <v>94.247325703489366</v>
      </c>
      <c r="L96" s="76">
        <v>29</v>
      </c>
      <c r="M96" s="52">
        <f>Protein_Amt!$B$6</f>
        <v>118.54209986687431</v>
      </c>
      <c r="N96" s="64">
        <f t="shared" si="30"/>
        <v>848.22593133140435</v>
      </c>
      <c r="O96" s="76">
        <f t="shared" si="31"/>
        <v>116</v>
      </c>
      <c r="P96" s="76">
        <f t="shared" si="32"/>
        <v>474.16839946749724</v>
      </c>
      <c r="Q96" s="65">
        <f t="shared" si="33"/>
        <v>1438.3943307989016</v>
      </c>
      <c r="S96" s="74"/>
      <c r="T96" s="71"/>
      <c r="U96" s="71"/>
      <c r="V96" s="71"/>
      <c r="W96" s="71"/>
      <c r="X96" s="71"/>
      <c r="Y96" s="71"/>
      <c r="Z96" s="75"/>
      <c r="AA96" s="66">
        <f t="shared" si="34"/>
        <v>0.19902222490413482</v>
      </c>
      <c r="AB96" s="71"/>
      <c r="AC96" s="71"/>
      <c r="AD96" s="71"/>
      <c r="AE96" s="71"/>
      <c r="AF96" s="71"/>
      <c r="AG96" s="72"/>
    </row>
    <row r="97" spans="1:33" x14ac:dyDescent="0.25">
      <c r="A97" s="62">
        <v>43086</v>
      </c>
      <c r="B97" s="63">
        <f t="shared" si="35"/>
        <v>95</v>
      </c>
      <c r="C97" s="64">
        <f t="shared" si="36"/>
        <v>170.44885380754269</v>
      </c>
      <c r="D97" s="76">
        <f t="shared" si="37"/>
        <v>148.17762483359289</v>
      </c>
      <c r="E97" s="77">
        <f t="shared" si="27"/>
        <v>22.271228973949803</v>
      </c>
      <c r="F97" s="78"/>
      <c r="G97" s="79">
        <f>C97*TDEE!$B$5</f>
        <v>2132.4821549418325</v>
      </c>
      <c r="H97" s="64">
        <f t="shared" si="38"/>
        <v>690.40809819244396</v>
      </c>
      <c r="I97" s="64">
        <f t="shared" si="39"/>
        <v>1442.0740567493885</v>
      </c>
      <c r="J97" s="52">
        <f t="shared" si="28"/>
        <v>0.19725945662641256</v>
      </c>
      <c r="K97" s="76">
        <f t="shared" si="29"/>
        <v>94.656184142432366</v>
      </c>
      <c r="L97" s="76">
        <v>29</v>
      </c>
      <c r="M97" s="52">
        <f>Protein_Amt!$B$6</f>
        <v>118.54209986687431</v>
      </c>
      <c r="N97" s="64">
        <f t="shared" si="30"/>
        <v>851.90565728189131</v>
      </c>
      <c r="O97" s="76">
        <f t="shared" si="31"/>
        <v>116</v>
      </c>
      <c r="P97" s="76">
        <f t="shared" si="32"/>
        <v>474.16839946749724</v>
      </c>
      <c r="Q97" s="65">
        <f t="shared" si="33"/>
        <v>1442.0740567493885</v>
      </c>
      <c r="S97" s="74"/>
      <c r="T97" s="71"/>
      <c r="U97" s="71"/>
      <c r="V97" s="71"/>
      <c r="W97" s="71"/>
      <c r="X97" s="71"/>
      <c r="Y97" s="71"/>
      <c r="Z97" s="75"/>
      <c r="AA97" s="66">
        <f t="shared" si="34"/>
        <v>0.19725945662641256</v>
      </c>
      <c r="AB97" s="71"/>
      <c r="AC97" s="71"/>
      <c r="AD97" s="71"/>
      <c r="AE97" s="71"/>
      <c r="AF97" s="71"/>
      <c r="AG97" s="72"/>
    </row>
    <row r="98" spans="1:33" x14ac:dyDescent="0.25">
      <c r="A98" s="62">
        <v>43087</v>
      </c>
      <c r="B98" s="63">
        <f t="shared" si="35"/>
        <v>96</v>
      </c>
      <c r="C98" s="64">
        <f t="shared" si="36"/>
        <v>170.25159435091626</v>
      </c>
      <c r="D98" s="76">
        <f t="shared" si="37"/>
        <v>148.17762483359289</v>
      </c>
      <c r="E98" s="77">
        <f t="shared" si="27"/>
        <v>22.073969517323377</v>
      </c>
      <c r="F98" s="78"/>
      <c r="G98" s="79">
        <f>C98*TDEE!$B$5</f>
        <v>2130.0142458784817</v>
      </c>
      <c r="H98" s="64">
        <f t="shared" si="38"/>
        <v>684.29305503702471</v>
      </c>
      <c r="I98" s="64">
        <f t="shared" si="39"/>
        <v>1445.721190841457</v>
      </c>
      <c r="J98" s="52">
        <f t="shared" si="28"/>
        <v>0.19551230143914991</v>
      </c>
      <c r="K98" s="76">
        <f t="shared" si="29"/>
        <v>95.061421263773298</v>
      </c>
      <c r="L98" s="76">
        <v>29</v>
      </c>
      <c r="M98" s="52">
        <f>Protein_Amt!$B$6</f>
        <v>118.54209986687431</v>
      </c>
      <c r="N98" s="64">
        <f t="shared" si="30"/>
        <v>855.55279137395974</v>
      </c>
      <c r="O98" s="76">
        <f t="shared" si="31"/>
        <v>116</v>
      </c>
      <c r="P98" s="76">
        <f t="shared" si="32"/>
        <v>474.16839946749724</v>
      </c>
      <c r="Q98" s="65">
        <f t="shared" si="33"/>
        <v>1445.721190841457</v>
      </c>
      <c r="S98" s="74"/>
      <c r="T98" s="71"/>
      <c r="U98" s="71"/>
      <c r="V98" s="71"/>
      <c r="W98" s="71"/>
      <c r="X98" s="71"/>
      <c r="Y98" s="71"/>
      <c r="Z98" s="75"/>
      <c r="AA98" s="66">
        <f t="shared" si="34"/>
        <v>0.19551230143914991</v>
      </c>
      <c r="AB98" s="71"/>
      <c r="AC98" s="71"/>
      <c r="AD98" s="71"/>
      <c r="AE98" s="71"/>
      <c r="AF98" s="71"/>
      <c r="AG98" s="72"/>
    </row>
    <row r="99" spans="1:33" x14ac:dyDescent="0.25">
      <c r="A99" s="62">
        <v>43088</v>
      </c>
      <c r="B99" s="63">
        <f t="shared" si="35"/>
        <v>97</v>
      </c>
      <c r="C99" s="64">
        <f t="shared" si="36"/>
        <v>170.05608204947711</v>
      </c>
      <c r="D99" s="76">
        <f t="shared" si="37"/>
        <v>148.17762483359289</v>
      </c>
      <c r="E99" s="77">
        <f t="shared" ref="E99:E105" si="40">C99-D99</f>
        <v>21.878457215884225</v>
      </c>
      <c r="F99" s="78"/>
      <c r="G99" s="79">
        <f>C99*TDEE!$B$5</f>
        <v>2127.5681954382635</v>
      </c>
      <c r="H99" s="64">
        <f t="shared" si="38"/>
        <v>678.23217369241092</v>
      </c>
      <c r="I99" s="64">
        <f t="shared" si="39"/>
        <v>1449.3360217458526</v>
      </c>
      <c r="J99" s="52">
        <f t="shared" ref="J99:J105" si="41">($G99-$Q99)/3500</f>
        <v>0.19378062105497454</v>
      </c>
      <c r="K99" s="76">
        <f t="shared" ref="K99:K105" si="42">N99/9</f>
        <v>95.463069142039487</v>
      </c>
      <c r="L99" s="76">
        <v>29</v>
      </c>
      <c r="M99" s="52">
        <f>Protein_Amt!$B$6</f>
        <v>118.54209986687431</v>
      </c>
      <c r="N99" s="64">
        <f t="shared" ref="N99:N105" si="43">MAX(0,I99-(O99+P99))</f>
        <v>859.16762227835534</v>
      </c>
      <c r="O99" s="76">
        <f t="shared" ref="O99:O105" si="44">4*L99</f>
        <v>116</v>
      </c>
      <c r="P99" s="76">
        <f t="shared" ref="P99:P105" si="45">4*M99</f>
        <v>474.16839946749724</v>
      </c>
      <c r="Q99" s="65">
        <f t="shared" ref="Q99:Q105" si="46">SUM(N99:P99)</f>
        <v>1449.3360217458526</v>
      </c>
      <c r="S99" s="74"/>
      <c r="T99" s="71"/>
      <c r="U99" s="71"/>
      <c r="V99" s="71"/>
      <c r="W99" s="71"/>
      <c r="X99" s="71"/>
      <c r="Y99" s="71"/>
      <c r="Z99" s="75"/>
      <c r="AA99" s="66">
        <f t="shared" ref="AA99:AA105" si="47">($H99-Z99)/3500</f>
        <v>0.19378062105497454</v>
      </c>
      <c r="AB99" s="71"/>
      <c r="AC99" s="71"/>
      <c r="AD99" s="71"/>
      <c r="AE99" s="71"/>
      <c r="AF99" s="71"/>
      <c r="AG99" s="72"/>
    </row>
    <row r="100" spans="1:33" x14ac:dyDescent="0.25">
      <c r="A100" s="62">
        <v>43089</v>
      </c>
      <c r="B100" s="63">
        <f t="shared" ref="B100:B105" si="48">B99+1</f>
        <v>98</v>
      </c>
      <c r="C100" s="64">
        <f t="shared" ref="C100:C105" si="49">C99-AA99</f>
        <v>169.86230142842214</v>
      </c>
      <c r="D100" s="76">
        <f t="shared" ref="D100:D105" si="50">$D$3</f>
        <v>148.17762483359289</v>
      </c>
      <c r="E100" s="77">
        <f t="shared" si="40"/>
        <v>21.684676594829256</v>
      </c>
      <c r="F100" s="78"/>
      <c r="G100" s="79">
        <f>C100*TDEE!$B$5</f>
        <v>2125.1438100162304</v>
      </c>
      <c r="H100" s="64">
        <f t="shared" si="38"/>
        <v>672.2249744397069</v>
      </c>
      <c r="I100" s="64">
        <f t="shared" si="39"/>
        <v>1452.9188355765236</v>
      </c>
      <c r="J100" s="52">
        <f t="shared" si="41"/>
        <v>0.1920642784113448</v>
      </c>
      <c r="K100" s="76">
        <f t="shared" si="42"/>
        <v>95.861159567669603</v>
      </c>
      <c r="L100" s="76">
        <v>29</v>
      </c>
      <c r="M100" s="52">
        <f>Protein_Amt!$B$6</f>
        <v>118.54209986687431</v>
      </c>
      <c r="N100" s="64">
        <f t="shared" si="43"/>
        <v>862.7504361090264</v>
      </c>
      <c r="O100" s="76">
        <f t="shared" si="44"/>
        <v>116</v>
      </c>
      <c r="P100" s="76">
        <f t="shared" si="45"/>
        <v>474.16839946749724</v>
      </c>
      <c r="Q100" s="65">
        <f t="shared" si="46"/>
        <v>1452.9188355765236</v>
      </c>
      <c r="S100" s="74"/>
      <c r="T100" s="71"/>
      <c r="U100" s="71"/>
      <c r="V100" s="71"/>
      <c r="W100" s="71"/>
      <c r="X100" s="71"/>
      <c r="Y100" s="71"/>
      <c r="Z100" s="75"/>
      <c r="AA100" s="66">
        <f t="shared" si="47"/>
        <v>0.19206427841134482</v>
      </c>
      <c r="AB100" s="71"/>
      <c r="AC100" s="71"/>
      <c r="AD100" s="71"/>
      <c r="AE100" s="71"/>
      <c r="AF100" s="71"/>
      <c r="AG100" s="72"/>
    </row>
    <row r="101" spans="1:33" x14ac:dyDescent="0.25">
      <c r="A101" s="62">
        <v>43090</v>
      </c>
      <c r="B101" s="63">
        <f t="shared" si="48"/>
        <v>99</v>
      </c>
      <c r="C101" s="64">
        <f t="shared" si="49"/>
        <v>169.67023715001079</v>
      </c>
      <c r="D101" s="76">
        <f t="shared" si="50"/>
        <v>148.17762483359289</v>
      </c>
      <c r="E101" s="77">
        <f t="shared" si="40"/>
        <v>21.492612316417905</v>
      </c>
      <c r="F101" s="78"/>
      <c r="G101" s="79">
        <f>C101*TDEE!$B$5</f>
        <v>2122.7408977222208</v>
      </c>
      <c r="H101" s="64">
        <f t="shared" si="38"/>
        <v>666.27098180895507</v>
      </c>
      <c r="I101" s="64">
        <f t="shared" si="39"/>
        <v>1456.4699159132656</v>
      </c>
      <c r="J101" s="52">
        <f t="shared" si="41"/>
        <v>0.19036313765970148</v>
      </c>
      <c r="K101" s="76">
        <f t="shared" si="42"/>
        <v>96.255724049529817</v>
      </c>
      <c r="L101" s="76">
        <v>29</v>
      </c>
      <c r="M101" s="52">
        <f>Protein_Amt!$B$6</f>
        <v>118.54209986687431</v>
      </c>
      <c r="N101" s="64">
        <f t="shared" si="43"/>
        <v>866.30151644576836</v>
      </c>
      <c r="O101" s="76">
        <f t="shared" si="44"/>
        <v>116</v>
      </c>
      <c r="P101" s="76">
        <f t="shared" si="45"/>
        <v>474.16839946749724</v>
      </c>
      <c r="Q101" s="65">
        <f t="shared" si="46"/>
        <v>1456.4699159132656</v>
      </c>
      <c r="S101" s="74"/>
      <c r="T101" s="71"/>
      <c r="U101" s="71"/>
      <c r="V101" s="71"/>
      <c r="W101" s="71"/>
      <c r="X101" s="71"/>
      <c r="Y101" s="71"/>
      <c r="Z101" s="75"/>
      <c r="AA101" s="66">
        <f t="shared" si="47"/>
        <v>0.19036313765970145</v>
      </c>
      <c r="AB101" s="71"/>
      <c r="AC101" s="71"/>
      <c r="AD101" s="71"/>
      <c r="AE101" s="71"/>
      <c r="AF101" s="71"/>
      <c r="AG101" s="72"/>
    </row>
    <row r="102" spans="1:33" x14ac:dyDescent="0.25">
      <c r="A102" s="62">
        <v>43091</v>
      </c>
      <c r="B102" s="63">
        <f t="shared" si="48"/>
        <v>100</v>
      </c>
      <c r="C102" s="64">
        <f t="shared" si="49"/>
        <v>169.4798740123511</v>
      </c>
      <c r="D102" s="76">
        <f t="shared" si="50"/>
        <v>148.17762483359289</v>
      </c>
      <c r="E102" s="77">
        <f t="shared" si="40"/>
        <v>21.302249178758217</v>
      </c>
      <c r="F102" s="78"/>
      <c r="G102" s="79">
        <f>C102*TDEE!$B$5</f>
        <v>2120.359268365673</v>
      </c>
      <c r="H102" s="64">
        <f t="shared" si="38"/>
        <v>660.36972454150475</v>
      </c>
      <c r="I102" s="64">
        <f t="shared" si="39"/>
        <v>1459.9895438241683</v>
      </c>
      <c r="J102" s="52">
        <f t="shared" si="41"/>
        <v>0.18867706415471561</v>
      </c>
      <c r="K102" s="76">
        <f t="shared" si="42"/>
        <v>96.646793817407897</v>
      </c>
      <c r="L102" s="76">
        <v>29</v>
      </c>
      <c r="M102" s="52">
        <f>Protein_Amt!$B$6</f>
        <v>118.54209986687431</v>
      </c>
      <c r="N102" s="64">
        <f t="shared" si="43"/>
        <v>869.82114435667108</v>
      </c>
      <c r="O102" s="76">
        <f t="shared" si="44"/>
        <v>116</v>
      </c>
      <c r="P102" s="76">
        <f t="shared" si="45"/>
        <v>474.16839946749724</v>
      </c>
      <c r="Q102" s="65">
        <f t="shared" si="46"/>
        <v>1459.9895438241683</v>
      </c>
      <c r="S102" s="74"/>
      <c r="T102" s="71"/>
      <c r="U102" s="71"/>
      <c r="V102" s="71"/>
      <c r="W102" s="71"/>
      <c r="X102" s="71"/>
      <c r="Y102" s="71"/>
      <c r="Z102" s="75"/>
      <c r="AA102" s="66">
        <f t="shared" si="47"/>
        <v>0.18867706415471563</v>
      </c>
      <c r="AB102" s="71"/>
      <c r="AC102" s="71"/>
      <c r="AD102" s="71"/>
      <c r="AE102" s="71"/>
      <c r="AF102" s="71"/>
      <c r="AG102" s="72"/>
    </row>
    <row r="103" spans="1:33" x14ac:dyDescent="0.25">
      <c r="A103" s="62">
        <v>43092</v>
      </c>
      <c r="B103" s="63">
        <f t="shared" si="48"/>
        <v>101</v>
      </c>
      <c r="C103" s="64">
        <f t="shared" si="49"/>
        <v>169.29119694819639</v>
      </c>
      <c r="D103" s="76">
        <f t="shared" si="50"/>
        <v>148.17762483359289</v>
      </c>
      <c r="E103" s="77">
        <f t="shared" si="40"/>
        <v>21.1135721146035</v>
      </c>
      <c r="F103" s="78"/>
      <c r="G103" s="79">
        <f>C103*TDEE!$B$5</f>
        <v>2117.9987334405682</v>
      </c>
      <c r="H103" s="64">
        <f t="shared" si="38"/>
        <v>654.52073555270852</v>
      </c>
      <c r="I103" s="64">
        <f t="shared" si="39"/>
        <v>1463.4779978878596</v>
      </c>
      <c r="J103" s="52">
        <f t="shared" si="41"/>
        <v>0.18700592444363104</v>
      </c>
      <c r="K103" s="76">
        <f t="shared" si="42"/>
        <v>97.034399824484709</v>
      </c>
      <c r="L103" s="76">
        <v>29</v>
      </c>
      <c r="M103" s="52">
        <f>Protein_Amt!$B$6</f>
        <v>118.54209986687431</v>
      </c>
      <c r="N103" s="64">
        <f t="shared" si="43"/>
        <v>873.30959842036236</v>
      </c>
      <c r="O103" s="76">
        <f t="shared" si="44"/>
        <v>116</v>
      </c>
      <c r="P103" s="76">
        <f t="shared" si="45"/>
        <v>474.16839946749724</v>
      </c>
      <c r="Q103" s="65">
        <f t="shared" si="46"/>
        <v>1463.4779978878596</v>
      </c>
      <c r="S103" s="74"/>
      <c r="T103" s="71"/>
      <c r="U103" s="71"/>
      <c r="V103" s="71"/>
      <c r="W103" s="71"/>
      <c r="X103" s="71"/>
      <c r="Y103" s="71"/>
      <c r="Z103" s="75"/>
      <c r="AA103" s="66">
        <f t="shared" si="47"/>
        <v>0.18700592444363101</v>
      </c>
      <c r="AB103" s="71"/>
      <c r="AC103" s="71"/>
      <c r="AD103" s="71"/>
      <c r="AE103" s="71"/>
      <c r="AF103" s="71"/>
      <c r="AG103" s="72"/>
    </row>
    <row r="104" spans="1:33" x14ac:dyDescent="0.25">
      <c r="A104" s="62">
        <v>43093</v>
      </c>
      <c r="B104" s="63">
        <f t="shared" si="48"/>
        <v>102</v>
      </c>
      <c r="C104" s="64">
        <f t="shared" si="49"/>
        <v>169.10419102375275</v>
      </c>
      <c r="D104" s="76">
        <f t="shared" si="50"/>
        <v>148.17762483359289</v>
      </c>
      <c r="E104" s="77">
        <f t="shared" si="40"/>
        <v>20.926566190159861</v>
      </c>
      <c r="F104" s="78"/>
      <c r="G104" s="79">
        <f>C104*TDEE!$B$5</f>
        <v>2115.6591061105146</v>
      </c>
      <c r="H104" s="64">
        <f t="shared" si="38"/>
        <v>648.72355189495568</v>
      </c>
      <c r="I104" s="64">
        <f t="shared" si="39"/>
        <v>1466.935554215559</v>
      </c>
      <c r="J104" s="52">
        <f t="shared" si="41"/>
        <v>0.18534958625570158</v>
      </c>
      <c r="K104" s="76">
        <f t="shared" si="42"/>
        <v>97.418572749784644</v>
      </c>
      <c r="L104" s="76">
        <v>29</v>
      </c>
      <c r="M104" s="52">
        <f>Protein_Amt!$B$6</f>
        <v>118.54209986687431</v>
      </c>
      <c r="N104" s="64">
        <f t="shared" si="43"/>
        <v>876.76715474806178</v>
      </c>
      <c r="O104" s="76">
        <f t="shared" si="44"/>
        <v>116</v>
      </c>
      <c r="P104" s="76">
        <f t="shared" si="45"/>
        <v>474.16839946749724</v>
      </c>
      <c r="Q104" s="65">
        <f t="shared" si="46"/>
        <v>1466.935554215559</v>
      </c>
      <c r="S104" s="74"/>
      <c r="T104" s="71"/>
      <c r="U104" s="71"/>
      <c r="V104" s="71"/>
      <c r="W104" s="71"/>
      <c r="X104" s="71"/>
      <c r="Y104" s="71"/>
      <c r="Z104" s="75"/>
      <c r="AA104" s="66">
        <f t="shared" si="47"/>
        <v>0.18534958625570161</v>
      </c>
      <c r="AB104" s="71"/>
      <c r="AC104" s="71"/>
      <c r="AD104" s="71"/>
      <c r="AE104" s="71"/>
      <c r="AF104" s="71"/>
      <c r="AG104" s="72"/>
    </row>
    <row r="105" spans="1:33" x14ac:dyDescent="0.25">
      <c r="A105" s="62">
        <v>43094</v>
      </c>
      <c r="B105" s="80">
        <f t="shared" si="48"/>
        <v>103</v>
      </c>
      <c r="C105" s="81">
        <f t="shared" si="49"/>
        <v>168.91884143749704</v>
      </c>
      <c r="D105" s="82">
        <f t="shared" si="50"/>
        <v>148.17762483359289</v>
      </c>
      <c r="E105" s="83">
        <f t="shared" si="40"/>
        <v>20.741216603904149</v>
      </c>
      <c r="F105" s="78"/>
      <c r="G105" s="84">
        <f>C105*TDEE!$B$5</f>
        <v>2113.3402011939556</v>
      </c>
      <c r="H105" s="82">
        <f>E105*31</f>
        <v>642.97771472102863</v>
      </c>
      <c r="I105" s="82">
        <f>G105-H105</f>
        <v>1470.362486472927</v>
      </c>
      <c r="J105" s="52">
        <f t="shared" si="41"/>
        <v>0.18370791849172247</v>
      </c>
      <c r="K105" s="82">
        <f t="shared" si="42"/>
        <v>97.799343000603301</v>
      </c>
      <c r="L105" s="82">
        <v>29</v>
      </c>
      <c r="M105" s="52">
        <f>Protein_Amt!$B$6</f>
        <v>118.54209986687431</v>
      </c>
      <c r="N105" s="81">
        <f t="shared" si="43"/>
        <v>880.19408700542976</v>
      </c>
      <c r="O105" s="82">
        <f t="shared" si="44"/>
        <v>116</v>
      </c>
      <c r="P105" s="82">
        <f t="shared" si="45"/>
        <v>474.16839946749724</v>
      </c>
      <c r="Q105" s="85">
        <f t="shared" si="46"/>
        <v>1470.362486472927</v>
      </c>
      <c r="S105" s="86"/>
      <c r="T105" s="87"/>
      <c r="U105" s="87"/>
      <c r="V105" s="87"/>
      <c r="W105" s="87"/>
      <c r="X105" s="87"/>
      <c r="Y105" s="87"/>
      <c r="Z105" s="88"/>
      <c r="AA105" s="89">
        <f t="shared" si="47"/>
        <v>0.18370791849172247</v>
      </c>
      <c r="AB105" s="87"/>
      <c r="AC105" s="87"/>
      <c r="AD105" s="87"/>
      <c r="AE105" s="87"/>
      <c r="AF105" s="87"/>
      <c r="AG105" s="90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topLeftCell="A65" zoomScale="160" zoomScaleNormal="160" workbookViewId="0">
      <selection activeCell="G70" sqref="G70"/>
    </sheetView>
  </sheetViews>
  <sheetFormatPr defaultRowHeight="15" x14ac:dyDescent="0.25"/>
  <cols>
    <col min="1" max="1" width="10.710937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bestFit="1" customWidth="1"/>
    <col min="8" max="8" width="5.28515625" customWidth="1"/>
    <col min="9" max="9" width="7.5703125" customWidth="1"/>
    <col min="10" max="10" width="8" customWidth="1"/>
    <col min="11" max="11" width="8.5703125" customWidth="1"/>
    <col min="12" max="12" width="9.85546875" customWidth="1"/>
    <col min="13" max="13" width="12" customWidth="1"/>
    <col min="14" max="1025" width="8.7109375" customWidth="1"/>
  </cols>
  <sheetData>
    <row r="1" spans="1:15" ht="45" x14ac:dyDescent="0.25">
      <c r="A1" s="21" t="s">
        <v>62</v>
      </c>
      <c r="B1" s="21" t="s">
        <v>82</v>
      </c>
      <c r="C1" s="21" t="s">
        <v>83</v>
      </c>
      <c r="D1" s="91" t="str">
        <f>FoodDB!$C$1</f>
        <v>Fat
(g)</v>
      </c>
      <c r="E1" s="91" t="str">
        <f>FoodDB!$D$1</f>
        <v xml:space="preserve"> Carbs
(g)</v>
      </c>
      <c r="F1" s="91" t="str">
        <f>FoodDB!$E$1</f>
        <v>Protein
(g)</v>
      </c>
      <c r="G1" s="91" t="str">
        <f>FoodDB!$F$1</f>
        <v>Fat
(Cal)</v>
      </c>
      <c r="H1" s="91" t="str">
        <f>FoodDB!$G$1</f>
        <v>Carb
(Cal)</v>
      </c>
      <c r="I1" s="91" t="str">
        <f>FoodDB!$H$1</f>
        <v>Protein
(Cal)</v>
      </c>
      <c r="J1" s="91" t="str">
        <f>FoodDB!$I$1</f>
        <v>Total
Calories</v>
      </c>
      <c r="K1" s="21"/>
      <c r="L1" s="21"/>
      <c r="M1" s="21"/>
      <c r="O1" s="21"/>
    </row>
    <row r="2" spans="1:15" x14ac:dyDescent="0.25">
      <c r="A2" s="92">
        <v>42992</v>
      </c>
      <c r="B2" s="93" t="s">
        <v>84</v>
      </c>
      <c r="C2" s="94">
        <v>1</v>
      </c>
      <c r="D2">
        <f>$C2*VLOOKUP($B2,FoodDB!$A$2:$I$1001,3,0)</f>
        <v>0.5</v>
      </c>
      <c r="E2">
        <f>$C2*VLOOKUP($B2,FoodDB!$A$2:$I$1001,4,0)</f>
        <v>0</v>
      </c>
      <c r="F2">
        <f>$C2*VLOOKUP($B2,FoodDB!$A$2:$I$1001,5,0)</f>
        <v>50</v>
      </c>
      <c r="G2">
        <f>$C2*VLOOKUP($B2,FoodDB!$A$2:$I$1001,6,0)</f>
        <v>4.5</v>
      </c>
      <c r="H2">
        <f>$C2*VLOOKUP($B2,FoodDB!$A$2:$I$1001,7,0)</f>
        <v>0</v>
      </c>
      <c r="I2">
        <f>$C2*VLOOKUP($B2,FoodDB!$A$2:$I$1001,8,0)</f>
        <v>200</v>
      </c>
      <c r="J2">
        <f>$C2*VLOOKUP($B2,FoodDB!$A$2:$I$1001,9,0)</f>
        <v>204.5</v>
      </c>
      <c r="K2" s="95"/>
      <c r="L2" s="95"/>
      <c r="M2" s="95"/>
    </row>
    <row r="3" spans="1:15" x14ac:dyDescent="0.25">
      <c r="B3" s="93" t="s">
        <v>85</v>
      </c>
      <c r="C3" s="94">
        <v>14</v>
      </c>
      <c r="D3">
        <f>$C3*VLOOKUP($B3,FoodDB!$A$2:$I$1001,3,0)</f>
        <v>0</v>
      </c>
      <c r="E3">
        <f>$C3*VLOOKUP($B3,FoodDB!$A$2:$I$1001,4,0)</f>
        <v>9</v>
      </c>
      <c r="F3">
        <f>$C3*VLOOKUP($B3,FoodDB!$A$2:$I$1001,5,0)</f>
        <v>4.5</v>
      </c>
      <c r="G3">
        <f>$C3*VLOOKUP($B3,FoodDB!$A$2:$I$1001,6,0)</f>
        <v>0</v>
      </c>
      <c r="H3">
        <f>$C3*VLOOKUP($B3,FoodDB!$A$2:$I$1001,7,0)</f>
        <v>36</v>
      </c>
      <c r="I3">
        <f>$C3*VLOOKUP($B3,FoodDB!$A$2:$I$1001,8,0)</f>
        <v>18</v>
      </c>
      <c r="J3">
        <f>$C3*VLOOKUP($B3,FoodDB!$A$2:$I$1001,9,0)</f>
        <v>54.000000000000007</v>
      </c>
      <c r="K3" s="95"/>
      <c r="L3" s="95"/>
      <c r="M3" s="95"/>
    </row>
    <row r="4" spans="1:15" x14ac:dyDescent="0.25">
      <c r="B4" s="93" t="s">
        <v>84</v>
      </c>
      <c r="C4" s="94">
        <v>1</v>
      </c>
      <c r="D4">
        <f>$C4*VLOOKUP($B4,FoodDB!$A$2:$I$1001,3,0)</f>
        <v>0.5</v>
      </c>
      <c r="E4">
        <f>$C4*VLOOKUP($B4,FoodDB!$A$2:$I$1001,4,0)</f>
        <v>0</v>
      </c>
      <c r="F4">
        <f>$C4*VLOOKUP($B4,FoodDB!$A$2:$I$1001,5,0)</f>
        <v>50</v>
      </c>
      <c r="G4">
        <f>$C4*VLOOKUP($B4,FoodDB!$A$2:$I$1001,6,0)</f>
        <v>4.5</v>
      </c>
      <c r="H4">
        <f>$C4*VLOOKUP($B4,FoodDB!$A$2:$I$1001,7,0)</f>
        <v>0</v>
      </c>
      <c r="I4">
        <f>$C4*VLOOKUP($B4,FoodDB!$A$2:$I$1001,8,0)</f>
        <v>200</v>
      </c>
      <c r="J4">
        <f>$C4*VLOOKUP($B4,FoodDB!$A$2:$I$1001,9,0)</f>
        <v>204.5</v>
      </c>
      <c r="K4" s="95"/>
      <c r="L4" s="95"/>
      <c r="M4" s="95"/>
    </row>
    <row r="5" spans="1:15" x14ac:dyDescent="0.25">
      <c r="B5" s="93" t="s">
        <v>86</v>
      </c>
      <c r="C5" s="94">
        <v>2</v>
      </c>
      <c r="D5">
        <f>$C5*VLOOKUP($B5,FoodDB!$A$2:$I$1001,3,0)</f>
        <v>18</v>
      </c>
      <c r="E5">
        <f>$C5*VLOOKUP($B5,FoodDB!$A$2:$I$1001,4,0)</f>
        <v>4</v>
      </c>
      <c r="F5">
        <f>$C5*VLOOKUP($B5,FoodDB!$A$2:$I$1001,5,0)</f>
        <v>9.4</v>
      </c>
      <c r="G5">
        <f>$C5*VLOOKUP($B5,FoodDB!$A$2:$I$1001,6,0)</f>
        <v>162</v>
      </c>
      <c r="H5">
        <f>$C5*VLOOKUP($B5,FoodDB!$A$2:$I$1001,7,0)</f>
        <v>16</v>
      </c>
      <c r="I5">
        <f>$C5*VLOOKUP($B5,FoodDB!$A$2:$I$1001,8,0)</f>
        <v>37.6</v>
      </c>
      <c r="J5">
        <f>$C5*VLOOKUP($B5,FoodDB!$A$2:$I$1001,9,0)</f>
        <v>215.6</v>
      </c>
      <c r="K5" s="95"/>
      <c r="L5" s="95"/>
      <c r="M5" s="95"/>
    </row>
    <row r="6" spans="1:15" x14ac:dyDescent="0.25">
      <c r="A6" t="s">
        <v>87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K6" s="96"/>
      <c r="L6" s="96"/>
      <c r="M6" s="96"/>
    </row>
    <row r="8" spans="1:15" ht="45" x14ac:dyDescent="0.25">
      <c r="A8" s="21" t="s">
        <v>62</v>
      </c>
      <c r="B8" s="21" t="s">
        <v>82</v>
      </c>
      <c r="C8" s="21" t="s">
        <v>83</v>
      </c>
      <c r="D8" s="91" t="str">
        <f>FoodDB!$C$1</f>
        <v>Fat
(g)</v>
      </c>
      <c r="E8" s="91" t="str">
        <f>FoodDB!$D$1</f>
        <v xml:space="preserve"> Carbs
(g)</v>
      </c>
      <c r="F8" s="91" t="str">
        <f>FoodDB!$E$1</f>
        <v>Protein
(g)</v>
      </c>
      <c r="G8" s="91" t="str">
        <f>FoodDB!$F$1</f>
        <v>Fat
(Cal)</v>
      </c>
      <c r="H8" s="91" t="str">
        <f>FoodDB!$G$1</f>
        <v>Carb
(Cal)</v>
      </c>
      <c r="I8" s="91" t="str">
        <f>FoodDB!$H$1</f>
        <v>Protein
(Cal)</v>
      </c>
      <c r="J8" s="91" t="str">
        <f>FoodDB!$I$1</f>
        <v>Total
Calories</v>
      </c>
      <c r="K8" s="21"/>
      <c r="L8" s="21"/>
      <c r="M8" s="21"/>
      <c r="O8" s="21"/>
    </row>
    <row r="9" spans="1:15" x14ac:dyDescent="0.25">
      <c r="A9" s="92">
        <v>42993</v>
      </c>
      <c r="B9" s="93" t="s">
        <v>84</v>
      </c>
      <c r="C9" s="94">
        <v>1.5</v>
      </c>
      <c r="D9">
        <f>$C9*VLOOKUP($B9,FoodDB!$A$2:$I$1001,3,0)</f>
        <v>0.75</v>
      </c>
      <c r="E9">
        <f>$C9*VLOOKUP($B9,FoodDB!$A$2:$I$1001,4,0)</f>
        <v>0</v>
      </c>
      <c r="F9">
        <f>$C9*VLOOKUP($B9,FoodDB!$A$2:$I$1001,5,0)</f>
        <v>75</v>
      </c>
      <c r="G9">
        <f>$C9*VLOOKUP($B9,FoodDB!$A$2:$I$1001,6,0)</f>
        <v>6.75</v>
      </c>
      <c r="H9">
        <f>$C9*VLOOKUP($B9,FoodDB!$A$2:$I$1001,7,0)</f>
        <v>0</v>
      </c>
      <c r="I9">
        <f>$C9*VLOOKUP($B9,FoodDB!$A$2:$I$1001,8,0)</f>
        <v>300</v>
      </c>
      <c r="J9">
        <f>$C9*VLOOKUP($B9,FoodDB!$A$2:$I$1001,9,0)</f>
        <v>306.75</v>
      </c>
    </row>
    <row r="10" spans="1:15" x14ac:dyDescent="0.25">
      <c r="B10" s="93" t="s">
        <v>88</v>
      </c>
      <c r="C10" s="94">
        <v>3</v>
      </c>
      <c r="D10">
        <f>$C10*VLOOKUP($B10,FoodDB!$A$2:$I$1001,3,0)</f>
        <v>18.54</v>
      </c>
      <c r="E10">
        <f>$C10*VLOOKUP($B10,FoodDB!$A$2:$I$1001,4,0)</f>
        <v>0</v>
      </c>
      <c r="F10">
        <f>$C10*VLOOKUP($B10,FoodDB!$A$2:$I$1001,5,0)</f>
        <v>25.56</v>
      </c>
      <c r="G10">
        <f>$C10*VLOOKUP($B10,FoodDB!$A$2:$I$1001,6,0)</f>
        <v>166.85999999999999</v>
      </c>
      <c r="H10">
        <f>$C10*VLOOKUP($B10,FoodDB!$A$2:$I$1001,7,0)</f>
        <v>0</v>
      </c>
      <c r="I10">
        <f>$C10*VLOOKUP($B10,FoodDB!$A$2:$I$1001,8,0)</f>
        <v>102.24</v>
      </c>
      <c r="J10">
        <f>$C10*VLOOKUP($B10,FoodDB!$A$2:$I$1001,9,0)</f>
        <v>269.09999999999997</v>
      </c>
    </row>
    <row r="11" spans="1:15" x14ac:dyDescent="0.25">
      <c r="A11" t="s">
        <v>87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K11" s="96"/>
      <c r="L11" s="96"/>
      <c r="M11" s="96"/>
    </row>
    <row r="13" spans="1:15" ht="45" x14ac:dyDescent="0.25">
      <c r="A13" s="21" t="s">
        <v>62</v>
      </c>
      <c r="B13" s="21" t="s">
        <v>82</v>
      </c>
      <c r="C13" s="21" t="s">
        <v>83</v>
      </c>
      <c r="D13" s="91" t="str">
        <f>FoodDB!$C$1</f>
        <v>Fat
(g)</v>
      </c>
      <c r="E13" s="91" t="str">
        <f>FoodDB!$D$1</f>
        <v xml:space="preserve"> Carbs
(g)</v>
      </c>
      <c r="F13" s="91" t="str">
        <f>FoodDB!$E$1</f>
        <v>Protein
(g)</v>
      </c>
      <c r="G13" s="91" t="str">
        <f>FoodDB!$F$1</f>
        <v>Fat
(Cal)</v>
      </c>
      <c r="H13" s="91" t="str">
        <f>FoodDB!$G$1</f>
        <v>Carb
(Cal)</v>
      </c>
      <c r="I13" s="91" t="str">
        <f>FoodDB!$H$1</f>
        <v>Protein
(Cal)</v>
      </c>
      <c r="J13" s="91" t="str">
        <f>FoodDB!$I$1</f>
        <v>Total
Calories</v>
      </c>
      <c r="K13" s="21"/>
      <c r="L13" s="21"/>
      <c r="M13" s="21"/>
    </row>
    <row r="14" spans="1:15" x14ac:dyDescent="0.25">
      <c r="A14" s="92">
        <v>42994</v>
      </c>
      <c r="B14" s="93" t="s">
        <v>84</v>
      </c>
      <c r="C14" s="94">
        <v>1</v>
      </c>
      <c r="D14">
        <f>$C14*VLOOKUP($B14,FoodDB!$A$2:$I$1001,3,0)</f>
        <v>0.5</v>
      </c>
      <c r="E14">
        <f>$C14*VLOOKUP($B14,FoodDB!$A$2:$I$1001,4,0)</f>
        <v>0</v>
      </c>
      <c r="F14">
        <f>$C14*VLOOKUP($B14,FoodDB!$A$2:$I$1001,5,0)</f>
        <v>50</v>
      </c>
      <c r="G14">
        <f>$C14*VLOOKUP($B14,FoodDB!$A$2:$I$1001,6,0)</f>
        <v>4.5</v>
      </c>
      <c r="H14">
        <f>$C14*VLOOKUP($B14,FoodDB!$A$2:$I$1001,7,0)</f>
        <v>0</v>
      </c>
      <c r="I14">
        <f>$C14*VLOOKUP($B14,FoodDB!$A$2:$I$1001,8,0)</f>
        <v>200</v>
      </c>
      <c r="J14">
        <f>$C14*VLOOKUP($B14,FoodDB!$A$2:$I$1001,9,0)</f>
        <v>204.5</v>
      </c>
    </row>
    <row r="15" spans="1:15" x14ac:dyDescent="0.25">
      <c r="B15" s="93" t="s">
        <v>89</v>
      </c>
      <c r="C15" s="94">
        <v>7</v>
      </c>
      <c r="D15">
        <f>$C15*VLOOKUP($B15,FoodDB!$A$2:$I$1001,3,0)</f>
        <v>0</v>
      </c>
      <c r="E15">
        <f>$C15*VLOOKUP($B15,FoodDB!$A$2:$I$1001,4,0)</f>
        <v>7</v>
      </c>
      <c r="F15">
        <f>$C15*VLOOKUP($B15,FoodDB!$A$2:$I$1001,5,0)</f>
        <v>4.2</v>
      </c>
      <c r="G15">
        <f>$C15*VLOOKUP($B15,FoodDB!$A$2:$I$1001,6,0)</f>
        <v>0</v>
      </c>
      <c r="H15">
        <f>$C15*VLOOKUP($B15,FoodDB!$A$2:$I$1001,7,0)</f>
        <v>28</v>
      </c>
      <c r="I15">
        <f>$C15*VLOOKUP($B15,FoodDB!$A$2:$I$1001,8,0)</f>
        <v>16.8</v>
      </c>
      <c r="J15">
        <f>$C15*VLOOKUP($B15,FoodDB!$A$2:$I$1001,9,0)</f>
        <v>44.800000000000004</v>
      </c>
    </row>
    <row r="16" spans="1:15" x14ac:dyDescent="0.25">
      <c r="B16" s="93" t="s">
        <v>88</v>
      </c>
      <c r="C16">
        <v>5</v>
      </c>
      <c r="D16">
        <f>$C16*VLOOKUP($B16,FoodDB!$A$2:$I$1001,3,0)</f>
        <v>30.9</v>
      </c>
      <c r="E16">
        <f>$C16*VLOOKUP($B16,FoodDB!$A$2:$I$1001,4,0)</f>
        <v>0</v>
      </c>
      <c r="F16">
        <f>$C16*VLOOKUP($B16,FoodDB!$A$2:$I$1001,5,0)</f>
        <v>42.599999999999994</v>
      </c>
      <c r="G16">
        <f>$C16*VLOOKUP($B16,FoodDB!$A$2:$I$1001,6,0)</f>
        <v>278.09999999999997</v>
      </c>
      <c r="H16">
        <f>$C16*VLOOKUP($B16,FoodDB!$A$2:$I$1001,7,0)</f>
        <v>0</v>
      </c>
      <c r="I16">
        <f>$C16*VLOOKUP($B16,FoodDB!$A$2:$I$1001,8,0)</f>
        <v>170.39999999999998</v>
      </c>
      <c r="J16">
        <f>$C16*VLOOKUP($B16,FoodDB!$A$2:$I$1001,9,0)</f>
        <v>448.49999999999994</v>
      </c>
    </row>
    <row r="17" spans="1:13" x14ac:dyDescent="0.25">
      <c r="A17" t="s">
        <v>87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K17" s="96"/>
      <c r="L17" s="96"/>
      <c r="M17" s="96"/>
    </row>
    <row r="19" spans="1:13" ht="45" x14ac:dyDescent="0.25">
      <c r="A19" s="21" t="s">
        <v>62</v>
      </c>
      <c r="B19" s="21" t="s">
        <v>82</v>
      </c>
      <c r="C19" s="21" t="s">
        <v>83</v>
      </c>
      <c r="D19" s="91" t="str">
        <f>FoodDB!$C$1</f>
        <v>Fat
(g)</v>
      </c>
      <c r="E19" s="91" t="str">
        <f>FoodDB!$D$1</f>
        <v xml:space="preserve"> Carbs
(g)</v>
      </c>
      <c r="F19" s="91" t="str">
        <f>FoodDB!$E$1</f>
        <v>Protein
(g)</v>
      </c>
      <c r="G19" s="91" t="str">
        <f>FoodDB!$F$1</f>
        <v>Fat
(Cal)</v>
      </c>
      <c r="H19" s="91" t="str">
        <f>FoodDB!$G$1</f>
        <v>Carb
(Cal)</v>
      </c>
      <c r="I19" s="91" t="str">
        <f>FoodDB!$H$1</f>
        <v>Protein
(Cal)</v>
      </c>
      <c r="J19" s="91" t="str">
        <f>FoodDB!$I$1</f>
        <v>Total
Calories</v>
      </c>
    </row>
    <row r="20" spans="1:13" x14ac:dyDescent="0.25">
      <c r="A20" s="92">
        <f>A14+1</f>
        <v>42995</v>
      </c>
      <c r="B20" s="93" t="s">
        <v>84</v>
      </c>
      <c r="C20" s="94">
        <v>2</v>
      </c>
      <c r="D20">
        <f>$C20*VLOOKUP($B20,FoodDB!$A$2:$I$1001,3,0)</f>
        <v>1</v>
      </c>
      <c r="E20">
        <f>$C20*VLOOKUP($B20,FoodDB!$A$2:$I$1001,4,0)</f>
        <v>0</v>
      </c>
      <c r="F20">
        <f>$C20*VLOOKUP($B20,FoodDB!$A$2:$I$1001,5,0)</f>
        <v>100</v>
      </c>
      <c r="G20">
        <f>$C20*VLOOKUP($B20,FoodDB!$A$2:$I$1001,6,0)</f>
        <v>9</v>
      </c>
      <c r="H20">
        <f>$C20*VLOOKUP($B20,FoodDB!$A$2:$I$1001,7,0)</f>
        <v>0</v>
      </c>
      <c r="I20">
        <f>$C20*VLOOKUP($B20,FoodDB!$A$2:$I$1001,8,0)</f>
        <v>400</v>
      </c>
      <c r="J20">
        <f>$C20*VLOOKUP($B20,FoodDB!$A$2:$I$1001,9,0)</f>
        <v>409</v>
      </c>
    </row>
    <row r="21" spans="1:13" x14ac:dyDescent="0.25">
      <c r="B21" s="93" t="s">
        <v>89</v>
      </c>
      <c r="C21" s="94">
        <v>14</v>
      </c>
      <c r="D21">
        <f>$C21*VLOOKUP($B21,FoodDB!$A$2:$I$1001,3,0)</f>
        <v>0</v>
      </c>
      <c r="E21">
        <f>$C21*VLOOKUP($B21,FoodDB!$A$2:$I$1001,4,0)</f>
        <v>14</v>
      </c>
      <c r="F21">
        <f>$C21*VLOOKUP($B21,FoodDB!$A$2:$I$1001,5,0)</f>
        <v>8.4</v>
      </c>
      <c r="G21">
        <f>$C21*VLOOKUP($B21,FoodDB!$A$2:$I$1001,6,0)</f>
        <v>0</v>
      </c>
      <c r="H21">
        <f>$C21*VLOOKUP($B21,FoodDB!$A$2:$I$1001,7,0)</f>
        <v>56</v>
      </c>
      <c r="I21">
        <f>$C21*VLOOKUP($B21,FoodDB!$A$2:$I$1001,8,0)</f>
        <v>33.6</v>
      </c>
      <c r="J21">
        <f>$C21*VLOOKUP($B21,FoodDB!$A$2:$I$1001,9,0)</f>
        <v>89.600000000000009</v>
      </c>
    </row>
    <row r="22" spans="1:13" x14ac:dyDescent="0.25">
      <c r="B22" s="93" t="s">
        <v>90</v>
      </c>
      <c r="C22" s="94">
        <v>0</v>
      </c>
      <c r="D22">
        <f>$C22*VLOOKUP($B22,FoodDB!$A$2:$I$1001,3,0)</f>
        <v>0</v>
      </c>
      <c r="E22">
        <f>$C22*VLOOKUP($B22,FoodDB!$A$2:$I$1001,4,0)</f>
        <v>0</v>
      </c>
      <c r="F22">
        <f>$C22*VLOOKUP($B22,FoodDB!$A$2:$I$1001,5,0)</f>
        <v>0</v>
      </c>
      <c r="G22">
        <f>$C22*VLOOKUP($B22,FoodDB!$A$2:$I$1001,6,0)</f>
        <v>0</v>
      </c>
      <c r="H22">
        <f>$C22*VLOOKUP($B22,FoodDB!$A$2:$I$1001,7,0)</f>
        <v>0</v>
      </c>
      <c r="I22">
        <f>$C22*VLOOKUP($B22,FoodDB!$A$2:$I$1001,8,0)</f>
        <v>0</v>
      </c>
      <c r="J22">
        <f>$C22*VLOOKUP($B22,FoodDB!$A$2:$I$1001,9,0)</f>
        <v>0</v>
      </c>
    </row>
    <row r="23" spans="1:13" x14ac:dyDescent="0.25">
      <c r="B23" s="93" t="s">
        <v>88</v>
      </c>
      <c r="C23">
        <v>3</v>
      </c>
      <c r="D23">
        <f>$C23*VLOOKUP($B23,FoodDB!$A$2:$I$1001,3,0)</f>
        <v>18.54</v>
      </c>
      <c r="E23">
        <f>$C23*VLOOKUP($B23,FoodDB!$A$2:$I$1001,4,0)</f>
        <v>0</v>
      </c>
      <c r="F23">
        <f>$C23*VLOOKUP($B23,FoodDB!$A$2:$I$1001,5,0)</f>
        <v>25.56</v>
      </c>
      <c r="G23">
        <f>$C23*VLOOKUP($B23,FoodDB!$A$2:$I$1001,6,0)</f>
        <v>166.85999999999999</v>
      </c>
      <c r="H23">
        <f>$C23*VLOOKUP($B23,FoodDB!$A$2:$I$1001,7,0)</f>
        <v>0</v>
      </c>
      <c r="I23">
        <f>$C23*VLOOKUP($B23,FoodDB!$A$2:$I$1001,8,0)</f>
        <v>102.24</v>
      </c>
      <c r="J23">
        <f>$C23*VLOOKUP($B23,FoodDB!$A$2:$I$1001,9,0)</f>
        <v>269.09999999999997</v>
      </c>
    </row>
    <row r="24" spans="1:13" x14ac:dyDescent="0.25">
      <c r="A24" t="s">
        <v>87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3" x14ac:dyDescent="0.25">
      <c r="A25" t="s">
        <v>91</v>
      </c>
      <c r="B25" t="s">
        <v>92</v>
      </c>
      <c r="E25" s="97"/>
      <c r="F25" s="97"/>
      <c r="G25" s="97">
        <f>LossChart!N5</f>
        <v>364.98025433621046</v>
      </c>
      <c r="H25" s="97">
        <f>LossChart!O5</f>
        <v>80</v>
      </c>
      <c r="I25" s="97">
        <f>LossChart!P5</f>
        <v>474.16839946749724</v>
      </c>
      <c r="J25" s="97">
        <f>LossChart!Q5</f>
        <v>919.1486538037077</v>
      </c>
    </row>
    <row r="26" spans="1:13" x14ac:dyDescent="0.25">
      <c r="A26" t="s">
        <v>93</v>
      </c>
      <c r="G26">
        <f>G25-G24</f>
        <v>189.12025433621048</v>
      </c>
      <c r="H26">
        <f>H25-H24</f>
        <v>24</v>
      </c>
      <c r="I26">
        <f>I25-I24</f>
        <v>-61.671600532502794</v>
      </c>
      <c r="J26">
        <f>J25-J24</f>
        <v>151.44865380370766</v>
      </c>
    </row>
    <row r="28" spans="1:13" ht="45" x14ac:dyDescent="0.25">
      <c r="A28" s="21" t="s">
        <v>62</v>
      </c>
      <c r="B28" s="21" t="s">
        <v>82</v>
      </c>
      <c r="C28" s="21" t="s">
        <v>83</v>
      </c>
      <c r="D28" s="91" t="str">
        <f>FoodDB!$C$1</f>
        <v>Fat
(g)</v>
      </c>
      <c r="E28" s="91" t="str">
        <f>FoodDB!$D$1</f>
        <v xml:space="preserve"> Carbs
(g)</v>
      </c>
      <c r="F28" s="91" t="str">
        <f>FoodDB!$E$1</f>
        <v>Protein
(g)</v>
      </c>
      <c r="G28" s="91" t="str">
        <f>FoodDB!$F$1</f>
        <v>Fat
(Cal)</v>
      </c>
      <c r="H28" s="91" t="str">
        <f>FoodDB!$G$1</f>
        <v>Carb
(Cal)</v>
      </c>
      <c r="I28" s="91" t="str">
        <f>FoodDB!$H$1</f>
        <v>Protein
(Cal)</v>
      </c>
      <c r="J28" s="91" t="str">
        <f>FoodDB!$I$1</f>
        <v>Total
Calories</v>
      </c>
    </row>
    <row r="29" spans="1:13" x14ac:dyDescent="0.25">
      <c r="A29" s="92">
        <f>A20+1</f>
        <v>42996</v>
      </c>
      <c r="B29" s="93" t="s">
        <v>94</v>
      </c>
      <c r="C29" s="94">
        <v>1.2</v>
      </c>
      <c r="D29">
        <f>$C29*VLOOKUP($B29,FoodDB!$A$2:$I$1001,3,0)</f>
        <v>0.96</v>
      </c>
      <c r="E29">
        <f>$C29*VLOOKUP($B29,FoodDB!$A$2:$I$1001,4,0)</f>
        <v>0</v>
      </c>
      <c r="F29">
        <f>$C29*VLOOKUP($B29,FoodDB!$A$2:$I$1001,5,0)</f>
        <v>40.799999999999997</v>
      </c>
      <c r="G29">
        <f>$C29*VLOOKUP($B29,FoodDB!$A$2:$I$1001,6,0)</f>
        <v>8.64</v>
      </c>
      <c r="H29">
        <f>$C29*VLOOKUP($B29,FoodDB!$A$2:$I$1001,7,0)</f>
        <v>0</v>
      </c>
      <c r="I29">
        <f>$C29*VLOOKUP($B29,FoodDB!$A$2:$I$1001,8,0)</f>
        <v>163.19999999999999</v>
      </c>
      <c r="J29">
        <f>$C29*VLOOKUP($B29,FoodDB!$A$2:$I$1001,9,0)</f>
        <v>171.83999999999997</v>
      </c>
    </row>
    <row r="30" spans="1:13" x14ac:dyDescent="0.25">
      <c r="B30" s="93" t="s">
        <v>84</v>
      </c>
      <c r="C30" s="94">
        <v>1</v>
      </c>
      <c r="D30">
        <f>$C30*VLOOKUP($B30,FoodDB!$A$2:$I$1001,3,0)</f>
        <v>0.5</v>
      </c>
      <c r="E30">
        <f>$C30*VLOOKUP($B30,FoodDB!$A$2:$I$1001,4,0)</f>
        <v>0</v>
      </c>
      <c r="F30">
        <f>$C30*VLOOKUP($B30,FoodDB!$A$2:$I$1001,5,0)</f>
        <v>50</v>
      </c>
      <c r="G30">
        <f>$C30*VLOOKUP($B30,FoodDB!$A$2:$I$1001,6,0)</f>
        <v>4.5</v>
      </c>
      <c r="H30">
        <f>$C30*VLOOKUP($B30,FoodDB!$A$2:$I$1001,7,0)</f>
        <v>0</v>
      </c>
      <c r="I30">
        <f>$C30*VLOOKUP($B30,FoodDB!$A$2:$I$1001,8,0)</f>
        <v>200</v>
      </c>
      <c r="J30">
        <f>$C30*VLOOKUP($B30,FoodDB!$A$2:$I$1001,9,0)</f>
        <v>204.5</v>
      </c>
    </row>
    <row r="31" spans="1:13" x14ac:dyDescent="0.25">
      <c r="B31" s="93" t="s">
        <v>85</v>
      </c>
      <c r="C31" s="94">
        <v>12</v>
      </c>
      <c r="D31">
        <f>$C31*VLOOKUP($B31,FoodDB!$A$2:$I$1001,3,0)</f>
        <v>0</v>
      </c>
      <c r="E31">
        <f>$C31*VLOOKUP($B31,FoodDB!$A$2:$I$1001,4,0)</f>
        <v>7.7142857142857153</v>
      </c>
      <c r="F31">
        <f>$C31*VLOOKUP($B31,FoodDB!$A$2:$I$1001,5,0)</f>
        <v>3.8571428571428577</v>
      </c>
      <c r="G31">
        <f>$C31*VLOOKUP($B31,FoodDB!$A$2:$I$1001,6,0)</f>
        <v>0</v>
      </c>
      <c r="H31">
        <f>$C31*VLOOKUP($B31,FoodDB!$A$2:$I$1001,7,0)</f>
        <v>30.857142857142861</v>
      </c>
      <c r="I31">
        <f>$C31*VLOOKUP($B31,FoodDB!$A$2:$I$1001,8,0)</f>
        <v>15.428571428571431</v>
      </c>
      <c r="J31">
        <f>$C31*VLOOKUP($B31,FoodDB!$A$2:$I$1001,9,0)</f>
        <v>46.285714285714292</v>
      </c>
    </row>
    <row r="32" spans="1:13" x14ac:dyDescent="0.25">
      <c r="B32" s="93" t="s">
        <v>88</v>
      </c>
      <c r="C32" s="94">
        <v>4</v>
      </c>
      <c r="D32">
        <f>$C32*VLOOKUP($B32,FoodDB!$A$2:$I$1001,3,0)</f>
        <v>24.72</v>
      </c>
      <c r="E32">
        <f>$C32*VLOOKUP($B32,FoodDB!$A$2:$I$1001,4,0)</f>
        <v>0</v>
      </c>
      <c r="F32">
        <f>$C32*VLOOKUP($B32,FoodDB!$A$2:$I$1001,5,0)</f>
        <v>34.08</v>
      </c>
      <c r="G32">
        <f>$C32*VLOOKUP($B32,FoodDB!$A$2:$I$1001,6,0)</f>
        <v>222.48</v>
      </c>
      <c r="H32">
        <f>$C32*VLOOKUP($B32,FoodDB!$A$2:$I$1001,7,0)</f>
        <v>0</v>
      </c>
      <c r="I32">
        <f>$C32*VLOOKUP($B32,FoodDB!$A$2:$I$1001,8,0)</f>
        <v>136.32</v>
      </c>
      <c r="J32">
        <f>$C32*VLOOKUP($B32,FoodDB!$A$2:$I$1001,9,0)</f>
        <v>358.79999999999995</v>
      </c>
    </row>
    <row r="33" spans="1:10" x14ac:dyDescent="0.25">
      <c r="B33" s="93" t="s">
        <v>89</v>
      </c>
      <c r="C33">
        <v>7</v>
      </c>
      <c r="D33">
        <f>$C33*VLOOKUP($B33,FoodDB!$A$2:$I$1001,3,0)</f>
        <v>0</v>
      </c>
      <c r="E33">
        <f>$C33*VLOOKUP($B33,FoodDB!$A$2:$I$1001,4,0)</f>
        <v>7</v>
      </c>
      <c r="F33">
        <f>$C33*VLOOKUP($B33,FoodDB!$A$2:$I$1001,5,0)</f>
        <v>4.2</v>
      </c>
      <c r="G33">
        <f>$C33*VLOOKUP($B33,FoodDB!$A$2:$I$1001,6,0)</f>
        <v>0</v>
      </c>
      <c r="H33">
        <f>$C33*VLOOKUP($B33,FoodDB!$A$2:$I$1001,7,0)</f>
        <v>28</v>
      </c>
      <c r="I33">
        <f>$C33*VLOOKUP($B33,FoodDB!$A$2:$I$1001,8,0)</f>
        <v>16.8</v>
      </c>
      <c r="J33">
        <f>$C33*VLOOKUP($B33,FoodDB!$A$2:$I$1001,9,0)</f>
        <v>44.800000000000004</v>
      </c>
    </row>
    <row r="34" spans="1:10" x14ac:dyDescent="0.25">
      <c r="A34" t="s">
        <v>87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0" x14ac:dyDescent="0.25">
      <c r="A35" t="s">
        <v>91</v>
      </c>
      <c r="B35" t="s">
        <v>92</v>
      </c>
      <c r="E35" s="97"/>
      <c r="F35" s="97"/>
      <c r="G35" s="97">
        <f>LossChart!N7</f>
        <v>383.47333040379658</v>
      </c>
      <c r="H35" s="97">
        <f>LossChart!O7</f>
        <v>80</v>
      </c>
      <c r="I35" s="97">
        <f>LossChart!P7</f>
        <v>474.16839946749724</v>
      </c>
      <c r="J35" s="97">
        <f>LossChart!Q7</f>
        <v>937.64172987129382</v>
      </c>
    </row>
    <row r="36" spans="1:10" x14ac:dyDescent="0.25">
      <c r="A36" t="s">
        <v>93</v>
      </c>
      <c r="G36">
        <f>G35-G34</f>
        <v>147.85333040379658</v>
      </c>
      <c r="H36">
        <f>H35-H34</f>
        <v>21.142857142857139</v>
      </c>
      <c r="I36">
        <f>I35-I34</f>
        <v>-57.580171961074143</v>
      </c>
      <c r="J36">
        <f>J35-J34</f>
        <v>111.41601558557954</v>
      </c>
    </row>
    <row r="38" spans="1:10" ht="45" x14ac:dyDescent="0.25">
      <c r="A38" s="21" t="s">
        <v>62</v>
      </c>
      <c r="B38" s="21" t="s">
        <v>82</v>
      </c>
      <c r="C38" s="21" t="s">
        <v>83</v>
      </c>
      <c r="D38" s="91" t="str">
        <f>FoodDB!$C$1</f>
        <v>Fat
(g)</v>
      </c>
      <c r="E38" s="91" t="str">
        <f>FoodDB!$D$1</f>
        <v xml:space="preserve"> Carbs
(g)</v>
      </c>
      <c r="F38" s="91" t="str">
        <f>FoodDB!$E$1</f>
        <v>Protein
(g)</v>
      </c>
      <c r="G38" s="91" t="str">
        <f>FoodDB!$F$1</f>
        <v>Fat
(Cal)</v>
      </c>
      <c r="H38" s="91" t="str">
        <f>FoodDB!$G$1</f>
        <v>Carb
(Cal)</v>
      </c>
      <c r="I38" s="91" t="str">
        <f>FoodDB!$H$1</f>
        <v>Protein
(Cal)</v>
      </c>
      <c r="J38" s="91" t="str">
        <f>FoodDB!$I$1</f>
        <v>Total
Calories</v>
      </c>
    </row>
    <row r="39" spans="1:10" x14ac:dyDescent="0.25">
      <c r="A39" s="92">
        <f>A29+1</f>
        <v>42997</v>
      </c>
      <c r="B39" s="93" t="s">
        <v>94</v>
      </c>
      <c r="C39" s="94">
        <v>1.1000000000000001</v>
      </c>
      <c r="D39">
        <f>$C39*VLOOKUP($B39,FoodDB!$A$2:$I$1001,3,0)</f>
        <v>0.88000000000000012</v>
      </c>
      <c r="E39">
        <f>$C39*VLOOKUP($B39,FoodDB!$A$2:$I$1001,4,0)</f>
        <v>0</v>
      </c>
      <c r="F39">
        <f>$C39*VLOOKUP($B39,FoodDB!$A$2:$I$1001,5,0)</f>
        <v>37.400000000000006</v>
      </c>
      <c r="G39">
        <f>$C39*VLOOKUP($B39,FoodDB!$A$2:$I$1001,6,0)</f>
        <v>7.9200000000000008</v>
      </c>
      <c r="H39">
        <f>$C39*VLOOKUP($B39,FoodDB!$A$2:$I$1001,7,0)</f>
        <v>0</v>
      </c>
      <c r="I39">
        <f>$C39*VLOOKUP($B39,FoodDB!$A$2:$I$1001,8,0)</f>
        <v>149.60000000000002</v>
      </c>
      <c r="J39">
        <f>$C39*VLOOKUP($B39,FoodDB!$A$2:$I$1001,9,0)</f>
        <v>157.52000000000001</v>
      </c>
    </row>
    <row r="40" spans="1:10" x14ac:dyDescent="0.25">
      <c r="B40" s="93" t="s">
        <v>84</v>
      </c>
      <c r="C40" s="94">
        <v>1</v>
      </c>
      <c r="D40">
        <f>$C40*VLOOKUP($B40,FoodDB!$A$2:$I$1001,3,0)</f>
        <v>0.5</v>
      </c>
      <c r="E40">
        <f>$C40*VLOOKUP($B40,FoodDB!$A$2:$I$1001,4,0)</f>
        <v>0</v>
      </c>
      <c r="F40">
        <f>$C40*VLOOKUP($B40,FoodDB!$A$2:$I$1001,5,0)</f>
        <v>50</v>
      </c>
      <c r="G40">
        <f>$C40*VLOOKUP($B40,FoodDB!$A$2:$I$1001,6,0)</f>
        <v>4.5</v>
      </c>
      <c r="H40">
        <f>$C40*VLOOKUP($B40,FoodDB!$A$2:$I$1001,7,0)</f>
        <v>0</v>
      </c>
      <c r="I40">
        <f>$C40*VLOOKUP($B40,FoodDB!$A$2:$I$1001,8,0)</f>
        <v>200</v>
      </c>
      <c r="J40">
        <f>$C40*VLOOKUP($B40,FoodDB!$A$2:$I$1001,9,0)</f>
        <v>204.5</v>
      </c>
    </row>
    <row r="41" spans="1:10" x14ac:dyDescent="0.25">
      <c r="B41" s="93" t="s">
        <v>95</v>
      </c>
      <c r="C41" s="94">
        <v>4</v>
      </c>
      <c r="D41">
        <f>$C41*VLOOKUP($B41,FoodDB!$A$2:$I$1001,3,0)</f>
        <v>0.4</v>
      </c>
      <c r="E41">
        <f>$C41*VLOOKUP($B41,FoodDB!$A$2:$I$1001,4,0)</f>
        <v>7.2</v>
      </c>
      <c r="F41">
        <f>$C41*VLOOKUP($B41,FoodDB!$A$2:$I$1001,5,0)</f>
        <v>8.8000000000000007</v>
      </c>
      <c r="G41">
        <f>$C41*VLOOKUP($B41,FoodDB!$A$2:$I$1001,6,0)</f>
        <v>3.6</v>
      </c>
      <c r="H41">
        <f>$C41*VLOOKUP($B41,FoodDB!$A$2:$I$1001,7,0)</f>
        <v>28.8</v>
      </c>
      <c r="I41">
        <f>$C41*VLOOKUP($B41,FoodDB!$A$2:$I$1001,8,0)</f>
        <v>35.200000000000003</v>
      </c>
      <c r="J41">
        <f>$C41*VLOOKUP($B41,FoodDB!$A$2:$I$1001,9,0)</f>
        <v>67.599999999999994</v>
      </c>
    </row>
    <row r="42" spans="1:10" x14ac:dyDescent="0.25">
      <c r="B42" s="93"/>
      <c r="C42" s="94"/>
    </row>
    <row r="43" spans="1:10" x14ac:dyDescent="0.25">
      <c r="B43" s="93" t="s">
        <v>88</v>
      </c>
      <c r="C43" s="94">
        <v>4</v>
      </c>
      <c r="D43">
        <f>$C43*VLOOKUP($B43,FoodDB!$A$2:$I$1001,3,0)</f>
        <v>24.72</v>
      </c>
      <c r="E43">
        <f>$C43*VLOOKUP($B43,FoodDB!$A$2:$I$1001,4,0)</f>
        <v>0</v>
      </c>
      <c r="F43">
        <f>$C43*VLOOKUP($B43,FoodDB!$A$2:$I$1001,5,0)</f>
        <v>34.08</v>
      </c>
      <c r="G43">
        <f>$C43*VLOOKUP($B43,FoodDB!$A$2:$I$1001,6,0)</f>
        <v>222.48</v>
      </c>
      <c r="H43">
        <f>$C43*VLOOKUP($B43,FoodDB!$A$2:$I$1001,7,0)</f>
        <v>0</v>
      </c>
      <c r="I43">
        <f>$C43*VLOOKUP($B43,FoodDB!$A$2:$I$1001,8,0)</f>
        <v>136.32</v>
      </c>
      <c r="J43">
        <f>$C43*VLOOKUP($B43,FoodDB!$A$2:$I$1001,9,0)</f>
        <v>358.79999999999995</v>
      </c>
    </row>
    <row r="44" spans="1:10" x14ac:dyDescent="0.25">
      <c r="B44" s="93" t="s">
        <v>89</v>
      </c>
      <c r="C44">
        <v>7</v>
      </c>
      <c r="D44">
        <f>$C44*VLOOKUP($B44,FoodDB!$A$2:$I$1001,3,0)</f>
        <v>0</v>
      </c>
      <c r="E44">
        <f>$C44*VLOOKUP($B44,FoodDB!$A$2:$I$1001,4,0)</f>
        <v>7</v>
      </c>
      <c r="F44">
        <f>$C44*VLOOKUP($B44,FoodDB!$A$2:$I$1001,5,0)</f>
        <v>4.2</v>
      </c>
      <c r="G44">
        <f>$C44*VLOOKUP($B44,FoodDB!$A$2:$I$1001,6,0)</f>
        <v>0</v>
      </c>
      <c r="H44">
        <f>$C44*VLOOKUP($B44,FoodDB!$A$2:$I$1001,7,0)</f>
        <v>28</v>
      </c>
      <c r="I44">
        <f>$C44*VLOOKUP($B44,FoodDB!$A$2:$I$1001,8,0)</f>
        <v>16.8</v>
      </c>
      <c r="J44">
        <f>$C44*VLOOKUP($B44,FoodDB!$A$2:$I$1001,9,0)</f>
        <v>44.800000000000004</v>
      </c>
    </row>
    <row r="45" spans="1:10" x14ac:dyDescent="0.25">
      <c r="A45" t="s">
        <v>87</v>
      </c>
      <c r="G45">
        <f>SUM(G39:G44)</f>
        <v>238.5</v>
      </c>
      <c r="H45">
        <f>SUM(H39:H44)</f>
        <v>56.8</v>
      </c>
      <c r="I45">
        <f>SUM(I39:I44)</f>
        <v>537.91999999999996</v>
      </c>
      <c r="J45">
        <f>SUM(G45:I45)</f>
        <v>833.22</v>
      </c>
    </row>
    <row r="46" spans="1:10" x14ac:dyDescent="0.25">
      <c r="A46" t="s">
        <v>91</v>
      </c>
      <c r="B46" t="s">
        <v>92</v>
      </c>
      <c r="E46" s="97"/>
      <c r="F46" s="97"/>
      <c r="G46" s="97">
        <f>LossChart!N8</f>
        <v>390.99972997090117</v>
      </c>
      <c r="H46" s="97">
        <f>LossChart!O8</f>
        <v>80</v>
      </c>
      <c r="I46" s="97">
        <f>LossChart!P8</f>
        <v>474.16839946749724</v>
      </c>
      <c r="J46" s="97">
        <f>LossChart!Q8</f>
        <v>945.16812943839841</v>
      </c>
    </row>
    <row r="47" spans="1:10" x14ac:dyDescent="0.25">
      <c r="A47" t="s">
        <v>93</v>
      </c>
      <c r="G47">
        <f>G46-G45</f>
        <v>152.49972997090117</v>
      </c>
      <c r="H47">
        <f>H46-H45</f>
        <v>23.200000000000003</v>
      </c>
      <c r="I47">
        <f>I46-I45</f>
        <v>-63.751600532502721</v>
      </c>
      <c r="J47">
        <f>J46-J45</f>
        <v>111.94812943839838</v>
      </c>
    </row>
    <row r="49" spans="1:10" ht="45" x14ac:dyDescent="0.25">
      <c r="A49" s="21" t="s">
        <v>62</v>
      </c>
      <c r="B49" s="21" t="s">
        <v>82</v>
      </c>
      <c r="C49" s="21" t="s">
        <v>83</v>
      </c>
      <c r="D49" s="91" t="str">
        <f>FoodDB!$C$1</f>
        <v>Fat
(g)</v>
      </c>
      <c r="E49" s="91" t="str">
        <f>FoodDB!$D$1</f>
        <v xml:space="preserve"> Carbs
(g)</v>
      </c>
      <c r="F49" s="91" t="str">
        <f>FoodDB!$E$1</f>
        <v>Protein
(g)</v>
      </c>
      <c r="G49" s="91" t="str">
        <f>FoodDB!$F$1</f>
        <v>Fat
(Cal)</v>
      </c>
      <c r="H49" s="91" t="str">
        <f>FoodDB!$G$1</f>
        <v>Carb
(Cal)</v>
      </c>
      <c r="I49" s="91" t="str">
        <f>FoodDB!$H$1</f>
        <v>Protein
(Cal)</v>
      </c>
      <c r="J49" s="91" t="str">
        <f>FoodDB!$I$1</f>
        <v>Total
Calories</v>
      </c>
    </row>
    <row r="50" spans="1:10" x14ac:dyDescent="0.25">
      <c r="A50" s="92">
        <f>A39+1</f>
        <v>42998</v>
      </c>
      <c r="B50" s="93" t="s">
        <v>94</v>
      </c>
      <c r="C50" s="94">
        <v>1.1000000000000001</v>
      </c>
      <c r="D50">
        <f>$C50*VLOOKUP($B50,FoodDB!$A$2:$I$1001,3,0)</f>
        <v>0.88000000000000012</v>
      </c>
      <c r="E50">
        <f>$C50*VLOOKUP($B50,FoodDB!$A$2:$I$1001,4,0)</f>
        <v>0</v>
      </c>
      <c r="F50">
        <f>$C50*VLOOKUP($B50,FoodDB!$A$2:$I$1001,5,0)</f>
        <v>37.400000000000006</v>
      </c>
      <c r="G50">
        <f>$C50*VLOOKUP($B50,FoodDB!$A$2:$I$1001,6,0)</f>
        <v>7.9200000000000008</v>
      </c>
      <c r="H50">
        <f>$C50*VLOOKUP($B50,FoodDB!$A$2:$I$1001,7,0)</f>
        <v>0</v>
      </c>
      <c r="I50">
        <f>$C50*VLOOKUP($B50,FoodDB!$A$2:$I$1001,8,0)</f>
        <v>149.60000000000002</v>
      </c>
      <c r="J50">
        <f>$C50*VLOOKUP($B50,FoodDB!$A$2:$I$1001,9,0)</f>
        <v>157.52000000000001</v>
      </c>
    </row>
    <row r="51" spans="1:10" x14ac:dyDescent="0.25">
      <c r="B51" s="93" t="s">
        <v>84</v>
      </c>
      <c r="C51" s="94">
        <v>1</v>
      </c>
      <c r="D51">
        <f>$C51*VLOOKUP($B51,FoodDB!$A$2:$I$1001,3,0)</f>
        <v>0.5</v>
      </c>
      <c r="E51">
        <f>$C51*VLOOKUP($B51,FoodDB!$A$2:$I$1001,4,0)</f>
        <v>0</v>
      </c>
      <c r="F51">
        <f>$C51*VLOOKUP($B51,FoodDB!$A$2:$I$1001,5,0)</f>
        <v>50</v>
      </c>
      <c r="G51">
        <f>$C51*VLOOKUP($B51,FoodDB!$A$2:$I$1001,6,0)</f>
        <v>4.5</v>
      </c>
      <c r="H51">
        <f>$C51*VLOOKUP($B51,FoodDB!$A$2:$I$1001,7,0)</f>
        <v>0</v>
      </c>
      <c r="I51">
        <f>$C51*VLOOKUP($B51,FoodDB!$A$2:$I$1001,8,0)</f>
        <v>200</v>
      </c>
      <c r="J51">
        <f>$C51*VLOOKUP($B51,FoodDB!$A$2:$I$1001,9,0)</f>
        <v>204.5</v>
      </c>
    </row>
    <row r="52" spans="1:10" x14ac:dyDescent="0.25">
      <c r="B52" s="93" t="s">
        <v>85</v>
      </c>
      <c r="C52" s="94">
        <v>8</v>
      </c>
      <c r="D52">
        <f>$C52*VLOOKUP($B52,FoodDB!$A$2:$I$1001,3,0)</f>
        <v>0</v>
      </c>
      <c r="E52">
        <f>$C52*VLOOKUP($B52,FoodDB!$A$2:$I$1001,4,0)</f>
        <v>5.1428571428571432</v>
      </c>
      <c r="F52">
        <f>$C52*VLOOKUP($B52,FoodDB!$A$2:$I$1001,5,0)</f>
        <v>2.5714285714285716</v>
      </c>
      <c r="G52">
        <f>$C52*VLOOKUP($B52,FoodDB!$A$2:$I$1001,6,0)</f>
        <v>0</v>
      </c>
      <c r="H52">
        <f>$C52*VLOOKUP($B52,FoodDB!$A$2:$I$1001,7,0)</f>
        <v>20.571428571428573</v>
      </c>
      <c r="I52">
        <f>$C52*VLOOKUP($B52,FoodDB!$A$2:$I$1001,8,0)</f>
        <v>10.285714285714286</v>
      </c>
      <c r="J52">
        <f>$C52*VLOOKUP($B52,FoodDB!$A$2:$I$1001,9,0)</f>
        <v>30.857142857142861</v>
      </c>
    </row>
    <row r="53" spans="1:10" x14ac:dyDescent="0.25">
      <c r="B53" s="93" t="s">
        <v>88</v>
      </c>
      <c r="C53" s="94">
        <v>4</v>
      </c>
      <c r="D53">
        <f>$C53*VLOOKUP($B53,FoodDB!$A$2:$I$1001,3,0)</f>
        <v>24.72</v>
      </c>
      <c r="E53">
        <f>$C53*VLOOKUP($B53,FoodDB!$A$2:$I$1001,4,0)</f>
        <v>0</v>
      </c>
      <c r="F53">
        <f>$C53*VLOOKUP($B53,FoodDB!$A$2:$I$1001,5,0)</f>
        <v>34.08</v>
      </c>
      <c r="G53">
        <f>$C53*VLOOKUP($B53,FoodDB!$A$2:$I$1001,6,0)</f>
        <v>222.48</v>
      </c>
      <c r="H53">
        <f>$C53*VLOOKUP($B53,FoodDB!$A$2:$I$1001,7,0)</f>
        <v>0</v>
      </c>
      <c r="I53">
        <f>$C53*VLOOKUP($B53,FoodDB!$A$2:$I$1001,8,0)</f>
        <v>136.32</v>
      </c>
      <c r="J53">
        <f>$C53*VLOOKUP($B53,FoodDB!$A$2:$I$1001,9,0)</f>
        <v>358.79999999999995</v>
      </c>
    </row>
    <row r="54" spans="1:10" x14ac:dyDescent="0.25">
      <c r="B54" s="93" t="s">
        <v>86</v>
      </c>
      <c r="C54" s="94">
        <v>2</v>
      </c>
      <c r="D54">
        <f>$C54*VLOOKUP($B54,FoodDB!$A$2:$I$1001,3,0)</f>
        <v>18</v>
      </c>
      <c r="E54">
        <f>$C54*VLOOKUP($B54,FoodDB!$A$2:$I$1001,4,0)</f>
        <v>4</v>
      </c>
      <c r="F54">
        <f>$C54*VLOOKUP($B54,FoodDB!$A$2:$I$1001,5,0)</f>
        <v>9.4</v>
      </c>
      <c r="G54">
        <f>$C54*VLOOKUP($B54,FoodDB!$A$2:$I$1001,6,0)</f>
        <v>162</v>
      </c>
      <c r="H54">
        <f>$C54*VLOOKUP($B54,FoodDB!$A$2:$I$1001,7,0)</f>
        <v>16</v>
      </c>
      <c r="I54">
        <f>$C54*VLOOKUP($B54,FoodDB!$A$2:$I$1001,8,0)</f>
        <v>37.6</v>
      </c>
      <c r="J54">
        <f>$C54*VLOOKUP($B54,FoodDB!$A$2:$I$1001,9,0)</f>
        <v>215.6</v>
      </c>
    </row>
    <row r="55" spans="1:10" x14ac:dyDescent="0.25">
      <c r="B55" s="93" t="s">
        <v>96</v>
      </c>
      <c r="C55" s="94">
        <v>1</v>
      </c>
      <c r="D55">
        <f>$C55*VLOOKUP($B55,FoodDB!$A$2:$I$1001,3,0)</f>
        <v>0.5</v>
      </c>
      <c r="E55">
        <f>$C55*VLOOKUP($B55,FoodDB!$A$2:$I$1001,4,0)</f>
        <v>0</v>
      </c>
      <c r="F55">
        <f>$C55*VLOOKUP($B55,FoodDB!$A$2:$I$1001,5,0)</f>
        <v>0</v>
      </c>
      <c r="G55">
        <f>$C55*VLOOKUP($B55,FoodDB!$A$2:$I$1001,6,0)</f>
        <v>4.5</v>
      </c>
      <c r="H55">
        <f>$C55*VLOOKUP($B55,FoodDB!$A$2:$I$1001,7,0)</f>
        <v>0</v>
      </c>
      <c r="I55">
        <f>$C55*VLOOKUP($B55,FoodDB!$A$2:$I$1001,8,0)</f>
        <v>0</v>
      </c>
      <c r="J55">
        <f>$C55*VLOOKUP($B55,FoodDB!$A$2:$I$1001,9,0)</f>
        <v>4.5</v>
      </c>
    </row>
    <row r="56" spans="1:10" x14ac:dyDescent="0.25">
      <c r="B56" s="93" t="s">
        <v>89</v>
      </c>
      <c r="C56">
        <v>7</v>
      </c>
      <c r="D56">
        <f>$C56*VLOOKUP($B56,FoodDB!$A$2:$I$1001,3,0)</f>
        <v>0</v>
      </c>
      <c r="E56">
        <f>$C56*VLOOKUP($B56,FoodDB!$A$2:$I$1001,4,0)</f>
        <v>7</v>
      </c>
      <c r="F56">
        <f>$C56*VLOOKUP($B56,FoodDB!$A$2:$I$1001,5,0)</f>
        <v>4.2</v>
      </c>
      <c r="G56">
        <f>$C56*VLOOKUP($B56,FoodDB!$A$2:$I$1001,6,0)</f>
        <v>0</v>
      </c>
      <c r="H56">
        <f>$C56*VLOOKUP($B56,FoodDB!$A$2:$I$1001,7,0)</f>
        <v>28</v>
      </c>
      <c r="I56">
        <f>$C56*VLOOKUP($B56,FoodDB!$A$2:$I$1001,8,0)</f>
        <v>16.8</v>
      </c>
      <c r="J56">
        <f>$C56*VLOOKUP($B56,FoodDB!$A$2:$I$1001,9,0)</f>
        <v>44.800000000000004</v>
      </c>
    </row>
    <row r="57" spans="1:10" x14ac:dyDescent="0.25">
      <c r="A57" t="s">
        <v>87</v>
      </c>
      <c r="G57">
        <f>SUM(G50:G56)</f>
        <v>401.4</v>
      </c>
      <c r="H57">
        <f>SUM(H50:H56)</f>
        <v>64.571428571428569</v>
      </c>
      <c r="I57">
        <f>SUM(I50:I56)</f>
        <v>550.60571428571427</v>
      </c>
      <c r="J57">
        <f>SUM(G57:I57)</f>
        <v>1016.5771428571428</v>
      </c>
    </row>
    <row r="58" spans="1:10" x14ac:dyDescent="0.25">
      <c r="A58" t="s">
        <v>91</v>
      </c>
      <c r="B58" t="s">
        <v>92</v>
      </c>
      <c r="E58" s="97"/>
      <c r="F58" s="97"/>
      <c r="G58" s="97">
        <f>VLOOKUP($A50,LossChart!$A$3:$AG$105,14,FALSE)</f>
        <v>398.45665620932255</v>
      </c>
      <c r="H58" s="97">
        <f>VLOOKUP($A50,LossChart!$A$3:$AG$105,15,FALSE)</f>
        <v>80</v>
      </c>
      <c r="I58" s="97">
        <f>VLOOKUP($A50,LossChart!$A$3:$AG$105,16,FALSE)</f>
        <v>474.16839946749724</v>
      </c>
      <c r="J58" s="97">
        <f>VLOOKUP($A50,LossChart!$A$3:$AG$105,17,FALSE)</f>
        <v>952.62505567681978</v>
      </c>
    </row>
    <row r="59" spans="1:10" x14ac:dyDescent="0.25">
      <c r="A59" t="s">
        <v>93</v>
      </c>
      <c r="G59">
        <f>G58-G57</f>
        <v>-2.9433437906774316</v>
      </c>
      <c r="H59">
        <f>H58-H57</f>
        <v>15.428571428571431</v>
      </c>
      <c r="I59">
        <f>I58-I57</f>
        <v>-76.437314818217033</v>
      </c>
      <c r="J59">
        <f>J58-J57</f>
        <v>-63.952087180323019</v>
      </c>
    </row>
    <row r="61" spans="1:10" ht="45" x14ac:dyDescent="0.25">
      <c r="A61" s="21" t="s">
        <v>62</v>
      </c>
      <c r="B61" s="21" t="s">
        <v>82</v>
      </c>
      <c r="C61" s="21" t="s">
        <v>83</v>
      </c>
      <c r="D61" s="91" t="str">
        <f>FoodDB!$C$1</f>
        <v>Fat
(g)</v>
      </c>
      <c r="E61" s="91" t="str">
        <f>FoodDB!$D$1</f>
        <v xml:space="preserve"> Carbs
(g)</v>
      </c>
      <c r="F61" s="91" t="str">
        <f>FoodDB!$E$1</f>
        <v>Protein
(g)</v>
      </c>
      <c r="G61" s="91" t="str">
        <f>FoodDB!$F$1</f>
        <v>Fat
(Cal)</v>
      </c>
      <c r="H61" s="91" t="str">
        <f>FoodDB!$G$1</f>
        <v>Carb
(Cal)</v>
      </c>
      <c r="I61" s="91" t="str">
        <f>FoodDB!$H$1</f>
        <v>Protein
(Cal)</v>
      </c>
      <c r="J61" s="91" t="str">
        <f>FoodDB!$I$1</f>
        <v>Total
Calories</v>
      </c>
    </row>
    <row r="62" spans="1:10" x14ac:dyDescent="0.25">
      <c r="A62" s="92">
        <f>A50+1</f>
        <v>42999</v>
      </c>
      <c r="B62" s="93" t="s">
        <v>84</v>
      </c>
      <c r="C62" s="94">
        <v>1</v>
      </c>
      <c r="D62">
        <f>$C62*VLOOKUP($B62,FoodDB!$A$2:$I$1001,3,0)</f>
        <v>0.5</v>
      </c>
      <c r="E62">
        <f>$C62*VLOOKUP($B62,FoodDB!$A$2:$I$1001,4,0)</f>
        <v>0</v>
      </c>
      <c r="F62">
        <f>$C62*VLOOKUP($B62,FoodDB!$A$2:$I$1001,5,0)</f>
        <v>50</v>
      </c>
      <c r="G62">
        <f>$C62*VLOOKUP($B62,FoodDB!$A$2:$I$1001,6,0)</f>
        <v>4.5</v>
      </c>
      <c r="H62">
        <f>$C62*VLOOKUP($B62,FoodDB!$A$2:$I$1001,7,0)</f>
        <v>0</v>
      </c>
      <c r="I62">
        <f>$C62*VLOOKUP($B62,FoodDB!$A$2:$I$1001,8,0)</f>
        <v>200</v>
      </c>
      <c r="J62">
        <f>$C62*VLOOKUP($B62,FoodDB!$A$2:$I$1001,9,0)</f>
        <v>204.5</v>
      </c>
    </row>
    <row r="63" spans="1:10" x14ac:dyDescent="0.25">
      <c r="B63" s="93" t="s">
        <v>103</v>
      </c>
      <c r="C63" s="94">
        <v>0</v>
      </c>
      <c r="D63">
        <f>$C63*VLOOKUP($B63,FoodDB!$A$2:$I$1001,3,0)</f>
        <v>0</v>
      </c>
      <c r="E63">
        <f>$C63*VLOOKUP($B63,FoodDB!$A$2:$I$1001,4,0)</f>
        <v>0</v>
      </c>
      <c r="F63">
        <f>$C63*VLOOKUP($B63,FoodDB!$A$2:$I$1001,5,0)</f>
        <v>0</v>
      </c>
      <c r="G63">
        <f>$C63*VLOOKUP($B63,FoodDB!$A$2:$I$1001,6,0)</f>
        <v>0</v>
      </c>
      <c r="H63">
        <f>$C63*VLOOKUP($B63,FoodDB!$A$2:$I$1001,7,0)</f>
        <v>0</v>
      </c>
      <c r="I63">
        <f>$C63*VLOOKUP($B63,FoodDB!$A$2:$I$1001,8,0)</f>
        <v>0</v>
      </c>
      <c r="J63">
        <f>$C63*VLOOKUP($B63,FoodDB!$A$2:$I$1001,9,0)</f>
        <v>0</v>
      </c>
    </row>
    <row r="64" spans="1:10" x14ac:dyDescent="0.25">
      <c r="B64" s="93" t="s">
        <v>103</v>
      </c>
      <c r="C64" s="94">
        <v>0</v>
      </c>
      <c r="D64">
        <f>$C64*VLOOKUP($B64,FoodDB!$A$2:$I$1001,3,0)</f>
        <v>0</v>
      </c>
      <c r="E64">
        <f>$C64*VLOOKUP($B64,FoodDB!$A$2:$I$1001,4,0)</f>
        <v>0</v>
      </c>
      <c r="F64">
        <f>$C64*VLOOKUP($B64,FoodDB!$A$2:$I$1001,5,0)</f>
        <v>0</v>
      </c>
      <c r="G64">
        <f>$C64*VLOOKUP($B64,FoodDB!$A$2:$I$1001,6,0)</f>
        <v>0</v>
      </c>
      <c r="H64">
        <f>$C64*VLOOKUP($B64,FoodDB!$A$2:$I$1001,7,0)</f>
        <v>0</v>
      </c>
      <c r="I64">
        <f>$C64*VLOOKUP($B64,FoodDB!$A$2:$I$1001,8,0)</f>
        <v>0</v>
      </c>
      <c r="J64">
        <f>$C64*VLOOKUP($B64,FoodDB!$A$2:$I$1001,9,0)</f>
        <v>0</v>
      </c>
    </row>
    <row r="65" spans="1:10" x14ac:dyDescent="0.25">
      <c r="B65" s="93" t="s">
        <v>103</v>
      </c>
      <c r="C65" s="94">
        <v>0</v>
      </c>
      <c r="D65">
        <f>$C65*VLOOKUP($B65,FoodDB!$A$2:$I$1001,3,0)</f>
        <v>0</v>
      </c>
      <c r="E65">
        <f>$C65*VLOOKUP($B65,FoodDB!$A$2:$I$1001,4,0)</f>
        <v>0</v>
      </c>
      <c r="F65">
        <f>$C65*VLOOKUP($B65,FoodDB!$A$2:$I$1001,5,0)</f>
        <v>0</v>
      </c>
      <c r="G65">
        <f>$C65*VLOOKUP($B65,FoodDB!$A$2:$I$1001,6,0)</f>
        <v>0</v>
      </c>
      <c r="H65">
        <f>$C65*VLOOKUP($B65,FoodDB!$A$2:$I$1001,7,0)</f>
        <v>0</v>
      </c>
      <c r="I65">
        <f>$C65*VLOOKUP($B65,FoodDB!$A$2:$I$1001,8,0)</f>
        <v>0</v>
      </c>
      <c r="J65">
        <f>$C65*VLOOKUP($B65,FoodDB!$A$2:$I$1001,9,0)</f>
        <v>0</v>
      </c>
    </row>
    <row r="66" spans="1:10" x14ac:dyDescent="0.25">
      <c r="B66" s="93" t="s">
        <v>103</v>
      </c>
      <c r="C66" s="94">
        <v>0</v>
      </c>
      <c r="D66">
        <f>$C66*VLOOKUP($B66,FoodDB!$A$2:$I$1001,3,0)</f>
        <v>0</v>
      </c>
      <c r="E66">
        <f>$C66*VLOOKUP($B66,FoodDB!$A$2:$I$1001,4,0)</f>
        <v>0</v>
      </c>
      <c r="F66">
        <f>$C66*VLOOKUP($B66,FoodDB!$A$2:$I$1001,5,0)</f>
        <v>0</v>
      </c>
      <c r="G66">
        <f>$C66*VLOOKUP($B66,FoodDB!$A$2:$I$1001,6,0)</f>
        <v>0</v>
      </c>
      <c r="H66">
        <f>$C66*VLOOKUP($B66,FoodDB!$A$2:$I$1001,7,0)</f>
        <v>0</v>
      </c>
      <c r="I66">
        <f>$C66*VLOOKUP($B66,FoodDB!$A$2:$I$1001,8,0)</f>
        <v>0</v>
      </c>
      <c r="J66">
        <f>$C66*VLOOKUP($B66,FoodDB!$A$2:$I$1001,9,0)</f>
        <v>0</v>
      </c>
    </row>
    <row r="67" spans="1:10" x14ac:dyDescent="0.25">
      <c r="B67" s="93" t="s">
        <v>103</v>
      </c>
      <c r="C67" s="94">
        <v>0</v>
      </c>
      <c r="D67">
        <f>$C67*VLOOKUP($B67,FoodDB!$A$2:$I$1001,3,0)</f>
        <v>0</v>
      </c>
      <c r="E67">
        <f>$C67*VLOOKUP($B67,FoodDB!$A$2:$I$1001,4,0)</f>
        <v>0</v>
      </c>
      <c r="F67">
        <f>$C67*VLOOKUP($B67,FoodDB!$A$2:$I$1001,5,0)</f>
        <v>0</v>
      </c>
      <c r="G67">
        <f>$C67*VLOOKUP($B67,FoodDB!$A$2:$I$1001,6,0)</f>
        <v>0</v>
      </c>
      <c r="H67">
        <f>$C67*VLOOKUP($B67,FoodDB!$A$2:$I$1001,7,0)</f>
        <v>0</v>
      </c>
      <c r="I67">
        <f>$C67*VLOOKUP($B67,FoodDB!$A$2:$I$1001,8,0)</f>
        <v>0</v>
      </c>
      <c r="J67">
        <f>$C67*VLOOKUP($B67,FoodDB!$A$2:$I$1001,9,0)</f>
        <v>0</v>
      </c>
    </row>
    <row r="68" spans="1:10" x14ac:dyDescent="0.25">
      <c r="B68" s="93" t="s">
        <v>103</v>
      </c>
      <c r="C68" s="94">
        <v>0</v>
      </c>
      <c r="D68">
        <f>$C68*VLOOKUP($B68,FoodDB!$A$2:$I$1001,3,0)</f>
        <v>0</v>
      </c>
      <c r="E68">
        <f>$C68*VLOOKUP($B68,FoodDB!$A$2:$I$1001,4,0)</f>
        <v>0</v>
      </c>
      <c r="F68">
        <f>$C68*VLOOKUP($B68,FoodDB!$A$2:$I$1001,5,0)</f>
        <v>0</v>
      </c>
      <c r="G68">
        <f>$C68*VLOOKUP($B68,FoodDB!$A$2:$I$1001,6,0)</f>
        <v>0</v>
      </c>
      <c r="H68">
        <f>$C68*VLOOKUP($B68,FoodDB!$A$2:$I$1001,7,0)</f>
        <v>0</v>
      </c>
      <c r="I68">
        <f>$C68*VLOOKUP($B68,FoodDB!$A$2:$I$1001,8,0)</f>
        <v>0</v>
      </c>
      <c r="J68">
        <f>$C68*VLOOKUP($B68,FoodDB!$A$2:$I$1001,9,0)</f>
        <v>0</v>
      </c>
    </row>
    <row r="69" spans="1:10" x14ac:dyDescent="0.25">
      <c r="A69" t="s">
        <v>87</v>
      </c>
      <c r="G69">
        <f>SUM(G62:G68)</f>
        <v>4.5</v>
      </c>
      <c r="H69">
        <f>SUM(H62:H68)</f>
        <v>0</v>
      </c>
      <c r="I69">
        <f>SUM(I62:I68)</f>
        <v>200</v>
      </c>
      <c r="J69">
        <f>SUM(G69:I69)</f>
        <v>204.5</v>
      </c>
    </row>
    <row r="70" spans="1:10" x14ac:dyDescent="0.25">
      <c r="A70" t="s">
        <v>91</v>
      </c>
      <c r="B70" t="s">
        <v>92</v>
      </c>
      <c r="E70" s="97"/>
      <c r="F70" s="97"/>
      <c r="G70" s="97">
        <f>VLOOKUP($A62,LossChart!$A$3:$AG$105,14,FALSE)</f>
        <v>406.77674186409149</v>
      </c>
      <c r="H70" s="97">
        <f>VLOOKUP($A62,LossChart!$A$3:$AG$105,15,FALSE)</f>
        <v>80</v>
      </c>
      <c r="I70" s="97">
        <f>VLOOKUP($A62,LossChart!$A$3:$AG$105,16,FALSE)</f>
        <v>474.16839946749724</v>
      </c>
      <c r="J70" s="97">
        <f>VLOOKUP($A62,LossChart!$A$3:$AG$105,17,FALSE)</f>
        <v>960.94514133158873</v>
      </c>
    </row>
    <row r="71" spans="1:10" x14ac:dyDescent="0.25">
      <c r="A71" t="s">
        <v>93</v>
      </c>
      <c r="G71">
        <f>G70-G69</f>
        <v>402.27674186409149</v>
      </c>
      <c r="H71">
        <f>H70-H69</f>
        <v>80</v>
      </c>
      <c r="I71">
        <f>I70-I69</f>
        <v>274.16839946749724</v>
      </c>
      <c r="J71">
        <f>J70-J69</f>
        <v>756.44514133158873</v>
      </c>
    </row>
    <row r="73" spans="1:10" ht="45" x14ac:dyDescent="0.25">
      <c r="A73" s="21" t="s">
        <v>62</v>
      </c>
      <c r="B73" s="21" t="s">
        <v>82</v>
      </c>
      <c r="C73" s="21" t="s">
        <v>83</v>
      </c>
      <c r="D73" s="91" t="str">
        <f>FoodDB!$C$1</f>
        <v>Fat
(g)</v>
      </c>
      <c r="E73" s="91" t="str">
        <f>FoodDB!$D$1</f>
        <v xml:space="preserve"> Carbs
(g)</v>
      </c>
      <c r="F73" s="91" t="str">
        <f>FoodDB!$E$1</f>
        <v>Protein
(g)</v>
      </c>
      <c r="G73" s="91" t="str">
        <f>FoodDB!$F$1</f>
        <v>Fat
(Cal)</v>
      </c>
      <c r="H73" s="91" t="str">
        <f>FoodDB!$G$1</f>
        <v>Carb
(Cal)</v>
      </c>
      <c r="I73" s="91" t="str">
        <f>FoodDB!$H$1</f>
        <v>Protein
(Cal)</v>
      </c>
      <c r="J73" s="91" t="str">
        <f>FoodDB!$I$1</f>
        <v>Total
Calories</v>
      </c>
    </row>
    <row r="74" spans="1:10" x14ac:dyDescent="0.25">
      <c r="A74" s="92">
        <f>A62+1</f>
        <v>43000</v>
      </c>
      <c r="B74" s="93" t="s">
        <v>103</v>
      </c>
      <c r="C74" s="94">
        <v>0</v>
      </c>
      <c r="D74">
        <f>$C74*VLOOKUP($B74,FoodDB!$A$2:$I$1001,3,0)</f>
        <v>0</v>
      </c>
      <c r="E74">
        <f>$C74*VLOOKUP($B74,FoodDB!$A$2:$I$1001,4,0)</f>
        <v>0</v>
      </c>
      <c r="F74">
        <f>$C74*VLOOKUP($B74,FoodDB!$A$2:$I$1001,5,0)</f>
        <v>0</v>
      </c>
      <c r="G74">
        <f>$C74*VLOOKUP($B74,FoodDB!$A$2:$I$1001,6,0)</f>
        <v>0</v>
      </c>
      <c r="H74">
        <f>$C74*VLOOKUP($B74,FoodDB!$A$2:$I$1001,7,0)</f>
        <v>0</v>
      </c>
      <c r="I74">
        <f>$C74*VLOOKUP($B74,FoodDB!$A$2:$I$1001,8,0)</f>
        <v>0</v>
      </c>
      <c r="J74">
        <f>$C74*VLOOKUP($B74,FoodDB!$A$2:$I$1001,9,0)</f>
        <v>0</v>
      </c>
    </row>
    <row r="75" spans="1:10" x14ac:dyDescent="0.25">
      <c r="B75" s="93" t="s">
        <v>103</v>
      </c>
      <c r="C75" s="94">
        <v>0</v>
      </c>
      <c r="D75">
        <f>$C75*VLOOKUP($B75,FoodDB!$A$2:$I$1001,3,0)</f>
        <v>0</v>
      </c>
      <c r="E75">
        <f>$C75*VLOOKUP($B75,FoodDB!$A$2:$I$1001,4,0)</f>
        <v>0</v>
      </c>
      <c r="F75">
        <f>$C75*VLOOKUP($B75,FoodDB!$A$2:$I$1001,5,0)</f>
        <v>0</v>
      </c>
      <c r="G75">
        <f>$C75*VLOOKUP($B75,FoodDB!$A$2:$I$1001,6,0)</f>
        <v>0</v>
      </c>
      <c r="H75">
        <f>$C75*VLOOKUP($B75,FoodDB!$A$2:$I$1001,7,0)</f>
        <v>0</v>
      </c>
      <c r="I75">
        <f>$C75*VLOOKUP($B75,FoodDB!$A$2:$I$1001,8,0)</f>
        <v>0</v>
      </c>
      <c r="J75">
        <f>$C75*VLOOKUP($B75,FoodDB!$A$2:$I$1001,9,0)</f>
        <v>0</v>
      </c>
    </row>
    <row r="76" spans="1:10" x14ac:dyDescent="0.25">
      <c r="B76" s="93" t="s">
        <v>103</v>
      </c>
      <c r="C76" s="94">
        <v>0</v>
      </c>
      <c r="D76">
        <f>$C76*VLOOKUP($B76,FoodDB!$A$2:$I$1001,3,0)</f>
        <v>0</v>
      </c>
      <c r="E76">
        <f>$C76*VLOOKUP($B76,FoodDB!$A$2:$I$1001,4,0)</f>
        <v>0</v>
      </c>
      <c r="F76">
        <f>$C76*VLOOKUP($B76,FoodDB!$A$2:$I$1001,5,0)</f>
        <v>0</v>
      </c>
      <c r="G76">
        <f>$C76*VLOOKUP($B76,FoodDB!$A$2:$I$1001,6,0)</f>
        <v>0</v>
      </c>
      <c r="H76">
        <f>$C76*VLOOKUP($B76,FoodDB!$A$2:$I$1001,7,0)</f>
        <v>0</v>
      </c>
      <c r="I76">
        <f>$C76*VLOOKUP($B76,FoodDB!$A$2:$I$1001,8,0)</f>
        <v>0</v>
      </c>
      <c r="J76">
        <f>$C76*VLOOKUP($B76,FoodDB!$A$2:$I$1001,9,0)</f>
        <v>0</v>
      </c>
    </row>
    <row r="77" spans="1:10" x14ac:dyDescent="0.25">
      <c r="B77" s="93" t="s">
        <v>103</v>
      </c>
      <c r="C77" s="94">
        <v>0</v>
      </c>
      <c r="D77">
        <f>$C77*VLOOKUP($B77,FoodDB!$A$2:$I$1001,3,0)</f>
        <v>0</v>
      </c>
      <c r="E77">
        <f>$C77*VLOOKUP($B77,FoodDB!$A$2:$I$1001,4,0)</f>
        <v>0</v>
      </c>
      <c r="F77">
        <f>$C77*VLOOKUP($B77,FoodDB!$A$2:$I$1001,5,0)</f>
        <v>0</v>
      </c>
      <c r="G77">
        <f>$C77*VLOOKUP($B77,FoodDB!$A$2:$I$1001,6,0)</f>
        <v>0</v>
      </c>
      <c r="H77">
        <f>$C77*VLOOKUP($B77,FoodDB!$A$2:$I$1001,7,0)</f>
        <v>0</v>
      </c>
      <c r="I77">
        <f>$C77*VLOOKUP($B77,FoodDB!$A$2:$I$1001,8,0)</f>
        <v>0</v>
      </c>
      <c r="J77">
        <f>$C77*VLOOKUP($B77,FoodDB!$A$2:$I$1001,9,0)</f>
        <v>0</v>
      </c>
    </row>
    <row r="78" spans="1:10" x14ac:dyDescent="0.25">
      <c r="B78" s="93" t="s">
        <v>103</v>
      </c>
      <c r="C78" s="94">
        <v>0</v>
      </c>
      <c r="D78">
        <f>$C78*VLOOKUP($B78,FoodDB!$A$2:$I$1001,3,0)</f>
        <v>0</v>
      </c>
      <c r="E78">
        <f>$C78*VLOOKUP($B78,FoodDB!$A$2:$I$1001,4,0)</f>
        <v>0</v>
      </c>
      <c r="F78">
        <f>$C78*VLOOKUP($B78,FoodDB!$A$2:$I$1001,5,0)</f>
        <v>0</v>
      </c>
      <c r="G78">
        <f>$C78*VLOOKUP($B78,FoodDB!$A$2:$I$1001,6,0)</f>
        <v>0</v>
      </c>
      <c r="H78">
        <f>$C78*VLOOKUP($B78,FoodDB!$A$2:$I$1001,7,0)</f>
        <v>0</v>
      </c>
      <c r="I78">
        <f>$C78*VLOOKUP($B78,FoodDB!$A$2:$I$1001,8,0)</f>
        <v>0</v>
      </c>
      <c r="J78">
        <f>$C78*VLOOKUP($B78,FoodDB!$A$2:$I$1001,9,0)</f>
        <v>0</v>
      </c>
    </row>
    <row r="79" spans="1:10" x14ac:dyDescent="0.25">
      <c r="B79" s="93" t="s">
        <v>103</v>
      </c>
      <c r="C79" s="94">
        <v>0</v>
      </c>
      <c r="D79">
        <f>$C79*VLOOKUP($B79,FoodDB!$A$2:$I$1001,3,0)</f>
        <v>0</v>
      </c>
      <c r="E79">
        <f>$C79*VLOOKUP($B79,FoodDB!$A$2:$I$1001,4,0)</f>
        <v>0</v>
      </c>
      <c r="F79">
        <f>$C79*VLOOKUP($B79,FoodDB!$A$2:$I$1001,5,0)</f>
        <v>0</v>
      </c>
      <c r="G79">
        <f>$C79*VLOOKUP($B79,FoodDB!$A$2:$I$1001,6,0)</f>
        <v>0</v>
      </c>
      <c r="H79">
        <f>$C79*VLOOKUP($B79,FoodDB!$A$2:$I$1001,7,0)</f>
        <v>0</v>
      </c>
      <c r="I79">
        <f>$C79*VLOOKUP($B79,FoodDB!$A$2:$I$1001,8,0)</f>
        <v>0</v>
      </c>
      <c r="J79">
        <f>$C79*VLOOKUP($B79,FoodDB!$A$2:$I$1001,9,0)</f>
        <v>0</v>
      </c>
    </row>
    <row r="80" spans="1:10" x14ac:dyDescent="0.25">
      <c r="B80" s="93" t="s">
        <v>103</v>
      </c>
      <c r="C80" s="94">
        <v>0</v>
      </c>
      <c r="D80">
        <f>$C80*VLOOKUP($B80,FoodDB!$A$2:$I$1001,3,0)</f>
        <v>0</v>
      </c>
      <c r="E80">
        <f>$C80*VLOOKUP($B80,FoodDB!$A$2:$I$1001,4,0)</f>
        <v>0</v>
      </c>
      <c r="F80">
        <f>$C80*VLOOKUP($B80,FoodDB!$A$2:$I$1001,5,0)</f>
        <v>0</v>
      </c>
      <c r="G80">
        <f>$C80*VLOOKUP($B80,FoodDB!$A$2:$I$1001,6,0)</f>
        <v>0</v>
      </c>
      <c r="H80">
        <f>$C80*VLOOKUP($B80,FoodDB!$A$2:$I$1001,7,0)</f>
        <v>0</v>
      </c>
      <c r="I80">
        <f>$C80*VLOOKUP($B80,FoodDB!$A$2:$I$1001,8,0)</f>
        <v>0</v>
      </c>
      <c r="J80">
        <f>$C80*VLOOKUP($B80,FoodDB!$A$2:$I$1001,9,0)</f>
        <v>0</v>
      </c>
    </row>
    <row r="81" spans="1:10" x14ac:dyDescent="0.25">
      <c r="A81" t="s">
        <v>87</v>
      </c>
      <c r="G81">
        <f>SUM(G74:G80)</f>
        <v>0</v>
      </c>
      <c r="H81">
        <f>SUM(H74:H80)</f>
        <v>0</v>
      </c>
      <c r="I81">
        <f>SUM(I74:I80)</f>
        <v>0</v>
      </c>
      <c r="J81">
        <f>SUM(G81:I81)</f>
        <v>0</v>
      </c>
    </row>
    <row r="82" spans="1:10" x14ac:dyDescent="0.25">
      <c r="A82" t="s">
        <v>91</v>
      </c>
      <c r="B82" t="s">
        <v>92</v>
      </c>
      <c r="E82" s="97"/>
      <c r="F82" s="97"/>
      <c r="G82" s="97">
        <f>VLOOKUP($A74,LossChart!$A$3:$AG$105,14,FALSE)</f>
        <v>414.68530349271759</v>
      </c>
      <c r="H82" s="97">
        <f>VLOOKUP($A74,LossChart!$A$3:$AG$105,15,FALSE)</f>
        <v>80</v>
      </c>
      <c r="I82" s="97">
        <f>VLOOKUP($A74,LossChart!$A$3:$AG$105,16,FALSE)</f>
        <v>474.16839946749724</v>
      </c>
      <c r="J82" s="97">
        <f>VLOOKUP($A74,LossChart!$A$3:$AG$105,17,FALSE)</f>
        <v>968.85370296021483</v>
      </c>
    </row>
    <row r="83" spans="1:10" x14ac:dyDescent="0.25">
      <c r="A83" t="s">
        <v>93</v>
      </c>
      <c r="G83">
        <f>G82-G81</f>
        <v>414.68530349271759</v>
      </c>
      <c r="H83">
        <f>H82-H81</f>
        <v>80</v>
      </c>
      <c r="I83">
        <f>I82-I81</f>
        <v>474.16839946749724</v>
      </c>
      <c r="J83">
        <f>J82-J81</f>
        <v>968.85370296021483</v>
      </c>
    </row>
    <row r="85" spans="1:10" ht="45" x14ac:dyDescent="0.25">
      <c r="A85" s="21" t="s">
        <v>62</v>
      </c>
      <c r="B85" s="21" t="s">
        <v>82</v>
      </c>
      <c r="C85" s="21" t="s">
        <v>83</v>
      </c>
      <c r="D85" s="91" t="str">
        <f>FoodDB!$C$1</f>
        <v>Fat
(g)</v>
      </c>
      <c r="E85" s="91" t="str">
        <f>FoodDB!$D$1</f>
        <v xml:space="preserve"> Carbs
(g)</v>
      </c>
      <c r="F85" s="91" t="str">
        <f>FoodDB!$E$1</f>
        <v>Protein
(g)</v>
      </c>
      <c r="G85" s="91" t="str">
        <f>FoodDB!$F$1</f>
        <v>Fat
(Cal)</v>
      </c>
      <c r="H85" s="91" t="str">
        <f>FoodDB!$G$1</f>
        <v>Carb
(Cal)</v>
      </c>
      <c r="I85" s="91" t="str">
        <f>FoodDB!$H$1</f>
        <v>Protein
(Cal)</v>
      </c>
      <c r="J85" s="91" t="str">
        <f>FoodDB!$I$1</f>
        <v>Total
Calories</v>
      </c>
    </row>
    <row r="86" spans="1:10" x14ac:dyDescent="0.25">
      <c r="A86" s="92">
        <f>A74+1</f>
        <v>43001</v>
      </c>
      <c r="B86" s="93" t="s">
        <v>103</v>
      </c>
      <c r="C86" s="94">
        <v>0</v>
      </c>
      <c r="D86">
        <f>$C86*VLOOKUP($B86,FoodDB!$A$2:$I$1001,3,0)</f>
        <v>0</v>
      </c>
      <c r="E86">
        <f>$C86*VLOOKUP($B86,FoodDB!$A$2:$I$1001,4,0)</f>
        <v>0</v>
      </c>
      <c r="F86">
        <f>$C86*VLOOKUP($B86,FoodDB!$A$2:$I$1001,5,0)</f>
        <v>0</v>
      </c>
      <c r="G86">
        <f>$C86*VLOOKUP($B86,FoodDB!$A$2:$I$1001,6,0)</f>
        <v>0</v>
      </c>
      <c r="H86">
        <f>$C86*VLOOKUP($B86,FoodDB!$A$2:$I$1001,7,0)</f>
        <v>0</v>
      </c>
      <c r="I86">
        <f>$C86*VLOOKUP($B86,FoodDB!$A$2:$I$1001,8,0)</f>
        <v>0</v>
      </c>
      <c r="J86">
        <f>$C86*VLOOKUP($B86,FoodDB!$A$2:$I$1001,9,0)</f>
        <v>0</v>
      </c>
    </row>
    <row r="87" spans="1:10" x14ac:dyDescent="0.25">
      <c r="B87" s="93" t="s">
        <v>103</v>
      </c>
      <c r="C87" s="94">
        <v>0</v>
      </c>
      <c r="D87">
        <f>$C87*VLOOKUP($B87,FoodDB!$A$2:$I$1001,3,0)</f>
        <v>0</v>
      </c>
      <c r="E87">
        <f>$C87*VLOOKUP($B87,FoodDB!$A$2:$I$1001,4,0)</f>
        <v>0</v>
      </c>
      <c r="F87">
        <f>$C87*VLOOKUP($B87,FoodDB!$A$2:$I$1001,5,0)</f>
        <v>0</v>
      </c>
      <c r="G87">
        <f>$C87*VLOOKUP($B87,FoodDB!$A$2:$I$1001,6,0)</f>
        <v>0</v>
      </c>
      <c r="H87">
        <f>$C87*VLOOKUP($B87,FoodDB!$A$2:$I$1001,7,0)</f>
        <v>0</v>
      </c>
      <c r="I87">
        <f>$C87*VLOOKUP($B87,FoodDB!$A$2:$I$1001,8,0)</f>
        <v>0</v>
      </c>
      <c r="J87">
        <f>$C87*VLOOKUP($B87,FoodDB!$A$2:$I$1001,9,0)</f>
        <v>0</v>
      </c>
    </row>
    <row r="88" spans="1:10" x14ac:dyDescent="0.25">
      <c r="B88" s="93" t="s">
        <v>103</v>
      </c>
      <c r="C88" s="94">
        <v>0</v>
      </c>
      <c r="D88">
        <f>$C88*VLOOKUP($B88,FoodDB!$A$2:$I$1001,3,0)</f>
        <v>0</v>
      </c>
      <c r="E88">
        <f>$C88*VLOOKUP($B88,FoodDB!$A$2:$I$1001,4,0)</f>
        <v>0</v>
      </c>
      <c r="F88">
        <f>$C88*VLOOKUP($B88,FoodDB!$A$2:$I$1001,5,0)</f>
        <v>0</v>
      </c>
      <c r="G88">
        <f>$C88*VLOOKUP($B88,FoodDB!$A$2:$I$1001,6,0)</f>
        <v>0</v>
      </c>
      <c r="H88">
        <f>$C88*VLOOKUP($B88,FoodDB!$A$2:$I$1001,7,0)</f>
        <v>0</v>
      </c>
      <c r="I88">
        <f>$C88*VLOOKUP($B88,FoodDB!$A$2:$I$1001,8,0)</f>
        <v>0</v>
      </c>
      <c r="J88">
        <f>$C88*VLOOKUP($B88,FoodDB!$A$2:$I$1001,9,0)</f>
        <v>0</v>
      </c>
    </row>
    <row r="89" spans="1:10" x14ac:dyDescent="0.25">
      <c r="B89" s="93" t="s">
        <v>103</v>
      </c>
      <c r="C89" s="94">
        <v>0</v>
      </c>
      <c r="D89">
        <f>$C89*VLOOKUP($B89,FoodDB!$A$2:$I$1001,3,0)</f>
        <v>0</v>
      </c>
      <c r="E89">
        <f>$C89*VLOOKUP($B89,FoodDB!$A$2:$I$1001,4,0)</f>
        <v>0</v>
      </c>
      <c r="F89">
        <f>$C89*VLOOKUP($B89,FoodDB!$A$2:$I$1001,5,0)</f>
        <v>0</v>
      </c>
      <c r="G89">
        <f>$C89*VLOOKUP($B89,FoodDB!$A$2:$I$1001,6,0)</f>
        <v>0</v>
      </c>
      <c r="H89">
        <f>$C89*VLOOKUP($B89,FoodDB!$A$2:$I$1001,7,0)</f>
        <v>0</v>
      </c>
      <c r="I89">
        <f>$C89*VLOOKUP($B89,FoodDB!$A$2:$I$1001,8,0)</f>
        <v>0</v>
      </c>
      <c r="J89">
        <f>$C89*VLOOKUP($B89,FoodDB!$A$2:$I$1001,9,0)</f>
        <v>0</v>
      </c>
    </row>
    <row r="90" spans="1:10" x14ac:dyDescent="0.25">
      <c r="B90" s="93" t="s">
        <v>103</v>
      </c>
      <c r="C90" s="94">
        <v>0</v>
      </c>
      <c r="D90">
        <f>$C90*VLOOKUP($B90,FoodDB!$A$2:$I$1001,3,0)</f>
        <v>0</v>
      </c>
      <c r="E90">
        <f>$C90*VLOOKUP($B90,FoodDB!$A$2:$I$1001,4,0)</f>
        <v>0</v>
      </c>
      <c r="F90">
        <f>$C90*VLOOKUP($B90,FoodDB!$A$2:$I$1001,5,0)</f>
        <v>0</v>
      </c>
      <c r="G90">
        <f>$C90*VLOOKUP($B90,FoodDB!$A$2:$I$1001,6,0)</f>
        <v>0</v>
      </c>
      <c r="H90">
        <f>$C90*VLOOKUP($B90,FoodDB!$A$2:$I$1001,7,0)</f>
        <v>0</v>
      </c>
      <c r="I90">
        <f>$C90*VLOOKUP($B90,FoodDB!$A$2:$I$1001,8,0)</f>
        <v>0</v>
      </c>
      <c r="J90">
        <f>$C90*VLOOKUP($B90,FoodDB!$A$2:$I$1001,9,0)</f>
        <v>0</v>
      </c>
    </row>
    <row r="91" spans="1:10" x14ac:dyDescent="0.25">
      <c r="B91" s="93" t="s">
        <v>103</v>
      </c>
      <c r="C91" s="94">
        <v>0</v>
      </c>
      <c r="D91">
        <f>$C91*VLOOKUP($B91,FoodDB!$A$2:$I$1001,3,0)</f>
        <v>0</v>
      </c>
      <c r="E91">
        <f>$C91*VLOOKUP($B91,FoodDB!$A$2:$I$1001,4,0)</f>
        <v>0</v>
      </c>
      <c r="F91">
        <f>$C91*VLOOKUP($B91,FoodDB!$A$2:$I$1001,5,0)</f>
        <v>0</v>
      </c>
      <c r="G91">
        <f>$C91*VLOOKUP($B91,FoodDB!$A$2:$I$1001,6,0)</f>
        <v>0</v>
      </c>
      <c r="H91">
        <f>$C91*VLOOKUP($B91,FoodDB!$A$2:$I$1001,7,0)</f>
        <v>0</v>
      </c>
      <c r="I91">
        <f>$C91*VLOOKUP($B91,FoodDB!$A$2:$I$1001,8,0)</f>
        <v>0</v>
      </c>
      <c r="J91">
        <f>$C91*VLOOKUP($B91,FoodDB!$A$2:$I$1001,9,0)</f>
        <v>0</v>
      </c>
    </row>
    <row r="92" spans="1:10" x14ac:dyDescent="0.25">
      <c r="B92" s="93" t="s">
        <v>103</v>
      </c>
      <c r="C92" s="94">
        <v>0</v>
      </c>
      <c r="D92">
        <f>$C92*VLOOKUP($B92,FoodDB!$A$2:$I$1001,3,0)</f>
        <v>0</v>
      </c>
      <c r="E92">
        <f>$C92*VLOOKUP($B92,FoodDB!$A$2:$I$1001,4,0)</f>
        <v>0</v>
      </c>
      <c r="F92">
        <f>$C92*VLOOKUP($B92,FoodDB!$A$2:$I$1001,5,0)</f>
        <v>0</v>
      </c>
      <c r="G92">
        <f>$C92*VLOOKUP($B92,FoodDB!$A$2:$I$1001,6,0)</f>
        <v>0</v>
      </c>
      <c r="H92">
        <f>$C92*VLOOKUP($B92,FoodDB!$A$2:$I$1001,7,0)</f>
        <v>0</v>
      </c>
      <c r="I92">
        <f>$C92*VLOOKUP($B92,FoodDB!$A$2:$I$1001,8,0)</f>
        <v>0</v>
      </c>
      <c r="J92">
        <f>$C92*VLOOKUP($B92,FoodDB!$A$2:$I$1001,9,0)</f>
        <v>0</v>
      </c>
    </row>
    <row r="93" spans="1:10" x14ac:dyDescent="0.25">
      <c r="A93" t="s">
        <v>87</v>
      </c>
      <c r="G93">
        <f>SUM(G86:G92)</f>
        <v>0</v>
      </c>
      <c r="H93">
        <f>SUM(H86:H92)</f>
        <v>0</v>
      </c>
      <c r="I93">
        <f>SUM(I86:I92)</f>
        <v>0</v>
      </c>
      <c r="J93">
        <f>SUM(G93:I93)</f>
        <v>0</v>
      </c>
    </row>
    <row r="94" spans="1:10" x14ac:dyDescent="0.25">
      <c r="A94" t="s">
        <v>91</v>
      </c>
      <c r="B94" t="s">
        <v>92</v>
      </c>
      <c r="E94" s="97"/>
      <c r="F94" s="97"/>
      <c r="G94" s="97">
        <f>VLOOKUP($A86,LossChart!$A$3:$AG$105,14,FALSE)</f>
        <v>422.52381786120441</v>
      </c>
      <c r="H94" s="97">
        <f>VLOOKUP($A86,LossChart!$A$3:$AG$105,15,FALSE)</f>
        <v>80</v>
      </c>
      <c r="I94" s="97">
        <f>VLOOKUP($A86,LossChart!$A$3:$AG$105,16,FALSE)</f>
        <v>474.16839946749724</v>
      </c>
      <c r="J94" s="97">
        <f>VLOOKUP($A86,LossChart!$A$3:$AG$105,17,FALSE)</f>
        <v>976.69221732870164</v>
      </c>
    </row>
    <row r="95" spans="1:10" x14ac:dyDescent="0.25">
      <c r="A95" t="s">
        <v>93</v>
      </c>
      <c r="G95">
        <f>G94-G93</f>
        <v>422.52381786120441</v>
      </c>
      <c r="H95">
        <f>H94-H93</f>
        <v>80</v>
      </c>
      <c r="I95">
        <f>I94-I93</f>
        <v>474.16839946749724</v>
      </c>
      <c r="J95">
        <f>J94-J93</f>
        <v>976.69221732870164</v>
      </c>
    </row>
    <row r="97" spans="1:10" ht="45" x14ac:dyDescent="0.25">
      <c r="A97" s="21" t="s">
        <v>62</v>
      </c>
      <c r="B97" s="21" t="s">
        <v>82</v>
      </c>
      <c r="C97" s="21" t="s">
        <v>83</v>
      </c>
      <c r="D97" s="91" t="str">
        <f>FoodDB!$C$1</f>
        <v>Fat
(g)</v>
      </c>
      <c r="E97" s="91" t="str">
        <f>FoodDB!$D$1</f>
        <v xml:space="preserve"> Carbs
(g)</v>
      </c>
      <c r="F97" s="91" t="str">
        <f>FoodDB!$E$1</f>
        <v>Protein
(g)</v>
      </c>
      <c r="G97" s="91" t="str">
        <f>FoodDB!$F$1</f>
        <v>Fat
(Cal)</v>
      </c>
      <c r="H97" s="91" t="str">
        <f>FoodDB!$G$1</f>
        <v>Carb
(Cal)</v>
      </c>
      <c r="I97" s="91" t="str">
        <f>FoodDB!$H$1</f>
        <v>Protein
(Cal)</v>
      </c>
      <c r="J97" s="91" t="str">
        <f>FoodDB!$I$1</f>
        <v>Total
Calories</v>
      </c>
    </row>
    <row r="98" spans="1:10" x14ac:dyDescent="0.25">
      <c r="A98" s="92">
        <f>A86+1</f>
        <v>43002</v>
      </c>
      <c r="B98" s="93" t="s">
        <v>103</v>
      </c>
      <c r="C98" s="94">
        <v>0</v>
      </c>
      <c r="D98">
        <f>$C98*VLOOKUP($B98,FoodDB!$A$2:$I$1001,3,0)</f>
        <v>0</v>
      </c>
      <c r="E98">
        <f>$C98*VLOOKUP($B98,FoodDB!$A$2:$I$1001,4,0)</f>
        <v>0</v>
      </c>
      <c r="F98">
        <f>$C98*VLOOKUP($B98,FoodDB!$A$2:$I$1001,5,0)</f>
        <v>0</v>
      </c>
      <c r="G98">
        <f>$C98*VLOOKUP($B98,FoodDB!$A$2:$I$1001,6,0)</f>
        <v>0</v>
      </c>
      <c r="H98">
        <f>$C98*VLOOKUP($B98,FoodDB!$A$2:$I$1001,7,0)</f>
        <v>0</v>
      </c>
      <c r="I98">
        <f>$C98*VLOOKUP($B98,FoodDB!$A$2:$I$1001,8,0)</f>
        <v>0</v>
      </c>
      <c r="J98">
        <f>$C98*VLOOKUP($B98,FoodDB!$A$2:$I$1001,9,0)</f>
        <v>0</v>
      </c>
    </row>
    <row r="99" spans="1:10" x14ac:dyDescent="0.25">
      <c r="B99" s="93" t="s">
        <v>103</v>
      </c>
      <c r="C99" s="94">
        <v>0</v>
      </c>
      <c r="D99">
        <f>$C99*VLOOKUP($B99,FoodDB!$A$2:$I$1001,3,0)</f>
        <v>0</v>
      </c>
      <c r="E99">
        <f>$C99*VLOOKUP($B99,FoodDB!$A$2:$I$1001,4,0)</f>
        <v>0</v>
      </c>
      <c r="F99">
        <f>$C99*VLOOKUP($B99,FoodDB!$A$2:$I$1001,5,0)</f>
        <v>0</v>
      </c>
      <c r="G99">
        <f>$C99*VLOOKUP($B99,FoodDB!$A$2:$I$1001,6,0)</f>
        <v>0</v>
      </c>
      <c r="H99">
        <f>$C99*VLOOKUP($B99,FoodDB!$A$2:$I$1001,7,0)</f>
        <v>0</v>
      </c>
      <c r="I99">
        <f>$C99*VLOOKUP($B99,FoodDB!$A$2:$I$1001,8,0)</f>
        <v>0</v>
      </c>
      <c r="J99">
        <f>$C99*VLOOKUP($B99,FoodDB!$A$2:$I$1001,9,0)</f>
        <v>0</v>
      </c>
    </row>
    <row r="100" spans="1:10" x14ac:dyDescent="0.25">
      <c r="B100" s="93" t="s">
        <v>103</v>
      </c>
      <c r="C100" s="94">
        <v>0</v>
      </c>
      <c r="D100">
        <f>$C100*VLOOKUP($B100,FoodDB!$A$2:$I$1001,3,0)</f>
        <v>0</v>
      </c>
      <c r="E100">
        <f>$C100*VLOOKUP($B100,FoodDB!$A$2:$I$1001,4,0)</f>
        <v>0</v>
      </c>
      <c r="F100">
        <f>$C100*VLOOKUP($B100,FoodDB!$A$2:$I$1001,5,0)</f>
        <v>0</v>
      </c>
      <c r="G100">
        <f>$C100*VLOOKUP($B100,FoodDB!$A$2:$I$1001,6,0)</f>
        <v>0</v>
      </c>
      <c r="H100">
        <f>$C100*VLOOKUP($B100,FoodDB!$A$2:$I$1001,7,0)</f>
        <v>0</v>
      </c>
      <c r="I100">
        <f>$C100*VLOOKUP($B100,FoodDB!$A$2:$I$1001,8,0)</f>
        <v>0</v>
      </c>
      <c r="J100">
        <f>$C100*VLOOKUP($B100,FoodDB!$A$2:$I$1001,9,0)</f>
        <v>0</v>
      </c>
    </row>
    <row r="101" spans="1:10" x14ac:dyDescent="0.25">
      <c r="B101" s="93" t="s">
        <v>103</v>
      </c>
      <c r="C101" s="94">
        <v>0</v>
      </c>
      <c r="D101">
        <f>$C101*VLOOKUP($B101,FoodDB!$A$2:$I$1001,3,0)</f>
        <v>0</v>
      </c>
      <c r="E101">
        <f>$C101*VLOOKUP($B101,FoodDB!$A$2:$I$1001,4,0)</f>
        <v>0</v>
      </c>
      <c r="F101">
        <f>$C101*VLOOKUP($B101,FoodDB!$A$2:$I$1001,5,0)</f>
        <v>0</v>
      </c>
      <c r="G101">
        <f>$C101*VLOOKUP($B101,FoodDB!$A$2:$I$1001,6,0)</f>
        <v>0</v>
      </c>
      <c r="H101">
        <f>$C101*VLOOKUP($B101,FoodDB!$A$2:$I$1001,7,0)</f>
        <v>0</v>
      </c>
      <c r="I101">
        <f>$C101*VLOOKUP($B101,FoodDB!$A$2:$I$1001,8,0)</f>
        <v>0</v>
      </c>
      <c r="J101">
        <f>$C101*VLOOKUP($B101,FoodDB!$A$2:$I$1001,9,0)</f>
        <v>0</v>
      </c>
    </row>
    <row r="102" spans="1:10" x14ac:dyDescent="0.25">
      <c r="B102" s="93" t="s">
        <v>103</v>
      </c>
      <c r="C102" s="94">
        <v>0</v>
      </c>
      <c r="D102">
        <f>$C102*VLOOKUP($B102,FoodDB!$A$2:$I$1001,3,0)</f>
        <v>0</v>
      </c>
      <c r="E102">
        <f>$C102*VLOOKUP($B102,FoodDB!$A$2:$I$1001,4,0)</f>
        <v>0</v>
      </c>
      <c r="F102">
        <f>$C102*VLOOKUP($B102,FoodDB!$A$2:$I$1001,5,0)</f>
        <v>0</v>
      </c>
      <c r="G102">
        <f>$C102*VLOOKUP($B102,FoodDB!$A$2:$I$1001,6,0)</f>
        <v>0</v>
      </c>
      <c r="H102">
        <f>$C102*VLOOKUP($B102,FoodDB!$A$2:$I$1001,7,0)</f>
        <v>0</v>
      </c>
      <c r="I102">
        <f>$C102*VLOOKUP($B102,FoodDB!$A$2:$I$1001,8,0)</f>
        <v>0</v>
      </c>
      <c r="J102">
        <f>$C102*VLOOKUP($B102,FoodDB!$A$2:$I$1001,9,0)</f>
        <v>0</v>
      </c>
    </row>
    <row r="103" spans="1:10" x14ac:dyDescent="0.25">
      <c r="B103" s="93" t="s">
        <v>103</v>
      </c>
      <c r="C103" s="94">
        <v>0</v>
      </c>
      <c r="D103">
        <f>$C103*VLOOKUP($B103,FoodDB!$A$2:$I$1001,3,0)</f>
        <v>0</v>
      </c>
      <c r="E103">
        <f>$C103*VLOOKUP($B103,FoodDB!$A$2:$I$1001,4,0)</f>
        <v>0</v>
      </c>
      <c r="F103">
        <f>$C103*VLOOKUP($B103,FoodDB!$A$2:$I$1001,5,0)</f>
        <v>0</v>
      </c>
      <c r="G103">
        <f>$C103*VLOOKUP($B103,FoodDB!$A$2:$I$1001,6,0)</f>
        <v>0</v>
      </c>
      <c r="H103">
        <f>$C103*VLOOKUP($B103,FoodDB!$A$2:$I$1001,7,0)</f>
        <v>0</v>
      </c>
      <c r="I103">
        <f>$C103*VLOOKUP($B103,FoodDB!$A$2:$I$1001,8,0)</f>
        <v>0</v>
      </c>
      <c r="J103">
        <f>$C103*VLOOKUP($B103,FoodDB!$A$2:$I$1001,9,0)</f>
        <v>0</v>
      </c>
    </row>
    <row r="104" spans="1:10" x14ac:dyDescent="0.25">
      <c r="B104" s="93" t="s">
        <v>103</v>
      </c>
      <c r="C104" s="94">
        <v>0</v>
      </c>
      <c r="D104">
        <f>$C104*VLOOKUP($B104,FoodDB!$A$2:$I$1001,3,0)</f>
        <v>0</v>
      </c>
      <c r="E104">
        <f>$C104*VLOOKUP($B104,FoodDB!$A$2:$I$1001,4,0)</f>
        <v>0</v>
      </c>
      <c r="F104">
        <f>$C104*VLOOKUP($B104,FoodDB!$A$2:$I$1001,5,0)</f>
        <v>0</v>
      </c>
      <c r="G104">
        <f>$C104*VLOOKUP($B104,FoodDB!$A$2:$I$1001,6,0)</f>
        <v>0</v>
      </c>
      <c r="H104">
        <f>$C104*VLOOKUP($B104,FoodDB!$A$2:$I$1001,7,0)</f>
        <v>0</v>
      </c>
      <c r="I104">
        <f>$C104*VLOOKUP($B104,FoodDB!$A$2:$I$1001,8,0)</f>
        <v>0</v>
      </c>
      <c r="J104">
        <f>$C104*VLOOKUP($B104,FoodDB!$A$2:$I$1001,9,0)</f>
        <v>0</v>
      </c>
    </row>
    <row r="105" spans="1:10" x14ac:dyDescent="0.25">
      <c r="A105" t="s">
        <v>87</v>
      </c>
      <c r="G105">
        <f>SUM(G98:G104)</f>
        <v>0</v>
      </c>
      <c r="H105">
        <f>SUM(H98:H104)</f>
        <v>0</v>
      </c>
      <c r="I105">
        <f>SUM(I98:I104)</f>
        <v>0</v>
      </c>
      <c r="J105">
        <f>SUM(G105:I105)</f>
        <v>0</v>
      </c>
    </row>
    <row r="106" spans="1:10" x14ac:dyDescent="0.25">
      <c r="A106" t="s">
        <v>91</v>
      </c>
      <c r="B106" t="s">
        <v>92</v>
      </c>
      <c r="E106" s="97"/>
      <c r="F106" s="97"/>
      <c r="G106" s="97">
        <f>VLOOKUP($A98,LossChart!$A$3:$AG$105,14,FALSE)</f>
        <v>430.29290538814166</v>
      </c>
      <c r="H106" s="97">
        <f>VLOOKUP($A98,LossChart!$A$3:$AG$105,15,FALSE)</f>
        <v>80</v>
      </c>
      <c r="I106" s="97">
        <f>VLOOKUP($A98,LossChart!$A$3:$AG$105,16,FALSE)</f>
        <v>474.16839946749724</v>
      </c>
      <c r="J106" s="97">
        <f>VLOOKUP($A98,LossChart!$A$3:$AG$105,17,FALSE)</f>
        <v>984.4613048556389</v>
      </c>
    </row>
    <row r="107" spans="1:10" x14ac:dyDescent="0.25">
      <c r="A107" t="s">
        <v>93</v>
      </c>
      <c r="G107">
        <f>G106-G105</f>
        <v>430.29290538814166</v>
      </c>
      <c r="H107">
        <f>H106-H105</f>
        <v>80</v>
      </c>
      <c r="I107">
        <f>I106-I105</f>
        <v>474.16839946749724</v>
      </c>
      <c r="J107">
        <f>J106-J105</f>
        <v>984.4613048556389</v>
      </c>
    </row>
    <row r="109" spans="1:10" ht="45" x14ac:dyDescent="0.25">
      <c r="A109" s="21" t="s">
        <v>62</v>
      </c>
      <c r="B109" s="21" t="s">
        <v>82</v>
      </c>
      <c r="C109" s="21" t="s">
        <v>83</v>
      </c>
      <c r="D109" s="91" t="str">
        <f>FoodDB!$C$1</f>
        <v>Fat
(g)</v>
      </c>
      <c r="E109" s="91" t="str">
        <f>FoodDB!$D$1</f>
        <v xml:space="preserve"> Carbs
(g)</v>
      </c>
      <c r="F109" s="91" t="str">
        <f>FoodDB!$E$1</f>
        <v>Protein
(g)</v>
      </c>
      <c r="G109" s="91" t="str">
        <f>FoodDB!$F$1</f>
        <v>Fat
(Cal)</v>
      </c>
      <c r="H109" s="91" t="str">
        <f>FoodDB!$G$1</f>
        <v>Carb
(Cal)</v>
      </c>
      <c r="I109" s="91" t="str">
        <f>FoodDB!$H$1</f>
        <v>Protein
(Cal)</v>
      </c>
      <c r="J109" s="91" t="str">
        <f>FoodDB!$I$1</f>
        <v>Total
Calories</v>
      </c>
    </row>
    <row r="110" spans="1:10" x14ac:dyDescent="0.25">
      <c r="A110" s="92">
        <f>A98+1</f>
        <v>43003</v>
      </c>
      <c r="B110" s="93" t="s">
        <v>103</v>
      </c>
      <c r="C110" s="94">
        <v>0</v>
      </c>
      <c r="D110">
        <f>$C110*VLOOKUP($B110,FoodDB!$A$2:$I$1001,3,0)</f>
        <v>0</v>
      </c>
      <c r="E110">
        <f>$C110*VLOOKUP($B110,FoodDB!$A$2:$I$1001,4,0)</f>
        <v>0</v>
      </c>
      <c r="F110">
        <f>$C110*VLOOKUP($B110,FoodDB!$A$2:$I$1001,5,0)</f>
        <v>0</v>
      </c>
      <c r="G110">
        <f>$C110*VLOOKUP($B110,FoodDB!$A$2:$I$1001,6,0)</f>
        <v>0</v>
      </c>
      <c r="H110">
        <f>$C110*VLOOKUP($B110,FoodDB!$A$2:$I$1001,7,0)</f>
        <v>0</v>
      </c>
      <c r="I110">
        <f>$C110*VLOOKUP($B110,FoodDB!$A$2:$I$1001,8,0)</f>
        <v>0</v>
      </c>
      <c r="J110">
        <f>$C110*VLOOKUP($B110,FoodDB!$A$2:$I$1001,9,0)</f>
        <v>0</v>
      </c>
    </row>
    <row r="111" spans="1:10" x14ac:dyDescent="0.25">
      <c r="B111" s="93" t="s">
        <v>103</v>
      </c>
      <c r="C111" s="94">
        <v>0</v>
      </c>
      <c r="D111">
        <f>$C111*VLOOKUP($B111,FoodDB!$A$2:$I$1001,3,0)</f>
        <v>0</v>
      </c>
      <c r="E111">
        <f>$C111*VLOOKUP($B111,FoodDB!$A$2:$I$1001,4,0)</f>
        <v>0</v>
      </c>
      <c r="F111">
        <f>$C111*VLOOKUP($B111,FoodDB!$A$2:$I$1001,5,0)</f>
        <v>0</v>
      </c>
      <c r="G111">
        <f>$C111*VLOOKUP($B111,FoodDB!$A$2:$I$1001,6,0)</f>
        <v>0</v>
      </c>
      <c r="H111">
        <f>$C111*VLOOKUP($B111,FoodDB!$A$2:$I$1001,7,0)</f>
        <v>0</v>
      </c>
      <c r="I111">
        <f>$C111*VLOOKUP($B111,FoodDB!$A$2:$I$1001,8,0)</f>
        <v>0</v>
      </c>
      <c r="J111">
        <f>$C111*VLOOKUP($B111,FoodDB!$A$2:$I$1001,9,0)</f>
        <v>0</v>
      </c>
    </row>
    <row r="112" spans="1:10" x14ac:dyDescent="0.25">
      <c r="B112" s="93" t="s">
        <v>103</v>
      </c>
      <c r="C112" s="94">
        <v>0</v>
      </c>
      <c r="D112">
        <f>$C112*VLOOKUP($B112,FoodDB!$A$2:$I$1001,3,0)</f>
        <v>0</v>
      </c>
      <c r="E112">
        <f>$C112*VLOOKUP($B112,FoodDB!$A$2:$I$1001,4,0)</f>
        <v>0</v>
      </c>
      <c r="F112">
        <f>$C112*VLOOKUP($B112,FoodDB!$A$2:$I$1001,5,0)</f>
        <v>0</v>
      </c>
      <c r="G112">
        <f>$C112*VLOOKUP($B112,FoodDB!$A$2:$I$1001,6,0)</f>
        <v>0</v>
      </c>
      <c r="H112">
        <f>$C112*VLOOKUP($B112,FoodDB!$A$2:$I$1001,7,0)</f>
        <v>0</v>
      </c>
      <c r="I112">
        <f>$C112*VLOOKUP($B112,FoodDB!$A$2:$I$1001,8,0)</f>
        <v>0</v>
      </c>
      <c r="J112">
        <f>$C112*VLOOKUP($B112,FoodDB!$A$2:$I$1001,9,0)</f>
        <v>0</v>
      </c>
    </row>
    <row r="113" spans="1:10" x14ac:dyDescent="0.25">
      <c r="B113" s="93" t="s">
        <v>103</v>
      </c>
      <c r="C113" s="94">
        <v>0</v>
      </c>
      <c r="D113">
        <f>$C113*VLOOKUP($B113,FoodDB!$A$2:$I$1001,3,0)</f>
        <v>0</v>
      </c>
      <c r="E113">
        <f>$C113*VLOOKUP($B113,FoodDB!$A$2:$I$1001,4,0)</f>
        <v>0</v>
      </c>
      <c r="F113">
        <f>$C113*VLOOKUP($B113,FoodDB!$A$2:$I$1001,5,0)</f>
        <v>0</v>
      </c>
      <c r="G113">
        <f>$C113*VLOOKUP($B113,FoodDB!$A$2:$I$1001,6,0)</f>
        <v>0</v>
      </c>
      <c r="H113">
        <f>$C113*VLOOKUP($B113,FoodDB!$A$2:$I$1001,7,0)</f>
        <v>0</v>
      </c>
      <c r="I113">
        <f>$C113*VLOOKUP($B113,FoodDB!$A$2:$I$1001,8,0)</f>
        <v>0</v>
      </c>
      <c r="J113">
        <f>$C113*VLOOKUP($B113,FoodDB!$A$2:$I$1001,9,0)</f>
        <v>0</v>
      </c>
    </row>
    <row r="114" spans="1:10" x14ac:dyDescent="0.25">
      <c r="B114" s="93" t="s">
        <v>103</v>
      </c>
      <c r="C114" s="94">
        <v>0</v>
      </c>
      <c r="D114">
        <f>$C114*VLOOKUP($B114,FoodDB!$A$2:$I$1001,3,0)</f>
        <v>0</v>
      </c>
      <c r="E114">
        <f>$C114*VLOOKUP($B114,FoodDB!$A$2:$I$1001,4,0)</f>
        <v>0</v>
      </c>
      <c r="F114">
        <f>$C114*VLOOKUP($B114,FoodDB!$A$2:$I$1001,5,0)</f>
        <v>0</v>
      </c>
      <c r="G114">
        <f>$C114*VLOOKUP($B114,FoodDB!$A$2:$I$1001,6,0)</f>
        <v>0</v>
      </c>
      <c r="H114">
        <f>$C114*VLOOKUP($B114,FoodDB!$A$2:$I$1001,7,0)</f>
        <v>0</v>
      </c>
      <c r="I114">
        <f>$C114*VLOOKUP($B114,FoodDB!$A$2:$I$1001,8,0)</f>
        <v>0</v>
      </c>
      <c r="J114">
        <f>$C114*VLOOKUP($B114,FoodDB!$A$2:$I$1001,9,0)</f>
        <v>0</v>
      </c>
    </row>
    <row r="115" spans="1:10" x14ac:dyDescent="0.25">
      <c r="B115" s="93" t="s">
        <v>103</v>
      </c>
      <c r="C115" s="94">
        <v>0</v>
      </c>
      <c r="D115">
        <f>$C115*VLOOKUP($B115,FoodDB!$A$2:$I$1001,3,0)</f>
        <v>0</v>
      </c>
      <c r="E115">
        <f>$C115*VLOOKUP($B115,FoodDB!$A$2:$I$1001,4,0)</f>
        <v>0</v>
      </c>
      <c r="F115">
        <f>$C115*VLOOKUP($B115,FoodDB!$A$2:$I$1001,5,0)</f>
        <v>0</v>
      </c>
      <c r="G115">
        <f>$C115*VLOOKUP($B115,FoodDB!$A$2:$I$1001,6,0)</f>
        <v>0</v>
      </c>
      <c r="H115">
        <f>$C115*VLOOKUP($B115,FoodDB!$A$2:$I$1001,7,0)</f>
        <v>0</v>
      </c>
      <c r="I115">
        <f>$C115*VLOOKUP($B115,FoodDB!$A$2:$I$1001,8,0)</f>
        <v>0</v>
      </c>
      <c r="J115">
        <f>$C115*VLOOKUP($B115,FoodDB!$A$2:$I$1001,9,0)</f>
        <v>0</v>
      </c>
    </row>
    <row r="116" spans="1:10" x14ac:dyDescent="0.25">
      <c r="B116" s="93" t="s">
        <v>103</v>
      </c>
      <c r="C116" s="94">
        <v>0</v>
      </c>
      <c r="D116">
        <f>$C116*VLOOKUP($B116,FoodDB!$A$2:$I$1001,3,0)</f>
        <v>0</v>
      </c>
      <c r="E116">
        <f>$C116*VLOOKUP($B116,FoodDB!$A$2:$I$1001,4,0)</f>
        <v>0</v>
      </c>
      <c r="F116">
        <f>$C116*VLOOKUP($B116,FoodDB!$A$2:$I$1001,5,0)</f>
        <v>0</v>
      </c>
      <c r="G116">
        <f>$C116*VLOOKUP($B116,FoodDB!$A$2:$I$1001,6,0)</f>
        <v>0</v>
      </c>
      <c r="H116">
        <f>$C116*VLOOKUP($B116,FoodDB!$A$2:$I$1001,7,0)</f>
        <v>0</v>
      </c>
      <c r="I116">
        <f>$C116*VLOOKUP($B116,FoodDB!$A$2:$I$1001,8,0)</f>
        <v>0</v>
      </c>
      <c r="J116">
        <f>$C116*VLOOKUP($B116,FoodDB!$A$2:$I$1001,9,0)</f>
        <v>0</v>
      </c>
    </row>
    <row r="117" spans="1:10" x14ac:dyDescent="0.25">
      <c r="A117" t="s">
        <v>87</v>
      </c>
      <c r="G117">
        <f>SUM(G110:G116)</f>
        <v>0</v>
      </c>
      <c r="H117">
        <f>SUM(H110:H116)</f>
        <v>0</v>
      </c>
      <c r="I117">
        <f>SUM(I110:I116)</f>
        <v>0</v>
      </c>
      <c r="J117">
        <f>SUM(G117:I117)</f>
        <v>0</v>
      </c>
    </row>
    <row r="118" spans="1:10" x14ac:dyDescent="0.25">
      <c r="A118" t="s">
        <v>91</v>
      </c>
      <c r="B118" t="s">
        <v>92</v>
      </c>
      <c r="E118" s="97"/>
      <c r="F118" s="97"/>
      <c r="G118" s="97">
        <f>VLOOKUP($A110,LossChart!$A$3:$AG$105,14,FALSE)</f>
        <v>437.9931809969828</v>
      </c>
      <c r="H118" s="97">
        <f>VLOOKUP($A110,LossChart!$A$3:$AG$105,15,FALSE)</f>
        <v>80</v>
      </c>
      <c r="I118" s="97">
        <f>VLOOKUP($A110,LossChart!$A$3:$AG$105,16,FALSE)</f>
        <v>474.16839946749724</v>
      </c>
      <c r="J118" s="97">
        <f>VLOOKUP($A110,LossChart!$A$3:$AG$105,17,FALSE)</f>
        <v>992.16158046448004</v>
      </c>
    </row>
    <row r="119" spans="1:10" x14ac:dyDescent="0.25">
      <c r="A119" t="s">
        <v>93</v>
      </c>
      <c r="G119">
        <f>G118-G117</f>
        <v>437.9931809969828</v>
      </c>
      <c r="H119">
        <f>H118-H117</f>
        <v>80</v>
      </c>
      <c r="I119">
        <f>I118-I117</f>
        <v>474.16839946749724</v>
      </c>
      <c r="J119">
        <f>J118-J117</f>
        <v>992.16158046448004</v>
      </c>
    </row>
    <row r="121" spans="1:10" ht="45" x14ac:dyDescent="0.25">
      <c r="A121" s="21" t="s">
        <v>62</v>
      </c>
      <c r="B121" s="21" t="s">
        <v>82</v>
      </c>
      <c r="C121" s="21" t="s">
        <v>83</v>
      </c>
      <c r="D121" s="91" t="str">
        <f>FoodDB!$C$1</f>
        <v>Fat
(g)</v>
      </c>
      <c r="E121" s="91" t="str">
        <f>FoodDB!$D$1</f>
        <v xml:space="preserve"> Carbs
(g)</v>
      </c>
      <c r="F121" s="91" t="str">
        <f>FoodDB!$E$1</f>
        <v>Protein
(g)</v>
      </c>
      <c r="G121" s="91" t="str">
        <f>FoodDB!$F$1</f>
        <v>Fat
(Cal)</v>
      </c>
      <c r="H121" s="91" t="str">
        <f>FoodDB!$G$1</f>
        <v>Carb
(Cal)</v>
      </c>
      <c r="I121" s="91" t="str">
        <f>FoodDB!$H$1</f>
        <v>Protein
(Cal)</v>
      </c>
      <c r="J121" s="91" t="str">
        <f>FoodDB!$I$1</f>
        <v>Total
Calories</v>
      </c>
    </row>
    <row r="122" spans="1:10" x14ac:dyDescent="0.25">
      <c r="A122" s="92">
        <f>A110+1</f>
        <v>43004</v>
      </c>
      <c r="B122" s="93" t="s">
        <v>103</v>
      </c>
      <c r="C122" s="94">
        <v>0</v>
      </c>
      <c r="D122">
        <f>$C122*VLOOKUP($B122,FoodDB!$A$2:$I$1001,3,0)</f>
        <v>0</v>
      </c>
      <c r="E122">
        <f>$C122*VLOOKUP($B122,FoodDB!$A$2:$I$1001,4,0)</f>
        <v>0</v>
      </c>
      <c r="F122">
        <f>$C122*VLOOKUP($B122,FoodDB!$A$2:$I$1001,5,0)</f>
        <v>0</v>
      </c>
      <c r="G122">
        <f>$C122*VLOOKUP($B122,FoodDB!$A$2:$I$1001,6,0)</f>
        <v>0</v>
      </c>
      <c r="H122">
        <f>$C122*VLOOKUP($B122,FoodDB!$A$2:$I$1001,7,0)</f>
        <v>0</v>
      </c>
      <c r="I122">
        <f>$C122*VLOOKUP($B122,FoodDB!$A$2:$I$1001,8,0)</f>
        <v>0</v>
      </c>
      <c r="J122">
        <f>$C122*VLOOKUP($B122,FoodDB!$A$2:$I$1001,9,0)</f>
        <v>0</v>
      </c>
    </row>
    <row r="123" spans="1:10" x14ac:dyDescent="0.25">
      <c r="B123" s="93" t="s">
        <v>103</v>
      </c>
      <c r="C123" s="94">
        <v>0</v>
      </c>
      <c r="D123">
        <f>$C123*VLOOKUP($B123,FoodDB!$A$2:$I$1001,3,0)</f>
        <v>0</v>
      </c>
      <c r="E123">
        <f>$C123*VLOOKUP($B123,FoodDB!$A$2:$I$1001,4,0)</f>
        <v>0</v>
      </c>
      <c r="F123">
        <f>$C123*VLOOKUP($B123,FoodDB!$A$2:$I$1001,5,0)</f>
        <v>0</v>
      </c>
      <c r="G123">
        <f>$C123*VLOOKUP($B123,FoodDB!$A$2:$I$1001,6,0)</f>
        <v>0</v>
      </c>
      <c r="H123">
        <f>$C123*VLOOKUP($B123,FoodDB!$A$2:$I$1001,7,0)</f>
        <v>0</v>
      </c>
      <c r="I123">
        <f>$C123*VLOOKUP($B123,FoodDB!$A$2:$I$1001,8,0)</f>
        <v>0</v>
      </c>
      <c r="J123">
        <f>$C123*VLOOKUP($B123,FoodDB!$A$2:$I$1001,9,0)</f>
        <v>0</v>
      </c>
    </row>
    <row r="124" spans="1:10" x14ac:dyDescent="0.25">
      <c r="B124" s="93" t="s">
        <v>103</v>
      </c>
      <c r="C124" s="94">
        <v>0</v>
      </c>
      <c r="D124">
        <f>$C124*VLOOKUP($B124,FoodDB!$A$2:$I$1001,3,0)</f>
        <v>0</v>
      </c>
      <c r="E124">
        <f>$C124*VLOOKUP($B124,FoodDB!$A$2:$I$1001,4,0)</f>
        <v>0</v>
      </c>
      <c r="F124">
        <f>$C124*VLOOKUP($B124,FoodDB!$A$2:$I$1001,5,0)</f>
        <v>0</v>
      </c>
      <c r="G124">
        <f>$C124*VLOOKUP($B124,FoodDB!$A$2:$I$1001,6,0)</f>
        <v>0</v>
      </c>
      <c r="H124">
        <f>$C124*VLOOKUP($B124,FoodDB!$A$2:$I$1001,7,0)</f>
        <v>0</v>
      </c>
      <c r="I124">
        <f>$C124*VLOOKUP($B124,FoodDB!$A$2:$I$1001,8,0)</f>
        <v>0</v>
      </c>
      <c r="J124">
        <f>$C124*VLOOKUP($B124,FoodDB!$A$2:$I$1001,9,0)</f>
        <v>0</v>
      </c>
    </row>
    <row r="125" spans="1:10" x14ac:dyDescent="0.25">
      <c r="B125" s="93" t="s">
        <v>103</v>
      </c>
      <c r="C125" s="94">
        <v>0</v>
      </c>
      <c r="D125">
        <f>$C125*VLOOKUP($B125,FoodDB!$A$2:$I$1001,3,0)</f>
        <v>0</v>
      </c>
      <c r="E125">
        <f>$C125*VLOOKUP($B125,FoodDB!$A$2:$I$1001,4,0)</f>
        <v>0</v>
      </c>
      <c r="F125">
        <f>$C125*VLOOKUP($B125,FoodDB!$A$2:$I$1001,5,0)</f>
        <v>0</v>
      </c>
      <c r="G125">
        <f>$C125*VLOOKUP($B125,FoodDB!$A$2:$I$1001,6,0)</f>
        <v>0</v>
      </c>
      <c r="H125">
        <f>$C125*VLOOKUP($B125,FoodDB!$A$2:$I$1001,7,0)</f>
        <v>0</v>
      </c>
      <c r="I125">
        <f>$C125*VLOOKUP($B125,FoodDB!$A$2:$I$1001,8,0)</f>
        <v>0</v>
      </c>
      <c r="J125">
        <f>$C125*VLOOKUP($B125,FoodDB!$A$2:$I$1001,9,0)</f>
        <v>0</v>
      </c>
    </row>
    <row r="126" spans="1:10" x14ac:dyDescent="0.25">
      <c r="B126" s="93" t="s">
        <v>103</v>
      </c>
      <c r="C126" s="94">
        <v>0</v>
      </c>
      <c r="D126">
        <f>$C126*VLOOKUP($B126,FoodDB!$A$2:$I$1001,3,0)</f>
        <v>0</v>
      </c>
      <c r="E126">
        <f>$C126*VLOOKUP($B126,FoodDB!$A$2:$I$1001,4,0)</f>
        <v>0</v>
      </c>
      <c r="F126">
        <f>$C126*VLOOKUP($B126,FoodDB!$A$2:$I$1001,5,0)</f>
        <v>0</v>
      </c>
      <c r="G126">
        <f>$C126*VLOOKUP($B126,FoodDB!$A$2:$I$1001,6,0)</f>
        <v>0</v>
      </c>
      <c r="H126">
        <f>$C126*VLOOKUP($B126,FoodDB!$A$2:$I$1001,7,0)</f>
        <v>0</v>
      </c>
      <c r="I126">
        <f>$C126*VLOOKUP($B126,FoodDB!$A$2:$I$1001,8,0)</f>
        <v>0</v>
      </c>
      <c r="J126">
        <f>$C126*VLOOKUP($B126,FoodDB!$A$2:$I$1001,9,0)</f>
        <v>0</v>
      </c>
    </row>
    <row r="127" spans="1:10" x14ac:dyDescent="0.25">
      <c r="B127" s="93" t="s">
        <v>103</v>
      </c>
      <c r="C127" s="94">
        <v>0</v>
      </c>
      <c r="D127">
        <f>$C127*VLOOKUP($B127,FoodDB!$A$2:$I$1001,3,0)</f>
        <v>0</v>
      </c>
      <c r="E127">
        <f>$C127*VLOOKUP($B127,FoodDB!$A$2:$I$1001,4,0)</f>
        <v>0</v>
      </c>
      <c r="F127">
        <f>$C127*VLOOKUP($B127,FoodDB!$A$2:$I$1001,5,0)</f>
        <v>0</v>
      </c>
      <c r="G127">
        <f>$C127*VLOOKUP($B127,FoodDB!$A$2:$I$1001,6,0)</f>
        <v>0</v>
      </c>
      <c r="H127">
        <f>$C127*VLOOKUP($B127,FoodDB!$A$2:$I$1001,7,0)</f>
        <v>0</v>
      </c>
      <c r="I127">
        <f>$C127*VLOOKUP($B127,FoodDB!$A$2:$I$1001,8,0)</f>
        <v>0</v>
      </c>
      <c r="J127">
        <f>$C127*VLOOKUP($B127,FoodDB!$A$2:$I$1001,9,0)</f>
        <v>0</v>
      </c>
    </row>
    <row r="128" spans="1:10" x14ac:dyDescent="0.25">
      <c r="B128" s="93" t="s">
        <v>103</v>
      </c>
      <c r="C128" s="94">
        <v>0</v>
      </c>
      <c r="D128">
        <f>$C128*VLOOKUP($B128,FoodDB!$A$2:$I$1001,3,0)</f>
        <v>0</v>
      </c>
      <c r="E128">
        <f>$C128*VLOOKUP($B128,FoodDB!$A$2:$I$1001,4,0)</f>
        <v>0</v>
      </c>
      <c r="F128">
        <f>$C128*VLOOKUP($B128,FoodDB!$A$2:$I$1001,5,0)</f>
        <v>0</v>
      </c>
      <c r="G128">
        <f>$C128*VLOOKUP($B128,FoodDB!$A$2:$I$1001,6,0)</f>
        <v>0</v>
      </c>
      <c r="H128">
        <f>$C128*VLOOKUP($B128,FoodDB!$A$2:$I$1001,7,0)</f>
        <v>0</v>
      </c>
      <c r="I128">
        <f>$C128*VLOOKUP($B128,FoodDB!$A$2:$I$1001,8,0)</f>
        <v>0</v>
      </c>
      <c r="J128">
        <f>$C128*VLOOKUP($B128,FoodDB!$A$2:$I$1001,9,0)</f>
        <v>0</v>
      </c>
    </row>
    <row r="129" spans="1:10" x14ac:dyDescent="0.25">
      <c r="A129" t="s">
        <v>87</v>
      </c>
      <c r="G129">
        <f>SUM(G122:G128)</f>
        <v>0</v>
      </c>
      <c r="H129">
        <f>SUM(H122:H128)</f>
        <v>0</v>
      </c>
      <c r="I129">
        <f>SUM(I122:I128)</f>
        <v>0</v>
      </c>
      <c r="J129">
        <f>SUM(G129:I129)</f>
        <v>0</v>
      </c>
    </row>
    <row r="130" spans="1:10" x14ac:dyDescent="0.25">
      <c r="A130" t="s">
        <v>91</v>
      </c>
      <c r="B130" t="s">
        <v>92</v>
      </c>
      <c r="E130" s="97"/>
      <c r="F130" s="97"/>
      <c r="G130" s="97">
        <f>VLOOKUP($A122,LossChart!$A$3:$AG$105,14,FALSE)</f>
        <v>445.62525416471794</v>
      </c>
      <c r="H130" s="97">
        <f>VLOOKUP($A122,LossChart!$A$3:$AG$105,15,FALSE)</f>
        <v>80</v>
      </c>
      <c r="I130" s="97">
        <f>VLOOKUP($A122,LossChart!$A$3:$AG$105,16,FALSE)</f>
        <v>474.16839946749724</v>
      </c>
      <c r="J130" s="97">
        <f>VLOOKUP($A122,LossChart!$A$3:$AG$105,17,FALSE)</f>
        <v>999.79365363221518</v>
      </c>
    </row>
    <row r="131" spans="1:10" x14ac:dyDescent="0.25">
      <c r="A131" t="s">
        <v>93</v>
      </c>
      <c r="G131">
        <f>G130-G129</f>
        <v>445.62525416471794</v>
      </c>
      <c r="H131">
        <f>H130-H129</f>
        <v>80</v>
      </c>
      <c r="I131">
        <f>I130-I129</f>
        <v>474.16839946749724</v>
      </c>
      <c r="J131">
        <f>J130-J129</f>
        <v>999.79365363221518</v>
      </c>
    </row>
    <row r="133" spans="1:10" ht="45" x14ac:dyDescent="0.25">
      <c r="A133" s="21" t="s">
        <v>62</v>
      </c>
      <c r="B133" s="21" t="s">
        <v>82</v>
      </c>
      <c r="C133" s="21" t="s">
        <v>83</v>
      </c>
      <c r="D133" s="91" t="str">
        <f>FoodDB!$C$1</f>
        <v>Fat
(g)</v>
      </c>
      <c r="E133" s="91" t="str">
        <f>FoodDB!$D$1</f>
        <v xml:space="preserve"> Carbs
(g)</v>
      </c>
      <c r="F133" s="91" t="str">
        <f>FoodDB!$E$1</f>
        <v>Protein
(g)</v>
      </c>
      <c r="G133" s="91" t="str">
        <f>FoodDB!$F$1</f>
        <v>Fat
(Cal)</v>
      </c>
      <c r="H133" s="91" t="str">
        <f>FoodDB!$G$1</f>
        <v>Carb
(Cal)</v>
      </c>
      <c r="I133" s="91" t="str">
        <f>FoodDB!$H$1</f>
        <v>Protein
(Cal)</v>
      </c>
      <c r="J133" s="91" t="str">
        <f>FoodDB!$I$1</f>
        <v>Total
Calories</v>
      </c>
    </row>
    <row r="134" spans="1:10" x14ac:dyDescent="0.25">
      <c r="A134" s="92">
        <f>A122+1</f>
        <v>43005</v>
      </c>
      <c r="B134" s="93" t="s">
        <v>103</v>
      </c>
      <c r="C134" s="94">
        <v>0</v>
      </c>
      <c r="D134">
        <f>$C134*VLOOKUP($B134,FoodDB!$A$2:$I$1001,3,0)</f>
        <v>0</v>
      </c>
      <c r="E134">
        <f>$C134*VLOOKUP($B134,FoodDB!$A$2:$I$1001,4,0)</f>
        <v>0</v>
      </c>
      <c r="F134">
        <f>$C134*VLOOKUP($B134,FoodDB!$A$2:$I$1001,5,0)</f>
        <v>0</v>
      </c>
      <c r="G134">
        <f>$C134*VLOOKUP($B134,FoodDB!$A$2:$I$1001,6,0)</f>
        <v>0</v>
      </c>
      <c r="H134">
        <f>$C134*VLOOKUP($B134,FoodDB!$A$2:$I$1001,7,0)</f>
        <v>0</v>
      </c>
      <c r="I134">
        <f>$C134*VLOOKUP($B134,FoodDB!$A$2:$I$1001,8,0)</f>
        <v>0</v>
      </c>
      <c r="J134">
        <f>$C134*VLOOKUP($B134,FoodDB!$A$2:$I$1001,9,0)</f>
        <v>0</v>
      </c>
    </row>
    <row r="135" spans="1:10" x14ac:dyDescent="0.25">
      <c r="B135" s="93" t="s">
        <v>103</v>
      </c>
      <c r="C135" s="94">
        <v>0</v>
      </c>
      <c r="D135">
        <f>$C135*VLOOKUP($B135,FoodDB!$A$2:$I$1001,3,0)</f>
        <v>0</v>
      </c>
      <c r="E135">
        <f>$C135*VLOOKUP($B135,FoodDB!$A$2:$I$1001,4,0)</f>
        <v>0</v>
      </c>
      <c r="F135">
        <f>$C135*VLOOKUP($B135,FoodDB!$A$2:$I$1001,5,0)</f>
        <v>0</v>
      </c>
      <c r="G135">
        <f>$C135*VLOOKUP($B135,FoodDB!$A$2:$I$1001,6,0)</f>
        <v>0</v>
      </c>
      <c r="H135">
        <f>$C135*VLOOKUP($B135,FoodDB!$A$2:$I$1001,7,0)</f>
        <v>0</v>
      </c>
      <c r="I135">
        <f>$C135*VLOOKUP($B135,FoodDB!$A$2:$I$1001,8,0)</f>
        <v>0</v>
      </c>
      <c r="J135">
        <f>$C135*VLOOKUP($B135,FoodDB!$A$2:$I$1001,9,0)</f>
        <v>0</v>
      </c>
    </row>
    <row r="136" spans="1:10" x14ac:dyDescent="0.25">
      <c r="B136" s="93" t="s">
        <v>103</v>
      </c>
      <c r="C136" s="94">
        <v>0</v>
      </c>
      <c r="D136">
        <f>$C136*VLOOKUP($B136,FoodDB!$A$2:$I$1001,3,0)</f>
        <v>0</v>
      </c>
      <c r="E136">
        <f>$C136*VLOOKUP($B136,FoodDB!$A$2:$I$1001,4,0)</f>
        <v>0</v>
      </c>
      <c r="F136">
        <f>$C136*VLOOKUP($B136,FoodDB!$A$2:$I$1001,5,0)</f>
        <v>0</v>
      </c>
      <c r="G136">
        <f>$C136*VLOOKUP($B136,FoodDB!$A$2:$I$1001,6,0)</f>
        <v>0</v>
      </c>
      <c r="H136">
        <f>$C136*VLOOKUP($B136,FoodDB!$A$2:$I$1001,7,0)</f>
        <v>0</v>
      </c>
      <c r="I136">
        <f>$C136*VLOOKUP($B136,FoodDB!$A$2:$I$1001,8,0)</f>
        <v>0</v>
      </c>
      <c r="J136">
        <f>$C136*VLOOKUP($B136,FoodDB!$A$2:$I$1001,9,0)</f>
        <v>0</v>
      </c>
    </row>
    <row r="137" spans="1:10" x14ac:dyDescent="0.25">
      <c r="B137" s="93" t="s">
        <v>103</v>
      </c>
      <c r="C137" s="94">
        <v>0</v>
      </c>
      <c r="D137">
        <f>$C137*VLOOKUP($B137,FoodDB!$A$2:$I$1001,3,0)</f>
        <v>0</v>
      </c>
      <c r="E137">
        <f>$C137*VLOOKUP($B137,FoodDB!$A$2:$I$1001,4,0)</f>
        <v>0</v>
      </c>
      <c r="F137">
        <f>$C137*VLOOKUP($B137,FoodDB!$A$2:$I$1001,5,0)</f>
        <v>0</v>
      </c>
      <c r="G137">
        <f>$C137*VLOOKUP($B137,FoodDB!$A$2:$I$1001,6,0)</f>
        <v>0</v>
      </c>
      <c r="H137">
        <f>$C137*VLOOKUP($B137,FoodDB!$A$2:$I$1001,7,0)</f>
        <v>0</v>
      </c>
      <c r="I137">
        <f>$C137*VLOOKUP($B137,FoodDB!$A$2:$I$1001,8,0)</f>
        <v>0</v>
      </c>
      <c r="J137">
        <f>$C137*VLOOKUP($B137,FoodDB!$A$2:$I$1001,9,0)</f>
        <v>0</v>
      </c>
    </row>
    <row r="138" spans="1:10" x14ac:dyDescent="0.25">
      <c r="B138" s="93" t="s">
        <v>103</v>
      </c>
      <c r="C138" s="94">
        <v>0</v>
      </c>
      <c r="D138">
        <f>$C138*VLOOKUP($B138,FoodDB!$A$2:$I$1001,3,0)</f>
        <v>0</v>
      </c>
      <c r="E138">
        <f>$C138*VLOOKUP($B138,FoodDB!$A$2:$I$1001,4,0)</f>
        <v>0</v>
      </c>
      <c r="F138">
        <f>$C138*VLOOKUP($B138,FoodDB!$A$2:$I$1001,5,0)</f>
        <v>0</v>
      </c>
      <c r="G138">
        <f>$C138*VLOOKUP($B138,FoodDB!$A$2:$I$1001,6,0)</f>
        <v>0</v>
      </c>
      <c r="H138">
        <f>$C138*VLOOKUP($B138,FoodDB!$A$2:$I$1001,7,0)</f>
        <v>0</v>
      </c>
      <c r="I138">
        <f>$C138*VLOOKUP($B138,FoodDB!$A$2:$I$1001,8,0)</f>
        <v>0</v>
      </c>
      <c r="J138">
        <f>$C138*VLOOKUP($B138,FoodDB!$A$2:$I$1001,9,0)</f>
        <v>0</v>
      </c>
    </row>
    <row r="139" spans="1:10" x14ac:dyDescent="0.25">
      <c r="B139" s="93" t="s">
        <v>103</v>
      </c>
      <c r="C139" s="94">
        <v>0</v>
      </c>
      <c r="D139">
        <f>$C139*VLOOKUP($B139,FoodDB!$A$2:$I$1001,3,0)</f>
        <v>0</v>
      </c>
      <c r="E139">
        <f>$C139*VLOOKUP($B139,FoodDB!$A$2:$I$1001,4,0)</f>
        <v>0</v>
      </c>
      <c r="F139">
        <f>$C139*VLOOKUP($B139,FoodDB!$A$2:$I$1001,5,0)</f>
        <v>0</v>
      </c>
      <c r="G139">
        <f>$C139*VLOOKUP($B139,FoodDB!$A$2:$I$1001,6,0)</f>
        <v>0</v>
      </c>
      <c r="H139">
        <f>$C139*VLOOKUP($B139,FoodDB!$A$2:$I$1001,7,0)</f>
        <v>0</v>
      </c>
      <c r="I139">
        <f>$C139*VLOOKUP($B139,FoodDB!$A$2:$I$1001,8,0)</f>
        <v>0</v>
      </c>
      <c r="J139">
        <f>$C139*VLOOKUP($B139,FoodDB!$A$2:$I$1001,9,0)</f>
        <v>0</v>
      </c>
    </row>
    <row r="140" spans="1:10" x14ac:dyDescent="0.25">
      <c r="B140" s="93" t="s">
        <v>103</v>
      </c>
      <c r="C140" s="94">
        <v>0</v>
      </c>
      <c r="D140">
        <f>$C140*VLOOKUP($B140,FoodDB!$A$2:$I$1001,3,0)</f>
        <v>0</v>
      </c>
      <c r="E140">
        <f>$C140*VLOOKUP($B140,FoodDB!$A$2:$I$1001,4,0)</f>
        <v>0</v>
      </c>
      <c r="F140">
        <f>$C140*VLOOKUP($B140,FoodDB!$A$2:$I$1001,5,0)</f>
        <v>0</v>
      </c>
      <c r="G140">
        <f>$C140*VLOOKUP($B140,FoodDB!$A$2:$I$1001,6,0)</f>
        <v>0</v>
      </c>
      <c r="H140">
        <f>$C140*VLOOKUP($B140,FoodDB!$A$2:$I$1001,7,0)</f>
        <v>0</v>
      </c>
      <c r="I140">
        <f>$C140*VLOOKUP($B140,FoodDB!$A$2:$I$1001,8,0)</f>
        <v>0</v>
      </c>
      <c r="J140">
        <f>$C140*VLOOKUP($B140,FoodDB!$A$2:$I$1001,9,0)</f>
        <v>0</v>
      </c>
    </row>
    <row r="141" spans="1:10" x14ac:dyDescent="0.25">
      <c r="A141" t="s">
        <v>87</v>
      </c>
      <c r="G141">
        <f>SUM(G134:G140)</f>
        <v>0</v>
      </c>
      <c r="H141">
        <f>SUM(H134:H140)</f>
        <v>0</v>
      </c>
      <c r="I141">
        <f>SUM(I134:I140)</f>
        <v>0</v>
      </c>
      <c r="J141">
        <f>SUM(G141:I141)</f>
        <v>0</v>
      </c>
    </row>
    <row r="142" spans="1:10" x14ac:dyDescent="0.25">
      <c r="A142" t="s">
        <v>91</v>
      </c>
      <c r="B142" t="s">
        <v>92</v>
      </c>
      <c r="E142" s="97"/>
      <c r="F142" s="97"/>
      <c r="G142" s="97">
        <f>VLOOKUP($A134,LossChart!$A$3:$AG$105,14,FALSE)</f>
        <v>453.18972897010963</v>
      </c>
      <c r="H142" s="97">
        <f>VLOOKUP($A134,LossChart!$A$3:$AG$105,15,FALSE)</f>
        <v>80</v>
      </c>
      <c r="I142" s="97">
        <f>VLOOKUP($A134,LossChart!$A$3:$AG$105,16,FALSE)</f>
        <v>474.16839946749724</v>
      </c>
      <c r="J142" s="97">
        <f>VLOOKUP($A134,LossChart!$A$3:$AG$105,17,FALSE)</f>
        <v>1007.3581284376069</v>
      </c>
    </row>
    <row r="143" spans="1:10" x14ac:dyDescent="0.25">
      <c r="A143" t="s">
        <v>93</v>
      </c>
      <c r="G143">
        <f>G142-G141</f>
        <v>453.18972897010963</v>
      </c>
      <c r="H143">
        <f>H142-H141</f>
        <v>80</v>
      </c>
      <c r="I143">
        <f>I142-I141</f>
        <v>474.16839946749724</v>
      </c>
      <c r="J143">
        <f>J142-J141</f>
        <v>1007.3581284376069</v>
      </c>
    </row>
    <row r="145" spans="1:10" ht="45" x14ac:dyDescent="0.25">
      <c r="A145" s="21" t="s">
        <v>62</v>
      </c>
      <c r="B145" s="21" t="s">
        <v>82</v>
      </c>
      <c r="C145" s="21" t="s">
        <v>83</v>
      </c>
      <c r="D145" s="91" t="str">
        <f>FoodDB!$C$1</f>
        <v>Fat
(g)</v>
      </c>
      <c r="E145" s="91" t="str">
        <f>FoodDB!$D$1</f>
        <v xml:space="preserve"> Carbs
(g)</v>
      </c>
      <c r="F145" s="91" t="str">
        <f>FoodDB!$E$1</f>
        <v>Protein
(g)</v>
      </c>
      <c r="G145" s="91" t="str">
        <f>FoodDB!$F$1</f>
        <v>Fat
(Cal)</v>
      </c>
      <c r="H145" s="91" t="str">
        <f>FoodDB!$G$1</f>
        <v>Carb
(Cal)</v>
      </c>
      <c r="I145" s="91" t="str">
        <f>FoodDB!$H$1</f>
        <v>Protein
(Cal)</v>
      </c>
      <c r="J145" s="91" t="str">
        <f>FoodDB!$I$1</f>
        <v>Total
Calories</v>
      </c>
    </row>
    <row r="146" spans="1:10" x14ac:dyDescent="0.25">
      <c r="A146" s="92">
        <f>A134+1</f>
        <v>43006</v>
      </c>
      <c r="B146" s="93" t="s">
        <v>103</v>
      </c>
      <c r="C146" s="94">
        <v>0</v>
      </c>
      <c r="D146">
        <f>$C146*VLOOKUP($B146,FoodDB!$A$2:$I$1001,3,0)</f>
        <v>0</v>
      </c>
      <c r="E146">
        <f>$C146*VLOOKUP($B146,FoodDB!$A$2:$I$1001,4,0)</f>
        <v>0</v>
      </c>
      <c r="F146">
        <f>$C146*VLOOKUP($B146,FoodDB!$A$2:$I$1001,5,0)</f>
        <v>0</v>
      </c>
      <c r="G146">
        <f>$C146*VLOOKUP($B146,FoodDB!$A$2:$I$1001,6,0)</f>
        <v>0</v>
      </c>
      <c r="H146">
        <f>$C146*VLOOKUP($B146,FoodDB!$A$2:$I$1001,7,0)</f>
        <v>0</v>
      </c>
      <c r="I146">
        <f>$C146*VLOOKUP($B146,FoodDB!$A$2:$I$1001,8,0)</f>
        <v>0</v>
      </c>
      <c r="J146">
        <f>$C146*VLOOKUP($B146,FoodDB!$A$2:$I$1001,9,0)</f>
        <v>0</v>
      </c>
    </row>
    <row r="147" spans="1:10" x14ac:dyDescent="0.25">
      <c r="B147" s="93" t="s">
        <v>103</v>
      </c>
      <c r="C147" s="94">
        <v>0</v>
      </c>
      <c r="D147">
        <f>$C147*VLOOKUP($B147,FoodDB!$A$2:$I$1001,3,0)</f>
        <v>0</v>
      </c>
      <c r="E147">
        <f>$C147*VLOOKUP($B147,FoodDB!$A$2:$I$1001,4,0)</f>
        <v>0</v>
      </c>
      <c r="F147">
        <f>$C147*VLOOKUP($B147,FoodDB!$A$2:$I$1001,5,0)</f>
        <v>0</v>
      </c>
      <c r="G147">
        <f>$C147*VLOOKUP($B147,FoodDB!$A$2:$I$1001,6,0)</f>
        <v>0</v>
      </c>
      <c r="H147">
        <f>$C147*VLOOKUP($B147,FoodDB!$A$2:$I$1001,7,0)</f>
        <v>0</v>
      </c>
      <c r="I147">
        <f>$C147*VLOOKUP($B147,FoodDB!$A$2:$I$1001,8,0)</f>
        <v>0</v>
      </c>
      <c r="J147">
        <f>$C147*VLOOKUP($B147,FoodDB!$A$2:$I$1001,9,0)</f>
        <v>0</v>
      </c>
    </row>
    <row r="148" spans="1:10" x14ac:dyDescent="0.25">
      <c r="B148" s="93" t="s">
        <v>103</v>
      </c>
      <c r="C148" s="94">
        <v>0</v>
      </c>
      <c r="D148">
        <f>$C148*VLOOKUP($B148,FoodDB!$A$2:$I$1001,3,0)</f>
        <v>0</v>
      </c>
      <c r="E148">
        <f>$C148*VLOOKUP($B148,FoodDB!$A$2:$I$1001,4,0)</f>
        <v>0</v>
      </c>
      <c r="F148">
        <f>$C148*VLOOKUP($B148,FoodDB!$A$2:$I$1001,5,0)</f>
        <v>0</v>
      </c>
      <c r="G148">
        <f>$C148*VLOOKUP($B148,FoodDB!$A$2:$I$1001,6,0)</f>
        <v>0</v>
      </c>
      <c r="H148">
        <f>$C148*VLOOKUP($B148,FoodDB!$A$2:$I$1001,7,0)</f>
        <v>0</v>
      </c>
      <c r="I148">
        <f>$C148*VLOOKUP($B148,FoodDB!$A$2:$I$1001,8,0)</f>
        <v>0</v>
      </c>
      <c r="J148">
        <f>$C148*VLOOKUP($B148,FoodDB!$A$2:$I$1001,9,0)</f>
        <v>0</v>
      </c>
    </row>
    <row r="149" spans="1:10" x14ac:dyDescent="0.25">
      <c r="B149" s="93" t="s">
        <v>103</v>
      </c>
      <c r="C149" s="94">
        <v>0</v>
      </c>
      <c r="D149">
        <f>$C149*VLOOKUP($B149,FoodDB!$A$2:$I$1001,3,0)</f>
        <v>0</v>
      </c>
      <c r="E149">
        <f>$C149*VLOOKUP($B149,FoodDB!$A$2:$I$1001,4,0)</f>
        <v>0</v>
      </c>
      <c r="F149">
        <f>$C149*VLOOKUP($B149,FoodDB!$A$2:$I$1001,5,0)</f>
        <v>0</v>
      </c>
      <c r="G149">
        <f>$C149*VLOOKUP($B149,FoodDB!$A$2:$I$1001,6,0)</f>
        <v>0</v>
      </c>
      <c r="H149">
        <f>$C149*VLOOKUP($B149,FoodDB!$A$2:$I$1001,7,0)</f>
        <v>0</v>
      </c>
      <c r="I149">
        <f>$C149*VLOOKUP($B149,FoodDB!$A$2:$I$1001,8,0)</f>
        <v>0</v>
      </c>
      <c r="J149">
        <f>$C149*VLOOKUP($B149,FoodDB!$A$2:$I$1001,9,0)</f>
        <v>0</v>
      </c>
    </row>
    <row r="150" spans="1:10" x14ac:dyDescent="0.25">
      <c r="B150" s="93" t="s">
        <v>103</v>
      </c>
      <c r="C150" s="94">
        <v>0</v>
      </c>
      <c r="D150">
        <f>$C150*VLOOKUP($B150,FoodDB!$A$2:$I$1001,3,0)</f>
        <v>0</v>
      </c>
      <c r="E150">
        <f>$C150*VLOOKUP($B150,FoodDB!$A$2:$I$1001,4,0)</f>
        <v>0</v>
      </c>
      <c r="F150">
        <f>$C150*VLOOKUP($B150,FoodDB!$A$2:$I$1001,5,0)</f>
        <v>0</v>
      </c>
      <c r="G150">
        <f>$C150*VLOOKUP($B150,FoodDB!$A$2:$I$1001,6,0)</f>
        <v>0</v>
      </c>
      <c r="H150">
        <f>$C150*VLOOKUP($B150,FoodDB!$A$2:$I$1001,7,0)</f>
        <v>0</v>
      </c>
      <c r="I150">
        <f>$C150*VLOOKUP($B150,FoodDB!$A$2:$I$1001,8,0)</f>
        <v>0</v>
      </c>
      <c r="J150">
        <f>$C150*VLOOKUP($B150,FoodDB!$A$2:$I$1001,9,0)</f>
        <v>0</v>
      </c>
    </row>
    <row r="151" spans="1:10" x14ac:dyDescent="0.25">
      <c r="B151" s="93" t="s">
        <v>103</v>
      </c>
      <c r="C151" s="94">
        <v>0</v>
      </c>
      <c r="D151">
        <f>$C151*VLOOKUP($B151,FoodDB!$A$2:$I$1001,3,0)</f>
        <v>0</v>
      </c>
      <c r="E151">
        <f>$C151*VLOOKUP($B151,FoodDB!$A$2:$I$1001,4,0)</f>
        <v>0</v>
      </c>
      <c r="F151">
        <f>$C151*VLOOKUP($B151,FoodDB!$A$2:$I$1001,5,0)</f>
        <v>0</v>
      </c>
      <c r="G151">
        <f>$C151*VLOOKUP($B151,FoodDB!$A$2:$I$1001,6,0)</f>
        <v>0</v>
      </c>
      <c r="H151">
        <f>$C151*VLOOKUP($B151,FoodDB!$A$2:$I$1001,7,0)</f>
        <v>0</v>
      </c>
      <c r="I151">
        <f>$C151*VLOOKUP($B151,FoodDB!$A$2:$I$1001,8,0)</f>
        <v>0</v>
      </c>
      <c r="J151">
        <f>$C151*VLOOKUP($B151,FoodDB!$A$2:$I$1001,9,0)</f>
        <v>0</v>
      </c>
    </row>
    <row r="152" spans="1:10" x14ac:dyDescent="0.25">
      <c r="B152" s="93" t="s">
        <v>103</v>
      </c>
      <c r="C152" s="94">
        <v>0</v>
      </c>
      <c r="D152">
        <f>$C152*VLOOKUP($B152,FoodDB!$A$2:$I$1001,3,0)</f>
        <v>0</v>
      </c>
      <c r="E152">
        <f>$C152*VLOOKUP($B152,FoodDB!$A$2:$I$1001,4,0)</f>
        <v>0</v>
      </c>
      <c r="F152">
        <f>$C152*VLOOKUP($B152,FoodDB!$A$2:$I$1001,5,0)</f>
        <v>0</v>
      </c>
      <c r="G152">
        <f>$C152*VLOOKUP($B152,FoodDB!$A$2:$I$1001,6,0)</f>
        <v>0</v>
      </c>
      <c r="H152">
        <f>$C152*VLOOKUP($B152,FoodDB!$A$2:$I$1001,7,0)</f>
        <v>0</v>
      </c>
      <c r="I152">
        <f>$C152*VLOOKUP($B152,FoodDB!$A$2:$I$1001,8,0)</f>
        <v>0</v>
      </c>
      <c r="J152">
        <f>$C152*VLOOKUP($B152,FoodDB!$A$2:$I$1001,9,0)</f>
        <v>0</v>
      </c>
    </row>
    <row r="153" spans="1:10" x14ac:dyDescent="0.25">
      <c r="A153" t="s">
        <v>87</v>
      </c>
      <c r="G153">
        <f>SUM(G146:G152)</f>
        <v>0</v>
      </c>
      <c r="H153">
        <f>SUM(H146:H152)</f>
        <v>0</v>
      </c>
      <c r="I153">
        <f>SUM(I146:I152)</f>
        <v>0</v>
      </c>
      <c r="J153">
        <f>SUM(G153:I153)</f>
        <v>0</v>
      </c>
    </row>
    <row r="154" spans="1:10" x14ac:dyDescent="0.25">
      <c r="A154" t="s">
        <v>91</v>
      </c>
      <c r="B154" t="s">
        <v>92</v>
      </c>
      <c r="E154" s="97"/>
      <c r="F154" s="97"/>
      <c r="G154" s="97">
        <f>VLOOKUP($A146,LossChart!$A$3:$AG$105,14,FALSE)</f>
        <v>460.68720414151062</v>
      </c>
      <c r="H154" s="97">
        <f>VLOOKUP($A146,LossChart!$A$3:$AG$105,15,FALSE)</f>
        <v>80</v>
      </c>
      <c r="I154" s="97">
        <f>VLOOKUP($A146,LossChart!$A$3:$AG$105,16,FALSE)</f>
        <v>474.16839946749724</v>
      </c>
      <c r="J154" s="97">
        <f>VLOOKUP($A146,LossChart!$A$3:$AG$105,17,FALSE)</f>
        <v>1014.8556036090079</v>
      </c>
    </row>
    <row r="155" spans="1:10" x14ac:dyDescent="0.25">
      <c r="A155" t="s">
        <v>93</v>
      </c>
      <c r="G155">
        <f>G154-G153</f>
        <v>460.68720414151062</v>
      </c>
      <c r="H155">
        <f>H154-H153</f>
        <v>80</v>
      </c>
      <c r="I155">
        <f>I154-I153</f>
        <v>474.16839946749724</v>
      </c>
      <c r="J155">
        <f>J154-J153</f>
        <v>1014.8556036090079</v>
      </c>
    </row>
    <row r="157" spans="1:10" ht="45" x14ac:dyDescent="0.25">
      <c r="A157" s="21" t="s">
        <v>62</v>
      </c>
      <c r="B157" s="21" t="s">
        <v>82</v>
      </c>
      <c r="C157" s="21" t="s">
        <v>83</v>
      </c>
      <c r="D157" s="91" t="str">
        <f>FoodDB!$C$1</f>
        <v>Fat
(g)</v>
      </c>
      <c r="E157" s="91" t="str">
        <f>FoodDB!$D$1</f>
        <v xml:space="preserve"> Carbs
(g)</v>
      </c>
      <c r="F157" s="91" t="str">
        <f>FoodDB!$E$1</f>
        <v>Protein
(g)</v>
      </c>
      <c r="G157" s="91" t="str">
        <f>FoodDB!$F$1</f>
        <v>Fat
(Cal)</v>
      </c>
      <c r="H157" s="91" t="str">
        <f>FoodDB!$G$1</f>
        <v>Carb
(Cal)</v>
      </c>
      <c r="I157" s="91" t="str">
        <f>FoodDB!$H$1</f>
        <v>Protein
(Cal)</v>
      </c>
      <c r="J157" s="91" t="str">
        <f>FoodDB!$I$1</f>
        <v>Total
Calories</v>
      </c>
    </row>
    <row r="158" spans="1:10" x14ac:dyDescent="0.25">
      <c r="A158" s="92">
        <f>A146+1</f>
        <v>43007</v>
      </c>
      <c r="B158" s="93" t="s">
        <v>103</v>
      </c>
      <c r="C158" s="94">
        <v>0</v>
      </c>
      <c r="D158">
        <f>$C158*VLOOKUP($B158,FoodDB!$A$2:$I$1001,3,0)</f>
        <v>0</v>
      </c>
      <c r="E158">
        <f>$C158*VLOOKUP($B158,FoodDB!$A$2:$I$1001,4,0)</f>
        <v>0</v>
      </c>
      <c r="F158">
        <f>$C158*VLOOKUP($B158,FoodDB!$A$2:$I$1001,5,0)</f>
        <v>0</v>
      </c>
      <c r="G158">
        <f>$C158*VLOOKUP($B158,FoodDB!$A$2:$I$1001,6,0)</f>
        <v>0</v>
      </c>
      <c r="H158">
        <f>$C158*VLOOKUP($B158,FoodDB!$A$2:$I$1001,7,0)</f>
        <v>0</v>
      </c>
      <c r="I158">
        <f>$C158*VLOOKUP($B158,FoodDB!$A$2:$I$1001,8,0)</f>
        <v>0</v>
      </c>
      <c r="J158">
        <f>$C158*VLOOKUP($B158,FoodDB!$A$2:$I$1001,9,0)</f>
        <v>0</v>
      </c>
    </row>
    <row r="159" spans="1:10" x14ac:dyDescent="0.25">
      <c r="B159" s="93" t="s">
        <v>103</v>
      </c>
      <c r="C159" s="94">
        <v>0</v>
      </c>
      <c r="D159">
        <f>$C159*VLOOKUP($B159,FoodDB!$A$2:$I$1001,3,0)</f>
        <v>0</v>
      </c>
      <c r="E159">
        <f>$C159*VLOOKUP($B159,FoodDB!$A$2:$I$1001,4,0)</f>
        <v>0</v>
      </c>
      <c r="F159">
        <f>$C159*VLOOKUP($B159,FoodDB!$A$2:$I$1001,5,0)</f>
        <v>0</v>
      </c>
      <c r="G159">
        <f>$C159*VLOOKUP($B159,FoodDB!$A$2:$I$1001,6,0)</f>
        <v>0</v>
      </c>
      <c r="H159">
        <f>$C159*VLOOKUP($B159,FoodDB!$A$2:$I$1001,7,0)</f>
        <v>0</v>
      </c>
      <c r="I159">
        <f>$C159*VLOOKUP($B159,FoodDB!$A$2:$I$1001,8,0)</f>
        <v>0</v>
      </c>
      <c r="J159">
        <f>$C159*VLOOKUP($B159,FoodDB!$A$2:$I$1001,9,0)</f>
        <v>0</v>
      </c>
    </row>
    <row r="160" spans="1:10" x14ac:dyDescent="0.25">
      <c r="B160" s="93" t="s">
        <v>103</v>
      </c>
      <c r="C160" s="94">
        <v>0</v>
      </c>
      <c r="D160">
        <f>$C160*VLOOKUP($B160,FoodDB!$A$2:$I$1001,3,0)</f>
        <v>0</v>
      </c>
      <c r="E160">
        <f>$C160*VLOOKUP($B160,FoodDB!$A$2:$I$1001,4,0)</f>
        <v>0</v>
      </c>
      <c r="F160">
        <f>$C160*VLOOKUP($B160,FoodDB!$A$2:$I$1001,5,0)</f>
        <v>0</v>
      </c>
      <c r="G160">
        <f>$C160*VLOOKUP($B160,FoodDB!$A$2:$I$1001,6,0)</f>
        <v>0</v>
      </c>
      <c r="H160">
        <f>$C160*VLOOKUP($B160,FoodDB!$A$2:$I$1001,7,0)</f>
        <v>0</v>
      </c>
      <c r="I160">
        <f>$C160*VLOOKUP($B160,FoodDB!$A$2:$I$1001,8,0)</f>
        <v>0</v>
      </c>
      <c r="J160">
        <f>$C160*VLOOKUP($B160,FoodDB!$A$2:$I$1001,9,0)</f>
        <v>0</v>
      </c>
    </row>
    <row r="161" spans="1:10" x14ac:dyDescent="0.25">
      <c r="B161" s="93" t="s">
        <v>103</v>
      </c>
      <c r="C161" s="94">
        <v>0</v>
      </c>
      <c r="D161">
        <f>$C161*VLOOKUP($B161,FoodDB!$A$2:$I$1001,3,0)</f>
        <v>0</v>
      </c>
      <c r="E161">
        <f>$C161*VLOOKUP($B161,FoodDB!$A$2:$I$1001,4,0)</f>
        <v>0</v>
      </c>
      <c r="F161">
        <f>$C161*VLOOKUP($B161,FoodDB!$A$2:$I$1001,5,0)</f>
        <v>0</v>
      </c>
      <c r="G161">
        <f>$C161*VLOOKUP($B161,FoodDB!$A$2:$I$1001,6,0)</f>
        <v>0</v>
      </c>
      <c r="H161">
        <f>$C161*VLOOKUP($B161,FoodDB!$A$2:$I$1001,7,0)</f>
        <v>0</v>
      </c>
      <c r="I161">
        <f>$C161*VLOOKUP($B161,FoodDB!$A$2:$I$1001,8,0)</f>
        <v>0</v>
      </c>
      <c r="J161">
        <f>$C161*VLOOKUP($B161,FoodDB!$A$2:$I$1001,9,0)</f>
        <v>0</v>
      </c>
    </row>
    <row r="162" spans="1:10" x14ac:dyDescent="0.25">
      <c r="B162" s="93" t="s">
        <v>103</v>
      </c>
      <c r="C162" s="94">
        <v>0</v>
      </c>
      <c r="D162">
        <f>$C162*VLOOKUP($B162,FoodDB!$A$2:$I$1001,3,0)</f>
        <v>0</v>
      </c>
      <c r="E162">
        <f>$C162*VLOOKUP($B162,FoodDB!$A$2:$I$1001,4,0)</f>
        <v>0</v>
      </c>
      <c r="F162">
        <f>$C162*VLOOKUP($B162,FoodDB!$A$2:$I$1001,5,0)</f>
        <v>0</v>
      </c>
      <c r="G162">
        <f>$C162*VLOOKUP($B162,FoodDB!$A$2:$I$1001,6,0)</f>
        <v>0</v>
      </c>
      <c r="H162">
        <f>$C162*VLOOKUP($B162,FoodDB!$A$2:$I$1001,7,0)</f>
        <v>0</v>
      </c>
      <c r="I162">
        <f>$C162*VLOOKUP($B162,FoodDB!$A$2:$I$1001,8,0)</f>
        <v>0</v>
      </c>
      <c r="J162">
        <f>$C162*VLOOKUP($B162,FoodDB!$A$2:$I$1001,9,0)</f>
        <v>0</v>
      </c>
    </row>
    <row r="163" spans="1:10" x14ac:dyDescent="0.25">
      <c r="B163" s="93" t="s">
        <v>103</v>
      </c>
      <c r="C163" s="94">
        <v>0</v>
      </c>
      <c r="D163">
        <f>$C163*VLOOKUP($B163,FoodDB!$A$2:$I$1001,3,0)</f>
        <v>0</v>
      </c>
      <c r="E163">
        <f>$C163*VLOOKUP($B163,FoodDB!$A$2:$I$1001,4,0)</f>
        <v>0</v>
      </c>
      <c r="F163">
        <f>$C163*VLOOKUP($B163,FoodDB!$A$2:$I$1001,5,0)</f>
        <v>0</v>
      </c>
      <c r="G163">
        <f>$C163*VLOOKUP($B163,FoodDB!$A$2:$I$1001,6,0)</f>
        <v>0</v>
      </c>
      <c r="H163">
        <f>$C163*VLOOKUP($B163,FoodDB!$A$2:$I$1001,7,0)</f>
        <v>0</v>
      </c>
      <c r="I163">
        <f>$C163*VLOOKUP($B163,FoodDB!$A$2:$I$1001,8,0)</f>
        <v>0</v>
      </c>
      <c r="J163">
        <f>$C163*VLOOKUP($B163,FoodDB!$A$2:$I$1001,9,0)</f>
        <v>0</v>
      </c>
    </row>
    <row r="164" spans="1:10" x14ac:dyDescent="0.25">
      <c r="B164" s="93" t="s">
        <v>103</v>
      </c>
      <c r="C164" s="94">
        <v>0</v>
      </c>
      <c r="D164">
        <f>$C164*VLOOKUP($B164,FoodDB!$A$2:$I$1001,3,0)</f>
        <v>0</v>
      </c>
      <c r="E164">
        <f>$C164*VLOOKUP($B164,FoodDB!$A$2:$I$1001,4,0)</f>
        <v>0</v>
      </c>
      <c r="F164">
        <f>$C164*VLOOKUP($B164,FoodDB!$A$2:$I$1001,5,0)</f>
        <v>0</v>
      </c>
      <c r="G164">
        <f>$C164*VLOOKUP($B164,FoodDB!$A$2:$I$1001,6,0)</f>
        <v>0</v>
      </c>
      <c r="H164">
        <f>$C164*VLOOKUP($B164,FoodDB!$A$2:$I$1001,7,0)</f>
        <v>0</v>
      </c>
      <c r="I164">
        <f>$C164*VLOOKUP($B164,FoodDB!$A$2:$I$1001,8,0)</f>
        <v>0</v>
      </c>
      <c r="J164">
        <f>$C164*VLOOKUP($B164,FoodDB!$A$2:$I$1001,9,0)</f>
        <v>0</v>
      </c>
    </row>
    <row r="165" spans="1:10" x14ac:dyDescent="0.25">
      <c r="A165" t="s">
        <v>87</v>
      </c>
      <c r="G165">
        <f>SUM(G158:G164)</f>
        <v>0</v>
      </c>
      <c r="H165">
        <f>SUM(H158:H164)</f>
        <v>0</v>
      </c>
      <c r="I165">
        <f>SUM(I158:I164)</f>
        <v>0</v>
      </c>
      <c r="J165">
        <f>SUM(G165:I165)</f>
        <v>0</v>
      </c>
    </row>
    <row r="166" spans="1:10" x14ac:dyDescent="0.25">
      <c r="A166" t="s">
        <v>91</v>
      </c>
      <c r="B166" t="s">
        <v>92</v>
      </c>
      <c r="E166" s="97"/>
      <c r="F166" s="97"/>
      <c r="G166" s="97">
        <f>VLOOKUP($A158,LossChart!$A$3:$AG$105,14,FALSE)</f>
        <v>468.11827310425042</v>
      </c>
      <c r="H166" s="97">
        <f>VLOOKUP($A158,LossChart!$A$3:$AG$105,15,FALSE)</f>
        <v>80</v>
      </c>
      <c r="I166" s="97">
        <f>VLOOKUP($A158,LossChart!$A$3:$AG$105,16,FALSE)</f>
        <v>474.16839946749724</v>
      </c>
      <c r="J166" s="97">
        <f>VLOOKUP($A158,LossChart!$A$3:$AG$105,17,FALSE)</f>
        <v>1022.2866725717477</v>
      </c>
    </row>
    <row r="167" spans="1:10" x14ac:dyDescent="0.25">
      <c r="A167" t="s">
        <v>93</v>
      </c>
      <c r="G167">
        <f>G166-G165</f>
        <v>468.11827310425042</v>
      </c>
      <c r="H167">
        <f>H166-H165</f>
        <v>80</v>
      </c>
      <c r="I167">
        <f>I166-I165</f>
        <v>474.16839946749724</v>
      </c>
      <c r="J167">
        <f>J166-J165</f>
        <v>1022.2866725717477</v>
      </c>
    </row>
    <row r="169" spans="1:10" ht="45" x14ac:dyDescent="0.25">
      <c r="A169" s="21" t="s">
        <v>62</v>
      </c>
      <c r="B169" s="21" t="s">
        <v>82</v>
      </c>
      <c r="C169" s="21" t="s">
        <v>83</v>
      </c>
      <c r="D169" s="91" t="str">
        <f>FoodDB!$C$1</f>
        <v>Fat
(g)</v>
      </c>
      <c r="E169" s="91" t="str">
        <f>FoodDB!$D$1</f>
        <v xml:space="preserve"> Carbs
(g)</v>
      </c>
      <c r="F169" s="91" t="str">
        <f>FoodDB!$E$1</f>
        <v>Protein
(g)</v>
      </c>
      <c r="G169" s="91" t="str">
        <f>FoodDB!$F$1</f>
        <v>Fat
(Cal)</v>
      </c>
      <c r="H169" s="91" t="str">
        <f>FoodDB!$G$1</f>
        <v>Carb
(Cal)</v>
      </c>
      <c r="I169" s="91" t="str">
        <f>FoodDB!$H$1</f>
        <v>Protein
(Cal)</v>
      </c>
      <c r="J169" s="91" t="str">
        <f>FoodDB!$I$1</f>
        <v>Total
Calories</v>
      </c>
    </row>
    <row r="170" spans="1:10" x14ac:dyDescent="0.25">
      <c r="A170" s="92">
        <f>A158+1</f>
        <v>43008</v>
      </c>
      <c r="B170" s="93" t="s">
        <v>103</v>
      </c>
      <c r="C170" s="94">
        <v>0</v>
      </c>
      <c r="D170">
        <f>$C170*VLOOKUP($B170,FoodDB!$A$2:$I$1001,3,0)</f>
        <v>0</v>
      </c>
      <c r="E170">
        <f>$C170*VLOOKUP($B170,FoodDB!$A$2:$I$1001,4,0)</f>
        <v>0</v>
      </c>
      <c r="F170">
        <f>$C170*VLOOKUP($B170,FoodDB!$A$2:$I$1001,5,0)</f>
        <v>0</v>
      </c>
      <c r="G170">
        <f>$C170*VLOOKUP($B170,FoodDB!$A$2:$I$1001,6,0)</f>
        <v>0</v>
      </c>
      <c r="H170">
        <f>$C170*VLOOKUP($B170,FoodDB!$A$2:$I$1001,7,0)</f>
        <v>0</v>
      </c>
      <c r="I170">
        <f>$C170*VLOOKUP($B170,FoodDB!$A$2:$I$1001,8,0)</f>
        <v>0</v>
      </c>
      <c r="J170">
        <f>$C170*VLOOKUP($B170,FoodDB!$A$2:$I$1001,9,0)</f>
        <v>0</v>
      </c>
    </row>
    <row r="171" spans="1:10" x14ac:dyDescent="0.25">
      <c r="B171" s="93" t="s">
        <v>103</v>
      </c>
      <c r="C171" s="94">
        <v>0</v>
      </c>
      <c r="D171">
        <f>$C171*VLOOKUP($B171,FoodDB!$A$2:$I$1001,3,0)</f>
        <v>0</v>
      </c>
      <c r="E171">
        <f>$C171*VLOOKUP($B171,FoodDB!$A$2:$I$1001,4,0)</f>
        <v>0</v>
      </c>
      <c r="F171">
        <f>$C171*VLOOKUP($B171,FoodDB!$A$2:$I$1001,5,0)</f>
        <v>0</v>
      </c>
      <c r="G171">
        <f>$C171*VLOOKUP($B171,FoodDB!$A$2:$I$1001,6,0)</f>
        <v>0</v>
      </c>
      <c r="H171">
        <f>$C171*VLOOKUP($B171,FoodDB!$A$2:$I$1001,7,0)</f>
        <v>0</v>
      </c>
      <c r="I171">
        <f>$C171*VLOOKUP($B171,FoodDB!$A$2:$I$1001,8,0)</f>
        <v>0</v>
      </c>
      <c r="J171">
        <f>$C171*VLOOKUP($B171,FoodDB!$A$2:$I$1001,9,0)</f>
        <v>0</v>
      </c>
    </row>
    <row r="172" spans="1:10" x14ac:dyDescent="0.25">
      <c r="B172" s="93" t="s">
        <v>103</v>
      </c>
      <c r="C172" s="94">
        <v>0</v>
      </c>
      <c r="D172">
        <f>$C172*VLOOKUP($B172,FoodDB!$A$2:$I$1001,3,0)</f>
        <v>0</v>
      </c>
      <c r="E172">
        <f>$C172*VLOOKUP($B172,FoodDB!$A$2:$I$1001,4,0)</f>
        <v>0</v>
      </c>
      <c r="F172">
        <f>$C172*VLOOKUP($B172,FoodDB!$A$2:$I$1001,5,0)</f>
        <v>0</v>
      </c>
      <c r="G172">
        <f>$C172*VLOOKUP($B172,FoodDB!$A$2:$I$1001,6,0)</f>
        <v>0</v>
      </c>
      <c r="H172">
        <f>$C172*VLOOKUP($B172,FoodDB!$A$2:$I$1001,7,0)</f>
        <v>0</v>
      </c>
      <c r="I172">
        <f>$C172*VLOOKUP($B172,FoodDB!$A$2:$I$1001,8,0)</f>
        <v>0</v>
      </c>
      <c r="J172">
        <f>$C172*VLOOKUP($B172,FoodDB!$A$2:$I$1001,9,0)</f>
        <v>0</v>
      </c>
    </row>
    <row r="173" spans="1:10" x14ac:dyDescent="0.25">
      <c r="B173" s="93" t="s">
        <v>103</v>
      </c>
      <c r="C173" s="94">
        <v>0</v>
      </c>
      <c r="D173">
        <f>$C173*VLOOKUP($B173,FoodDB!$A$2:$I$1001,3,0)</f>
        <v>0</v>
      </c>
      <c r="E173">
        <f>$C173*VLOOKUP($B173,FoodDB!$A$2:$I$1001,4,0)</f>
        <v>0</v>
      </c>
      <c r="F173">
        <f>$C173*VLOOKUP($B173,FoodDB!$A$2:$I$1001,5,0)</f>
        <v>0</v>
      </c>
      <c r="G173">
        <f>$C173*VLOOKUP($B173,FoodDB!$A$2:$I$1001,6,0)</f>
        <v>0</v>
      </c>
      <c r="H173">
        <f>$C173*VLOOKUP($B173,FoodDB!$A$2:$I$1001,7,0)</f>
        <v>0</v>
      </c>
      <c r="I173">
        <f>$C173*VLOOKUP($B173,FoodDB!$A$2:$I$1001,8,0)</f>
        <v>0</v>
      </c>
      <c r="J173">
        <f>$C173*VLOOKUP($B173,FoodDB!$A$2:$I$1001,9,0)</f>
        <v>0</v>
      </c>
    </row>
    <row r="174" spans="1:10" x14ac:dyDescent="0.25">
      <c r="B174" s="93" t="s">
        <v>103</v>
      </c>
      <c r="C174" s="94">
        <v>0</v>
      </c>
      <c r="D174">
        <f>$C174*VLOOKUP($B174,FoodDB!$A$2:$I$1001,3,0)</f>
        <v>0</v>
      </c>
      <c r="E174">
        <f>$C174*VLOOKUP($B174,FoodDB!$A$2:$I$1001,4,0)</f>
        <v>0</v>
      </c>
      <c r="F174">
        <f>$C174*VLOOKUP($B174,FoodDB!$A$2:$I$1001,5,0)</f>
        <v>0</v>
      </c>
      <c r="G174">
        <f>$C174*VLOOKUP($B174,FoodDB!$A$2:$I$1001,6,0)</f>
        <v>0</v>
      </c>
      <c r="H174">
        <f>$C174*VLOOKUP($B174,FoodDB!$A$2:$I$1001,7,0)</f>
        <v>0</v>
      </c>
      <c r="I174">
        <f>$C174*VLOOKUP($B174,FoodDB!$A$2:$I$1001,8,0)</f>
        <v>0</v>
      </c>
      <c r="J174">
        <f>$C174*VLOOKUP($B174,FoodDB!$A$2:$I$1001,9,0)</f>
        <v>0</v>
      </c>
    </row>
    <row r="175" spans="1:10" x14ac:dyDescent="0.25">
      <c r="B175" s="93" t="s">
        <v>103</v>
      </c>
      <c r="C175" s="94">
        <v>0</v>
      </c>
      <c r="D175">
        <f>$C175*VLOOKUP($B175,FoodDB!$A$2:$I$1001,3,0)</f>
        <v>0</v>
      </c>
      <c r="E175">
        <f>$C175*VLOOKUP($B175,FoodDB!$A$2:$I$1001,4,0)</f>
        <v>0</v>
      </c>
      <c r="F175">
        <f>$C175*VLOOKUP($B175,FoodDB!$A$2:$I$1001,5,0)</f>
        <v>0</v>
      </c>
      <c r="G175">
        <f>$C175*VLOOKUP($B175,FoodDB!$A$2:$I$1001,6,0)</f>
        <v>0</v>
      </c>
      <c r="H175">
        <f>$C175*VLOOKUP($B175,FoodDB!$A$2:$I$1001,7,0)</f>
        <v>0</v>
      </c>
      <c r="I175">
        <f>$C175*VLOOKUP($B175,FoodDB!$A$2:$I$1001,8,0)</f>
        <v>0</v>
      </c>
      <c r="J175">
        <f>$C175*VLOOKUP($B175,FoodDB!$A$2:$I$1001,9,0)</f>
        <v>0</v>
      </c>
    </row>
    <row r="176" spans="1:10" x14ac:dyDescent="0.25">
      <c r="B176" s="93" t="s">
        <v>103</v>
      </c>
      <c r="C176" s="94">
        <v>0</v>
      </c>
      <c r="D176">
        <f>$C176*VLOOKUP($B176,FoodDB!$A$2:$I$1001,3,0)</f>
        <v>0</v>
      </c>
      <c r="E176">
        <f>$C176*VLOOKUP($B176,FoodDB!$A$2:$I$1001,4,0)</f>
        <v>0</v>
      </c>
      <c r="F176">
        <f>$C176*VLOOKUP($B176,FoodDB!$A$2:$I$1001,5,0)</f>
        <v>0</v>
      </c>
      <c r="G176">
        <f>$C176*VLOOKUP($B176,FoodDB!$A$2:$I$1001,6,0)</f>
        <v>0</v>
      </c>
      <c r="H176">
        <f>$C176*VLOOKUP($B176,FoodDB!$A$2:$I$1001,7,0)</f>
        <v>0</v>
      </c>
      <c r="I176">
        <f>$C176*VLOOKUP($B176,FoodDB!$A$2:$I$1001,8,0)</f>
        <v>0</v>
      </c>
      <c r="J176">
        <f>$C176*VLOOKUP($B176,FoodDB!$A$2:$I$1001,9,0)</f>
        <v>0</v>
      </c>
    </row>
    <row r="177" spans="1:10" x14ac:dyDescent="0.25">
      <c r="A177" t="s">
        <v>87</v>
      </c>
      <c r="G177">
        <f>SUM(G170:G176)</f>
        <v>0</v>
      </c>
      <c r="H177">
        <f>SUM(H170:H176)</f>
        <v>0</v>
      </c>
      <c r="I177">
        <f>SUM(I170:I176)</f>
        <v>0</v>
      </c>
      <c r="J177">
        <f>SUM(G177:I177)</f>
        <v>0</v>
      </c>
    </row>
    <row r="178" spans="1:10" x14ac:dyDescent="0.25">
      <c r="A178" t="s">
        <v>91</v>
      </c>
      <c r="B178" t="s">
        <v>92</v>
      </c>
      <c r="E178" s="97"/>
      <c r="F178" s="97"/>
      <c r="G178" s="97">
        <f>VLOOKUP($A170,LossChart!$A$3:$AG$105,14,FALSE)</f>
        <v>475.48352402760656</v>
      </c>
      <c r="H178" s="97">
        <f>VLOOKUP($A170,LossChart!$A$3:$AG$105,15,FALSE)</f>
        <v>80</v>
      </c>
      <c r="I178" s="97">
        <f>VLOOKUP($A170,LossChart!$A$3:$AG$105,16,FALSE)</f>
        <v>474.16839946749724</v>
      </c>
      <c r="J178" s="97">
        <f>VLOOKUP($A170,LossChart!$A$3:$AG$105,17,FALSE)</f>
        <v>1029.6519234951038</v>
      </c>
    </row>
    <row r="179" spans="1:10" x14ac:dyDescent="0.25">
      <c r="A179" t="s">
        <v>93</v>
      </c>
      <c r="G179">
        <f>G178-G177</f>
        <v>475.48352402760656</v>
      </c>
      <c r="H179">
        <f>H178-H177</f>
        <v>80</v>
      </c>
      <c r="I179">
        <f>I178-I177</f>
        <v>474.16839946749724</v>
      </c>
      <c r="J179">
        <f>J178-J177</f>
        <v>1029.6519234951038</v>
      </c>
    </row>
    <row r="181" spans="1:10" ht="45" x14ac:dyDescent="0.25">
      <c r="A181" s="21" t="s">
        <v>62</v>
      </c>
      <c r="B181" s="21" t="s">
        <v>82</v>
      </c>
      <c r="C181" s="21" t="s">
        <v>83</v>
      </c>
      <c r="D181" s="91" t="str">
        <f>FoodDB!$C$1</f>
        <v>Fat
(g)</v>
      </c>
      <c r="E181" s="91" t="str">
        <f>FoodDB!$D$1</f>
        <v xml:space="preserve"> Carbs
(g)</v>
      </c>
      <c r="F181" s="91" t="str">
        <f>FoodDB!$E$1</f>
        <v>Protein
(g)</v>
      </c>
      <c r="G181" s="91" t="str">
        <f>FoodDB!$F$1</f>
        <v>Fat
(Cal)</v>
      </c>
      <c r="H181" s="91" t="str">
        <f>FoodDB!$G$1</f>
        <v>Carb
(Cal)</v>
      </c>
      <c r="I181" s="91" t="str">
        <f>FoodDB!$H$1</f>
        <v>Protein
(Cal)</v>
      </c>
      <c r="J181" s="91" t="str">
        <f>FoodDB!$I$1</f>
        <v>Total
Calories</v>
      </c>
    </row>
    <row r="182" spans="1:10" x14ac:dyDescent="0.25">
      <c r="A182" s="92">
        <f>A170+1</f>
        <v>43009</v>
      </c>
      <c r="B182" s="93" t="s">
        <v>103</v>
      </c>
      <c r="C182" s="94">
        <v>0</v>
      </c>
      <c r="D182">
        <f>$C182*VLOOKUP($B182,FoodDB!$A$2:$I$1001,3,0)</f>
        <v>0</v>
      </c>
      <c r="E182">
        <f>$C182*VLOOKUP($B182,FoodDB!$A$2:$I$1001,4,0)</f>
        <v>0</v>
      </c>
      <c r="F182">
        <f>$C182*VLOOKUP($B182,FoodDB!$A$2:$I$1001,5,0)</f>
        <v>0</v>
      </c>
      <c r="G182">
        <f>$C182*VLOOKUP($B182,FoodDB!$A$2:$I$1001,6,0)</f>
        <v>0</v>
      </c>
      <c r="H182">
        <f>$C182*VLOOKUP($B182,FoodDB!$A$2:$I$1001,7,0)</f>
        <v>0</v>
      </c>
      <c r="I182">
        <f>$C182*VLOOKUP($B182,FoodDB!$A$2:$I$1001,8,0)</f>
        <v>0</v>
      </c>
      <c r="J182">
        <f>$C182*VLOOKUP($B182,FoodDB!$A$2:$I$1001,9,0)</f>
        <v>0</v>
      </c>
    </row>
    <row r="183" spans="1:10" x14ac:dyDescent="0.25">
      <c r="B183" s="93" t="s">
        <v>103</v>
      </c>
      <c r="C183" s="94">
        <v>0</v>
      </c>
      <c r="D183">
        <f>$C183*VLOOKUP($B183,FoodDB!$A$2:$I$1001,3,0)</f>
        <v>0</v>
      </c>
      <c r="E183">
        <f>$C183*VLOOKUP($B183,FoodDB!$A$2:$I$1001,4,0)</f>
        <v>0</v>
      </c>
      <c r="F183">
        <f>$C183*VLOOKUP($B183,FoodDB!$A$2:$I$1001,5,0)</f>
        <v>0</v>
      </c>
      <c r="G183">
        <f>$C183*VLOOKUP($B183,FoodDB!$A$2:$I$1001,6,0)</f>
        <v>0</v>
      </c>
      <c r="H183">
        <f>$C183*VLOOKUP($B183,FoodDB!$A$2:$I$1001,7,0)</f>
        <v>0</v>
      </c>
      <c r="I183">
        <f>$C183*VLOOKUP($B183,FoodDB!$A$2:$I$1001,8,0)</f>
        <v>0</v>
      </c>
      <c r="J183">
        <f>$C183*VLOOKUP($B183,FoodDB!$A$2:$I$1001,9,0)</f>
        <v>0</v>
      </c>
    </row>
    <row r="184" spans="1:10" x14ac:dyDescent="0.25">
      <c r="B184" s="93" t="s">
        <v>103</v>
      </c>
      <c r="C184" s="94">
        <v>0</v>
      </c>
      <c r="D184">
        <f>$C184*VLOOKUP($B184,FoodDB!$A$2:$I$1001,3,0)</f>
        <v>0</v>
      </c>
      <c r="E184">
        <f>$C184*VLOOKUP($B184,FoodDB!$A$2:$I$1001,4,0)</f>
        <v>0</v>
      </c>
      <c r="F184">
        <f>$C184*VLOOKUP($B184,FoodDB!$A$2:$I$1001,5,0)</f>
        <v>0</v>
      </c>
      <c r="G184">
        <f>$C184*VLOOKUP($B184,FoodDB!$A$2:$I$1001,6,0)</f>
        <v>0</v>
      </c>
      <c r="H184">
        <f>$C184*VLOOKUP($B184,FoodDB!$A$2:$I$1001,7,0)</f>
        <v>0</v>
      </c>
      <c r="I184">
        <f>$C184*VLOOKUP($B184,FoodDB!$A$2:$I$1001,8,0)</f>
        <v>0</v>
      </c>
      <c r="J184">
        <f>$C184*VLOOKUP($B184,FoodDB!$A$2:$I$1001,9,0)</f>
        <v>0</v>
      </c>
    </row>
    <row r="185" spans="1:10" x14ac:dyDescent="0.25">
      <c r="B185" s="93" t="s">
        <v>103</v>
      </c>
      <c r="C185" s="94">
        <v>0</v>
      </c>
      <c r="D185">
        <f>$C185*VLOOKUP($B185,FoodDB!$A$2:$I$1001,3,0)</f>
        <v>0</v>
      </c>
      <c r="E185">
        <f>$C185*VLOOKUP($B185,FoodDB!$A$2:$I$1001,4,0)</f>
        <v>0</v>
      </c>
      <c r="F185">
        <f>$C185*VLOOKUP($B185,FoodDB!$A$2:$I$1001,5,0)</f>
        <v>0</v>
      </c>
      <c r="G185">
        <f>$C185*VLOOKUP($B185,FoodDB!$A$2:$I$1001,6,0)</f>
        <v>0</v>
      </c>
      <c r="H185">
        <f>$C185*VLOOKUP($B185,FoodDB!$A$2:$I$1001,7,0)</f>
        <v>0</v>
      </c>
      <c r="I185">
        <f>$C185*VLOOKUP($B185,FoodDB!$A$2:$I$1001,8,0)</f>
        <v>0</v>
      </c>
      <c r="J185">
        <f>$C185*VLOOKUP($B185,FoodDB!$A$2:$I$1001,9,0)</f>
        <v>0</v>
      </c>
    </row>
    <row r="186" spans="1:10" x14ac:dyDescent="0.25">
      <c r="B186" s="93" t="s">
        <v>103</v>
      </c>
      <c r="C186" s="94">
        <v>0</v>
      </c>
      <c r="D186">
        <f>$C186*VLOOKUP($B186,FoodDB!$A$2:$I$1001,3,0)</f>
        <v>0</v>
      </c>
      <c r="E186">
        <f>$C186*VLOOKUP($B186,FoodDB!$A$2:$I$1001,4,0)</f>
        <v>0</v>
      </c>
      <c r="F186">
        <f>$C186*VLOOKUP($B186,FoodDB!$A$2:$I$1001,5,0)</f>
        <v>0</v>
      </c>
      <c r="G186">
        <f>$C186*VLOOKUP($B186,FoodDB!$A$2:$I$1001,6,0)</f>
        <v>0</v>
      </c>
      <c r="H186">
        <f>$C186*VLOOKUP($B186,FoodDB!$A$2:$I$1001,7,0)</f>
        <v>0</v>
      </c>
      <c r="I186">
        <f>$C186*VLOOKUP($B186,FoodDB!$A$2:$I$1001,8,0)</f>
        <v>0</v>
      </c>
      <c r="J186">
        <f>$C186*VLOOKUP($B186,FoodDB!$A$2:$I$1001,9,0)</f>
        <v>0</v>
      </c>
    </row>
    <row r="187" spans="1:10" x14ac:dyDescent="0.25">
      <c r="B187" s="93" t="s">
        <v>103</v>
      </c>
      <c r="C187" s="94">
        <v>0</v>
      </c>
      <c r="D187">
        <f>$C187*VLOOKUP($B187,FoodDB!$A$2:$I$1001,3,0)</f>
        <v>0</v>
      </c>
      <c r="E187">
        <f>$C187*VLOOKUP($B187,FoodDB!$A$2:$I$1001,4,0)</f>
        <v>0</v>
      </c>
      <c r="F187">
        <f>$C187*VLOOKUP($B187,FoodDB!$A$2:$I$1001,5,0)</f>
        <v>0</v>
      </c>
      <c r="G187">
        <f>$C187*VLOOKUP($B187,FoodDB!$A$2:$I$1001,6,0)</f>
        <v>0</v>
      </c>
      <c r="H187">
        <f>$C187*VLOOKUP($B187,FoodDB!$A$2:$I$1001,7,0)</f>
        <v>0</v>
      </c>
      <c r="I187">
        <f>$C187*VLOOKUP($B187,FoodDB!$A$2:$I$1001,8,0)</f>
        <v>0</v>
      </c>
      <c r="J187">
        <f>$C187*VLOOKUP($B187,FoodDB!$A$2:$I$1001,9,0)</f>
        <v>0</v>
      </c>
    </row>
    <row r="188" spans="1:10" x14ac:dyDescent="0.25">
      <c r="B188" s="93" t="s">
        <v>103</v>
      </c>
      <c r="C188" s="94">
        <v>0</v>
      </c>
      <c r="D188">
        <f>$C188*VLOOKUP($B188,FoodDB!$A$2:$I$1001,3,0)</f>
        <v>0</v>
      </c>
      <c r="E188">
        <f>$C188*VLOOKUP($B188,FoodDB!$A$2:$I$1001,4,0)</f>
        <v>0</v>
      </c>
      <c r="F188">
        <f>$C188*VLOOKUP($B188,FoodDB!$A$2:$I$1001,5,0)</f>
        <v>0</v>
      </c>
      <c r="G188">
        <f>$C188*VLOOKUP($B188,FoodDB!$A$2:$I$1001,6,0)</f>
        <v>0</v>
      </c>
      <c r="H188">
        <f>$C188*VLOOKUP($B188,FoodDB!$A$2:$I$1001,7,0)</f>
        <v>0</v>
      </c>
      <c r="I188">
        <f>$C188*VLOOKUP($B188,FoodDB!$A$2:$I$1001,8,0)</f>
        <v>0</v>
      </c>
      <c r="J188">
        <f>$C188*VLOOKUP($B188,FoodDB!$A$2:$I$1001,9,0)</f>
        <v>0</v>
      </c>
    </row>
    <row r="189" spans="1:10" x14ac:dyDescent="0.25">
      <c r="A189" t="s">
        <v>87</v>
      </c>
      <c r="G189">
        <f>SUM(G182:G188)</f>
        <v>0</v>
      </c>
      <c r="H189">
        <f>SUM(H182:H188)</f>
        <v>0</v>
      </c>
      <c r="I189">
        <f>SUM(I182:I188)</f>
        <v>0</v>
      </c>
      <c r="J189">
        <f>SUM(G189:I189)</f>
        <v>0</v>
      </c>
    </row>
    <row r="190" spans="1:10" x14ac:dyDescent="0.25">
      <c r="A190" t="s">
        <v>91</v>
      </c>
      <c r="B190" t="s">
        <v>92</v>
      </c>
      <c r="E190" s="97"/>
      <c r="F190" s="97"/>
      <c r="G190" s="97">
        <f>VLOOKUP($A182,LossChart!$A$3:$AG$105,14,FALSE)</f>
        <v>482.78353987135552</v>
      </c>
      <c r="H190" s="97">
        <f>VLOOKUP($A182,LossChart!$A$3:$AG$105,15,FALSE)</f>
        <v>80</v>
      </c>
      <c r="I190" s="97">
        <f>VLOOKUP($A182,LossChart!$A$3:$AG$105,16,FALSE)</f>
        <v>474.16839946749724</v>
      </c>
      <c r="J190" s="97">
        <f>VLOOKUP($A182,LossChart!$A$3:$AG$105,17,FALSE)</f>
        <v>1036.9519393388528</v>
      </c>
    </row>
    <row r="191" spans="1:10" x14ac:dyDescent="0.25">
      <c r="A191" t="s">
        <v>93</v>
      </c>
      <c r="G191">
        <f>G190-G189</f>
        <v>482.78353987135552</v>
      </c>
      <c r="H191">
        <f>H190-H189</f>
        <v>80</v>
      </c>
      <c r="I191">
        <f>I190-I189</f>
        <v>474.16839946749724</v>
      </c>
      <c r="J191">
        <f>J190-J189</f>
        <v>1036.9519393388528</v>
      </c>
    </row>
    <row r="193" spans="1:10" ht="45" x14ac:dyDescent="0.25">
      <c r="A193" s="21" t="s">
        <v>62</v>
      </c>
      <c r="B193" s="21" t="s">
        <v>82</v>
      </c>
      <c r="C193" s="21" t="s">
        <v>83</v>
      </c>
      <c r="D193" s="91" t="str">
        <f>FoodDB!$C$1</f>
        <v>Fat
(g)</v>
      </c>
      <c r="E193" s="91" t="str">
        <f>FoodDB!$D$1</f>
        <v xml:space="preserve"> Carbs
(g)</v>
      </c>
      <c r="F193" s="91" t="str">
        <f>FoodDB!$E$1</f>
        <v>Protein
(g)</v>
      </c>
      <c r="G193" s="91" t="str">
        <f>FoodDB!$F$1</f>
        <v>Fat
(Cal)</v>
      </c>
      <c r="H193" s="91" t="str">
        <f>FoodDB!$G$1</f>
        <v>Carb
(Cal)</v>
      </c>
      <c r="I193" s="91" t="str">
        <f>FoodDB!$H$1</f>
        <v>Protein
(Cal)</v>
      </c>
      <c r="J193" s="91" t="str">
        <f>FoodDB!$I$1</f>
        <v>Total
Calories</v>
      </c>
    </row>
    <row r="194" spans="1:10" x14ac:dyDescent="0.25">
      <c r="A194" s="92">
        <f>A182+1</f>
        <v>43010</v>
      </c>
      <c r="B194" s="93" t="s">
        <v>103</v>
      </c>
      <c r="C194" s="94">
        <v>0</v>
      </c>
      <c r="D194">
        <f>$C194*VLOOKUP($B194,FoodDB!$A$2:$I$1001,3,0)</f>
        <v>0</v>
      </c>
      <c r="E194">
        <f>$C194*VLOOKUP($B194,FoodDB!$A$2:$I$1001,4,0)</f>
        <v>0</v>
      </c>
      <c r="F194">
        <f>$C194*VLOOKUP($B194,FoodDB!$A$2:$I$1001,5,0)</f>
        <v>0</v>
      </c>
      <c r="G194">
        <f>$C194*VLOOKUP($B194,FoodDB!$A$2:$I$1001,6,0)</f>
        <v>0</v>
      </c>
      <c r="H194">
        <f>$C194*VLOOKUP($B194,FoodDB!$A$2:$I$1001,7,0)</f>
        <v>0</v>
      </c>
      <c r="I194">
        <f>$C194*VLOOKUP($B194,FoodDB!$A$2:$I$1001,8,0)</f>
        <v>0</v>
      </c>
      <c r="J194">
        <f>$C194*VLOOKUP($B194,FoodDB!$A$2:$I$1001,9,0)</f>
        <v>0</v>
      </c>
    </row>
    <row r="195" spans="1:10" x14ac:dyDescent="0.25">
      <c r="B195" s="93" t="s">
        <v>103</v>
      </c>
      <c r="C195" s="94">
        <v>0</v>
      </c>
      <c r="D195">
        <f>$C195*VLOOKUP($B195,FoodDB!$A$2:$I$1001,3,0)</f>
        <v>0</v>
      </c>
      <c r="E195">
        <f>$C195*VLOOKUP($B195,FoodDB!$A$2:$I$1001,4,0)</f>
        <v>0</v>
      </c>
      <c r="F195">
        <f>$C195*VLOOKUP($B195,FoodDB!$A$2:$I$1001,5,0)</f>
        <v>0</v>
      </c>
      <c r="G195">
        <f>$C195*VLOOKUP($B195,FoodDB!$A$2:$I$1001,6,0)</f>
        <v>0</v>
      </c>
      <c r="H195">
        <f>$C195*VLOOKUP($B195,FoodDB!$A$2:$I$1001,7,0)</f>
        <v>0</v>
      </c>
      <c r="I195">
        <f>$C195*VLOOKUP($B195,FoodDB!$A$2:$I$1001,8,0)</f>
        <v>0</v>
      </c>
      <c r="J195">
        <f>$C195*VLOOKUP($B195,FoodDB!$A$2:$I$1001,9,0)</f>
        <v>0</v>
      </c>
    </row>
    <row r="196" spans="1:10" x14ac:dyDescent="0.25">
      <c r="B196" s="93" t="s">
        <v>103</v>
      </c>
      <c r="C196" s="94">
        <v>0</v>
      </c>
      <c r="D196">
        <f>$C196*VLOOKUP($B196,FoodDB!$A$2:$I$1001,3,0)</f>
        <v>0</v>
      </c>
      <c r="E196">
        <f>$C196*VLOOKUP($B196,FoodDB!$A$2:$I$1001,4,0)</f>
        <v>0</v>
      </c>
      <c r="F196">
        <f>$C196*VLOOKUP($B196,FoodDB!$A$2:$I$1001,5,0)</f>
        <v>0</v>
      </c>
      <c r="G196">
        <f>$C196*VLOOKUP($B196,FoodDB!$A$2:$I$1001,6,0)</f>
        <v>0</v>
      </c>
      <c r="H196">
        <f>$C196*VLOOKUP($B196,FoodDB!$A$2:$I$1001,7,0)</f>
        <v>0</v>
      </c>
      <c r="I196">
        <f>$C196*VLOOKUP($B196,FoodDB!$A$2:$I$1001,8,0)</f>
        <v>0</v>
      </c>
      <c r="J196">
        <f>$C196*VLOOKUP($B196,FoodDB!$A$2:$I$1001,9,0)</f>
        <v>0</v>
      </c>
    </row>
    <row r="197" spans="1:10" x14ac:dyDescent="0.25">
      <c r="B197" s="93" t="s">
        <v>103</v>
      </c>
      <c r="C197" s="94">
        <v>0</v>
      </c>
      <c r="D197">
        <f>$C197*VLOOKUP($B197,FoodDB!$A$2:$I$1001,3,0)</f>
        <v>0</v>
      </c>
      <c r="E197">
        <f>$C197*VLOOKUP($B197,FoodDB!$A$2:$I$1001,4,0)</f>
        <v>0</v>
      </c>
      <c r="F197">
        <f>$C197*VLOOKUP($B197,FoodDB!$A$2:$I$1001,5,0)</f>
        <v>0</v>
      </c>
      <c r="G197">
        <f>$C197*VLOOKUP($B197,FoodDB!$A$2:$I$1001,6,0)</f>
        <v>0</v>
      </c>
      <c r="H197">
        <f>$C197*VLOOKUP($B197,FoodDB!$A$2:$I$1001,7,0)</f>
        <v>0</v>
      </c>
      <c r="I197">
        <f>$C197*VLOOKUP($B197,FoodDB!$A$2:$I$1001,8,0)</f>
        <v>0</v>
      </c>
      <c r="J197">
        <f>$C197*VLOOKUP($B197,FoodDB!$A$2:$I$1001,9,0)</f>
        <v>0</v>
      </c>
    </row>
    <row r="198" spans="1:10" x14ac:dyDescent="0.25">
      <c r="B198" s="93" t="s">
        <v>103</v>
      </c>
      <c r="C198" s="94">
        <v>0</v>
      </c>
      <c r="D198">
        <f>$C198*VLOOKUP($B198,FoodDB!$A$2:$I$1001,3,0)</f>
        <v>0</v>
      </c>
      <c r="E198">
        <f>$C198*VLOOKUP($B198,FoodDB!$A$2:$I$1001,4,0)</f>
        <v>0</v>
      </c>
      <c r="F198">
        <f>$C198*VLOOKUP($B198,FoodDB!$A$2:$I$1001,5,0)</f>
        <v>0</v>
      </c>
      <c r="G198">
        <f>$C198*VLOOKUP($B198,FoodDB!$A$2:$I$1001,6,0)</f>
        <v>0</v>
      </c>
      <c r="H198">
        <f>$C198*VLOOKUP($B198,FoodDB!$A$2:$I$1001,7,0)</f>
        <v>0</v>
      </c>
      <c r="I198">
        <f>$C198*VLOOKUP($B198,FoodDB!$A$2:$I$1001,8,0)</f>
        <v>0</v>
      </c>
      <c r="J198">
        <f>$C198*VLOOKUP($B198,FoodDB!$A$2:$I$1001,9,0)</f>
        <v>0</v>
      </c>
    </row>
    <row r="199" spans="1:10" x14ac:dyDescent="0.25">
      <c r="B199" s="93" t="s">
        <v>103</v>
      </c>
      <c r="C199" s="94">
        <v>0</v>
      </c>
      <c r="D199">
        <f>$C199*VLOOKUP($B199,FoodDB!$A$2:$I$1001,3,0)</f>
        <v>0</v>
      </c>
      <c r="E199">
        <f>$C199*VLOOKUP($B199,FoodDB!$A$2:$I$1001,4,0)</f>
        <v>0</v>
      </c>
      <c r="F199">
        <f>$C199*VLOOKUP($B199,FoodDB!$A$2:$I$1001,5,0)</f>
        <v>0</v>
      </c>
      <c r="G199">
        <f>$C199*VLOOKUP($B199,FoodDB!$A$2:$I$1001,6,0)</f>
        <v>0</v>
      </c>
      <c r="H199">
        <f>$C199*VLOOKUP($B199,FoodDB!$A$2:$I$1001,7,0)</f>
        <v>0</v>
      </c>
      <c r="I199">
        <f>$C199*VLOOKUP($B199,FoodDB!$A$2:$I$1001,8,0)</f>
        <v>0</v>
      </c>
      <c r="J199">
        <f>$C199*VLOOKUP($B199,FoodDB!$A$2:$I$1001,9,0)</f>
        <v>0</v>
      </c>
    </row>
    <row r="200" spans="1:10" x14ac:dyDescent="0.25">
      <c r="B200" s="93" t="s">
        <v>103</v>
      </c>
      <c r="C200" s="94">
        <v>0</v>
      </c>
      <c r="D200">
        <f>$C200*VLOOKUP($B200,FoodDB!$A$2:$I$1001,3,0)</f>
        <v>0</v>
      </c>
      <c r="E200">
        <f>$C200*VLOOKUP($B200,FoodDB!$A$2:$I$1001,4,0)</f>
        <v>0</v>
      </c>
      <c r="F200">
        <f>$C200*VLOOKUP($B200,FoodDB!$A$2:$I$1001,5,0)</f>
        <v>0</v>
      </c>
      <c r="G200">
        <f>$C200*VLOOKUP($B200,FoodDB!$A$2:$I$1001,6,0)</f>
        <v>0</v>
      </c>
      <c r="H200">
        <f>$C200*VLOOKUP($B200,FoodDB!$A$2:$I$1001,7,0)</f>
        <v>0</v>
      </c>
      <c r="I200">
        <f>$C200*VLOOKUP($B200,FoodDB!$A$2:$I$1001,8,0)</f>
        <v>0</v>
      </c>
      <c r="J200">
        <f>$C200*VLOOKUP($B200,FoodDB!$A$2:$I$1001,9,0)</f>
        <v>0</v>
      </c>
    </row>
    <row r="201" spans="1:10" x14ac:dyDescent="0.25">
      <c r="A201" t="s">
        <v>87</v>
      </c>
      <c r="G201">
        <f>SUM(G194:G200)</f>
        <v>0</v>
      </c>
      <c r="H201">
        <f>SUM(H194:H200)</f>
        <v>0</v>
      </c>
      <c r="I201">
        <f>SUM(I194:I200)</f>
        <v>0</v>
      </c>
      <c r="J201">
        <f>SUM(G201:I201)</f>
        <v>0</v>
      </c>
    </row>
    <row r="202" spans="1:10" x14ac:dyDescent="0.25">
      <c r="A202" t="s">
        <v>91</v>
      </c>
      <c r="B202" t="s">
        <v>92</v>
      </c>
      <c r="E202" s="97"/>
      <c r="F202" s="97"/>
      <c r="G202" s="97">
        <f>VLOOKUP($A194,LossChart!$A$3:$AG$105,14,FALSE)</f>
        <v>490.0188984319168</v>
      </c>
      <c r="H202" s="97">
        <f>VLOOKUP($A194,LossChart!$A$3:$AG$105,15,FALSE)</f>
        <v>80</v>
      </c>
      <c r="I202" s="97">
        <f>VLOOKUP($A194,LossChart!$A$3:$AG$105,16,FALSE)</f>
        <v>474.16839946749724</v>
      </c>
      <c r="J202" s="97">
        <f>VLOOKUP($A194,LossChart!$A$3:$AG$105,17,FALSE)</f>
        <v>1044.187297899414</v>
      </c>
    </row>
    <row r="203" spans="1:10" x14ac:dyDescent="0.25">
      <c r="A203" t="s">
        <v>93</v>
      </c>
      <c r="G203">
        <f>G202-G201</f>
        <v>490.0188984319168</v>
      </c>
      <c r="H203">
        <f>H202-H201</f>
        <v>80</v>
      </c>
      <c r="I203">
        <f>I202-I201</f>
        <v>474.16839946749724</v>
      </c>
      <c r="J203">
        <f>J202-J201</f>
        <v>1044.187297899414</v>
      </c>
    </row>
    <row r="205" spans="1:10" ht="45" x14ac:dyDescent="0.25">
      <c r="A205" s="21" t="s">
        <v>62</v>
      </c>
      <c r="B205" s="21" t="s">
        <v>82</v>
      </c>
      <c r="C205" s="21" t="s">
        <v>83</v>
      </c>
      <c r="D205" s="91" t="str">
        <f>FoodDB!$C$1</f>
        <v>Fat
(g)</v>
      </c>
      <c r="E205" s="91" t="str">
        <f>FoodDB!$D$1</f>
        <v xml:space="preserve"> Carbs
(g)</v>
      </c>
      <c r="F205" s="91" t="str">
        <f>FoodDB!$E$1</f>
        <v>Protein
(g)</v>
      </c>
      <c r="G205" s="91" t="str">
        <f>FoodDB!$F$1</f>
        <v>Fat
(Cal)</v>
      </c>
      <c r="H205" s="91" t="str">
        <f>FoodDB!$G$1</f>
        <v>Carb
(Cal)</v>
      </c>
      <c r="I205" s="91" t="str">
        <f>FoodDB!$H$1</f>
        <v>Protein
(Cal)</v>
      </c>
      <c r="J205" s="91" t="str">
        <f>FoodDB!$I$1</f>
        <v>Total
Calories</v>
      </c>
    </row>
    <row r="206" spans="1:10" x14ac:dyDescent="0.25">
      <c r="A206" s="92">
        <f>A194+1</f>
        <v>43011</v>
      </c>
      <c r="B206" s="93" t="s">
        <v>103</v>
      </c>
      <c r="C206" s="94">
        <v>0</v>
      </c>
      <c r="D206">
        <f>$C206*VLOOKUP($B206,FoodDB!$A$2:$I$1001,3,0)</f>
        <v>0</v>
      </c>
      <c r="E206">
        <f>$C206*VLOOKUP($B206,FoodDB!$A$2:$I$1001,4,0)</f>
        <v>0</v>
      </c>
      <c r="F206">
        <f>$C206*VLOOKUP($B206,FoodDB!$A$2:$I$1001,5,0)</f>
        <v>0</v>
      </c>
      <c r="G206">
        <f>$C206*VLOOKUP($B206,FoodDB!$A$2:$I$1001,6,0)</f>
        <v>0</v>
      </c>
      <c r="H206">
        <f>$C206*VLOOKUP($B206,FoodDB!$A$2:$I$1001,7,0)</f>
        <v>0</v>
      </c>
      <c r="I206">
        <f>$C206*VLOOKUP($B206,FoodDB!$A$2:$I$1001,8,0)</f>
        <v>0</v>
      </c>
      <c r="J206">
        <f>$C206*VLOOKUP($B206,FoodDB!$A$2:$I$1001,9,0)</f>
        <v>0</v>
      </c>
    </row>
    <row r="207" spans="1:10" x14ac:dyDescent="0.25">
      <c r="B207" s="93" t="s">
        <v>103</v>
      </c>
      <c r="C207" s="94">
        <v>0</v>
      </c>
      <c r="D207">
        <f>$C207*VLOOKUP($B207,FoodDB!$A$2:$I$1001,3,0)</f>
        <v>0</v>
      </c>
      <c r="E207">
        <f>$C207*VLOOKUP($B207,FoodDB!$A$2:$I$1001,4,0)</f>
        <v>0</v>
      </c>
      <c r="F207">
        <f>$C207*VLOOKUP($B207,FoodDB!$A$2:$I$1001,5,0)</f>
        <v>0</v>
      </c>
      <c r="G207">
        <f>$C207*VLOOKUP($B207,FoodDB!$A$2:$I$1001,6,0)</f>
        <v>0</v>
      </c>
      <c r="H207">
        <f>$C207*VLOOKUP($B207,FoodDB!$A$2:$I$1001,7,0)</f>
        <v>0</v>
      </c>
      <c r="I207">
        <f>$C207*VLOOKUP($B207,FoodDB!$A$2:$I$1001,8,0)</f>
        <v>0</v>
      </c>
      <c r="J207">
        <f>$C207*VLOOKUP($B207,FoodDB!$A$2:$I$1001,9,0)</f>
        <v>0</v>
      </c>
    </row>
    <row r="208" spans="1:10" x14ac:dyDescent="0.25">
      <c r="B208" s="93" t="s">
        <v>103</v>
      </c>
      <c r="C208" s="94">
        <v>0</v>
      </c>
      <c r="D208">
        <f>$C208*VLOOKUP($B208,FoodDB!$A$2:$I$1001,3,0)</f>
        <v>0</v>
      </c>
      <c r="E208">
        <f>$C208*VLOOKUP($B208,FoodDB!$A$2:$I$1001,4,0)</f>
        <v>0</v>
      </c>
      <c r="F208">
        <f>$C208*VLOOKUP($B208,FoodDB!$A$2:$I$1001,5,0)</f>
        <v>0</v>
      </c>
      <c r="G208">
        <f>$C208*VLOOKUP($B208,FoodDB!$A$2:$I$1001,6,0)</f>
        <v>0</v>
      </c>
      <c r="H208">
        <f>$C208*VLOOKUP($B208,FoodDB!$A$2:$I$1001,7,0)</f>
        <v>0</v>
      </c>
      <c r="I208">
        <f>$C208*VLOOKUP($B208,FoodDB!$A$2:$I$1001,8,0)</f>
        <v>0</v>
      </c>
      <c r="J208">
        <f>$C208*VLOOKUP($B208,FoodDB!$A$2:$I$1001,9,0)</f>
        <v>0</v>
      </c>
    </row>
    <row r="209" spans="1:10" x14ac:dyDescent="0.25">
      <c r="B209" s="93" t="s">
        <v>103</v>
      </c>
      <c r="C209" s="94">
        <v>0</v>
      </c>
      <c r="D209">
        <f>$C209*VLOOKUP($B209,FoodDB!$A$2:$I$1001,3,0)</f>
        <v>0</v>
      </c>
      <c r="E209">
        <f>$C209*VLOOKUP($B209,FoodDB!$A$2:$I$1001,4,0)</f>
        <v>0</v>
      </c>
      <c r="F209">
        <f>$C209*VLOOKUP($B209,FoodDB!$A$2:$I$1001,5,0)</f>
        <v>0</v>
      </c>
      <c r="G209">
        <f>$C209*VLOOKUP($B209,FoodDB!$A$2:$I$1001,6,0)</f>
        <v>0</v>
      </c>
      <c r="H209">
        <f>$C209*VLOOKUP($B209,FoodDB!$A$2:$I$1001,7,0)</f>
        <v>0</v>
      </c>
      <c r="I209">
        <f>$C209*VLOOKUP($B209,FoodDB!$A$2:$I$1001,8,0)</f>
        <v>0</v>
      </c>
      <c r="J209">
        <f>$C209*VLOOKUP($B209,FoodDB!$A$2:$I$1001,9,0)</f>
        <v>0</v>
      </c>
    </row>
    <row r="210" spans="1:10" x14ac:dyDescent="0.25">
      <c r="B210" s="93" t="s">
        <v>103</v>
      </c>
      <c r="C210" s="94">
        <v>0</v>
      </c>
      <c r="D210">
        <f>$C210*VLOOKUP($B210,FoodDB!$A$2:$I$1001,3,0)</f>
        <v>0</v>
      </c>
      <c r="E210">
        <f>$C210*VLOOKUP($B210,FoodDB!$A$2:$I$1001,4,0)</f>
        <v>0</v>
      </c>
      <c r="F210">
        <f>$C210*VLOOKUP($B210,FoodDB!$A$2:$I$1001,5,0)</f>
        <v>0</v>
      </c>
      <c r="G210">
        <f>$C210*VLOOKUP($B210,FoodDB!$A$2:$I$1001,6,0)</f>
        <v>0</v>
      </c>
      <c r="H210">
        <f>$C210*VLOOKUP($B210,FoodDB!$A$2:$I$1001,7,0)</f>
        <v>0</v>
      </c>
      <c r="I210">
        <f>$C210*VLOOKUP($B210,FoodDB!$A$2:$I$1001,8,0)</f>
        <v>0</v>
      </c>
      <c r="J210">
        <f>$C210*VLOOKUP($B210,FoodDB!$A$2:$I$1001,9,0)</f>
        <v>0</v>
      </c>
    </row>
    <row r="211" spans="1:10" x14ac:dyDescent="0.25">
      <c r="B211" s="93" t="s">
        <v>103</v>
      </c>
      <c r="C211" s="94">
        <v>0</v>
      </c>
      <c r="D211">
        <f>$C211*VLOOKUP($B211,FoodDB!$A$2:$I$1001,3,0)</f>
        <v>0</v>
      </c>
      <c r="E211">
        <f>$C211*VLOOKUP($B211,FoodDB!$A$2:$I$1001,4,0)</f>
        <v>0</v>
      </c>
      <c r="F211">
        <f>$C211*VLOOKUP($B211,FoodDB!$A$2:$I$1001,5,0)</f>
        <v>0</v>
      </c>
      <c r="G211">
        <f>$C211*VLOOKUP($B211,FoodDB!$A$2:$I$1001,6,0)</f>
        <v>0</v>
      </c>
      <c r="H211">
        <f>$C211*VLOOKUP($B211,FoodDB!$A$2:$I$1001,7,0)</f>
        <v>0</v>
      </c>
      <c r="I211">
        <f>$C211*VLOOKUP($B211,FoodDB!$A$2:$I$1001,8,0)</f>
        <v>0</v>
      </c>
      <c r="J211">
        <f>$C211*VLOOKUP($B211,FoodDB!$A$2:$I$1001,9,0)</f>
        <v>0</v>
      </c>
    </row>
    <row r="212" spans="1:10" x14ac:dyDescent="0.25">
      <c r="B212" s="93" t="s">
        <v>103</v>
      </c>
      <c r="C212" s="94">
        <v>0</v>
      </c>
      <c r="D212">
        <f>$C212*VLOOKUP($B212,FoodDB!$A$2:$I$1001,3,0)</f>
        <v>0</v>
      </c>
      <c r="E212">
        <f>$C212*VLOOKUP($B212,FoodDB!$A$2:$I$1001,4,0)</f>
        <v>0</v>
      </c>
      <c r="F212">
        <f>$C212*VLOOKUP($B212,FoodDB!$A$2:$I$1001,5,0)</f>
        <v>0</v>
      </c>
      <c r="G212">
        <f>$C212*VLOOKUP($B212,FoodDB!$A$2:$I$1001,6,0)</f>
        <v>0</v>
      </c>
      <c r="H212">
        <f>$C212*VLOOKUP($B212,FoodDB!$A$2:$I$1001,7,0)</f>
        <v>0</v>
      </c>
      <c r="I212">
        <f>$C212*VLOOKUP($B212,FoodDB!$A$2:$I$1001,8,0)</f>
        <v>0</v>
      </c>
      <c r="J212">
        <f>$C212*VLOOKUP($B212,FoodDB!$A$2:$I$1001,9,0)</f>
        <v>0</v>
      </c>
    </row>
    <row r="213" spans="1:10" x14ac:dyDescent="0.25">
      <c r="A213" t="s">
        <v>87</v>
      </c>
      <c r="G213">
        <f>SUM(G206:G212)</f>
        <v>0</v>
      </c>
      <c r="H213">
        <f>SUM(H206:H212)</f>
        <v>0</v>
      </c>
      <c r="I213">
        <f>SUM(I206:I212)</f>
        <v>0</v>
      </c>
      <c r="J213">
        <f>SUM(G213:I213)</f>
        <v>0</v>
      </c>
    </row>
    <row r="214" spans="1:10" x14ac:dyDescent="0.25">
      <c r="A214" t="s">
        <v>91</v>
      </c>
      <c r="B214" t="s">
        <v>92</v>
      </c>
      <c r="E214" s="97"/>
      <c r="F214" s="97"/>
      <c r="G214" s="97">
        <f>VLOOKUP($A206,LossChart!$A$3:$AG$105,14,FALSE)</f>
        <v>497.19017238808487</v>
      </c>
      <c r="H214" s="97">
        <f>VLOOKUP($A206,LossChart!$A$3:$AG$105,15,FALSE)</f>
        <v>80</v>
      </c>
      <c r="I214" s="97">
        <f>VLOOKUP($A206,LossChart!$A$3:$AG$105,16,FALSE)</f>
        <v>474.16839946749724</v>
      </c>
      <c r="J214" s="97">
        <f>VLOOKUP($A206,LossChart!$A$3:$AG$105,17,FALSE)</f>
        <v>1051.3585718555821</v>
      </c>
    </row>
    <row r="215" spans="1:10" x14ac:dyDescent="0.25">
      <c r="A215" t="s">
        <v>93</v>
      </c>
      <c r="G215">
        <f>G214-G213</f>
        <v>497.19017238808487</v>
      </c>
      <c r="H215">
        <f>H214-H213</f>
        <v>80</v>
      </c>
      <c r="I215">
        <f>I214-I213</f>
        <v>474.16839946749724</v>
      </c>
      <c r="J215">
        <f>J214-J213</f>
        <v>1051.3585718555821</v>
      </c>
    </row>
    <row r="217" spans="1:10" ht="45" x14ac:dyDescent="0.25">
      <c r="A217" s="21" t="s">
        <v>62</v>
      </c>
      <c r="B217" s="21" t="s">
        <v>82</v>
      </c>
      <c r="C217" s="21" t="s">
        <v>83</v>
      </c>
      <c r="D217" s="91" t="str">
        <f>FoodDB!$C$1</f>
        <v>Fat
(g)</v>
      </c>
      <c r="E217" s="91" t="str">
        <f>FoodDB!$D$1</f>
        <v xml:space="preserve"> Carbs
(g)</v>
      </c>
      <c r="F217" s="91" t="str">
        <f>FoodDB!$E$1</f>
        <v>Protein
(g)</v>
      </c>
      <c r="G217" s="91" t="str">
        <f>FoodDB!$F$1</f>
        <v>Fat
(Cal)</v>
      </c>
      <c r="H217" s="91" t="str">
        <f>FoodDB!$G$1</f>
        <v>Carb
(Cal)</v>
      </c>
      <c r="I217" s="91" t="str">
        <f>FoodDB!$H$1</f>
        <v>Protein
(Cal)</v>
      </c>
      <c r="J217" s="91" t="str">
        <f>FoodDB!$I$1</f>
        <v>Total
Calories</v>
      </c>
    </row>
    <row r="218" spans="1:10" x14ac:dyDescent="0.25">
      <c r="A218" s="92">
        <f>A206+1</f>
        <v>43012</v>
      </c>
      <c r="B218" s="93" t="s">
        <v>103</v>
      </c>
      <c r="C218" s="94">
        <v>0</v>
      </c>
      <c r="D218">
        <f>$C218*VLOOKUP($B218,FoodDB!$A$2:$I$1001,3,0)</f>
        <v>0</v>
      </c>
      <c r="E218">
        <f>$C218*VLOOKUP($B218,FoodDB!$A$2:$I$1001,4,0)</f>
        <v>0</v>
      </c>
      <c r="F218">
        <f>$C218*VLOOKUP($B218,FoodDB!$A$2:$I$1001,5,0)</f>
        <v>0</v>
      </c>
      <c r="G218">
        <f>$C218*VLOOKUP($B218,FoodDB!$A$2:$I$1001,6,0)</f>
        <v>0</v>
      </c>
      <c r="H218">
        <f>$C218*VLOOKUP($B218,FoodDB!$A$2:$I$1001,7,0)</f>
        <v>0</v>
      </c>
      <c r="I218">
        <f>$C218*VLOOKUP($B218,FoodDB!$A$2:$I$1001,8,0)</f>
        <v>0</v>
      </c>
      <c r="J218">
        <f>$C218*VLOOKUP($B218,FoodDB!$A$2:$I$1001,9,0)</f>
        <v>0</v>
      </c>
    </row>
    <row r="219" spans="1:10" x14ac:dyDescent="0.25">
      <c r="B219" s="93" t="s">
        <v>103</v>
      </c>
      <c r="C219" s="94">
        <v>0</v>
      </c>
      <c r="D219">
        <f>$C219*VLOOKUP($B219,FoodDB!$A$2:$I$1001,3,0)</f>
        <v>0</v>
      </c>
      <c r="E219">
        <f>$C219*VLOOKUP($B219,FoodDB!$A$2:$I$1001,4,0)</f>
        <v>0</v>
      </c>
      <c r="F219">
        <f>$C219*VLOOKUP($B219,FoodDB!$A$2:$I$1001,5,0)</f>
        <v>0</v>
      </c>
      <c r="G219">
        <f>$C219*VLOOKUP($B219,FoodDB!$A$2:$I$1001,6,0)</f>
        <v>0</v>
      </c>
      <c r="H219">
        <f>$C219*VLOOKUP($B219,FoodDB!$A$2:$I$1001,7,0)</f>
        <v>0</v>
      </c>
      <c r="I219">
        <f>$C219*VLOOKUP($B219,FoodDB!$A$2:$I$1001,8,0)</f>
        <v>0</v>
      </c>
      <c r="J219">
        <f>$C219*VLOOKUP($B219,FoodDB!$A$2:$I$1001,9,0)</f>
        <v>0</v>
      </c>
    </row>
    <row r="220" spans="1:10" x14ac:dyDescent="0.25">
      <c r="B220" s="93" t="s">
        <v>103</v>
      </c>
      <c r="C220" s="94">
        <v>0</v>
      </c>
      <c r="D220">
        <f>$C220*VLOOKUP($B220,FoodDB!$A$2:$I$1001,3,0)</f>
        <v>0</v>
      </c>
      <c r="E220">
        <f>$C220*VLOOKUP($B220,FoodDB!$A$2:$I$1001,4,0)</f>
        <v>0</v>
      </c>
      <c r="F220">
        <f>$C220*VLOOKUP($B220,FoodDB!$A$2:$I$1001,5,0)</f>
        <v>0</v>
      </c>
      <c r="G220">
        <f>$C220*VLOOKUP($B220,FoodDB!$A$2:$I$1001,6,0)</f>
        <v>0</v>
      </c>
      <c r="H220">
        <f>$C220*VLOOKUP($B220,FoodDB!$A$2:$I$1001,7,0)</f>
        <v>0</v>
      </c>
      <c r="I220">
        <f>$C220*VLOOKUP($B220,FoodDB!$A$2:$I$1001,8,0)</f>
        <v>0</v>
      </c>
      <c r="J220">
        <f>$C220*VLOOKUP($B220,FoodDB!$A$2:$I$1001,9,0)</f>
        <v>0</v>
      </c>
    </row>
    <row r="221" spans="1:10" x14ac:dyDescent="0.25">
      <c r="B221" s="93" t="s">
        <v>103</v>
      </c>
      <c r="C221" s="94">
        <v>0</v>
      </c>
      <c r="D221">
        <f>$C221*VLOOKUP($B221,FoodDB!$A$2:$I$1001,3,0)</f>
        <v>0</v>
      </c>
      <c r="E221">
        <f>$C221*VLOOKUP($B221,FoodDB!$A$2:$I$1001,4,0)</f>
        <v>0</v>
      </c>
      <c r="F221">
        <f>$C221*VLOOKUP($B221,FoodDB!$A$2:$I$1001,5,0)</f>
        <v>0</v>
      </c>
      <c r="G221">
        <f>$C221*VLOOKUP($B221,FoodDB!$A$2:$I$1001,6,0)</f>
        <v>0</v>
      </c>
      <c r="H221">
        <f>$C221*VLOOKUP($B221,FoodDB!$A$2:$I$1001,7,0)</f>
        <v>0</v>
      </c>
      <c r="I221">
        <f>$C221*VLOOKUP($B221,FoodDB!$A$2:$I$1001,8,0)</f>
        <v>0</v>
      </c>
      <c r="J221">
        <f>$C221*VLOOKUP($B221,FoodDB!$A$2:$I$1001,9,0)</f>
        <v>0</v>
      </c>
    </row>
    <row r="222" spans="1:10" x14ac:dyDescent="0.25">
      <c r="B222" s="93" t="s">
        <v>103</v>
      </c>
      <c r="C222" s="94">
        <v>0</v>
      </c>
      <c r="D222">
        <f>$C222*VLOOKUP($B222,FoodDB!$A$2:$I$1001,3,0)</f>
        <v>0</v>
      </c>
      <c r="E222">
        <f>$C222*VLOOKUP($B222,FoodDB!$A$2:$I$1001,4,0)</f>
        <v>0</v>
      </c>
      <c r="F222">
        <f>$C222*VLOOKUP($B222,FoodDB!$A$2:$I$1001,5,0)</f>
        <v>0</v>
      </c>
      <c r="G222">
        <f>$C222*VLOOKUP($B222,FoodDB!$A$2:$I$1001,6,0)</f>
        <v>0</v>
      </c>
      <c r="H222">
        <f>$C222*VLOOKUP($B222,FoodDB!$A$2:$I$1001,7,0)</f>
        <v>0</v>
      </c>
      <c r="I222">
        <f>$C222*VLOOKUP($B222,FoodDB!$A$2:$I$1001,8,0)</f>
        <v>0</v>
      </c>
      <c r="J222">
        <f>$C222*VLOOKUP($B222,FoodDB!$A$2:$I$1001,9,0)</f>
        <v>0</v>
      </c>
    </row>
    <row r="223" spans="1:10" x14ac:dyDescent="0.25">
      <c r="B223" s="93" t="s">
        <v>103</v>
      </c>
      <c r="C223" s="94">
        <v>0</v>
      </c>
      <c r="D223">
        <f>$C223*VLOOKUP($B223,FoodDB!$A$2:$I$1001,3,0)</f>
        <v>0</v>
      </c>
      <c r="E223">
        <f>$C223*VLOOKUP($B223,FoodDB!$A$2:$I$1001,4,0)</f>
        <v>0</v>
      </c>
      <c r="F223">
        <f>$C223*VLOOKUP($B223,FoodDB!$A$2:$I$1001,5,0)</f>
        <v>0</v>
      </c>
      <c r="G223">
        <f>$C223*VLOOKUP($B223,FoodDB!$A$2:$I$1001,6,0)</f>
        <v>0</v>
      </c>
      <c r="H223">
        <f>$C223*VLOOKUP($B223,FoodDB!$A$2:$I$1001,7,0)</f>
        <v>0</v>
      </c>
      <c r="I223">
        <f>$C223*VLOOKUP($B223,FoodDB!$A$2:$I$1001,8,0)</f>
        <v>0</v>
      </c>
      <c r="J223">
        <f>$C223*VLOOKUP($B223,FoodDB!$A$2:$I$1001,9,0)</f>
        <v>0</v>
      </c>
    </row>
    <row r="224" spans="1:10" x14ac:dyDescent="0.25">
      <c r="B224" s="93" t="s">
        <v>103</v>
      </c>
      <c r="C224" s="94">
        <v>0</v>
      </c>
      <c r="D224">
        <f>$C224*VLOOKUP($B224,FoodDB!$A$2:$I$1001,3,0)</f>
        <v>0</v>
      </c>
      <c r="E224">
        <f>$C224*VLOOKUP($B224,FoodDB!$A$2:$I$1001,4,0)</f>
        <v>0</v>
      </c>
      <c r="F224">
        <f>$C224*VLOOKUP($B224,FoodDB!$A$2:$I$1001,5,0)</f>
        <v>0</v>
      </c>
      <c r="G224">
        <f>$C224*VLOOKUP($B224,FoodDB!$A$2:$I$1001,6,0)</f>
        <v>0</v>
      </c>
      <c r="H224">
        <f>$C224*VLOOKUP($B224,FoodDB!$A$2:$I$1001,7,0)</f>
        <v>0</v>
      </c>
      <c r="I224">
        <f>$C224*VLOOKUP($B224,FoodDB!$A$2:$I$1001,8,0)</f>
        <v>0</v>
      </c>
      <c r="J224">
        <f>$C224*VLOOKUP($B224,FoodDB!$A$2:$I$1001,9,0)</f>
        <v>0</v>
      </c>
    </row>
    <row r="225" spans="1:10" x14ac:dyDescent="0.25">
      <c r="A225" t="s">
        <v>87</v>
      </c>
      <c r="G225">
        <f>SUM(G218:G224)</f>
        <v>0</v>
      </c>
      <c r="H225">
        <f>SUM(H218:H224)</f>
        <v>0</v>
      </c>
      <c r="I225">
        <f>SUM(I218:I224)</f>
        <v>0</v>
      </c>
      <c r="J225">
        <f>SUM(G225:I225)</f>
        <v>0</v>
      </c>
    </row>
    <row r="226" spans="1:10" x14ac:dyDescent="0.25">
      <c r="A226" t="s">
        <v>91</v>
      </c>
      <c r="B226" t="s">
        <v>92</v>
      </c>
      <c r="E226" s="97"/>
      <c r="F226" s="97"/>
      <c r="G226" s="97">
        <f>VLOOKUP($A218,LossChart!$A$3:$AG$105,14,FALSE)</f>
        <v>504.29792934635543</v>
      </c>
      <c r="H226" s="97">
        <f>VLOOKUP($A218,LossChart!$A$3:$AG$105,15,FALSE)</f>
        <v>80</v>
      </c>
      <c r="I226" s="97">
        <f>VLOOKUP($A218,LossChart!$A$3:$AG$105,16,FALSE)</f>
        <v>474.16839946749724</v>
      </c>
      <c r="J226" s="97">
        <f>VLOOKUP($A218,LossChart!$A$3:$AG$105,17,FALSE)</f>
        <v>1058.4663288138527</v>
      </c>
    </row>
    <row r="227" spans="1:10" x14ac:dyDescent="0.25">
      <c r="A227" t="s">
        <v>93</v>
      </c>
      <c r="G227">
        <f>G226-G225</f>
        <v>504.29792934635543</v>
      </c>
      <c r="H227">
        <f>H226-H225</f>
        <v>80</v>
      </c>
      <c r="I227">
        <f>I226-I225</f>
        <v>474.16839946749724</v>
      </c>
      <c r="J227">
        <f>J226-J225</f>
        <v>1058.4663288138527</v>
      </c>
    </row>
    <row r="229" spans="1:10" ht="45" x14ac:dyDescent="0.25">
      <c r="A229" s="21" t="s">
        <v>62</v>
      </c>
      <c r="B229" s="21" t="s">
        <v>82</v>
      </c>
      <c r="C229" s="21" t="s">
        <v>83</v>
      </c>
      <c r="D229" s="91" t="str">
        <f>FoodDB!$C$1</f>
        <v>Fat
(g)</v>
      </c>
      <c r="E229" s="91" t="str">
        <f>FoodDB!$D$1</f>
        <v xml:space="preserve"> Carbs
(g)</v>
      </c>
      <c r="F229" s="91" t="str">
        <f>FoodDB!$E$1</f>
        <v>Protein
(g)</v>
      </c>
      <c r="G229" s="91" t="str">
        <f>FoodDB!$F$1</f>
        <v>Fat
(Cal)</v>
      </c>
      <c r="H229" s="91" t="str">
        <f>FoodDB!$G$1</f>
        <v>Carb
(Cal)</v>
      </c>
      <c r="I229" s="91" t="str">
        <f>FoodDB!$H$1</f>
        <v>Protein
(Cal)</v>
      </c>
      <c r="J229" s="91" t="str">
        <f>FoodDB!$I$1</f>
        <v>Total
Calories</v>
      </c>
    </row>
    <row r="230" spans="1:10" x14ac:dyDescent="0.25">
      <c r="A230" s="92">
        <f>A218+1</f>
        <v>43013</v>
      </c>
      <c r="B230" s="93" t="s">
        <v>103</v>
      </c>
      <c r="C230" s="94">
        <v>0</v>
      </c>
      <c r="D230">
        <f>$C230*VLOOKUP($B230,FoodDB!$A$2:$I$1001,3,0)</f>
        <v>0</v>
      </c>
      <c r="E230">
        <f>$C230*VLOOKUP($B230,FoodDB!$A$2:$I$1001,4,0)</f>
        <v>0</v>
      </c>
      <c r="F230">
        <f>$C230*VLOOKUP($B230,FoodDB!$A$2:$I$1001,5,0)</f>
        <v>0</v>
      </c>
      <c r="G230">
        <f>$C230*VLOOKUP($B230,FoodDB!$A$2:$I$1001,6,0)</f>
        <v>0</v>
      </c>
      <c r="H230">
        <f>$C230*VLOOKUP($B230,FoodDB!$A$2:$I$1001,7,0)</f>
        <v>0</v>
      </c>
      <c r="I230">
        <f>$C230*VLOOKUP($B230,FoodDB!$A$2:$I$1001,8,0)</f>
        <v>0</v>
      </c>
      <c r="J230">
        <f>$C230*VLOOKUP($B230,FoodDB!$A$2:$I$1001,9,0)</f>
        <v>0</v>
      </c>
    </row>
    <row r="231" spans="1:10" x14ac:dyDescent="0.25">
      <c r="B231" s="93" t="s">
        <v>103</v>
      </c>
      <c r="C231" s="94">
        <v>0</v>
      </c>
      <c r="D231">
        <f>$C231*VLOOKUP($B231,FoodDB!$A$2:$I$1001,3,0)</f>
        <v>0</v>
      </c>
      <c r="E231">
        <f>$C231*VLOOKUP($B231,FoodDB!$A$2:$I$1001,4,0)</f>
        <v>0</v>
      </c>
      <c r="F231">
        <f>$C231*VLOOKUP($B231,FoodDB!$A$2:$I$1001,5,0)</f>
        <v>0</v>
      </c>
      <c r="G231">
        <f>$C231*VLOOKUP($B231,FoodDB!$A$2:$I$1001,6,0)</f>
        <v>0</v>
      </c>
      <c r="H231">
        <f>$C231*VLOOKUP($B231,FoodDB!$A$2:$I$1001,7,0)</f>
        <v>0</v>
      </c>
      <c r="I231">
        <f>$C231*VLOOKUP($B231,FoodDB!$A$2:$I$1001,8,0)</f>
        <v>0</v>
      </c>
      <c r="J231">
        <f>$C231*VLOOKUP($B231,FoodDB!$A$2:$I$1001,9,0)</f>
        <v>0</v>
      </c>
    </row>
    <row r="232" spans="1:10" x14ac:dyDescent="0.25">
      <c r="B232" s="93" t="s">
        <v>103</v>
      </c>
      <c r="C232" s="94">
        <v>0</v>
      </c>
      <c r="D232">
        <f>$C232*VLOOKUP($B232,FoodDB!$A$2:$I$1001,3,0)</f>
        <v>0</v>
      </c>
      <c r="E232">
        <f>$C232*VLOOKUP($B232,FoodDB!$A$2:$I$1001,4,0)</f>
        <v>0</v>
      </c>
      <c r="F232">
        <f>$C232*VLOOKUP($B232,FoodDB!$A$2:$I$1001,5,0)</f>
        <v>0</v>
      </c>
      <c r="G232">
        <f>$C232*VLOOKUP($B232,FoodDB!$A$2:$I$1001,6,0)</f>
        <v>0</v>
      </c>
      <c r="H232">
        <f>$C232*VLOOKUP($B232,FoodDB!$A$2:$I$1001,7,0)</f>
        <v>0</v>
      </c>
      <c r="I232">
        <f>$C232*VLOOKUP($B232,FoodDB!$A$2:$I$1001,8,0)</f>
        <v>0</v>
      </c>
      <c r="J232">
        <f>$C232*VLOOKUP($B232,FoodDB!$A$2:$I$1001,9,0)</f>
        <v>0</v>
      </c>
    </row>
    <row r="233" spans="1:10" x14ac:dyDescent="0.25">
      <c r="B233" s="93" t="s">
        <v>103</v>
      </c>
      <c r="C233" s="94">
        <v>0</v>
      </c>
      <c r="D233">
        <f>$C233*VLOOKUP($B233,FoodDB!$A$2:$I$1001,3,0)</f>
        <v>0</v>
      </c>
      <c r="E233">
        <f>$C233*VLOOKUP($B233,FoodDB!$A$2:$I$1001,4,0)</f>
        <v>0</v>
      </c>
      <c r="F233">
        <f>$C233*VLOOKUP($B233,FoodDB!$A$2:$I$1001,5,0)</f>
        <v>0</v>
      </c>
      <c r="G233">
        <f>$C233*VLOOKUP($B233,FoodDB!$A$2:$I$1001,6,0)</f>
        <v>0</v>
      </c>
      <c r="H233">
        <f>$C233*VLOOKUP($B233,FoodDB!$A$2:$I$1001,7,0)</f>
        <v>0</v>
      </c>
      <c r="I233">
        <f>$C233*VLOOKUP($B233,FoodDB!$A$2:$I$1001,8,0)</f>
        <v>0</v>
      </c>
      <c r="J233">
        <f>$C233*VLOOKUP($B233,FoodDB!$A$2:$I$1001,9,0)</f>
        <v>0</v>
      </c>
    </row>
    <row r="234" spans="1:10" x14ac:dyDescent="0.25">
      <c r="B234" s="93" t="s">
        <v>103</v>
      </c>
      <c r="C234" s="94">
        <v>0</v>
      </c>
      <c r="D234">
        <f>$C234*VLOOKUP($B234,FoodDB!$A$2:$I$1001,3,0)</f>
        <v>0</v>
      </c>
      <c r="E234">
        <f>$C234*VLOOKUP($B234,FoodDB!$A$2:$I$1001,4,0)</f>
        <v>0</v>
      </c>
      <c r="F234">
        <f>$C234*VLOOKUP($B234,FoodDB!$A$2:$I$1001,5,0)</f>
        <v>0</v>
      </c>
      <c r="G234">
        <f>$C234*VLOOKUP($B234,FoodDB!$A$2:$I$1001,6,0)</f>
        <v>0</v>
      </c>
      <c r="H234">
        <f>$C234*VLOOKUP($B234,FoodDB!$A$2:$I$1001,7,0)</f>
        <v>0</v>
      </c>
      <c r="I234">
        <f>$C234*VLOOKUP($B234,FoodDB!$A$2:$I$1001,8,0)</f>
        <v>0</v>
      </c>
      <c r="J234">
        <f>$C234*VLOOKUP($B234,FoodDB!$A$2:$I$1001,9,0)</f>
        <v>0</v>
      </c>
    </row>
    <row r="235" spans="1:10" x14ac:dyDescent="0.25">
      <c r="B235" s="93" t="s">
        <v>103</v>
      </c>
      <c r="C235" s="94">
        <v>0</v>
      </c>
      <c r="D235">
        <f>$C235*VLOOKUP($B235,FoodDB!$A$2:$I$1001,3,0)</f>
        <v>0</v>
      </c>
      <c r="E235">
        <f>$C235*VLOOKUP($B235,FoodDB!$A$2:$I$1001,4,0)</f>
        <v>0</v>
      </c>
      <c r="F235">
        <f>$C235*VLOOKUP($B235,FoodDB!$A$2:$I$1001,5,0)</f>
        <v>0</v>
      </c>
      <c r="G235">
        <f>$C235*VLOOKUP($B235,FoodDB!$A$2:$I$1001,6,0)</f>
        <v>0</v>
      </c>
      <c r="H235">
        <f>$C235*VLOOKUP($B235,FoodDB!$A$2:$I$1001,7,0)</f>
        <v>0</v>
      </c>
      <c r="I235">
        <f>$C235*VLOOKUP($B235,FoodDB!$A$2:$I$1001,8,0)</f>
        <v>0</v>
      </c>
      <c r="J235">
        <f>$C235*VLOOKUP($B235,FoodDB!$A$2:$I$1001,9,0)</f>
        <v>0</v>
      </c>
    </row>
    <row r="236" spans="1:10" x14ac:dyDescent="0.25">
      <c r="B236" s="93" t="s">
        <v>103</v>
      </c>
      <c r="C236" s="94">
        <v>0</v>
      </c>
      <c r="D236">
        <f>$C236*VLOOKUP($B236,FoodDB!$A$2:$I$1001,3,0)</f>
        <v>0</v>
      </c>
      <c r="E236">
        <f>$C236*VLOOKUP($B236,FoodDB!$A$2:$I$1001,4,0)</f>
        <v>0</v>
      </c>
      <c r="F236">
        <f>$C236*VLOOKUP($B236,FoodDB!$A$2:$I$1001,5,0)</f>
        <v>0</v>
      </c>
      <c r="G236">
        <f>$C236*VLOOKUP($B236,FoodDB!$A$2:$I$1001,6,0)</f>
        <v>0</v>
      </c>
      <c r="H236">
        <f>$C236*VLOOKUP($B236,FoodDB!$A$2:$I$1001,7,0)</f>
        <v>0</v>
      </c>
      <c r="I236">
        <f>$C236*VLOOKUP($B236,FoodDB!$A$2:$I$1001,8,0)</f>
        <v>0</v>
      </c>
      <c r="J236">
        <f>$C236*VLOOKUP($B236,FoodDB!$A$2:$I$1001,9,0)</f>
        <v>0</v>
      </c>
    </row>
    <row r="237" spans="1:10" x14ac:dyDescent="0.25">
      <c r="A237" t="s">
        <v>87</v>
      </c>
      <c r="G237">
        <f>SUM(G230:G236)</f>
        <v>0</v>
      </c>
      <c r="H237">
        <f>SUM(H230:H236)</f>
        <v>0</v>
      </c>
      <c r="I237">
        <f>SUM(I230:I236)</f>
        <v>0</v>
      </c>
      <c r="J237">
        <f>SUM(G237:I237)</f>
        <v>0</v>
      </c>
    </row>
    <row r="238" spans="1:10" x14ac:dyDescent="0.25">
      <c r="A238" t="s">
        <v>91</v>
      </c>
      <c r="B238" t="s">
        <v>92</v>
      </c>
      <c r="E238" s="97"/>
      <c r="F238" s="97"/>
      <c r="G238" s="97">
        <f>VLOOKUP($A230,LossChart!$A$3:$AG$105,14,FALSE)</f>
        <v>511.34273188585257</v>
      </c>
      <c r="H238" s="97">
        <f>VLOOKUP($A230,LossChart!$A$3:$AG$105,15,FALSE)</f>
        <v>80</v>
      </c>
      <c r="I238" s="97">
        <f>VLOOKUP($A230,LossChart!$A$3:$AG$105,16,FALSE)</f>
        <v>474.16839946749724</v>
      </c>
      <c r="J238" s="97">
        <f>VLOOKUP($A230,LossChart!$A$3:$AG$105,17,FALSE)</f>
        <v>1065.5111313533498</v>
      </c>
    </row>
    <row r="239" spans="1:10" x14ac:dyDescent="0.25">
      <c r="A239" t="s">
        <v>93</v>
      </c>
      <c r="G239">
        <f>G238-G237</f>
        <v>511.34273188585257</v>
      </c>
      <c r="H239">
        <f>H238-H237</f>
        <v>80</v>
      </c>
      <c r="I239">
        <f>I238-I237</f>
        <v>474.16839946749724</v>
      </c>
      <c r="J239">
        <f>J238-J237</f>
        <v>1065.5111313533498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FoodDB!$A$2:$A$31</xm:f>
          </x14:formula1>
          <x14:formula2>
            <xm:f>0</xm:f>
          </x14:formula2>
          <xm:sqref>B2:B5 B50:B56 B62:B68 B74:B80 B86:B92 B98:B104 B110:B116 B122:B128 B134:B140 B146:B152 B158:B164 B170:B176 B182:B188 B194:B200 B206:B212 B218:B224 B230:B236 B39:B44 B29:B33 B20:B23 B14:B16 B9:B10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abSelected="1" zoomScale="160" zoomScaleNormal="160" workbookViewId="0">
      <selection activeCell="A5" sqref="A5"/>
    </sheetView>
  </sheetViews>
  <sheetFormatPr defaultRowHeight="15" x14ac:dyDescent="0.25"/>
  <cols>
    <col min="1" max="1" width="21.28515625" style="32" customWidth="1"/>
    <col min="2" max="2" width="11.140625" style="98" customWidth="1"/>
    <col min="3" max="3" width="6" style="32" customWidth="1"/>
    <col min="4" max="4" width="6.5703125" style="32" customWidth="1"/>
    <col min="5" max="5" width="7.5703125" style="32" customWidth="1"/>
    <col min="6" max="6" width="7" style="32" customWidth="1"/>
    <col min="7" max="7" width="6" style="32" customWidth="1"/>
    <col min="8" max="8" width="7.5703125" style="32" customWidth="1"/>
    <col min="9" max="9" width="8" style="32" customWidth="1"/>
    <col min="10" max="1025" width="8.7109375" style="32" customWidth="1"/>
  </cols>
  <sheetData>
    <row r="1" spans="1:9" ht="45" x14ac:dyDescent="0.25">
      <c r="A1" s="99" t="s">
        <v>82</v>
      </c>
      <c r="B1" s="100" t="s">
        <v>97</v>
      </c>
      <c r="C1" s="101" t="s">
        <v>69</v>
      </c>
      <c r="D1" s="101" t="s">
        <v>98</v>
      </c>
      <c r="E1" s="101" t="s">
        <v>71</v>
      </c>
      <c r="F1" s="101" t="s">
        <v>99</v>
      </c>
      <c r="G1" s="101" t="s">
        <v>100</v>
      </c>
      <c r="H1" s="101" t="s">
        <v>101</v>
      </c>
      <c r="I1" s="102" t="s">
        <v>102</v>
      </c>
    </row>
    <row r="2" spans="1:9" x14ac:dyDescent="0.25">
      <c r="A2" s="32" t="s">
        <v>103</v>
      </c>
      <c r="B2" s="98">
        <v>1</v>
      </c>
      <c r="C2" s="103">
        <v>0</v>
      </c>
      <c r="D2" s="103">
        <v>0</v>
      </c>
      <c r="E2" s="103">
        <v>0</v>
      </c>
      <c r="F2" s="103">
        <v>0</v>
      </c>
      <c r="G2" s="103">
        <v>0</v>
      </c>
      <c r="H2" s="103">
        <v>0</v>
      </c>
      <c r="I2" s="103">
        <v>0</v>
      </c>
    </row>
    <row r="3" spans="1:9" x14ac:dyDescent="0.25">
      <c r="A3" s="32" t="s">
        <v>95</v>
      </c>
      <c r="B3" s="98" t="s">
        <v>104</v>
      </c>
      <c r="C3" s="32">
        <v>0.1</v>
      </c>
      <c r="D3" s="32">
        <v>1.8</v>
      </c>
      <c r="E3" s="32">
        <v>2.2000000000000002</v>
      </c>
      <c r="F3" s="103">
        <f>9*C3</f>
        <v>0.9</v>
      </c>
      <c r="G3" s="103">
        <f>4*D3</f>
        <v>7.2</v>
      </c>
      <c r="H3" s="103">
        <f>4*E3</f>
        <v>8.8000000000000007</v>
      </c>
      <c r="I3" s="103">
        <f>SUM(F3:H3)</f>
        <v>16.899999999999999</v>
      </c>
    </row>
    <row r="4" spans="1:9" x14ac:dyDescent="0.25">
      <c r="A4" s="32" t="s">
        <v>85</v>
      </c>
      <c r="B4" s="98" t="s">
        <v>105</v>
      </c>
      <c r="C4" s="103">
        <f>4.5*0/14</f>
        <v>0</v>
      </c>
      <c r="D4" s="103">
        <f>4.5*2/14</f>
        <v>0.6428571428571429</v>
      </c>
      <c r="E4" s="103">
        <f>4.5*1/14</f>
        <v>0.32142857142857145</v>
      </c>
      <c r="F4" s="103">
        <f>9*C4</f>
        <v>0</v>
      </c>
      <c r="G4" s="103">
        <f>4*D4</f>
        <v>2.5714285714285716</v>
      </c>
      <c r="H4" s="103">
        <f>4*E4</f>
        <v>1.2857142857142858</v>
      </c>
      <c r="I4" s="103">
        <f>SUM(F4:H4)</f>
        <v>3.8571428571428577</v>
      </c>
    </row>
    <row r="5" spans="1:9" x14ac:dyDescent="0.25">
      <c r="A5" s="32" t="s">
        <v>106</v>
      </c>
      <c r="B5" s="98" t="s">
        <v>107</v>
      </c>
      <c r="C5" s="103">
        <v>1.6</v>
      </c>
      <c r="D5" s="103">
        <f>29-12</f>
        <v>17</v>
      </c>
      <c r="E5" s="103">
        <v>11</v>
      </c>
      <c r="F5" s="103">
        <f>9*C5</f>
        <v>14.4</v>
      </c>
      <c r="G5" s="103">
        <f>4*D5</f>
        <v>68</v>
      </c>
      <c r="H5" s="103">
        <f>4*E5</f>
        <v>44</v>
      </c>
      <c r="I5" s="103">
        <f>SUM(F5:H5)</f>
        <v>126.4</v>
      </c>
    </row>
    <row r="6" spans="1:9" x14ac:dyDescent="0.25">
      <c r="A6" s="104" t="s">
        <v>86</v>
      </c>
      <c r="B6" s="105" t="s">
        <v>108</v>
      </c>
      <c r="C6" s="103">
        <v>9</v>
      </c>
      <c r="D6" s="103">
        <v>2</v>
      </c>
      <c r="E6" s="106">
        <v>4.7</v>
      </c>
      <c r="F6" s="103">
        <f>9*C6</f>
        <v>81</v>
      </c>
      <c r="G6" s="103">
        <f>4*D6</f>
        <v>8</v>
      </c>
      <c r="H6" s="103">
        <f>4*E6</f>
        <v>18.8</v>
      </c>
      <c r="I6" s="103">
        <f>SUM(F6:H6)</f>
        <v>107.8</v>
      </c>
    </row>
    <row r="7" spans="1:9" x14ac:dyDescent="0.25">
      <c r="A7" s="32" t="s">
        <v>109</v>
      </c>
      <c r="B7" s="98" t="s">
        <v>104</v>
      </c>
      <c r="C7" s="103">
        <v>3.6</v>
      </c>
      <c r="D7" s="103">
        <v>0</v>
      </c>
      <c r="E7" s="103">
        <v>31</v>
      </c>
      <c r="F7" s="103">
        <f>9*C7</f>
        <v>32.4</v>
      </c>
      <c r="G7" s="103">
        <f>4*D7</f>
        <v>0</v>
      </c>
      <c r="H7" s="103">
        <f>4*E7</f>
        <v>124</v>
      </c>
      <c r="I7" s="103">
        <f>SUM(F7:H7)</f>
        <v>156.4</v>
      </c>
    </row>
    <row r="8" spans="1:9" x14ac:dyDescent="0.25">
      <c r="A8" s="32" t="s">
        <v>110</v>
      </c>
      <c r="B8" s="98" t="s">
        <v>111</v>
      </c>
      <c r="C8" s="103">
        <v>10</v>
      </c>
      <c r="D8" s="103">
        <v>0</v>
      </c>
      <c r="E8" s="103">
        <v>28</v>
      </c>
      <c r="F8" s="103">
        <f>9*C8</f>
        <v>90</v>
      </c>
      <c r="G8" s="103">
        <f>4*D8</f>
        <v>0</v>
      </c>
      <c r="H8" s="103">
        <f>4*E8</f>
        <v>112</v>
      </c>
      <c r="I8" s="103">
        <f>SUM(F8:H8)</f>
        <v>202</v>
      </c>
    </row>
    <row r="9" spans="1:9" x14ac:dyDescent="0.25">
      <c r="A9" s="32" t="s">
        <v>112</v>
      </c>
      <c r="B9" s="98">
        <v>1</v>
      </c>
      <c r="C9" s="103">
        <v>8.3000000000000007</v>
      </c>
      <c r="D9" s="103">
        <v>0</v>
      </c>
      <c r="E9" s="103">
        <v>11.46</v>
      </c>
      <c r="F9" s="103">
        <f>9*C9</f>
        <v>74.7</v>
      </c>
      <c r="G9" s="103">
        <f>4*D9</f>
        <v>0</v>
      </c>
      <c r="H9" s="103">
        <f>4*E9</f>
        <v>45.84</v>
      </c>
      <c r="I9" s="103">
        <f>SUM(F9:H9)</f>
        <v>120.54</v>
      </c>
    </row>
    <row r="10" spans="1:9" x14ac:dyDescent="0.25">
      <c r="A10" s="32" t="s">
        <v>88</v>
      </c>
      <c r="B10" s="98">
        <v>1</v>
      </c>
      <c r="C10" s="103">
        <v>6.18</v>
      </c>
      <c r="D10" s="103">
        <v>0</v>
      </c>
      <c r="E10" s="103">
        <v>8.52</v>
      </c>
      <c r="F10" s="103">
        <f>9*C10</f>
        <v>55.62</v>
      </c>
      <c r="G10" s="103">
        <f>4*D10</f>
        <v>0</v>
      </c>
      <c r="H10" s="103">
        <f>4*E10</f>
        <v>34.08</v>
      </c>
      <c r="I10" s="103">
        <f>SUM(F10:H10)</f>
        <v>89.699999999999989</v>
      </c>
    </row>
    <row r="11" spans="1:9" x14ac:dyDescent="0.25">
      <c r="A11" s="32" t="s">
        <v>113</v>
      </c>
      <c r="B11" s="98">
        <v>1</v>
      </c>
      <c r="C11" s="103">
        <v>5.4</v>
      </c>
      <c r="D11" s="103">
        <v>0</v>
      </c>
      <c r="E11" s="103">
        <v>7.46</v>
      </c>
      <c r="F11" s="103">
        <f>9*C11</f>
        <v>48.6</v>
      </c>
      <c r="G11" s="103">
        <f>4*D11</f>
        <v>0</v>
      </c>
      <c r="H11" s="103">
        <f>4*E11</f>
        <v>29.84</v>
      </c>
      <c r="I11" s="103">
        <f>SUM(F11:H11)</f>
        <v>78.44</v>
      </c>
    </row>
    <row r="12" spans="1:9" x14ac:dyDescent="0.25">
      <c r="A12" s="32" t="s">
        <v>90</v>
      </c>
      <c r="B12" s="98">
        <v>1</v>
      </c>
      <c r="C12" s="103">
        <v>5</v>
      </c>
      <c r="D12" s="103">
        <v>0</v>
      </c>
      <c r="E12" s="103">
        <v>6</v>
      </c>
      <c r="F12" s="103">
        <f>9*C12</f>
        <v>45</v>
      </c>
      <c r="G12" s="103">
        <f>4*D12</f>
        <v>0</v>
      </c>
      <c r="H12" s="103">
        <f>4*E12</f>
        <v>24</v>
      </c>
      <c r="I12" s="103">
        <f>SUM(F12:H12)</f>
        <v>69</v>
      </c>
    </row>
    <row r="13" spans="1:9" x14ac:dyDescent="0.25">
      <c r="A13" s="32" t="s">
        <v>96</v>
      </c>
      <c r="B13" s="98">
        <v>1</v>
      </c>
      <c r="C13" s="32">
        <v>0.5</v>
      </c>
      <c r="D13" s="32">
        <v>0</v>
      </c>
      <c r="E13" s="32">
        <v>0</v>
      </c>
      <c r="F13" s="103">
        <f>9*C13</f>
        <v>4.5</v>
      </c>
      <c r="G13" s="103">
        <f>4*D13</f>
        <v>0</v>
      </c>
      <c r="H13" s="103">
        <f>4*E13</f>
        <v>0</v>
      </c>
      <c r="I13" s="103">
        <f>SUM(F13:H13)</f>
        <v>4.5</v>
      </c>
    </row>
    <row r="14" spans="1:9" x14ac:dyDescent="0.25">
      <c r="A14" s="32" t="s">
        <v>84</v>
      </c>
      <c r="B14" s="98" t="s">
        <v>114</v>
      </c>
      <c r="C14" s="103">
        <v>0.5</v>
      </c>
      <c r="D14" s="103">
        <v>0</v>
      </c>
      <c r="E14" s="103">
        <v>50</v>
      </c>
      <c r="F14" s="103">
        <f>9*C14</f>
        <v>4.5</v>
      </c>
      <c r="G14" s="103">
        <f>4*D14</f>
        <v>0</v>
      </c>
      <c r="H14" s="103">
        <f>4*E14</f>
        <v>200</v>
      </c>
      <c r="I14" s="103">
        <f>SUM(F14:H14)</f>
        <v>204.5</v>
      </c>
    </row>
    <row r="15" spans="1:9" x14ac:dyDescent="0.25">
      <c r="A15" s="32" t="s">
        <v>89</v>
      </c>
      <c r="B15" s="98" t="s">
        <v>115</v>
      </c>
      <c r="C15" s="103">
        <v>0</v>
      </c>
      <c r="D15" s="103">
        <v>1</v>
      </c>
      <c r="E15" s="103">
        <v>0.6</v>
      </c>
      <c r="F15" s="103">
        <f>9*C15</f>
        <v>0</v>
      </c>
      <c r="G15" s="103">
        <f>4*D15</f>
        <v>4</v>
      </c>
      <c r="H15" s="103">
        <f>4*E15</f>
        <v>2.4</v>
      </c>
      <c r="I15" s="103">
        <f>SUM(F15:H15)</f>
        <v>6.4</v>
      </c>
    </row>
    <row r="16" spans="1:9" x14ac:dyDescent="0.25">
      <c r="A16" s="32" t="s">
        <v>116</v>
      </c>
      <c r="B16" s="98" t="s">
        <v>108</v>
      </c>
      <c r="C16" s="103">
        <v>14</v>
      </c>
      <c r="D16" s="103">
        <v>0</v>
      </c>
      <c r="E16" s="103">
        <v>0</v>
      </c>
      <c r="F16" s="103">
        <f>9*C16</f>
        <v>126</v>
      </c>
      <c r="G16" s="103">
        <f>4*D16</f>
        <v>0</v>
      </c>
      <c r="H16" s="103">
        <f>4*E16</f>
        <v>0</v>
      </c>
      <c r="I16" s="103">
        <f>SUM(F16:H16)</f>
        <v>126</v>
      </c>
    </row>
    <row r="17" spans="1:9" x14ac:dyDescent="0.25">
      <c r="A17" s="32" t="s">
        <v>122</v>
      </c>
      <c r="B17" s="98" t="s">
        <v>123</v>
      </c>
      <c r="C17" s="103">
        <v>11</v>
      </c>
      <c r="D17" s="103">
        <v>0</v>
      </c>
      <c r="E17" s="103">
        <v>23</v>
      </c>
      <c r="F17" s="103">
        <f>9*C17</f>
        <v>99</v>
      </c>
      <c r="G17" s="103">
        <f>4*D17</f>
        <v>0</v>
      </c>
      <c r="H17" s="103">
        <f>4*E17</f>
        <v>92</v>
      </c>
      <c r="I17" s="103">
        <f>SUM(F17:H17)</f>
        <v>191</v>
      </c>
    </row>
    <row r="18" spans="1:9" x14ac:dyDescent="0.25">
      <c r="A18" s="32" t="s">
        <v>124</v>
      </c>
      <c r="B18" s="98" t="s">
        <v>121</v>
      </c>
      <c r="C18" s="32">
        <v>5</v>
      </c>
      <c r="D18" s="32">
        <v>0</v>
      </c>
      <c r="E18" s="32">
        <v>25</v>
      </c>
      <c r="F18" s="32">
        <f>9*C18</f>
        <v>45</v>
      </c>
      <c r="G18" s="32">
        <f>4*D18</f>
        <v>0</v>
      </c>
      <c r="H18" s="32">
        <f>4*E18</f>
        <v>100</v>
      </c>
      <c r="I18" s="32">
        <f>SUM(F18:H18)</f>
        <v>145</v>
      </c>
    </row>
    <row r="19" spans="1:9" x14ac:dyDescent="0.25">
      <c r="A19" s="32" t="s">
        <v>94</v>
      </c>
      <c r="B19" s="98" t="s">
        <v>117</v>
      </c>
      <c r="C19" s="103">
        <v>0.8</v>
      </c>
      <c r="D19" s="103">
        <v>0</v>
      </c>
      <c r="E19" s="103">
        <v>34</v>
      </c>
      <c r="F19" s="103">
        <f>9*C19</f>
        <v>7.2</v>
      </c>
      <c r="G19" s="103">
        <f>4*D19</f>
        <v>0</v>
      </c>
      <c r="H19" s="103">
        <f>4*E19</f>
        <v>136</v>
      </c>
      <c r="I19" s="103">
        <f>SUM(F19:H19)</f>
        <v>143.19999999999999</v>
      </c>
    </row>
    <row r="20" spans="1:9" x14ac:dyDescent="0.25">
      <c r="A20" s="32" t="s">
        <v>125</v>
      </c>
      <c r="B20" s="98" t="s">
        <v>126</v>
      </c>
      <c r="C20" s="32">
        <v>0.6</v>
      </c>
      <c r="D20" s="32">
        <v>4.9000000000000004</v>
      </c>
      <c r="E20" s="32">
        <v>2.4</v>
      </c>
      <c r="F20" s="32">
        <f>9*C20</f>
        <v>5.3999999999999995</v>
      </c>
      <c r="G20" s="32">
        <f>4*D20</f>
        <v>19.600000000000001</v>
      </c>
      <c r="H20" s="32">
        <f>4*E20</f>
        <v>9.6</v>
      </c>
      <c r="I20" s="32">
        <f>SUM(F20:H20)</f>
        <v>34.6</v>
      </c>
    </row>
  </sheetData>
  <autoFilter ref="A1:I14">
    <sortState ref="A2:I20">
      <sortCondition ref="A1:A14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E3" sqref="E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2" customWidth="1"/>
    <col min="11" max="11" width="10.28515625" style="32" customWidth="1"/>
    <col min="12" max="12" width="12.85546875" style="32" customWidth="1"/>
    <col min="13" max="13" width="13.85546875" style="32" customWidth="1"/>
    <col min="14" max="14" width="9" style="32" customWidth="1"/>
    <col min="15" max="15" width="10.28515625" style="32" customWidth="1"/>
    <col min="16" max="16" width="12.85546875" style="32" customWidth="1"/>
    <col min="17" max="17" width="13.85546875" style="32" customWidth="1"/>
    <col min="18" max="18" width="8.7109375" customWidth="1"/>
    <col min="19" max="19" width="7.42578125" style="32" customWidth="1"/>
    <col min="20" max="20" width="5" style="32" customWidth="1"/>
    <col min="21" max="21" width="5.42578125" style="32" customWidth="1"/>
    <col min="22" max="22" width="6.5703125" style="32" customWidth="1"/>
    <col min="23" max="23" width="8.85546875" style="32" customWidth="1"/>
    <col min="24" max="24" width="8" style="32" customWidth="1"/>
    <col min="25" max="1025" width="8.7109375" customWidth="1"/>
  </cols>
  <sheetData>
    <row r="1" spans="1:24" ht="12" customHeight="1" x14ac:dyDescent="0.25">
      <c r="A1" s="21"/>
      <c r="B1" s="23"/>
      <c r="C1" s="33"/>
      <c r="D1" s="33"/>
      <c r="E1" s="33"/>
      <c r="F1" s="107"/>
      <c r="G1" s="107"/>
      <c r="H1" s="107"/>
      <c r="J1" s="120"/>
      <c r="K1" s="120"/>
      <c r="L1" s="120"/>
      <c r="M1" s="120"/>
      <c r="N1" s="120"/>
      <c r="O1" s="120"/>
      <c r="P1" s="120"/>
      <c r="Q1" s="120"/>
      <c r="S1" s="120"/>
      <c r="T1" s="120"/>
      <c r="U1" s="120"/>
      <c r="V1" s="120"/>
      <c r="W1" s="120"/>
      <c r="X1" s="120"/>
    </row>
    <row r="2" spans="1:24" ht="29.25" customHeight="1" x14ac:dyDescent="0.25">
      <c r="A2" s="34" t="s">
        <v>62</v>
      </c>
      <c r="B2" s="35" t="s">
        <v>63</v>
      </c>
      <c r="C2" s="35" t="s">
        <v>5</v>
      </c>
      <c r="D2" s="35" t="s">
        <v>47</v>
      </c>
      <c r="E2" s="35" t="s">
        <v>64</v>
      </c>
      <c r="F2" s="39" t="s">
        <v>65</v>
      </c>
      <c r="G2" s="39" t="s">
        <v>118</v>
      </c>
      <c r="H2" s="40" t="s">
        <v>119</v>
      </c>
      <c r="I2" s="108"/>
      <c r="J2" s="109"/>
      <c r="K2" s="109"/>
      <c r="L2" s="109"/>
      <c r="M2" s="109"/>
      <c r="N2" s="109"/>
      <c r="O2" s="109"/>
      <c r="P2" s="109"/>
      <c r="Q2" s="109"/>
      <c r="S2" s="110"/>
      <c r="T2" s="110"/>
      <c r="U2" s="110"/>
      <c r="V2" s="110"/>
      <c r="W2" s="110"/>
      <c r="X2" s="110"/>
    </row>
    <row r="3" spans="1:24" x14ac:dyDescent="0.25">
      <c r="A3" s="50">
        <v>42992</v>
      </c>
      <c r="B3" s="51">
        <v>1</v>
      </c>
      <c r="C3" s="52">
        <f>Measured!B5</f>
        <v>199.8</v>
      </c>
      <c r="D3" s="52">
        <v>160</v>
      </c>
      <c r="E3" s="52">
        <f t="shared" ref="E3:E66" si="0">C3-D3</f>
        <v>39.800000000000011</v>
      </c>
      <c r="F3" s="52">
        <f t="shared" ref="F3:F66" si="1">13*C3</f>
        <v>2597.4</v>
      </c>
      <c r="G3" s="52">
        <f t="shared" ref="G3:G66" si="2">E3*31</f>
        <v>1233.8000000000004</v>
      </c>
      <c r="H3" s="53">
        <f t="shared" ref="H3:H66" si="3">MIN($G3/3500,$F3/3500)</f>
        <v>0.35251428571428584</v>
      </c>
      <c r="I3" s="54"/>
      <c r="J3" s="111"/>
      <c r="K3" s="111"/>
      <c r="L3" s="111"/>
      <c r="M3" s="111"/>
      <c r="N3" s="112"/>
      <c r="O3" s="112"/>
      <c r="P3" s="112"/>
      <c r="Q3" s="112"/>
    </row>
    <row r="4" spans="1:24" x14ac:dyDescent="0.25">
      <c r="A4" s="62">
        <v>42993</v>
      </c>
      <c r="B4" s="63">
        <f t="shared" ref="B4:B67" si="4">B3+1</f>
        <v>2</v>
      </c>
      <c r="C4" s="64">
        <f t="shared" ref="C4:C67" si="5">C3-H3</f>
        <v>199.44748571428573</v>
      </c>
      <c r="D4" s="64">
        <v>160</v>
      </c>
      <c r="E4" s="64">
        <f t="shared" si="0"/>
        <v>39.447485714285733</v>
      </c>
      <c r="F4" s="64">
        <f t="shared" si="1"/>
        <v>2592.8173142857145</v>
      </c>
      <c r="G4" s="64">
        <f t="shared" si="2"/>
        <v>1222.8720571428578</v>
      </c>
      <c r="H4" s="65">
        <f t="shared" si="3"/>
        <v>0.34939201632653077</v>
      </c>
      <c r="I4" s="54"/>
      <c r="J4" s="113"/>
      <c r="K4" s="113"/>
      <c r="L4" s="113"/>
      <c r="M4" s="113"/>
      <c r="N4" s="112"/>
      <c r="O4" s="112"/>
      <c r="P4" s="112"/>
      <c r="Q4" s="112"/>
    </row>
    <row r="5" spans="1:24" x14ac:dyDescent="0.25">
      <c r="A5" s="62">
        <v>42994</v>
      </c>
      <c r="B5" s="63">
        <f t="shared" si="4"/>
        <v>3</v>
      </c>
      <c r="C5" s="64">
        <f t="shared" si="5"/>
        <v>199.0980936979592</v>
      </c>
      <c r="D5" s="64">
        <v>160</v>
      </c>
      <c r="E5" s="64">
        <f t="shared" si="0"/>
        <v>39.0980936979592</v>
      </c>
      <c r="F5" s="64">
        <f t="shared" si="1"/>
        <v>2588.2752180734697</v>
      </c>
      <c r="G5" s="64">
        <f t="shared" si="2"/>
        <v>1212.0409046367351</v>
      </c>
      <c r="H5" s="65">
        <f t="shared" si="3"/>
        <v>0.34629740132478148</v>
      </c>
      <c r="I5" s="54"/>
      <c r="J5" s="113"/>
      <c r="K5" s="113"/>
      <c r="L5" s="113"/>
      <c r="M5" s="113"/>
      <c r="N5" s="112"/>
      <c r="O5" s="112"/>
      <c r="P5" s="112"/>
      <c r="Q5" s="112"/>
    </row>
    <row r="6" spans="1:24" x14ac:dyDescent="0.25">
      <c r="A6" s="62">
        <v>42995</v>
      </c>
      <c r="B6" s="63">
        <f t="shared" si="4"/>
        <v>4</v>
      </c>
      <c r="C6" s="64">
        <f t="shared" si="5"/>
        <v>198.75179629663441</v>
      </c>
      <c r="D6" s="64">
        <v>160</v>
      </c>
      <c r="E6" s="64">
        <f t="shared" si="0"/>
        <v>38.75179629663441</v>
      </c>
      <c r="F6" s="64">
        <f t="shared" si="1"/>
        <v>2583.7733518562472</v>
      </c>
      <c r="G6" s="64">
        <f t="shared" si="2"/>
        <v>1201.3056851956667</v>
      </c>
      <c r="H6" s="65">
        <f t="shared" si="3"/>
        <v>0.34323019577019048</v>
      </c>
      <c r="I6" s="54"/>
      <c r="J6" s="113"/>
      <c r="K6" s="113"/>
      <c r="L6" s="113"/>
      <c r="M6" s="113"/>
      <c r="N6" s="112"/>
      <c r="O6" s="112"/>
      <c r="P6" s="112"/>
      <c r="Q6" s="112"/>
    </row>
    <row r="7" spans="1:24" x14ac:dyDescent="0.25">
      <c r="A7" s="62">
        <v>42996</v>
      </c>
      <c r="B7" s="63">
        <f t="shared" si="4"/>
        <v>5</v>
      </c>
      <c r="C7" s="64">
        <f t="shared" si="5"/>
        <v>198.40856610086422</v>
      </c>
      <c r="D7" s="64">
        <v>160</v>
      </c>
      <c r="E7" s="64">
        <f t="shared" si="0"/>
        <v>38.408566100864221</v>
      </c>
      <c r="F7" s="64">
        <f t="shared" si="1"/>
        <v>2579.3113593112348</v>
      </c>
      <c r="G7" s="64">
        <f t="shared" si="2"/>
        <v>1190.6655491267909</v>
      </c>
      <c r="H7" s="65">
        <f t="shared" si="3"/>
        <v>0.34019015689336884</v>
      </c>
      <c r="I7" s="54"/>
    </row>
    <row r="8" spans="1:24" x14ac:dyDescent="0.25">
      <c r="A8" s="62">
        <v>42997</v>
      </c>
      <c r="B8" s="63">
        <f t="shared" si="4"/>
        <v>6</v>
      </c>
      <c r="C8" s="64">
        <f t="shared" si="5"/>
        <v>198.06837594397086</v>
      </c>
      <c r="D8" s="64">
        <v>160</v>
      </c>
      <c r="E8" s="64">
        <f t="shared" si="0"/>
        <v>38.068375943970864</v>
      </c>
      <c r="F8" s="64">
        <f t="shared" si="1"/>
        <v>2574.8888872716211</v>
      </c>
      <c r="G8" s="64">
        <f t="shared" si="2"/>
        <v>1180.1196542630969</v>
      </c>
      <c r="H8" s="65">
        <f t="shared" si="3"/>
        <v>0.33717704407517052</v>
      </c>
      <c r="I8" s="54"/>
    </row>
    <row r="9" spans="1:24" x14ac:dyDescent="0.25">
      <c r="A9" s="62">
        <v>42998</v>
      </c>
      <c r="B9" s="63">
        <f t="shared" si="4"/>
        <v>7</v>
      </c>
      <c r="C9" s="64">
        <f t="shared" si="5"/>
        <v>197.7311988998957</v>
      </c>
      <c r="D9" s="64">
        <v>160</v>
      </c>
      <c r="E9" s="64">
        <f t="shared" si="0"/>
        <v>37.731198899895702</v>
      </c>
      <c r="F9" s="64">
        <f t="shared" si="1"/>
        <v>2570.5055856986442</v>
      </c>
      <c r="G9" s="64">
        <f t="shared" si="2"/>
        <v>1169.6671658967668</v>
      </c>
      <c r="H9" s="65">
        <f t="shared" si="3"/>
        <v>0.33419061882764767</v>
      </c>
      <c r="I9" s="54"/>
    </row>
    <row r="10" spans="1:24" x14ac:dyDescent="0.25">
      <c r="A10" s="62">
        <v>42999</v>
      </c>
      <c r="B10" s="63">
        <f t="shared" si="4"/>
        <v>8</v>
      </c>
      <c r="C10" s="64">
        <f t="shared" si="5"/>
        <v>197.39700828106805</v>
      </c>
      <c r="D10" s="64">
        <v>160</v>
      </c>
      <c r="E10" s="64">
        <f t="shared" si="0"/>
        <v>37.397008281068054</v>
      </c>
      <c r="F10" s="64">
        <f t="shared" si="1"/>
        <v>2566.1611076538848</v>
      </c>
      <c r="G10" s="64">
        <f t="shared" si="2"/>
        <v>1159.3072567131096</v>
      </c>
      <c r="H10" s="65">
        <f t="shared" si="3"/>
        <v>0.33123064477517417</v>
      </c>
      <c r="I10" s="54"/>
    </row>
    <row r="11" spans="1:24" x14ac:dyDescent="0.25">
      <c r="A11" s="62">
        <v>43000</v>
      </c>
      <c r="B11" s="63">
        <f t="shared" si="4"/>
        <v>9</v>
      </c>
      <c r="C11" s="64">
        <f t="shared" si="5"/>
        <v>197.06577763629289</v>
      </c>
      <c r="D11" s="64">
        <v>160</v>
      </c>
      <c r="E11" s="64">
        <f t="shared" si="0"/>
        <v>37.065777636292893</v>
      </c>
      <c r="F11" s="64">
        <f t="shared" si="1"/>
        <v>2561.8551092718076</v>
      </c>
      <c r="G11" s="64">
        <f t="shared" si="2"/>
        <v>1149.0391067250796</v>
      </c>
      <c r="H11" s="65">
        <f t="shared" si="3"/>
        <v>0.328296887635737</v>
      </c>
      <c r="I11" s="54"/>
    </row>
    <row r="12" spans="1:24" x14ac:dyDescent="0.25">
      <c r="A12" s="62">
        <v>43001</v>
      </c>
      <c r="B12" s="63">
        <f t="shared" si="4"/>
        <v>10</v>
      </c>
      <c r="C12" s="64">
        <f t="shared" si="5"/>
        <v>196.73748074865716</v>
      </c>
      <c r="D12" s="64">
        <v>160</v>
      </c>
      <c r="E12" s="64">
        <f t="shared" si="0"/>
        <v>36.737480748657163</v>
      </c>
      <c r="F12" s="64">
        <f t="shared" si="1"/>
        <v>2557.5872497325431</v>
      </c>
      <c r="G12" s="64">
        <f t="shared" si="2"/>
        <v>1138.861903208372</v>
      </c>
      <c r="H12" s="65">
        <f t="shared" si="3"/>
        <v>0.325389115202392</v>
      </c>
      <c r="I12" s="54"/>
    </row>
    <row r="13" spans="1:24" x14ac:dyDescent="0.25">
      <c r="A13" s="62">
        <v>43002</v>
      </c>
      <c r="B13" s="63">
        <f t="shared" si="4"/>
        <v>11</v>
      </c>
      <c r="C13" s="64">
        <f t="shared" si="5"/>
        <v>196.41209163345476</v>
      </c>
      <c r="D13" s="64">
        <v>160</v>
      </c>
      <c r="E13" s="64">
        <f t="shared" si="0"/>
        <v>36.412091633454764</v>
      </c>
      <c r="F13" s="64">
        <f t="shared" si="1"/>
        <v>2553.3571912349121</v>
      </c>
      <c r="G13" s="64">
        <f t="shared" si="2"/>
        <v>1128.7748406370977</v>
      </c>
      <c r="H13" s="65">
        <f t="shared" si="3"/>
        <v>0.32250709732488503</v>
      </c>
      <c r="I13" s="54"/>
    </row>
    <row r="14" spans="1:24" x14ac:dyDescent="0.25">
      <c r="A14" s="62">
        <v>43003</v>
      </c>
      <c r="B14" s="63">
        <f t="shared" si="4"/>
        <v>12</v>
      </c>
      <c r="C14" s="64">
        <f t="shared" si="5"/>
        <v>196.08958453612988</v>
      </c>
      <c r="D14" s="64">
        <v>160</v>
      </c>
      <c r="E14" s="64">
        <f t="shared" si="0"/>
        <v>36.089584536129877</v>
      </c>
      <c r="F14" s="64">
        <f t="shared" si="1"/>
        <v>2549.1645989696885</v>
      </c>
      <c r="G14" s="64">
        <f t="shared" si="2"/>
        <v>1118.7771206200262</v>
      </c>
      <c r="H14" s="65">
        <f t="shared" si="3"/>
        <v>0.31965060589143607</v>
      </c>
      <c r="I14" s="54"/>
    </row>
    <row r="15" spans="1:24" x14ac:dyDescent="0.25">
      <c r="A15" s="62">
        <v>43004</v>
      </c>
      <c r="B15" s="63">
        <f t="shared" si="4"/>
        <v>13</v>
      </c>
      <c r="C15" s="64">
        <f t="shared" si="5"/>
        <v>195.76993393023844</v>
      </c>
      <c r="D15" s="64">
        <v>160</v>
      </c>
      <c r="E15" s="64">
        <f t="shared" si="0"/>
        <v>35.769933930238437</v>
      </c>
      <c r="F15" s="64">
        <f t="shared" si="1"/>
        <v>2545.0091410930995</v>
      </c>
      <c r="G15" s="64">
        <f t="shared" si="2"/>
        <v>1108.8679518373915</v>
      </c>
      <c r="H15" s="65">
        <f t="shared" si="3"/>
        <v>0.31681941481068326</v>
      </c>
      <c r="I15" s="54"/>
    </row>
    <row r="16" spans="1:24" x14ac:dyDescent="0.25">
      <c r="A16" s="62">
        <v>43005</v>
      </c>
      <c r="B16" s="63">
        <f t="shared" si="4"/>
        <v>14</v>
      </c>
      <c r="C16" s="64">
        <f t="shared" si="5"/>
        <v>195.45311451542776</v>
      </c>
      <c r="D16" s="64">
        <v>160</v>
      </c>
      <c r="E16" s="64">
        <f t="shared" si="0"/>
        <v>35.453114515427757</v>
      </c>
      <c r="F16" s="64">
        <f t="shared" si="1"/>
        <v>2540.890488700561</v>
      </c>
      <c r="G16" s="64">
        <f t="shared" si="2"/>
        <v>1099.0465499782604</v>
      </c>
      <c r="H16" s="65">
        <f t="shared" si="3"/>
        <v>0.31401329999378869</v>
      </c>
      <c r="I16" s="54"/>
    </row>
    <row r="17" spans="1:9" x14ac:dyDescent="0.25">
      <c r="A17" s="62">
        <v>43006</v>
      </c>
      <c r="B17" s="63">
        <f t="shared" si="4"/>
        <v>15</v>
      </c>
      <c r="C17" s="64">
        <f t="shared" si="5"/>
        <v>195.13910121543398</v>
      </c>
      <c r="D17" s="64">
        <v>160</v>
      </c>
      <c r="E17" s="64">
        <f t="shared" si="0"/>
        <v>35.139101215433982</v>
      </c>
      <c r="F17" s="64">
        <f t="shared" si="1"/>
        <v>2536.8083158006416</v>
      </c>
      <c r="G17" s="64">
        <f t="shared" si="2"/>
        <v>1089.3121376784534</v>
      </c>
      <c r="H17" s="65">
        <f t="shared" si="3"/>
        <v>0.31123203933670096</v>
      </c>
      <c r="I17" s="54"/>
    </row>
    <row r="18" spans="1:9" x14ac:dyDescent="0.25">
      <c r="A18" s="62">
        <v>43007</v>
      </c>
      <c r="B18" s="63">
        <f t="shared" si="4"/>
        <v>16</v>
      </c>
      <c r="C18" s="64">
        <f t="shared" si="5"/>
        <v>194.82786917609729</v>
      </c>
      <c r="D18" s="64">
        <v>160</v>
      </c>
      <c r="E18" s="64">
        <f t="shared" si="0"/>
        <v>34.827869176097295</v>
      </c>
      <c r="F18" s="64">
        <f t="shared" si="1"/>
        <v>2532.7622992892648</v>
      </c>
      <c r="G18" s="64">
        <f t="shared" si="2"/>
        <v>1079.6639444590162</v>
      </c>
      <c r="H18" s="65">
        <f t="shared" si="3"/>
        <v>0.30847541270257606</v>
      </c>
      <c r="I18" s="54"/>
    </row>
    <row r="19" spans="1:9" x14ac:dyDescent="0.25">
      <c r="A19" s="62">
        <v>43008</v>
      </c>
      <c r="B19" s="63">
        <f t="shared" si="4"/>
        <v>17</v>
      </c>
      <c r="C19" s="64">
        <f t="shared" si="5"/>
        <v>194.51939376339473</v>
      </c>
      <c r="D19" s="64">
        <v>160</v>
      </c>
      <c r="E19" s="64">
        <f t="shared" si="0"/>
        <v>34.519393763394731</v>
      </c>
      <c r="F19" s="64">
        <f t="shared" si="1"/>
        <v>2528.7521189241315</v>
      </c>
      <c r="G19" s="64">
        <f t="shared" si="2"/>
        <v>1070.1012066652368</v>
      </c>
      <c r="H19" s="65">
        <f t="shared" si="3"/>
        <v>0.30574320190435333</v>
      </c>
      <c r="I19" s="54"/>
    </row>
    <row r="20" spans="1:9" x14ac:dyDescent="0.25">
      <c r="A20" s="62">
        <v>43009</v>
      </c>
      <c r="B20" s="63">
        <f t="shared" si="4"/>
        <v>18</v>
      </c>
      <c r="C20" s="64">
        <f t="shared" si="5"/>
        <v>194.21365056149037</v>
      </c>
      <c r="D20" s="64">
        <v>160</v>
      </c>
      <c r="E20" s="64">
        <f t="shared" si="0"/>
        <v>34.213650561490368</v>
      </c>
      <c r="F20" s="64">
        <f t="shared" si="1"/>
        <v>2524.7774572993749</v>
      </c>
      <c r="G20" s="64">
        <f t="shared" si="2"/>
        <v>1060.6231674062014</v>
      </c>
      <c r="H20" s="65">
        <f t="shared" si="3"/>
        <v>0.30303519068748613</v>
      </c>
      <c r="I20" s="54"/>
    </row>
    <row r="21" spans="1:9" x14ac:dyDescent="0.25">
      <c r="A21" s="62">
        <v>43010</v>
      </c>
      <c r="B21" s="63">
        <f t="shared" si="4"/>
        <v>19</v>
      </c>
      <c r="C21" s="64">
        <f t="shared" si="5"/>
        <v>193.91061537080287</v>
      </c>
      <c r="D21" s="64">
        <v>160</v>
      </c>
      <c r="E21" s="64">
        <f t="shared" si="0"/>
        <v>33.910615370802873</v>
      </c>
      <c r="F21" s="64">
        <f t="shared" si="1"/>
        <v>2520.8379998204373</v>
      </c>
      <c r="G21" s="64">
        <f t="shared" si="2"/>
        <v>1051.2290764948891</v>
      </c>
      <c r="H21" s="65">
        <f t="shared" si="3"/>
        <v>0.30035116471282547</v>
      </c>
      <c r="I21" s="54"/>
    </row>
    <row r="22" spans="1:9" x14ac:dyDescent="0.25">
      <c r="A22" s="62">
        <v>43011</v>
      </c>
      <c r="B22" s="63">
        <f t="shared" si="4"/>
        <v>20</v>
      </c>
      <c r="C22" s="64">
        <f t="shared" si="5"/>
        <v>193.61026420609005</v>
      </c>
      <c r="D22" s="64">
        <v>160</v>
      </c>
      <c r="E22" s="64">
        <f t="shared" si="0"/>
        <v>33.610264206090051</v>
      </c>
      <c r="F22" s="64">
        <f t="shared" si="1"/>
        <v>2516.9334346791707</v>
      </c>
      <c r="G22" s="64">
        <f t="shared" si="2"/>
        <v>1041.9181903887916</v>
      </c>
      <c r="H22" s="65">
        <f t="shared" si="3"/>
        <v>0.29769091153965471</v>
      </c>
      <c r="I22" s="54"/>
    </row>
    <row r="23" spans="1:9" x14ac:dyDescent="0.25">
      <c r="A23" s="62">
        <v>43012</v>
      </c>
      <c r="B23" s="63">
        <f t="shared" si="4"/>
        <v>21</v>
      </c>
      <c r="C23" s="64">
        <f t="shared" si="5"/>
        <v>193.31257329455039</v>
      </c>
      <c r="D23" s="64">
        <v>160</v>
      </c>
      <c r="E23" s="64">
        <f t="shared" si="0"/>
        <v>33.31257329455039</v>
      </c>
      <c r="F23" s="64">
        <f t="shared" si="1"/>
        <v>2513.0634528291553</v>
      </c>
      <c r="G23" s="64">
        <f t="shared" si="2"/>
        <v>1032.689772131062</v>
      </c>
      <c r="H23" s="65">
        <f t="shared" si="3"/>
        <v>0.29505422060887487</v>
      </c>
      <c r="I23" s="54"/>
    </row>
    <row r="24" spans="1:9" x14ac:dyDescent="0.25">
      <c r="A24" s="62">
        <v>43013</v>
      </c>
      <c r="B24" s="63">
        <f t="shared" si="4"/>
        <v>22</v>
      </c>
      <c r="C24" s="64">
        <f t="shared" si="5"/>
        <v>193.01751907394151</v>
      </c>
      <c r="D24" s="64">
        <v>160</v>
      </c>
      <c r="E24" s="64">
        <f t="shared" si="0"/>
        <v>33.017519073941514</v>
      </c>
      <c r="F24" s="64">
        <f t="shared" si="1"/>
        <v>2509.2277479612399</v>
      </c>
      <c r="G24" s="64">
        <f t="shared" si="2"/>
        <v>1023.543091292187</v>
      </c>
      <c r="H24" s="65">
        <f t="shared" si="3"/>
        <v>0.29244088322633915</v>
      </c>
      <c r="I24" s="54"/>
    </row>
    <row r="25" spans="1:9" x14ac:dyDescent="0.25">
      <c r="A25" s="62">
        <v>43014</v>
      </c>
      <c r="B25" s="63">
        <f t="shared" si="4"/>
        <v>23</v>
      </c>
      <c r="C25" s="64">
        <f t="shared" si="5"/>
        <v>192.72507819071518</v>
      </c>
      <c r="D25" s="64">
        <v>160</v>
      </c>
      <c r="E25" s="64">
        <f t="shared" si="0"/>
        <v>32.72507819071518</v>
      </c>
      <c r="F25" s="64">
        <f t="shared" si="1"/>
        <v>2505.4260164792972</v>
      </c>
      <c r="G25" s="64">
        <f t="shared" si="2"/>
        <v>1014.4774239121706</v>
      </c>
      <c r="H25" s="65">
        <f t="shared" si="3"/>
        <v>0.28985069254633444</v>
      </c>
      <c r="I25" s="54"/>
    </row>
    <row r="26" spans="1:9" x14ac:dyDescent="0.25">
      <c r="A26" s="62">
        <v>43015</v>
      </c>
      <c r="B26" s="63">
        <f t="shared" si="4"/>
        <v>24</v>
      </c>
      <c r="C26" s="64">
        <f t="shared" si="5"/>
        <v>192.43522749816884</v>
      </c>
      <c r="D26" s="64">
        <v>160</v>
      </c>
      <c r="E26" s="64">
        <f t="shared" si="0"/>
        <v>32.435227498168842</v>
      </c>
      <c r="F26" s="64">
        <f t="shared" si="1"/>
        <v>2501.657957476195</v>
      </c>
      <c r="G26" s="64">
        <f t="shared" si="2"/>
        <v>1005.4920524432341</v>
      </c>
      <c r="H26" s="65">
        <f t="shared" si="3"/>
        <v>0.28728344355520974</v>
      </c>
      <c r="I26" s="54"/>
    </row>
    <row r="27" spans="1:9" x14ac:dyDescent="0.25">
      <c r="A27" s="62">
        <v>43016</v>
      </c>
      <c r="B27" s="63">
        <f t="shared" si="4"/>
        <v>25</v>
      </c>
      <c r="C27" s="64">
        <f t="shared" si="5"/>
        <v>192.14794405461365</v>
      </c>
      <c r="D27" s="64">
        <v>160</v>
      </c>
      <c r="E27" s="64">
        <f t="shared" si="0"/>
        <v>32.147944054613646</v>
      </c>
      <c r="F27" s="64">
        <f t="shared" si="1"/>
        <v>2497.9232727099775</v>
      </c>
      <c r="G27" s="64">
        <f t="shared" si="2"/>
        <v>996.58626569302305</v>
      </c>
      <c r="H27" s="65">
        <f t="shared" si="3"/>
        <v>0.28473893305514947</v>
      </c>
      <c r="I27" s="54"/>
    </row>
    <row r="28" spans="1:9" x14ac:dyDescent="0.25">
      <c r="A28" s="62">
        <v>43017</v>
      </c>
      <c r="B28" s="63">
        <f t="shared" si="4"/>
        <v>26</v>
      </c>
      <c r="C28" s="64">
        <f t="shared" si="5"/>
        <v>191.86320512155851</v>
      </c>
      <c r="D28" s="64">
        <v>160</v>
      </c>
      <c r="E28" s="64">
        <f t="shared" si="0"/>
        <v>31.863205121558508</v>
      </c>
      <c r="F28" s="64">
        <f t="shared" si="1"/>
        <v>2494.2216665802607</v>
      </c>
      <c r="G28" s="64">
        <f t="shared" si="2"/>
        <v>987.75935876831375</v>
      </c>
      <c r="H28" s="65">
        <f t="shared" si="3"/>
        <v>0.28221695964808963</v>
      </c>
      <c r="I28" s="54"/>
    </row>
    <row r="29" spans="1:9" x14ac:dyDescent="0.25">
      <c r="A29" s="62">
        <v>43018</v>
      </c>
      <c r="B29" s="63">
        <f t="shared" si="4"/>
        <v>27</v>
      </c>
      <c r="C29" s="64">
        <f t="shared" si="5"/>
        <v>191.58098816191043</v>
      </c>
      <c r="D29" s="64">
        <v>160</v>
      </c>
      <c r="E29" s="64">
        <f t="shared" si="0"/>
        <v>31.580988161910426</v>
      </c>
      <c r="F29" s="64">
        <f t="shared" si="1"/>
        <v>2490.5528461048357</v>
      </c>
      <c r="G29" s="64">
        <f t="shared" si="2"/>
        <v>979.01063301922318</v>
      </c>
      <c r="H29" s="65">
        <f t="shared" si="3"/>
        <v>0.27971732371977803</v>
      </c>
      <c r="I29" s="54"/>
    </row>
    <row r="30" spans="1:9" x14ac:dyDescent="0.25">
      <c r="A30" s="62">
        <v>43019</v>
      </c>
      <c r="B30" s="63">
        <f t="shared" si="4"/>
        <v>28</v>
      </c>
      <c r="C30" s="64">
        <f t="shared" si="5"/>
        <v>191.30127083819065</v>
      </c>
      <c r="D30" s="64">
        <v>160</v>
      </c>
      <c r="E30" s="64">
        <f t="shared" si="0"/>
        <v>31.301270838190646</v>
      </c>
      <c r="F30" s="64">
        <f t="shared" si="1"/>
        <v>2486.9165208964782</v>
      </c>
      <c r="G30" s="64">
        <f t="shared" si="2"/>
        <v>970.33939598390998</v>
      </c>
      <c r="H30" s="65">
        <f t="shared" si="3"/>
        <v>0.27723982742397429</v>
      </c>
      <c r="I30" s="54"/>
    </row>
    <row r="31" spans="1:9" x14ac:dyDescent="0.25">
      <c r="A31" s="62">
        <v>43020</v>
      </c>
      <c r="B31" s="63">
        <f t="shared" si="4"/>
        <v>29</v>
      </c>
      <c r="C31" s="64">
        <f t="shared" si="5"/>
        <v>191.02403101076666</v>
      </c>
      <c r="D31" s="64">
        <v>160</v>
      </c>
      <c r="E31" s="64">
        <f t="shared" si="0"/>
        <v>31.024031010766663</v>
      </c>
      <c r="F31" s="64">
        <f t="shared" si="1"/>
        <v>2483.3124031399666</v>
      </c>
      <c r="G31" s="64">
        <f t="shared" si="2"/>
        <v>961.74496133376658</v>
      </c>
      <c r="H31" s="65">
        <f t="shared" si="3"/>
        <v>0.27478427466679045</v>
      </c>
      <c r="I31" s="54"/>
    </row>
    <row r="32" spans="1:9" x14ac:dyDescent="0.25">
      <c r="A32" s="62">
        <v>43021</v>
      </c>
      <c r="B32" s="63">
        <f t="shared" si="4"/>
        <v>30</v>
      </c>
      <c r="C32" s="64">
        <f t="shared" si="5"/>
        <v>190.74924673609988</v>
      </c>
      <c r="D32" s="64">
        <v>160</v>
      </c>
      <c r="E32" s="64">
        <f t="shared" si="0"/>
        <v>30.749246736099877</v>
      </c>
      <c r="F32" s="64">
        <f t="shared" si="1"/>
        <v>2479.7402075692985</v>
      </c>
      <c r="G32" s="64">
        <f t="shared" si="2"/>
        <v>953.22664881909623</v>
      </c>
      <c r="H32" s="65">
        <f t="shared" si="3"/>
        <v>0.27235047109117033</v>
      </c>
      <c r="I32" s="54"/>
    </row>
    <row r="33" spans="1:9" x14ac:dyDescent="0.25">
      <c r="A33" s="62">
        <v>43022</v>
      </c>
      <c r="B33" s="63">
        <f t="shared" si="4"/>
        <v>31</v>
      </c>
      <c r="C33" s="64">
        <f t="shared" si="5"/>
        <v>190.47689626500872</v>
      </c>
      <c r="D33" s="64">
        <v>160</v>
      </c>
      <c r="E33" s="64">
        <f t="shared" si="0"/>
        <v>30.476896265008719</v>
      </c>
      <c r="F33" s="64">
        <f t="shared" si="1"/>
        <v>2476.1996514451134</v>
      </c>
      <c r="G33" s="64">
        <f t="shared" si="2"/>
        <v>944.78378421527032</v>
      </c>
      <c r="H33" s="65">
        <f t="shared" si="3"/>
        <v>0.2699382240615058</v>
      </c>
      <c r="I33" s="54"/>
    </row>
    <row r="34" spans="1:9" x14ac:dyDescent="0.25">
      <c r="A34" s="62">
        <v>43023</v>
      </c>
      <c r="B34" s="63">
        <f t="shared" si="4"/>
        <v>32</v>
      </c>
      <c r="C34" s="64">
        <f t="shared" si="5"/>
        <v>190.2069580409472</v>
      </c>
      <c r="D34" s="64">
        <v>160</v>
      </c>
      <c r="E34" s="64">
        <f t="shared" si="0"/>
        <v>30.2069580409472</v>
      </c>
      <c r="F34" s="64">
        <f t="shared" si="1"/>
        <v>2472.6904545323137</v>
      </c>
      <c r="G34" s="64">
        <f t="shared" si="2"/>
        <v>936.41569926936313</v>
      </c>
      <c r="H34" s="65">
        <f t="shared" si="3"/>
        <v>0.26754734264838947</v>
      </c>
      <c r="I34" s="54"/>
    </row>
    <row r="35" spans="1:9" x14ac:dyDescent="0.25">
      <c r="A35" s="62">
        <v>43024</v>
      </c>
      <c r="B35" s="63">
        <f t="shared" si="4"/>
        <v>33</v>
      </c>
      <c r="C35" s="64">
        <f t="shared" si="5"/>
        <v>189.93941069829881</v>
      </c>
      <c r="D35" s="64">
        <v>160</v>
      </c>
      <c r="E35" s="64">
        <f t="shared" si="0"/>
        <v>29.939410698298815</v>
      </c>
      <c r="F35" s="64">
        <f t="shared" si="1"/>
        <v>2469.2123390778847</v>
      </c>
      <c r="G35" s="64">
        <f t="shared" si="2"/>
        <v>928.12173164726323</v>
      </c>
      <c r="H35" s="65">
        <f t="shared" si="3"/>
        <v>0.26517763761350377</v>
      </c>
      <c r="I35" s="54"/>
    </row>
    <row r="36" spans="1:9" x14ac:dyDescent="0.25">
      <c r="A36" s="62">
        <v>43025</v>
      </c>
      <c r="B36" s="63">
        <f t="shared" si="4"/>
        <v>34</v>
      </c>
      <c r="C36" s="64">
        <f t="shared" si="5"/>
        <v>189.67423306068531</v>
      </c>
      <c r="D36" s="64">
        <v>160</v>
      </c>
      <c r="E36" s="64">
        <f t="shared" si="0"/>
        <v>29.67423306068531</v>
      </c>
      <c r="F36" s="64">
        <f t="shared" si="1"/>
        <v>2465.765029788909</v>
      </c>
      <c r="G36" s="64">
        <f t="shared" si="2"/>
        <v>919.90122488124462</v>
      </c>
      <c r="H36" s="65">
        <f t="shared" si="3"/>
        <v>0.26282892139464131</v>
      </c>
      <c r="I36" s="54"/>
    </row>
    <row r="37" spans="1:9" x14ac:dyDescent="0.25">
      <c r="A37" s="62">
        <v>43026</v>
      </c>
      <c r="B37" s="63">
        <f t="shared" si="4"/>
        <v>35</v>
      </c>
      <c r="C37" s="64">
        <f t="shared" si="5"/>
        <v>189.41140413929068</v>
      </c>
      <c r="D37" s="64">
        <v>160</v>
      </c>
      <c r="E37" s="64">
        <f t="shared" si="0"/>
        <v>29.411404139290681</v>
      </c>
      <c r="F37" s="64">
        <f t="shared" si="1"/>
        <v>2462.3482538107787</v>
      </c>
      <c r="G37" s="64">
        <f t="shared" si="2"/>
        <v>911.75352831801115</v>
      </c>
      <c r="H37" s="65">
        <f t="shared" si="3"/>
        <v>0.26050100809086035</v>
      </c>
      <c r="I37" s="54"/>
    </row>
    <row r="38" spans="1:9" x14ac:dyDescent="0.25">
      <c r="A38" s="62">
        <v>43027</v>
      </c>
      <c r="B38" s="63">
        <f t="shared" si="4"/>
        <v>36</v>
      </c>
      <c r="C38" s="64">
        <f t="shared" si="5"/>
        <v>189.15090313119981</v>
      </c>
      <c r="D38" s="64">
        <v>160</v>
      </c>
      <c r="E38" s="64">
        <f t="shared" si="0"/>
        <v>29.150903131199811</v>
      </c>
      <c r="F38" s="64">
        <f t="shared" si="1"/>
        <v>2458.9617407055975</v>
      </c>
      <c r="G38" s="64">
        <f t="shared" si="2"/>
        <v>903.67799706719416</v>
      </c>
      <c r="H38" s="65">
        <f t="shared" si="3"/>
        <v>0.25819371344776976</v>
      </c>
      <c r="I38" s="54"/>
    </row>
    <row r="39" spans="1:9" x14ac:dyDescent="0.25">
      <c r="A39" s="62">
        <v>43028</v>
      </c>
      <c r="B39" s="63">
        <f t="shared" si="4"/>
        <v>37</v>
      </c>
      <c r="C39" s="64">
        <f t="shared" si="5"/>
        <v>188.89270941775203</v>
      </c>
      <c r="D39" s="64">
        <v>160</v>
      </c>
      <c r="E39" s="64">
        <f t="shared" si="0"/>
        <v>28.89270941775203</v>
      </c>
      <c r="F39" s="64">
        <f t="shared" si="1"/>
        <v>2455.6052224307764</v>
      </c>
      <c r="G39" s="64">
        <f t="shared" si="2"/>
        <v>895.67399195031294</v>
      </c>
      <c r="H39" s="65">
        <f t="shared" si="3"/>
        <v>0.25590685484294656</v>
      </c>
      <c r="I39" s="54"/>
    </row>
    <row r="40" spans="1:9" x14ac:dyDescent="0.25">
      <c r="A40" s="62">
        <v>43029</v>
      </c>
      <c r="B40" s="63">
        <f t="shared" si="4"/>
        <v>38</v>
      </c>
      <c r="C40" s="64">
        <f t="shared" si="5"/>
        <v>188.63680256290908</v>
      </c>
      <c r="D40" s="64">
        <v>160</v>
      </c>
      <c r="E40" s="64">
        <f t="shared" si="0"/>
        <v>28.636802562909082</v>
      </c>
      <c r="F40" s="64">
        <f t="shared" si="1"/>
        <v>2452.2784333178179</v>
      </c>
      <c r="G40" s="64">
        <f t="shared" si="2"/>
        <v>887.74087945018152</v>
      </c>
      <c r="H40" s="65">
        <f t="shared" si="3"/>
        <v>0.25364025127148043</v>
      </c>
      <c r="I40" s="54"/>
    </row>
    <row r="41" spans="1:9" x14ac:dyDescent="0.25">
      <c r="A41" s="62">
        <v>43030</v>
      </c>
      <c r="B41" s="63">
        <f t="shared" si="4"/>
        <v>39</v>
      </c>
      <c r="C41" s="64">
        <f t="shared" si="5"/>
        <v>188.38316231163759</v>
      </c>
      <c r="D41" s="64">
        <v>160</v>
      </c>
      <c r="E41" s="64">
        <f t="shared" si="0"/>
        <v>28.383162311637591</v>
      </c>
      <c r="F41" s="64">
        <f t="shared" si="1"/>
        <v>2448.9811100512889</v>
      </c>
      <c r="G41" s="64">
        <f t="shared" si="2"/>
        <v>879.87803166076537</v>
      </c>
      <c r="H41" s="65">
        <f t="shared" si="3"/>
        <v>0.25139372333164722</v>
      </c>
      <c r="I41" s="54"/>
    </row>
    <row r="42" spans="1:9" x14ac:dyDescent="0.25">
      <c r="A42" s="62">
        <v>43031</v>
      </c>
      <c r="B42" s="63">
        <f t="shared" si="4"/>
        <v>40</v>
      </c>
      <c r="C42" s="64">
        <f t="shared" si="5"/>
        <v>188.13176858830593</v>
      </c>
      <c r="D42" s="64">
        <v>160</v>
      </c>
      <c r="E42" s="64">
        <f t="shared" si="0"/>
        <v>28.131768588305931</v>
      </c>
      <c r="F42" s="64">
        <f t="shared" si="1"/>
        <v>2445.7129916479771</v>
      </c>
      <c r="G42" s="64">
        <f t="shared" si="2"/>
        <v>872.08482623748387</v>
      </c>
      <c r="H42" s="65">
        <f t="shared" si="3"/>
        <v>0.24916709321070968</v>
      </c>
      <c r="I42" s="54"/>
    </row>
    <row r="43" spans="1:9" x14ac:dyDescent="0.25">
      <c r="A43" s="62">
        <v>43032</v>
      </c>
      <c r="B43" s="63">
        <f t="shared" si="4"/>
        <v>41</v>
      </c>
      <c r="C43" s="64">
        <f t="shared" si="5"/>
        <v>187.88260149509523</v>
      </c>
      <c r="D43" s="64">
        <v>160</v>
      </c>
      <c r="E43" s="64">
        <f t="shared" si="0"/>
        <v>27.88260149509523</v>
      </c>
      <c r="F43" s="64">
        <f t="shared" si="1"/>
        <v>2442.473819436238</v>
      </c>
      <c r="G43" s="64">
        <f t="shared" si="2"/>
        <v>864.36064634795207</v>
      </c>
      <c r="H43" s="65">
        <f t="shared" si="3"/>
        <v>0.24696018467084344</v>
      </c>
      <c r="I43" s="54"/>
    </row>
    <row r="44" spans="1:9" x14ac:dyDescent="0.25">
      <c r="A44" s="62">
        <v>43033</v>
      </c>
      <c r="B44" s="63">
        <f t="shared" si="4"/>
        <v>42</v>
      </c>
      <c r="C44" s="64">
        <f t="shared" si="5"/>
        <v>187.63564131042438</v>
      </c>
      <c r="D44" s="64">
        <v>160</v>
      </c>
      <c r="E44" s="64">
        <f t="shared" si="0"/>
        <v>27.635641310424376</v>
      </c>
      <c r="F44" s="64">
        <f t="shared" si="1"/>
        <v>2439.263337035517</v>
      </c>
      <c r="G44" s="64">
        <f t="shared" si="2"/>
        <v>856.70488062315565</v>
      </c>
      <c r="H44" s="65">
        <f t="shared" si="3"/>
        <v>0.24477282303518733</v>
      </c>
      <c r="I44" s="54"/>
    </row>
    <row r="45" spans="1:9" x14ac:dyDescent="0.25">
      <c r="A45" s="62">
        <v>43034</v>
      </c>
      <c r="B45" s="63">
        <f t="shared" si="4"/>
        <v>43</v>
      </c>
      <c r="C45" s="64">
        <f t="shared" si="5"/>
        <v>187.39086848738918</v>
      </c>
      <c r="D45" s="64">
        <v>160</v>
      </c>
      <c r="E45" s="64">
        <f t="shared" si="0"/>
        <v>27.390868487389184</v>
      </c>
      <c r="F45" s="64">
        <f t="shared" si="1"/>
        <v>2436.0812903360593</v>
      </c>
      <c r="G45" s="64">
        <f t="shared" si="2"/>
        <v>849.11692310906471</v>
      </c>
      <c r="H45" s="65">
        <f t="shared" si="3"/>
        <v>0.24260483517401848</v>
      </c>
      <c r="I45" s="54"/>
    </row>
    <row r="46" spans="1:9" x14ac:dyDescent="0.25">
      <c r="A46" s="62">
        <v>43035</v>
      </c>
      <c r="B46" s="63">
        <f t="shared" si="4"/>
        <v>44</v>
      </c>
      <c r="C46" s="64">
        <f t="shared" si="5"/>
        <v>187.14826365221518</v>
      </c>
      <c r="D46" s="64">
        <v>160</v>
      </c>
      <c r="E46" s="64">
        <f t="shared" si="0"/>
        <v>27.148263652215178</v>
      </c>
      <c r="F46" s="64">
        <f t="shared" si="1"/>
        <v>2432.9274274787972</v>
      </c>
      <c r="G46" s="64">
        <f t="shared" si="2"/>
        <v>841.59617321867051</v>
      </c>
      <c r="H46" s="65">
        <f t="shared" si="3"/>
        <v>0.24045604949104871</v>
      </c>
      <c r="I46" s="54"/>
    </row>
    <row r="47" spans="1:9" x14ac:dyDescent="0.25">
      <c r="A47" s="62">
        <v>43036</v>
      </c>
      <c r="B47" s="63">
        <f t="shared" si="4"/>
        <v>45</v>
      </c>
      <c r="C47" s="64">
        <f t="shared" si="5"/>
        <v>186.90780760272412</v>
      </c>
      <c r="D47" s="64">
        <v>160</v>
      </c>
      <c r="E47" s="64">
        <f t="shared" si="0"/>
        <v>26.90780760272412</v>
      </c>
      <c r="F47" s="64">
        <f t="shared" si="1"/>
        <v>2429.8014988354134</v>
      </c>
      <c r="G47" s="64">
        <f t="shared" si="2"/>
        <v>834.14203568444771</v>
      </c>
      <c r="H47" s="65">
        <f t="shared" si="3"/>
        <v>0.2383262959098422</v>
      </c>
      <c r="I47" s="54"/>
    </row>
    <row r="48" spans="1:9" x14ac:dyDescent="0.25">
      <c r="A48" s="62">
        <v>43037</v>
      </c>
      <c r="B48" s="63">
        <f t="shared" si="4"/>
        <v>46</v>
      </c>
      <c r="C48" s="64">
        <f t="shared" si="5"/>
        <v>186.66948130681428</v>
      </c>
      <c r="D48" s="64">
        <v>160</v>
      </c>
      <c r="E48" s="64">
        <f t="shared" si="0"/>
        <v>26.669481306814276</v>
      </c>
      <c r="F48" s="64">
        <f t="shared" si="1"/>
        <v>2426.7032569885855</v>
      </c>
      <c r="G48" s="64">
        <f t="shared" si="2"/>
        <v>826.75392051124254</v>
      </c>
      <c r="H48" s="65">
        <f t="shared" si="3"/>
        <v>0.236215405860355</v>
      </c>
      <c r="I48" s="54"/>
    </row>
    <row r="49" spans="1:9" x14ac:dyDescent="0.25">
      <c r="A49" s="62">
        <v>43038</v>
      </c>
      <c r="B49" s="63">
        <f t="shared" si="4"/>
        <v>47</v>
      </c>
      <c r="C49" s="64">
        <f t="shared" si="5"/>
        <v>186.43326590095393</v>
      </c>
      <c r="D49" s="64">
        <v>160</v>
      </c>
      <c r="E49" s="64">
        <f t="shared" si="0"/>
        <v>26.433265900953927</v>
      </c>
      <c r="F49" s="64">
        <f t="shared" si="1"/>
        <v>2423.6324567124011</v>
      </c>
      <c r="G49" s="64">
        <f t="shared" si="2"/>
        <v>819.43124292957168</v>
      </c>
      <c r="H49" s="65">
        <f t="shared" si="3"/>
        <v>0.23412321226559191</v>
      </c>
      <c r="I49" s="54"/>
    </row>
    <row r="50" spans="1:9" x14ac:dyDescent="0.25">
      <c r="A50" s="62">
        <v>43039</v>
      </c>
      <c r="B50" s="63">
        <f t="shared" si="4"/>
        <v>48</v>
      </c>
      <c r="C50" s="64">
        <f t="shared" si="5"/>
        <v>186.19914268868834</v>
      </c>
      <c r="D50" s="64">
        <v>160</v>
      </c>
      <c r="E50" s="64">
        <f t="shared" si="0"/>
        <v>26.19914268868834</v>
      </c>
      <c r="F50" s="64">
        <f t="shared" si="1"/>
        <v>2420.5888549529486</v>
      </c>
      <c r="G50" s="64">
        <f t="shared" si="2"/>
        <v>812.17342334933858</v>
      </c>
      <c r="H50" s="65">
        <f t="shared" si="3"/>
        <v>0.23204954952838244</v>
      </c>
      <c r="I50" s="54"/>
    </row>
    <row r="51" spans="1:9" x14ac:dyDescent="0.25">
      <c r="A51" s="62">
        <v>43040</v>
      </c>
      <c r="B51" s="63">
        <f t="shared" si="4"/>
        <v>49</v>
      </c>
      <c r="C51" s="64">
        <f t="shared" si="5"/>
        <v>185.96709313915997</v>
      </c>
      <c r="D51" s="64">
        <v>160</v>
      </c>
      <c r="E51" s="64">
        <f t="shared" si="0"/>
        <v>25.967093139159971</v>
      </c>
      <c r="F51" s="64">
        <f t="shared" si="1"/>
        <v>2417.5722108090795</v>
      </c>
      <c r="G51" s="64">
        <f t="shared" si="2"/>
        <v>804.97988731395913</v>
      </c>
      <c r="H51" s="65">
        <f t="shared" si="3"/>
        <v>0.22999425351827404</v>
      </c>
      <c r="I51" s="54"/>
    </row>
    <row r="52" spans="1:9" x14ac:dyDescent="0.25">
      <c r="A52" s="62">
        <v>43041</v>
      </c>
      <c r="B52" s="63">
        <f t="shared" si="4"/>
        <v>50</v>
      </c>
      <c r="C52" s="64">
        <f t="shared" si="5"/>
        <v>185.7370988856417</v>
      </c>
      <c r="D52" s="64">
        <v>160</v>
      </c>
      <c r="E52" s="64">
        <f t="shared" si="0"/>
        <v>25.7370988856417</v>
      </c>
      <c r="F52" s="64">
        <f t="shared" si="1"/>
        <v>2414.582285513342</v>
      </c>
      <c r="G52" s="64">
        <f t="shared" si="2"/>
        <v>797.85006545489273</v>
      </c>
      <c r="H52" s="65">
        <f t="shared" si="3"/>
        <v>0.22795716155854079</v>
      </c>
      <c r="I52" s="54"/>
    </row>
    <row r="53" spans="1:9" x14ac:dyDescent="0.25">
      <c r="A53" s="62">
        <v>43042</v>
      </c>
      <c r="B53" s="63">
        <f t="shared" si="4"/>
        <v>51</v>
      </c>
      <c r="C53" s="64">
        <f t="shared" si="5"/>
        <v>185.50914172408315</v>
      </c>
      <c r="D53" s="64">
        <v>160</v>
      </c>
      <c r="E53" s="64">
        <f t="shared" si="0"/>
        <v>25.50914172408315</v>
      </c>
      <c r="F53" s="64">
        <f t="shared" si="1"/>
        <v>2411.618842413081</v>
      </c>
      <c r="G53" s="64">
        <f t="shared" si="2"/>
        <v>790.78339344657763</v>
      </c>
      <c r="H53" s="65">
        <f t="shared" si="3"/>
        <v>0.22593811241330788</v>
      </c>
      <c r="I53" s="54"/>
    </row>
    <row r="54" spans="1:9" x14ac:dyDescent="0.25">
      <c r="A54" s="62">
        <v>43043</v>
      </c>
      <c r="B54" s="63">
        <f t="shared" si="4"/>
        <v>52</v>
      </c>
      <c r="C54" s="64">
        <f t="shared" si="5"/>
        <v>185.28320361166985</v>
      </c>
      <c r="D54" s="64">
        <v>160</v>
      </c>
      <c r="E54" s="64">
        <f t="shared" si="0"/>
        <v>25.283203611669848</v>
      </c>
      <c r="F54" s="64">
        <f t="shared" si="1"/>
        <v>2408.681646951708</v>
      </c>
      <c r="G54" s="64">
        <f t="shared" si="2"/>
        <v>783.7793119617653</v>
      </c>
      <c r="H54" s="65">
        <f t="shared" si="3"/>
        <v>0.22393694627479008</v>
      </c>
      <c r="I54" s="54"/>
    </row>
    <row r="55" spans="1:9" x14ac:dyDescent="0.25">
      <c r="A55" s="62">
        <v>43044</v>
      </c>
      <c r="B55" s="63">
        <f t="shared" si="4"/>
        <v>53</v>
      </c>
      <c r="C55" s="64">
        <f t="shared" si="5"/>
        <v>185.05926666539506</v>
      </c>
      <c r="D55" s="64">
        <v>160</v>
      </c>
      <c r="E55" s="64">
        <f t="shared" si="0"/>
        <v>25.059266665395057</v>
      </c>
      <c r="F55" s="64">
        <f t="shared" si="1"/>
        <v>2405.7704666501359</v>
      </c>
      <c r="G55" s="64">
        <f t="shared" si="2"/>
        <v>776.83726662724678</v>
      </c>
      <c r="H55" s="65">
        <f t="shared" si="3"/>
        <v>0.22195350475064193</v>
      </c>
      <c r="I55" s="54"/>
    </row>
    <row r="56" spans="1:9" x14ac:dyDescent="0.25">
      <c r="A56" s="62">
        <v>43045</v>
      </c>
      <c r="B56" s="63">
        <f t="shared" si="4"/>
        <v>54</v>
      </c>
      <c r="C56" s="64">
        <f t="shared" si="5"/>
        <v>184.83731316064441</v>
      </c>
      <c r="D56" s="64">
        <v>160</v>
      </c>
      <c r="E56" s="64">
        <f t="shared" si="0"/>
        <v>24.837313160644413</v>
      </c>
      <c r="F56" s="64">
        <f t="shared" si="1"/>
        <v>2402.8850710883776</v>
      </c>
      <c r="G56" s="64">
        <f t="shared" si="2"/>
        <v>769.95670797997684</v>
      </c>
      <c r="H56" s="65">
        <f t="shared" si="3"/>
        <v>0.21998763085142195</v>
      </c>
      <c r="I56" s="54"/>
    </row>
    <row r="57" spans="1:9" x14ac:dyDescent="0.25">
      <c r="A57" s="62">
        <v>43046</v>
      </c>
      <c r="B57" s="63">
        <f t="shared" si="4"/>
        <v>55</v>
      </c>
      <c r="C57" s="64">
        <f t="shared" si="5"/>
        <v>184.61732552979299</v>
      </c>
      <c r="D57" s="64">
        <v>160</v>
      </c>
      <c r="E57" s="64">
        <f t="shared" si="0"/>
        <v>24.617325529792993</v>
      </c>
      <c r="F57" s="64">
        <f t="shared" si="1"/>
        <v>2400.025231887309</v>
      </c>
      <c r="G57" s="64">
        <f t="shared" si="2"/>
        <v>763.13709142358277</v>
      </c>
      <c r="H57" s="65">
        <f t="shared" si="3"/>
        <v>0.2180391689781665</v>
      </c>
      <c r="I57" s="54"/>
    </row>
    <row r="58" spans="1:9" x14ac:dyDescent="0.25">
      <c r="A58" s="62">
        <v>43047</v>
      </c>
      <c r="B58" s="63">
        <f t="shared" si="4"/>
        <v>56</v>
      </c>
      <c r="C58" s="64">
        <f t="shared" si="5"/>
        <v>184.39928636081481</v>
      </c>
      <c r="D58" s="64">
        <v>160</v>
      </c>
      <c r="E58" s="64">
        <f t="shared" si="0"/>
        <v>24.399286360814813</v>
      </c>
      <c r="F58" s="64">
        <f t="shared" si="1"/>
        <v>2397.1907226905923</v>
      </c>
      <c r="G58" s="64">
        <f t="shared" si="2"/>
        <v>756.37787718525919</v>
      </c>
      <c r="H58" s="65">
        <f t="shared" si="3"/>
        <v>0.21610796491007406</v>
      </c>
      <c r="I58" s="54"/>
    </row>
    <row r="59" spans="1:9" x14ac:dyDescent="0.25">
      <c r="A59" s="62">
        <v>43048</v>
      </c>
      <c r="B59" s="63">
        <f t="shared" si="4"/>
        <v>57</v>
      </c>
      <c r="C59" s="64">
        <f t="shared" si="5"/>
        <v>184.18317839590475</v>
      </c>
      <c r="D59" s="64">
        <v>160</v>
      </c>
      <c r="E59" s="64">
        <f t="shared" si="0"/>
        <v>24.183178395904747</v>
      </c>
      <c r="F59" s="64">
        <f t="shared" si="1"/>
        <v>2394.3813191467616</v>
      </c>
      <c r="G59" s="64">
        <f t="shared" si="2"/>
        <v>749.67853027304716</v>
      </c>
      <c r="H59" s="65">
        <f t="shared" si="3"/>
        <v>0.21419386579229918</v>
      </c>
      <c r="I59" s="54"/>
    </row>
    <row r="60" spans="1:9" x14ac:dyDescent="0.25">
      <c r="A60" s="62">
        <v>43049</v>
      </c>
      <c r="B60" s="63">
        <f t="shared" si="4"/>
        <v>58</v>
      </c>
      <c r="C60" s="64">
        <f t="shared" si="5"/>
        <v>183.96898453011244</v>
      </c>
      <c r="D60" s="64">
        <v>160</v>
      </c>
      <c r="E60" s="64">
        <f t="shared" si="0"/>
        <v>23.968984530112436</v>
      </c>
      <c r="F60" s="64">
        <f t="shared" si="1"/>
        <v>2391.5967988914617</v>
      </c>
      <c r="G60" s="64">
        <f t="shared" si="2"/>
        <v>743.03852043348547</v>
      </c>
      <c r="H60" s="65">
        <f t="shared" si="3"/>
        <v>0.21229672012385301</v>
      </c>
      <c r="I60" s="54"/>
    </row>
    <row r="61" spans="1:9" x14ac:dyDescent="0.25">
      <c r="A61" s="62">
        <v>43050</v>
      </c>
      <c r="B61" s="63">
        <f t="shared" si="4"/>
        <v>59</v>
      </c>
      <c r="C61" s="64">
        <f t="shared" si="5"/>
        <v>183.75668780998859</v>
      </c>
      <c r="D61" s="64">
        <v>160</v>
      </c>
      <c r="E61" s="64">
        <f t="shared" si="0"/>
        <v>23.756687809988591</v>
      </c>
      <c r="F61" s="64">
        <f t="shared" si="1"/>
        <v>2388.8369415298516</v>
      </c>
      <c r="G61" s="64">
        <f t="shared" si="2"/>
        <v>736.45732210964638</v>
      </c>
      <c r="H61" s="65">
        <f t="shared" si="3"/>
        <v>0.21041637774561325</v>
      </c>
      <c r="I61" s="54"/>
    </row>
    <row r="62" spans="1:9" x14ac:dyDescent="0.25">
      <c r="A62" s="62">
        <v>43051</v>
      </c>
      <c r="B62" s="63">
        <f t="shared" si="4"/>
        <v>60</v>
      </c>
      <c r="C62" s="64">
        <f t="shared" si="5"/>
        <v>183.54627143224297</v>
      </c>
      <c r="D62" s="64">
        <v>160</v>
      </c>
      <c r="E62" s="64">
        <f t="shared" si="0"/>
        <v>23.546271432242975</v>
      </c>
      <c r="F62" s="64">
        <f t="shared" si="1"/>
        <v>2386.1015286191587</v>
      </c>
      <c r="G62" s="64">
        <f t="shared" si="2"/>
        <v>729.93441439953222</v>
      </c>
      <c r="H62" s="65">
        <f t="shared" si="3"/>
        <v>0.20855268982843778</v>
      </c>
      <c r="I62" s="54"/>
    </row>
    <row r="63" spans="1:9" x14ac:dyDescent="0.25">
      <c r="A63" s="62">
        <v>43052</v>
      </c>
      <c r="B63" s="63">
        <f t="shared" si="4"/>
        <v>61</v>
      </c>
      <c r="C63" s="64">
        <f t="shared" si="5"/>
        <v>183.33771874241452</v>
      </c>
      <c r="D63" s="64">
        <v>160</v>
      </c>
      <c r="E63" s="64">
        <f t="shared" si="0"/>
        <v>23.337718742414523</v>
      </c>
      <c r="F63" s="64">
        <f t="shared" si="1"/>
        <v>2383.3903436513888</v>
      </c>
      <c r="G63" s="64">
        <f t="shared" si="2"/>
        <v>723.46928101485025</v>
      </c>
      <c r="H63" s="65">
        <f t="shared" si="3"/>
        <v>0.20670550886138578</v>
      </c>
      <c r="I63" s="54"/>
    </row>
    <row r="64" spans="1:9" x14ac:dyDescent="0.25">
      <c r="A64" s="62">
        <v>43053</v>
      </c>
      <c r="B64" s="63">
        <f t="shared" si="4"/>
        <v>62</v>
      </c>
      <c r="C64" s="64">
        <f t="shared" si="5"/>
        <v>183.13101323355315</v>
      </c>
      <c r="D64" s="64">
        <v>160</v>
      </c>
      <c r="E64" s="64">
        <f t="shared" si="0"/>
        <v>23.131013233553148</v>
      </c>
      <c r="F64" s="64">
        <f t="shared" si="1"/>
        <v>2380.7031720361911</v>
      </c>
      <c r="G64" s="64">
        <f t="shared" si="2"/>
        <v>717.06141024014755</v>
      </c>
      <c r="H64" s="65">
        <f t="shared" si="3"/>
        <v>0.20487468864004216</v>
      </c>
      <c r="I64" s="54"/>
    </row>
    <row r="65" spans="1:9" x14ac:dyDescent="0.25">
      <c r="A65" s="62">
        <v>43054</v>
      </c>
      <c r="B65" s="63">
        <f t="shared" si="4"/>
        <v>63</v>
      </c>
      <c r="C65" s="64">
        <f t="shared" si="5"/>
        <v>182.9261385449131</v>
      </c>
      <c r="D65" s="64">
        <v>160</v>
      </c>
      <c r="E65" s="64">
        <f t="shared" si="0"/>
        <v>22.926138544913101</v>
      </c>
      <c r="F65" s="64">
        <f t="shared" si="1"/>
        <v>2378.0398010838703</v>
      </c>
      <c r="G65" s="64">
        <f t="shared" si="2"/>
        <v>710.71029489230614</v>
      </c>
      <c r="H65" s="65">
        <f t="shared" si="3"/>
        <v>0.20306008425494462</v>
      </c>
      <c r="I65" s="54"/>
    </row>
    <row r="66" spans="1:9" x14ac:dyDescent="0.25">
      <c r="A66" s="62">
        <v>43055</v>
      </c>
      <c r="B66" s="63">
        <f t="shared" si="4"/>
        <v>64</v>
      </c>
      <c r="C66" s="64">
        <f t="shared" si="5"/>
        <v>182.72307846065814</v>
      </c>
      <c r="D66" s="64">
        <v>160</v>
      </c>
      <c r="E66" s="64">
        <f t="shared" si="0"/>
        <v>22.723078460658144</v>
      </c>
      <c r="F66" s="64">
        <f t="shared" si="1"/>
        <v>2375.4000199885559</v>
      </c>
      <c r="G66" s="64">
        <f t="shared" si="2"/>
        <v>704.41543228040246</v>
      </c>
      <c r="H66" s="65">
        <f t="shared" si="3"/>
        <v>0.20126155208011498</v>
      </c>
      <c r="I66" s="54"/>
    </row>
    <row r="67" spans="1:9" x14ac:dyDescent="0.25">
      <c r="A67" s="62">
        <v>43056</v>
      </c>
      <c r="B67" s="63">
        <f t="shared" si="4"/>
        <v>65</v>
      </c>
      <c r="C67" s="64">
        <f t="shared" si="5"/>
        <v>182.52181690857802</v>
      </c>
      <c r="D67" s="64">
        <v>160</v>
      </c>
      <c r="E67" s="64">
        <f t="shared" ref="E67:E130" si="6">C67-D67</f>
        <v>22.521816908578018</v>
      </c>
      <c r="F67" s="64">
        <f t="shared" ref="F67:F130" si="7">13*C67</f>
        <v>2372.7836198115142</v>
      </c>
      <c r="G67" s="64">
        <f t="shared" ref="G67:G130" si="8">E67*31</f>
        <v>698.17632416591857</v>
      </c>
      <c r="H67" s="65">
        <f t="shared" ref="H67:H130" si="9">MIN($G67/3500,$F67/3500)</f>
        <v>0.19947894976169103</v>
      </c>
      <c r="I67" s="54"/>
    </row>
    <row r="68" spans="1:9" x14ac:dyDescent="0.25">
      <c r="A68" s="62">
        <v>43057</v>
      </c>
      <c r="B68" s="63">
        <f t="shared" ref="B68:B131" si="10">B67+1</f>
        <v>66</v>
      </c>
      <c r="C68" s="64">
        <f t="shared" ref="C68:C131" si="11">C67-H67</f>
        <v>182.32233795881632</v>
      </c>
      <c r="D68" s="64">
        <v>160</v>
      </c>
      <c r="E68" s="64">
        <f t="shared" si="6"/>
        <v>22.32233795881632</v>
      </c>
      <c r="F68" s="64">
        <f t="shared" si="7"/>
        <v>2370.190393464612</v>
      </c>
      <c r="G68" s="64">
        <f t="shared" si="8"/>
        <v>691.99247672330591</v>
      </c>
      <c r="H68" s="65">
        <f t="shared" si="9"/>
        <v>0.19771213620665884</v>
      </c>
      <c r="I68" s="54"/>
    </row>
    <row r="69" spans="1:9" x14ac:dyDescent="0.25">
      <c r="A69" s="62">
        <v>43058</v>
      </c>
      <c r="B69" s="63">
        <f t="shared" si="10"/>
        <v>67</v>
      </c>
      <c r="C69" s="64">
        <f t="shared" si="11"/>
        <v>182.12462582260966</v>
      </c>
      <c r="D69" s="64">
        <v>160</v>
      </c>
      <c r="E69" s="64">
        <f t="shared" si="6"/>
        <v>22.124625822609659</v>
      </c>
      <c r="F69" s="64">
        <f t="shared" si="7"/>
        <v>2367.6201356939255</v>
      </c>
      <c r="G69" s="64">
        <f t="shared" si="8"/>
        <v>685.86340050089939</v>
      </c>
      <c r="H69" s="65">
        <f t="shared" si="9"/>
        <v>0.19596097157168554</v>
      </c>
      <c r="I69" s="54"/>
    </row>
    <row r="70" spans="1:9" x14ac:dyDescent="0.25">
      <c r="A70" s="62">
        <v>43059</v>
      </c>
      <c r="B70" s="63">
        <f t="shared" si="10"/>
        <v>68</v>
      </c>
      <c r="C70" s="64">
        <f t="shared" si="11"/>
        <v>181.92866485103798</v>
      </c>
      <c r="D70" s="64">
        <v>160</v>
      </c>
      <c r="E70" s="64">
        <f t="shared" si="6"/>
        <v>21.928664851037979</v>
      </c>
      <c r="F70" s="64">
        <f t="shared" si="7"/>
        <v>2365.0726430634936</v>
      </c>
      <c r="G70" s="64">
        <f t="shared" si="8"/>
        <v>679.78861038217735</v>
      </c>
      <c r="H70" s="65">
        <f t="shared" si="9"/>
        <v>0.19422531725205067</v>
      </c>
      <c r="I70" s="54"/>
    </row>
    <row r="71" spans="1:9" x14ac:dyDescent="0.25">
      <c r="A71" s="62">
        <v>43060</v>
      </c>
      <c r="B71" s="63">
        <f t="shared" si="10"/>
        <v>69</v>
      </c>
      <c r="C71" s="64">
        <f t="shared" si="11"/>
        <v>181.73443953378592</v>
      </c>
      <c r="D71" s="64">
        <v>160</v>
      </c>
      <c r="E71" s="64">
        <f t="shared" si="6"/>
        <v>21.734439533785917</v>
      </c>
      <c r="F71" s="64">
        <f t="shared" si="7"/>
        <v>2362.5477139392169</v>
      </c>
      <c r="G71" s="64">
        <f t="shared" si="8"/>
        <v>673.76762554736342</v>
      </c>
      <c r="H71" s="65">
        <f t="shared" si="9"/>
        <v>0.19250503587067527</v>
      </c>
      <c r="I71" s="54"/>
    </row>
    <row r="72" spans="1:9" x14ac:dyDescent="0.25">
      <c r="A72" s="62">
        <v>43061</v>
      </c>
      <c r="B72" s="63">
        <f t="shared" si="10"/>
        <v>70</v>
      </c>
      <c r="C72" s="64">
        <f t="shared" si="11"/>
        <v>181.54193449791524</v>
      </c>
      <c r="D72" s="64">
        <v>160</v>
      </c>
      <c r="E72" s="64">
        <f t="shared" si="6"/>
        <v>21.541934497915236</v>
      </c>
      <c r="F72" s="64">
        <f t="shared" si="7"/>
        <v>2360.0451484728983</v>
      </c>
      <c r="G72" s="64">
        <f t="shared" si="8"/>
        <v>667.7999694353723</v>
      </c>
      <c r="H72" s="65">
        <f t="shared" si="9"/>
        <v>0.19079999126724922</v>
      </c>
      <c r="I72" s="54"/>
    </row>
    <row r="73" spans="1:9" x14ac:dyDescent="0.25">
      <c r="A73" s="62">
        <v>43062</v>
      </c>
      <c r="B73" s="63">
        <f t="shared" si="10"/>
        <v>71</v>
      </c>
      <c r="C73" s="64">
        <f t="shared" si="11"/>
        <v>181.35113450664798</v>
      </c>
      <c r="D73" s="64">
        <v>160</v>
      </c>
      <c r="E73" s="64">
        <f t="shared" si="6"/>
        <v>21.351134506647981</v>
      </c>
      <c r="F73" s="64">
        <f t="shared" si="7"/>
        <v>2357.5647485864238</v>
      </c>
      <c r="G73" s="64">
        <f t="shared" si="8"/>
        <v>661.88516970608737</v>
      </c>
      <c r="H73" s="65">
        <f t="shared" si="9"/>
        <v>0.18911004848745352</v>
      </c>
      <c r="I73" s="54"/>
    </row>
    <row r="74" spans="1:9" x14ac:dyDescent="0.25">
      <c r="A74" s="62">
        <v>43063</v>
      </c>
      <c r="B74" s="63">
        <f t="shared" si="10"/>
        <v>72</v>
      </c>
      <c r="C74" s="64">
        <f t="shared" si="11"/>
        <v>181.16202445816052</v>
      </c>
      <c r="D74" s="64">
        <v>160</v>
      </c>
      <c r="E74" s="64">
        <f t="shared" si="6"/>
        <v>21.162024458160516</v>
      </c>
      <c r="F74" s="64">
        <f t="shared" si="7"/>
        <v>2355.1063179560865</v>
      </c>
      <c r="G74" s="64">
        <f t="shared" si="8"/>
        <v>656.02275820297598</v>
      </c>
      <c r="H74" s="65">
        <f t="shared" si="9"/>
        <v>0.18743507377227886</v>
      </c>
      <c r="I74" s="54"/>
    </row>
    <row r="75" spans="1:9" x14ac:dyDescent="0.25">
      <c r="A75" s="62">
        <v>43064</v>
      </c>
      <c r="B75" s="63">
        <f t="shared" si="10"/>
        <v>73</v>
      </c>
      <c r="C75" s="64">
        <f t="shared" si="11"/>
        <v>180.97458938438822</v>
      </c>
      <c r="D75" s="64">
        <v>160</v>
      </c>
      <c r="E75" s="64">
        <f t="shared" si="6"/>
        <v>20.974589384388224</v>
      </c>
      <c r="F75" s="64">
        <f t="shared" si="7"/>
        <v>2352.6696619970471</v>
      </c>
      <c r="G75" s="64">
        <f t="shared" si="8"/>
        <v>650.21227091603498</v>
      </c>
      <c r="H75" s="65">
        <f t="shared" si="9"/>
        <v>0.18577493454743857</v>
      </c>
      <c r="I75" s="54"/>
    </row>
    <row r="76" spans="1:9" x14ac:dyDescent="0.25">
      <c r="A76" s="62">
        <v>43065</v>
      </c>
      <c r="B76" s="63">
        <f t="shared" si="10"/>
        <v>74</v>
      </c>
      <c r="C76" s="64">
        <f t="shared" si="11"/>
        <v>180.7888144498408</v>
      </c>
      <c r="D76" s="64">
        <v>160</v>
      </c>
      <c r="E76" s="64">
        <f t="shared" si="6"/>
        <v>20.7888144498408</v>
      </c>
      <c r="F76" s="64">
        <f t="shared" si="7"/>
        <v>2350.2545878479305</v>
      </c>
      <c r="G76" s="64">
        <f t="shared" si="8"/>
        <v>644.45324794506473</v>
      </c>
      <c r="H76" s="65">
        <f t="shared" si="9"/>
        <v>0.18412949941287562</v>
      </c>
      <c r="I76" s="54"/>
    </row>
    <row r="77" spans="1:9" x14ac:dyDescent="0.25">
      <c r="A77" s="62">
        <v>43066</v>
      </c>
      <c r="B77" s="63">
        <f t="shared" si="10"/>
        <v>75</v>
      </c>
      <c r="C77" s="64">
        <f t="shared" si="11"/>
        <v>180.60468495042792</v>
      </c>
      <c r="D77" s="64">
        <v>160</v>
      </c>
      <c r="E77" s="64">
        <f t="shared" si="6"/>
        <v>20.604684950427924</v>
      </c>
      <c r="F77" s="64">
        <f t="shared" si="7"/>
        <v>2347.860904355563</v>
      </c>
      <c r="G77" s="64">
        <f t="shared" si="8"/>
        <v>638.74523346326566</v>
      </c>
      <c r="H77" s="65">
        <f t="shared" si="9"/>
        <v>0.18249863813236161</v>
      </c>
      <c r="I77" s="54"/>
    </row>
    <row r="78" spans="1:9" x14ac:dyDescent="0.25">
      <c r="A78" s="62">
        <v>43067</v>
      </c>
      <c r="B78" s="63">
        <f t="shared" si="10"/>
        <v>76</v>
      </c>
      <c r="C78" s="64">
        <f t="shared" si="11"/>
        <v>180.42218631229557</v>
      </c>
      <c r="D78" s="64">
        <v>160</v>
      </c>
      <c r="E78" s="64">
        <f t="shared" si="6"/>
        <v>20.422186312295565</v>
      </c>
      <c r="F78" s="64">
        <f t="shared" si="7"/>
        <v>2345.4884220598424</v>
      </c>
      <c r="G78" s="64">
        <f t="shared" si="8"/>
        <v>633.0877756811625</v>
      </c>
      <c r="H78" s="65">
        <f t="shared" si="9"/>
        <v>0.18088222162318929</v>
      </c>
      <c r="I78" s="54"/>
    </row>
    <row r="79" spans="1:9" x14ac:dyDescent="0.25">
      <c r="A79" s="62">
        <v>43068</v>
      </c>
      <c r="B79" s="63">
        <f t="shared" si="10"/>
        <v>77</v>
      </c>
      <c r="C79" s="64">
        <f t="shared" si="11"/>
        <v>180.24130409067237</v>
      </c>
      <c r="D79" s="64">
        <v>160</v>
      </c>
      <c r="E79" s="64">
        <f t="shared" si="6"/>
        <v>20.241304090672372</v>
      </c>
      <c r="F79" s="64">
        <f t="shared" si="7"/>
        <v>2343.1369531787409</v>
      </c>
      <c r="G79" s="64">
        <f t="shared" si="8"/>
        <v>627.48042681084348</v>
      </c>
      <c r="H79" s="65">
        <f t="shared" si="9"/>
        <v>0.17928012194595527</v>
      </c>
      <c r="I79" s="54"/>
    </row>
    <row r="80" spans="1:9" x14ac:dyDescent="0.25">
      <c r="A80" s="62">
        <v>43069</v>
      </c>
      <c r="B80" s="63">
        <f t="shared" si="10"/>
        <v>78</v>
      </c>
      <c r="C80" s="64">
        <f t="shared" si="11"/>
        <v>180.06202396872641</v>
      </c>
      <c r="D80" s="64">
        <v>160</v>
      </c>
      <c r="E80" s="64">
        <f t="shared" si="6"/>
        <v>20.062023968726407</v>
      </c>
      <c r="F80" s="64">
        <f t="shared" si="7"/>
        <v>2340.8063115934433</v>
      </c>
      <c r="G80" s="64">
        <f t="shared" si="8"/>
        <v>621.92274303051863</v>
      </c>
      <c r="H80" s="65">
        <f t="shared" si="9"/>
        <v>0.17769221229443388</v>
      </c>
      <c r="I80" s="54"/>
    </row>
    <row r="81" spans="1:9" x14ac:dyDescent="0.25">
      <c r="A81" s="62">
        <v>43070</v>
      </c>
      <c r="B81" s="63">
        <f t="shared" si="10"/>
        <v>79</v>
      </c>
      <c r="C81" s="64">
        <f t="shared" si="11"/>
        <v>179.88433175643198</v>
      </c>
      <c r="D81" s="64">
        <v>160</v>
      </c>
      <c r="E81" s="64">
        <f t="shared" si="6"/>
        <v>19.884331756431976</v>
      </c>
      <c r="F81" s="64">
        <f t="shared" si="7"/>
        <v>2338.4963128336158</v>
      </c>
      <c r="G81" s="64">
        <f t="shared" si="8"/>
        <v>616.41428444939129</v>
      </c>
      <c r="H81" s="65">
        <f t="shared" si="9"/>
        <v>0.17611836698554037</v>
      </c>
      <c r="I81" s="54"/>
    </row>
    <row r="82" spans="1:9" x14ac:dyDescent="0.25">
      <c r="A82" s="62">
        <v>43071</v>
      </c>
      <c r="B82" s="63">
        <f t="shared" si="10"/>
        <v>80</v>
      </c>
      <c r="C82" s="64">
        <f t="shared" si="11"/>
        <v>179.70821338944643</v>
      </c>
      <c r="D82" s="64">
        <v>160</v>
      </c>
      <c r="E82" s="64">
        <f t="shared" si="6"/>
        <v>19.708213389446428</v>
      </c>
      <c r="F82" s="64">
        <f t="shared" si="7"/>
        <v>2336.2067740628036</v>
      </c>
      <c r="G82" s="64">
        <f t="shared" si="8"/>
        <v>610.95461507283926</v>
      </c>
      <c r="H82" s="65">
        <f t="shared" si="9"/>
        <v>0.17455846144938264</v>
      </c>
      <c r="I82" s="54"/>
    </row>
    <row r="83" spans="1:9" x14ac:dyDescent="0.25">
      <c r="A83" s="62">
        <v>43072</v>
      </c>
      <c r="B83" s="63">
        <f t="shared" si="10"/>
        <v>81</v>
      </c>
      <c r="C83" s="64">
        <f t="shared" si="11"/>
        <v>179.53365492799705</v>
      </c>
      <c r="D83" s="64">
        <v>160</v>
      </c>
      <c r="E83" s="64">
        <f t="shared" si="6"/>
        <v>19.533654927997048</v>
      </c>
      <c r="F83" s="64">
        <f t="shared" si="7"/>
        <v>2333.9375140639618</v>
      </c>
      <c r="G83" s="64">
        <f t="shared" si="8"/>
        <v>605.54330276790847</v>
      </c>
      <c r="H83" s="65">
        <f t="shared" si="9"/>
        <v>0.17301237221940241</v>
      </c>
      <c r="I83" s="54"/>
    </row>
    <row r="84" spans="1:9" x14ac:dyDescent="0.25">
      <c r="A84" s="62">
        <v>43073</v>
      </c>
      <c r="B84" s="63">
        <f t="shared" si="10"/>
        <v>82</v>
      </c>
      <c r="C84" s="64">
        <f t="shared" si="11"/>
        <v>179.36064255577764</v>
      </c>
      <c r="D84" s="64">
        <v>160</v>
      </c>
      <c r="E84" s="64">
        <f t="shared" si="6"/>
        <v>19.360642555777645</v>
      </c>
      <c r="F84" s="64">
        <f t="shared" si="7"/>
        <v>2331.6883532251095</v>
      </c>
      <c r="G84" s="64">
        <f t="shared" si="8"/>
        <v>600.17991922910699</v>
      </c>
      <c r="H84" s="65">
        <f t="shared" si="9"/>
        <v>0.171479976922602</v>
      </c>
      <c r="I84" s="54"/>
    </row>
    <row r="85" spans="1:9" x14ac:dyDescent="0.25">
      <c r="A85" s="62">
        <v>43074</v>
      </c>
      <c r="B85" s="63">
        <f t="shared" si="10"/>
        <v>83</v>
      </c>
      <c r="C85" s="64">
        <f t="shared" si="11"/>
        <v>179.18916257885505</v>
      </c>
      <c r="D85" s="64">
        <v>160</v>
      </c>
      <c r="E85" s="64">
        <f t="shared" si="6"/>
        <v>19.189162578855047</v>
      </c>
      <c r="F85" s="64">
        <f t="shared" si="7"/>
        <v>2329.4591135251158</v>
      </c>
      <c r="G85" s="64">
        <f t="shared" si="8"/>
        <v>594.86403994450643</v>
      </c>
      <c r="H85" s="65">
        <f t="shared" si="9"/>
        <v>0.16996115426985897</v>
      </c>
      <c r="I85" s="54"/>
    </row>
    <row r="86" spans="1:9" x14ac:dyDescent="0.25">
      <c r="A86" s="62">
        <v>43075</v>
      </c>
      <c r="B86" s="63">
        <f t="shared" si="10"/>
        <v>84</v>
      </c>
      <c r="C86" s="64">
        <f t="shared" si="11"/>
        <v>179.01920142458519</v>
      </c>
      <c r="D86" s="64">
        <v>160</v>
      </c>
      <c r="E86" s="76">
        <f t="shared" si="6"/>
        <v>19.019201424585191</v>
      </c>
      <c r="F86" s="64">
        <f t="shared" si="7"/>
        <v>2327.2496185196073</v>
      </c>
      <c r="G86" s="76">
        <f t="shared" si="8"/>
        <v>589.59524416214094</v>
      </c>
      <c r="H86" s="65">
        <f t="shared" si="9"/>
        <v>0.168455784046326</v>
      </c>
      <c r="I86" s="54"/>
    </row>
    <row r="87" spans="1:9" x14ac:dyDescent="0.25">
      <c r="A87" s="62">
        <v>43076</v>
      </c>
      <c r="B87" s="63">
        <f t="shared" si="10"/>
        <v>85</v>
      </c>
      <c r="C87" s="64">
        <f t="shared" si="11"/>
        <v>178.85074564053886</v>
      </c>
      <c r="D87" s="64">
        <v>160</v>
      </c>
      <c r="E87" s="76">
        <f t="shared" si="6"/>
        <v>18.850745640538861</v>
      </c>
      <c r="F87" s="64">
        <f t="shared" si="7"/>
        <v>2325.0596933270053</v>
      </c>
      <c r="G87" s="76">
        <f t="shared" si="8"/>
        <v>584.37311485670466</v>
      </c>
      <c r="H87" s="65">
        <f t="shared" si="9"/>
        <v>0.16696374710191561</v>
      </c>
      <c r="I87" s="54"/>
    </row>
    <row r="88" spans="1:9" ht="13.35" customHeight="1" x14ac:dyDescent="0.25">
      <c r="A88" s="62">
        <v>43077</v>
      </c>
      <c r="B88" s="63">
        <f t="shared" si="10"/>
        <v>86</v>
      </c>
      <c r="C88" s="64">
        <f t="shared" si="11"/>
        <v>178.68378189343696</v>
      </c>
      <c r="D88" s="64">
        <v>160</v>
      </c>
      <c r="E88" s="76">
        <f t="shared" si="6"/>
        <v>18.683781893436958</v>
      </c>
      <c r="F88" s="64">
        <f t="shared" si="7"/>
        <v>2322.8891646146803</v>
      </c>
      <c r="G88" s="76">
        <f t="shared" si="8"/>
        <v>579.1972386965457</v>
      </c>
      <c r="H88" s="65">
        <f t="shared" si="9"/>
        <v>0.1654849253418702</v>
      </c>
      <c r="I88" s="54"/>
    </row>
    <row r="89" spans="1:9" x14ac:dyDescent="0.25">
      <c r="A89" s="62">
        <v>43078</v>
      </c>
      <c r="B89" s="63">
        <f t="shared" si="10"/>
        <v>87</v>
      </c>
      <c r="C89" s="64">
        <f t="shared" si="11"/>
        <v>178.51829696809509</v>
      </c>
      <c r="D89" s="64">
        <v>160</v>
      </c>
      <c r="E89" s="76">
        <f t="shared" si="6"/>
        <v>18.518296968095086</v>
      </c>
      <c r="F89" s="64">
        <f t="shared" si="7"/>
        <v>2320.7378605852359</v>
      </c>
      <c r="G89" s="76">
        <f t="shared" si="8"/>
        <v>574.06720601094764</v>
      </c>
      <c r="H89" s="65">
        <f t="shared" si="9"/>
        <v>0.1640192017174136</v>
      </c>
      <c r="I89" s="54"/>
    </row>
    <row r="90" spans="1:9" x14ac:dyDescent="0.25">
      <c r="A90" s="62">
        <v>43079</v>
      </c>
      <c r="B90" s="63">
        <f t="shared" si="10"/>
        <v>88</v>
      </c>
      <c r="C90" s="64">
        <f t="shared" si="11"/>
        <v>178.35427776637766</v>
      </c>
      <c r="D90" s="64">
        <v>160</v>
      </c>
      <c r="E90" s="76">
        <f t="shared" si="6"/>
        <v>18.354277766377663</v>
      </c>
      <c r="F90" s="64">
        <f t="shared" si="7"/>
        <v>2318.6056109629099</v>
      </c>
      <c r="G90" s="76">
        <f t="shared" si="8"/>
        <v>568.98261075770756</v>
      </c>
      <c r="H90" s="65">
        <f t="shared" si="9"/>
        <v>0.16256646021648788</v>
      </c>
      <c r="I90" s="54"/>
    </row>
    <row r="91" spans="1:9" x14ac:dyDescent="0.25">
      <c r="A91" s="62">
        <v>43080</v>
      </c>
      <c r="B91" s="63">
        <f t="shared" si="10"/>
        <v>89</v>
      </c>
      <c r="C91" s="64">
        <f t="shared" si="11"/>
        <v>178.19171130616118</v>
      </c>
      <c r="D91" s="64">
        <v>160</v>
      </c>
      <c r="E91" s="76">
        <f t="shared" si="6"/>
        <v>18.191711306161181</v>
      </c>
      <c r="F91" s="64">
        <f t="shared" si="7"/>
        <v>2316.4922469800954</v>
      </c>
      <c r="G91" s="76">
        <f t="shared" si="8"/>
        <v>563.9430504909966</v>
      </c>
      <c r="H91" s="65">
        <f t="shared" si="9"/>
        <v>0.16112658585457046</v>
      </c>
      <c r="I91" s="54"/>
    </row>
    <row r="92" spans="1:9" x14ac:dyDescent="0.25">
      <c r="A92" s="62">
        <v>43081</v>
      </c>
      <c r="B92" s="63">
        <f t="shared" si="10"/>
        <v>90</v>
      </c>
      <c r="C92" s="64">
        <f t="shared" si="11"/>
        <v>178.03058472030662</v>
      </c>
      <c r="D92" s="64">
        <v>160</v>
      </c>
      <c r="E92" s="76">
        <f t="shared" si="6"/>
        <v>18.030584720306621</v>
      </c>
      <c r="F92" s="64">
        <f t="shared" si="7"/>
        <v>2314.3976013639863</v>
      </c>
      <c r="G92" s="76">
        <f t="shared" si="8"/>
        <v>558.94812632950527</v>
      </c>
      <c r="H92" s="65">
        <f t="shared" si="9"/>
        <v>0.15969946466557294</v>
      </c>
      <c r="I92" s="54"/>
    </row>
    <row r="93" spans="1:9" x14ac:dyDescent="0.25">
      <c r="A93" s="62">
        <v>43082</v>
      </c>
      <c r="B93" s="63">
        <f t="shared" si="10"/>
        <v>91</v>
      </c>
      <c r="C93" s="64">
        <f t="shared" si="11"/>
        <v>177.87088525564104</v>
      </c>
      <c r="D93" s="64">
        <v>160</v>
      </c>
      <c r="E93" s="76">
        <f t="shared" si="6"/>
        <v>17.870885255641042</v>
      </c>
      <c r="F93" s="64">
        <f t="shared" si="7"/>
        <v>2312.3215083233335</v>
      </c>
      <c r="G93" s="76">
        <f t="shared" si="8"/>
        <v>553.9974429248723</v>
      </c>
      <c r="H93" s="65">
        <f t="shared" si="9"/>
        <v>0.15828498369282065</v>
      </c>
      <c r="I93" s="54"/>
    </row>
    <row r="94" spans="1:9" x14ac:dyDescent="0.25">
      <c r="A94" s="62">
        <v>43083</v>
      </c>
      <c r="B94" s="63">
        <f t="shared" si="10"/>
        <v>92</v>
      </c>
      <c r="C94" s="64">
        <f t="shared" si="11"/>
        <v>177.71260027194822</v>
      </c>
      <c r="D94" s="64">
        <v>160</v>
      </c>
      <c r="E94" s="76">
        <f t="shared" si="6"/>
        <v>17.712600271948219</v>
      </c>
      <c r="F94" s="64">
        <f t="shared" si="7"/>
        <v>2310.263803535327</v>
      </c>
      <c r="G94" s="76">
        <f t="shared" si="8"/>
        <v>549.09060843039481</v>
      </c>
      <c r="H94" s="65">
        <f t="shared" si="9"/>
        <v>0.1568830309801128</v>
      </c>
      <c r="I94" s="54"/>
    </row>
    <row r="95" spans="1:9" x14ac:dyDescent="0.25">
      <c r="A95" s="62">
        <v>43084</v>
      </c>
      <c r="B95" s="63">
        <f t="shared" si="10"/>
        <v>93</v>
      </c>
      <c r="C95" s="64">
        <f t="shared" si="11"/>
        <v>177.55571724096811</v>
      </c>
      <c r="D95" s="64">
        <v>160</v>
      </c>
      <c r="E95" s="76">
        <f t="shared" si="6"/>
        <v>17.555717240968107</v>
      </c>
      <c r="F95" s="64">
        <f t="shared" si="7"/>
        <v>2308.2243241325855</v>
      </c>
      <c r="G95" s="76">
        <f t="shared" si="8"/>
        <v>544.22723447001135</v>
      </c>
      <c r="H95" s="65">
        <f t="shared" si="9"/>
        <v>0.15549349556286038</v>
      </c>
      <c r="I95" s="54"/>
    </row>
    <row r="96" spans="1:9" x14ac:dyDescent="0.25">
      <c r="A96" s="62">
        <v>43084</v>
      </c>
      <c r="B96" s="63">
        <f t="shared" si="10"/>
        <v>94</v>
      </c>
      <c r="C96" s="64">
        <f t="shared" si="11"/>
        <v>177.40022374540524</v>
      </c>
      <c r="D96" s="64">
        <v>160</v>
      </c>
      <c r="E96" s="76">
        <f t="shared" si="6"/>
        <v>17.400223745405242</v>
      </c>
      <c r="F96" s="64">
        <f t="shared" si="7"/>
        <v>2306.202908690268</v>
      </c>
      <c r="G96" s="76">
        <f t="shared" si="8"/>
        <v>539.4069361075625</v>
      </c>
      <c r="H96" s="65">
        <f t="shared" si="9"/>
        <v>0.15411626745930357</v>
      </c>
      <c r="I96" s="54"/>
    </row>
    <row r="97" spans="1:9" x14ac:dyDescent="0.25">
      <c r="A97" s="62">
        <v>43084</v>
      </c>
      <c r="B97" s="63">
        <f t="shared" si="10"/>
        <v>95</v>
      </c>
      <c r="C97" s="64">
        <f t="shared" si="11"/>
        <v>177.24610747794594</v>
      </c>
      <c r="D97" s="64">
        <v>160</v>
      </c>
      <c r="E97" s="76">
        <f t="shared" si="6"/>
        <v>17.246107477945941</v>
      </c>
      <c r="F97" s="64">
        <f t="shared" si="7"/>
        <v>2304.1993972132973</v>
      </c>
      <c r="G97" s="76">
        <f t="shared" si="8"/>
        <v>534.62933181632411</v>
      </c>
      <c r="H97" s="65">
        <f t="shared" si="9"/>
        <v>0.1527512376618069</v>
      </c>
      <c r="I97" s="54"/>
    </row>
    <row r="98" spans="1:9" x14ac:dyDescent="0.25">
      <c r="A98" s="62">
        <v>43084</v>
      </c>
      <c r="B98" s="63">
        <f t="shared" si="10"/>
        <v>96</v>
      </c>
      <c r="C98" s="64">
        <f t="shared" si="11"/>
        <v>177.09335624028412</v>
      </c>
      <c r="D98" s="64">
        <v>160</v>
      </c>
      <c r="E98" s="76">
        <f t="shared" si="6"/>
        <v>17.093356240284123</v>
      </c>
      <c r="F98" s="64">
        <f t="shared" si="7"/>
        <v>2302.2136311236936</v>
      </c>
      <c r="G98" s="76">
        <f t="shared" si="8"/>
        <v>529.89404344880779</v>
      </c>
      <c r="H98" s="65">
        <f t="shared" si="9"/>
        <v>0.1513982981282308</v>
      </c>
      <c r="I98" s="54"/>
    </row>
    <row r="99" spans="1:9" x14ac:dyDescent="0.25">
      <c r="A99" s="62">
        <v>43084</v>
      </c>
      <c r="B99" s="63">
        <f t="shared" si="10"/>
        <v>97</v>
      </c>
      <c r="C99" s="64">
        <f t="shared" si="11"/>
        <v>176.94195794215588</v>
      </c>
      <c r="D99" s="64">
        <v>160</v>
      </c>
      <c r="E99" s="76">
        <f t="shared" si="6"/>
        <v>16.941957942155881</v>
      </c>
      <c r="F99" s="64">
        <f t="shared" si="7"/>
        <v>2300.2454532480265</v>
      </c>
      <c r="G99" s="76">
        <f t="shared" si="8"/>
        <v>525.20069620683228</v>
      </c>
      <c r="H99" s="65">
        <f t="shared" si="9"/>
        <v>0.15005734177338065</v>
      </c>
      <c r="I99" s="54"/>
    </row>
    <row r="100" spans="1:9" x14ac:dyDescent="0.25">
      <c r="A100" s="62">
        <v>43084</v>
      </c>
      <c r="B100" s="63">
        <f t="shared" si="10"/>
        <v>98</v>
      </c>
      <c r="C100" s="64">
        <f t="shared" si="11"/>
        <v>176.79190060038249</v>
      </c>
      <c r="D100" s="64">
        <v>160</v>
      </c>
      <c r="E100" s="76">
        <f t="shared" si="6"/>
        <v>16.79190060038249</v>
      </c>
      <c r="F100" s="64">
        <f t="shared" si="7"/>
        <v>2298.2947078049724</v>
      </c>
      <c r="G100" s="76">
        <f t="shared" si="8"/>
        <v>520.54891861185718</v>
      </c>
      <c r="H100" s="65">
        <f t="shared" si="9"/>
        <v>0.14872826246053061</v>
      </c>
      <c r="I100" s="54"/>
    </row>
    <row r="101" spans="1:9" x14ac:dyDescent="0.25">
      <c r="A101" s="62">
        <v>43084</v>
      </c>
      <c r="B101" s="63">
        <f t="shared" si="10"/>
        <v>99</v>
      </c>
      <c r="C101" s="64">
        <f t="shared" si="11"/>
        <v>176.64317233792195</v>
      </c>
      <c r="D101" s="64">
        <v>160</v>
      </c>
      <c r="E101" s="76">
        <f t="shared" si="6"/>
        <v>16.643172337921953</v>
      </c>
      <c r="F101" s="64">
        <f t="shared" si="7"/>
        <v>2296.3612403929856</v>
      </c>
      <c r="G101" s="76">
        <f t="shared" si="8"/>
        <v>515.93834247558061</v>
      </c>
      <c r="H101" s="65">
        <f t="shared" si="9"/>
        <v>0.14741095499302304</v>
      </c>
      <c r="I101" s="54"/>
    </row>
    <row r="102" spans="1:9" x14ac:dyDescent="0.25">
      <c r="A102" s="62">
        <v>43084</v>
      </c>
      <c r="B102" s="63">
        <f t="shared" si="10"/>
        <v>100</v>
      </c>
      <c r="C102" s="64">
        <f t="shared" si="11"/>
        <v>176.49576138292892</v>
      </c>
      <c r="D102" s="64">
        <v>160</v>
      </c>
      <c r="E102" s="76">
        <f t="shared" si="6"/>
        <v>16.495761382928919</v>
      </c>
      <c r="F102" s="64">
        <f t="shared" si="7"/>
        <v>2294.4448979780759</v>
      </c>
      <c r="G102" s="76">
        <f t="shared" si="8"/>
        <v>511.36860287079651</v>
      </c>
      <c r="H102" s="65">
        <f t="shared" si="9"/>
        <v>0.14610531510594185</v>
      </c>
      <c r="I102" s="54"/>
    </row>
    <row r="103" spans="1:9" x14ac:dyDescent="0.25">
      <c r="A103" s="62">
        <v>43084</v>
      </c>
      <c r="B103" s="63">
        <f t="shared" si="10"/>
        <v>101</v>
      </c>
      <c r="C103" s="64">
        <f t="shared" si="11"/>
        <v>176.34965606782296</v>
      </c>
      <c r="D103" s="64">
        <v>160</v>
      </c>
      <c r="E103" s="76">
        <f t="shared" si="6"/>
        <v>16.349656067822963</v>
      </c>
      <c r="F103" s="64">
        <f t="shared" si="7"/>
        <v>2292.5455288816984</v>
      </c>
      <c r="G103" s="76">
        <f t="shared" si="8"/>
        <v>506.83933810251187</v>
      </c>
      <c r="H103" s="65">
        <f t="shared" si="9"/>
        <v>0.14481123945786054</v>
      </c>
      <c r="I103" s="54"/>
    </row>
    <row r="104" spans="1:9" x14ac:dyDescent="0.25">
      <c r="A104" s="62">
        <v>43084</v>
      </c>
      <c r="B104" s="63">
        <f t="shared" si="10"/>
        <v>102</v>
      </c>
      <c r="C104" s="64">
        <f t="shared" si="11"/>
        <v>176.20484482836511</v>
      </c>
      <c r="D104" s="64">
        <v>160</v>
      </c>
      <c r="E104" s="76">
        <f t="shared" si="6"/>
        <v>16.204844828365111</v>
      </c>
      <c r="F104" s="64">
        <f t="shared" si="7"/>
        <v>2290.6629827687466</v>
      </c>
      <c r="G104" s="76">
        <f t="shared" si="8"/>
        <v>502.35018967931842</v>
      </c>
      <c r="H104" s="65">
        <f t="shared" si="9"/>
        <v>0.14352862562266241</v>
      </c>
      <c r="I104" s="54"/>
    </row>
    <row r="105" spans="1:9" x14ac:dyDescent="0.25">
      <c r="A105" s="62">
        <v>43084</v>
      </c>
      <c r="B105" s="63">
        <f t="shared" si="10"/>
        <v>103</v>
      </c>
      <c r="C105" s="64">
        <f t="shared" si="11"/>
        <v>176.06131620274246</v>
      </c>
      <c r="D105" s="64">
        <v>160</v>
      </c>
      <c r="E105" s="76">
        <f t="shared" si="6"/>
        <v>16.061316202742461</v>
      </c>
      <c r="F105" s="64">
        <f t="shared" si="7"/>
        <v>2288.7971106356522</v>
      </c>
      <c r="G105" s="76">
        <f t="shared" si="8"/>
        <v>497.90080228501631</v>
      </c>
      <c r="H105" s="65">
        <f t="shared" si="9"/>
        <v>0.14225737208143324</v>
      </c>
      <c r="I105" s="54"/>
    </row>
    <row r="106" spans="1:9" x14ac:dyDescent="0.25">
      <c r="A106" s="62">
        <v>43084</v>
      </c>
      <c r="B106" s="63">
        <f t="shared" si="10"/>
        <v>104</v>
      </c>
      <c r="C106" s="64">
        <f t="shared" si="11"/>
        <v>175.91905883066102</v>
      </c>
      <c r="D106" s="64">
        <v>160</v>
      </c>
      <c r="E106" s="76">
        <f t="shared" si="6"/>
        <v>15.919058830661015</v>
      </c>
      <c r="F106" s="64">
        <f t="shared" si="7"/>
        <v>2286.9477647985932</v>
      </c>
      <c r="G106" s="76">
        <f t="shared" si="8"/>
        <v>493.49082375049147</v>
      </c>
      <c r="H106" s="65">
        <f t="shared" si="9"/>
        <v>0.14099737821442612</v>
      </c>
      <c r="I106" s="54"/>
    </row>
    <row r="107" spans="1:9" x14ac:dyDescent="0.25">
      <c r="A107" s="62">
        <v>43084</v>
      </c>
      <c r="B107" s="63">
        <f t="shared" si="10"/>
        <v>105</v>
      </c>
      <c r="C107" s="64">
        <f t="shared" si="11"/>
        <v>175.77806145244659</v>
      </c>
      <c r="D107" s="64">
        <v>160</v>
      </c>
      <c r="E107" s="76">
        <f t="shared" si="6"/>
        <v>15.778061452446593</v>
      </c>
      <c r="F107" s="64">
        <f t="shared" si="7"/>
        <v>2285.1147988818057</v>
      </c>
      <c r="G107" s="76">
        <f t="shared" si="8"/>
        <v>489.11990502584439</v>
      </c>
      <c r="H107" s="65">
        <f t="shared" si="9"/>
        <v>0.13974854429309841</v>
      </c>
      <c r="I107" s="54"/>
    </row>
    <row r="108" spans="1:9" x14ac:dyDescent="0.25">
      <c r="A108" s="62">
        <v>43084</v>
      </c>
      <c r="B108" s="63">
        <f t="shared" si="10"/>
        <v>106</v>
      </c>
      <c r="C108" s="64">
        <f t="shared" si="11"/>
        <v>175.63831290815349</v>
      </c>
      <c r="D108" s="64">
        <v>160</v>
      </c>
      <c r="E108" s="76">
        <f t="shared" si="6"/>
        <v>15.638312908153495</v>
      </c>
      <c r="F108" s="64">
        <f t="shared" si="7"/>
        <v>2283.2980678059953</v>
      </c>
      <c r="G108" s="76">
        <f t="shared" si="8"/>
        <v>484.78770015275836</v>
      </c>
      <c r="H108" s="65">
        <f t="shared" si="9"/>
        <v>0.13851077147221669</v>
      </c>
      <c r="I108" s="54"/>
    </row>
    <row r="109" spans="1:9" x14ac:dyDescent="0.25">
      <c r="A109" s="62">
        <v>43084</v>
      </c>
      <c r="B109" s="63">
        <f t="shared" si="10"/>
        <v>107</v>
      </c>
      <c r="C109" s="64">
        <f t="shared" si="11"/>
        <v>175.49980213668127</v>
      </c>
      <c r="D109" s="64">
        <v>160</v>
      </c>
      <c r="E109" s="76">
        <f t="shared" si="6"/>
        <v>15.499802136681268</v>
      </c>
      <c r="F109" s="64">
        <f t="shared" si="7"/>
        <v>2281.4974277768565</v>
      </c>
      <c r="G109" s="76">
        <f t="shared" si="8"/>
        <v>480.49386623711928</v>
      </c>
      <c r="H109" s="65">
        <f t="shared" si="9"/>
        <v>0.13728396178203409</v>
      </c>
      <c r="I109" s="54"/>
    </row>
    <row r="110" spans="1:9" x14ac:dyDescent="0.25">
      <c r="A110" s="62">
        <v>43084</v>
      </c>
      <c r="B110" s="63">
        <f t="shared" si="10"/>
        <v>108</v>
      </c>
      <c r="C110" s="64">
        <f t="shared" si="11"/>
        <v>175.36251817489924</v>
      </c>
      <c r="D110" s="64">
        <v>160</v>
      </c>
      <c r="E110" s="76">
        <f t="shared" si="6"/>
        <v>15.362518174899236</v>
      </c>
      <c r="F110" s="64">
        <f t="shared" si="7"/>
        <v>2279.7127362736901</v>
      </c>
      <c r="G110" s="76">
        <f t="shared" si="8"/>
        <v>476.23806342187629</v>
      </c>
      <c r="H110" s="65">
        <f t="shared" si="9"/>
        <v>0.13606801812053609</v>
      </c>
      <c r="I110" s="54"/>
    </row>
    <row r="111" spans="1:9" x14ac:dyDescent="0.25">
      <c r="A111" s="62">
        <v>43084</v>
      </c>
      <c r="B111" s="63">
        <f t="shared" si="10"/>
        <v>109</v>
      </c>
      <c r="C111" s="64">
        <f t="shared" si="11"/>
        <v>175.2264501567787</v>
      </c>
      <c r="D111" s="64">
        <v>160</v>
      </c>
      <c r="E111" s="76">
        <f t="shared" si="6"/>
        <v>15.226450156778697</v>
      </c>
      <c r="F111" s="64">
        <f t="shared" si="7"/>
        <v>2277.9438520381232</v>
      </c>
      <c r="G111" s="76">
        <f t="shared" si="8"/>
        <v>472.01995486013959</v>
      </c>
      <c r="H111" s="65">
        <f t="shared" si="9"/>
        <v>0.13486284424575418</v>
      </c>
      <c r="I111" s="54"/>
    </row>
    <row r="112" spans="1:9" x14ac:dyDescent="0.25">
      <c r="A112" s="62">
        <v>43084</v>
      </c>
      <c r="B112" s="63">
        <f t="shared" si="10"/>
        <v>110</v>
      </c>
      <c r="C112" s="64">
        <f t="shared" si="11"/>
        <v>175.09158731253294</v>
      </c>
      <c r="D112" s="64">
        <v>160</v>
      </c>
      <c r="E112" s="76">
        <f t="shared" si="6"/>
        <v>15.091587312532937</v>
      </c>
      <c r="F112" s="64">
        <f t="shared" si="7"/>
        <v>2276.1906350629283</v>
      </c>
      <c r="G112" s="76">
        <f t="shared" si="8"/>
        <v>467.83920668852102</v>
      </c>
      <c r="H112" s="65">
        <f t="shared" si="9"/>
        <v>0.13366834476814887</v>
      </c>
      <c r="I112" s="54"/>
    </row>
    <row r="113" spans="1:9" x14ac:dyDescent="0.25">
      <c r="A113" s="62">
        <v>43084</v>
      </c>
      <c r="B113" s="63">
        <f t="shared" si="10"/>
        <v>111</v>
      </c>
      <c r="C113" s="64">
        <f t="shared" si="11"/>
        <v>174.95791896776478</v>
      </c>
      <c r="D113" s="64">
        <v>160</v>
      </c>
      <c r="E113" s="76">
        <f t="shared" si="6"/>
        <v>14.957918967764783</v>
      </c>
      <c r="F113" s="64">
        <f t="shared" si="7"/>
        <v>2274.4529465809424</v>
      </c>
      <c r="G113" s="76">
        <f t="shared" si="8"/>
        <v>463.69548800070828</v>
      </c>
      <c r="H113" s="65">
        <f t="shared" si="9"/>
        <v>0.1324844251430595</v>
      </c>
      <c r="I113" s="54"/>
    </row>
    <row r="114" spans="1:9" x14ac:dyDescent="0.25">
      <c r="A114" s="62">
        <v>43084</v>
      </c>
      <c r="B114" s="63">
        <f t="shared" si="10"/>
        <v>112</v>
      </c>
      <c r="C114" s="64">
        <f t="shared" si="11"/>
        <v>174.82543454262174</v>
      </c>
      <c r="D114" s="64">
        <v>160</v>
      </c>
      <c r="E114" s="76">
        <f t="shared" si="6"/>
        <v>14.825434542621736</v>
      </c>
      <c r="F114" s="64">
        <f t="shared" si="7"/>
        <v>2272.7306490540827</v>
      </c>
      <c r="G114" s="76">
        <f t="shared" si="8"/>
        <v>459.5884708212738</v>
      </c>
      <c r="H114" s="65">
        <f t="shared" si="9"/>
        <v>0.13131099166322108</v>
      </c>
      <c r="I114" s="54"/>
    </row>
    <row r="115" spans="1:9" x14ac:dyDescent="0.25">
      <c r="A115" s="62">
        <v>43084</v>
      </c>
      <c r="B115" s="63">
        <f t="shared" si="10"/>
        <v>113</v>
      </c>
      <c r="C115" s="64">
        <f t="shared" si="11"/>
        <v>174.69412355095852</v>
      </c>
      <c r="D115" s="64">
        <v>160</v>
      </c>
      <c r="E115" s="76">
        <f t="shared" si="6"/>
        <v>14.694123550958523</v>
      </c>
      <c r="F115" s="64">
        <f t="shared" si="7"/>
        <v>2271.023606162461</v>
      </c>
      <c r="G115" s="76">
        <f t="shared" si="8"/>
        <v>455.5178300797142</v>
      </c>
      <c r="H115" s="65">
        <f t="shared" si="9"/>
        <v>0.13014795145134692</v>
      </c>
      <c r="I115" s="54"/>
    </row>
    <row r="116" spans="1:9" x14ac:dyDescent="0.25">
      <c r="A116" s="62">
        <v>43084</v>
      </c>
      <c r="B116" s="63">
        <f t="shared" si="10"/>
        <v>114</v>
      </c>
      <c r="C116" s="64">
        <f t="shared" si="11"/>
        <v>174.56397559950719</v>
      </c>
      <c r="D116" s="64">
        <v>160</v>
      </c>
      <c r="E116" s="76">
        <f t="shared" si="6"/>
        <v>14.563975599507188</v>
      </c>
      <c r="F116" s="64">
        <f t="shared" si="7"/>
        <v>2269.3316827935932</v>
      </c>
      <c r="G116" s="76">
        <f t="shared" si="8"/>
        <v>451.4832435847228</v>
      </c>
      <c r="H116" s="65">
        <f t="shared" si="9"/>
        <v>0.12899521245277795</v>
      </c>
      <c r="I116" s="54"/>
    </row>
    <row r="117" spans="1:9" x14ac:dyDescent="0.25">
      <c r="A117" s="62">
        <v>43084</v>
      </c>
      <c r="B117" s="63">
        <f t="shared" si="10"/>
        <v>115</v>
      </c>
      <c r="C117" s="64">
        <f t="shared" si="11"/>
        <v>174.43498038705442</v>
      </c>
      <c r="D117" s="64">
        <v>160</v>
      </c>
      <c r="E117" s="76">
        <f t="shared" si="6"/>
        <v>14.434980387054424</v>
      </c>
      <c r="F117" s="64">
        <f t="shared" si="7"/>
        <v>2267.6547450317075</v>
      </c>
      <c r="G117" s="76">
        <f t="shared" si="8"/>
        <v>447.4843919986871</v>
      </c>
      <c r="H117" s="65">
        <f t="shared" si="9"/>
        <v>0.12785268342819631</v>
      </c>
      <c r="I117" s="54"/>
    </row>
    <row r="118" spans="1:9" x14ac:dyDescent="0.25">
      <c r="A118" s="62">
        <v>43084</v>
      </c>
      <c r="B118" s="63">
        <f t="shared" si="10"/>
        <v>116</v>
      </c>
      <c r="C118" s="64">
        <f t="shared" si="11"/>
        <v>174.30712770362624</v>
      </c>
      <c r="D118" s="64">
        <v>160</v>
      </c>
      <c r="E118" s="76">
        <f t="shared" si="6"/>
        <v>14.307127703626236</v>
      </c>
      <c r="F118" s="64">
        <f t="shared" si="7"/>
        <v>2265.9926601471411</v>
      </c>
      <c r="G118" s="76">
        <f t="shared" si="8"/>
        <v>443.52095881241331</v>
      </c>
      <c r="H118" s="65">
        <f t="shared" si="9"/>
        <v>0.12672027394640381</v>
      </c>
      <c r="I118" s="54"/>
    </row>
    <row r="119" spans="1:9" x14ac:dyDescent="0.25">
      <c r="A119" s="62">
        <v>43084</v>
      </c>
      <c r="B119" s="63">
        <f t="shared" si="10"/>
        <v>117</v>
      </c>
      <c r="C119" s="64">
        <f t="shared" si="11"/>
        <v>174.18040742967983</v>
      </c>
      <c r="D119" s="64">
        <v>160</v>
      </c>
      <c r="E119" s="76">
        <f t="shared" si="6"/>
        <v>14.180407429679832</v>
      </c>
      <c r="F119" s="64">
        <f t="shared" si="7"/>
        <v>2264.3452965858378</v>
      </c>
      <c r="G119" s="76">
        <f t="shared" si="8"/>
        <v>439.59263032007482</v>
      </c>
      <c r="H119" s="65">
        <f t="shared" si="9"/>
        <v>0.12559789437716423</v>
      </c>
      <c r="I119" s="54"/>
    </row>
    <row r="120" spans="1:9" x14ac:dyDescent="0.25">
      <c r="A120" s="62">
        <v>43084</v>
      </c>
      <c r="B120" s="63">
        <f t="shared" si="10"/>
        <v>118</v>
      </c>
      <c r="C120" s="64">
        <f t="shared" si="11"/>
        <v>174.05480953530267</v>
      </c>
      <c r="D120" s="64">
        <v>160</v>
      </c>
      <c r="E120" s="76">
        <f t="shared" si="6"/>
        <v>14.054809535302667</v>
      </c>
      <c r="F120" s="64">
        <f t="shared" si="7"/>
        <v>2262.7125239589345</v>
      </c>
      <c r="G120" s="76">
        <f t="shared" si="8"/>
        <v>435.6990955943827</v>
      </c>
      <c r="H120" s="65">
        <f t="shared" si="9"/>
        <v>0.12448545588410934</v>
      </c>
      <c r="I120" s="54"/>
    </row>
    <row r="121" spans="1:9" x14ac:dyDescent="0.25">
      <c r="A121" s="62">
        <v>43084</v>
      </c>
      <c r="B121" s="63">
        <f t="shared" si="10"/>
        <v>119</v>
      </c>
      <c r="C121" s="64">
        <f t="shared" si="11"/>
        <v>173.93032407941857</v>
      </c>
      <c r="D121" s="64">
        <v>160</v>
      </c>
      <c r="E121" s="76">
        <f t="shared" si="6"/>
        <v>13.930324079418568</v>
      </c>
      <c r="F121" s="64">
        <f t="shared" si="7"/>
        <v>2261.0942130324415</v>
      </c>
      <c r="G121" s="76">
        <f t="shared" si="8"/>
        <v>431.84004646197559</v>
      </c>
      <c r="H121" s="65">
        <f t="shared" si="9"/>
        <v>0.1233828704177073</v>
      </c>
      <c r="I121" s="54"/>
    </row>
    <row r="122" spans="1:9" x14ac:dyDescent="0.25">
      <c r="A122" s="62">
        <v>43084</v>
      </c>
      <c r="B122" s="63">
        <f t="shared" si="10"/>
        <v>120</v>
      </c>
      <c r="C122" s="64">
        <f t="shared" si="11"/>
        <v>173.80694120900085</v>
      </c>
      <c r="D122" s="64">
        <v>160</v>
      </c>
      <c r="E122" s="76">
        <f t="shared" si="6"/>
        <v>13.806941209000854</v>
      </c>
      <c r="F122" s="64">
        <f t="shared" si="7"/>
        <v>2259.4902357170113</v>
      </c>
      <c r="G122" s="76">
        <f t="shared" si="8"/>
        <v>428.01517747902648</v>
      </c>
      <c r="H122" s="65">
        <f t="shared" si="9"/>
        <v>0.12229005070829328</v>
      </c>
      <c r="I122" s="54"/>
    </row>
    <row r="123" spans="1:9" x14ac:dyDescent="0.25">
      <c r="A123" s="62">
        <v>43084</v>
      </c>
      <c r="B123" s="63">
        <f t="shared" si="10"/>
        <v>121</v>
      </c>
      <c r="C123" s="64">
        <f t="shared" si="11"/>
        <v>173.68465115829255</v>
      </c>
      <c r="D123" s="64">
        <v>160</v>
      </c>
      <c r="E123" s="76">
        <f t="shared" si="6"/>
        <v>13.684651158292553</v>
      </c>
      <c r="F123" s="64">
        <f t="shared" si="7"/>
        <v>2257.9004650578031</v>
      </c>
      <c r="G123" s="76">
        <f t="shared" si="8"/>
        <v>424.22418590706911</v>
      </c>
      <c r="H123" s="65">
        <f t="shared" si="9"/>
        <v>0.12120691025916261</v>
      </c>
      <c r="I123" s="54"/>
    </row>
    <row r="124" spans="1:9" x14ac:dyDescent="0.25">
      <c r="A124" s="62">
        <v>43084</v>
      </c>
      <c r="B124" s="63">
        <f t="shared" si="10"/>
        <v>122</v>
      </c>
      <c r="C124" s="64">
        <f t="shared" si="11"/>
        <v>173.56344424803339</v>
      </c>
      <c r="D124" s="64">
        <v>160</v>
      </c>
      <c r="E124" s="76">
        <f t="shared" si="6"/>
        <v>13.563444248033392</v>
      </c>
      <c r="F124" s="64">
        <f t="shared" si="7"/>
        <v>2256.3247752244342</v>
      </c>
      <c r="G124" s="76">
        <f t="shared" si="8"/>
        <v>420.46677168903511</v>
      </c>
      <c r="H124" s="65">
        <f t="shared" si="9"/>
        <v>0.12013336333972431</v>
      </c>
      <c r="I124" s="54"/>
    </row>
    <row r="125" spans="1:9" x14ac:dyDescent="0.25">
      <c r="A125" s="62">
        <v>43084</v>
      </c>
      <c r="B125" s="63">
        <f t="shared" si="10"/>
        <v>123</v>
      </c>
      <c r="C125" s="64">
        <f t="shared" si="11"/>
        <v>173.44331088469366</v>
      </c>
      <c r="D125" s="64">
        <v>160</v>
      </c>
      <c r="E125" s="76">
        <f t="shared" si="6"/>
        <v>13.443310884693659</v>
      </c>
      <c r="F125" s="64">
        <f t="shared" si="7"/>
        <v>2254.7630415010176</v>
      </c>
      <c r="G125" s="76">
        <f t="shared" si="8"/>
        <v>416.7426374255034</v>
      </c>
      <c r="H125" s="65">
        <f t="shared" si="9"/>
        <v>0.11906932497871525</v>
      </c>
      <c r="I125" s="54"/>
    </row>
    <row r="126" spans="1:9" x14ac:dyDescent="0.25">
      <c r="A126" s="62">
        <v>43084</v>
      </c>
      <c r="B126" s="63">
        <f t="shared" si="10"/>
        <v>124</v>
      </c>
      <c r="C126" s="64">
        <f t="shared" si="11"/>
        <v>173.32424155971495</v>
      </c>
      <c r="D126" s="64">
        <v>160</v>
      </c>
      <c r="E126" s="76">
        <f t="shared" si="6"/>
        <v>13.324241559714949</v>
      </c>
      <c r="F126" s="64">
        <f t="shared" si="7"/>
        <v>2253.2151402762943</v>
      </c>
      <c r="G126" s="76">
        <f t="shared" si="8"/>
        <v>413.05148835116341</v>
      </c>
      <c r="H126" s="65">
        <f t="shared" si="9"/>
        <v>0.11801471095747526</v>
      </c>
      <c r="I126" s="54"/>
    </row>
    <row r="127" spans="1:9" x14ac:dyDescent="0.25">
      <c r="A127" s="62">
        <v>43084</v>
      </c>
      <c r="B127" s="63">
        <f t="shared" si="10"/>
        <v>125</v>
      </c>
      <c r="C127" s="64">
        <f t="shared" si="11"/>
        <v>173.20622684875747</v>
      </c>
      <c r="D127" s="64">
        <v>160</v>
      </c>
      <c r="E127" s="76">
        <f t="shared" si="6"/>
        <v>13.206226848757467</v>
      </c>
      <c r="F127" s="64">
        <f t="shared" si="7"/>
        <v>2251.6809490338469</v>
      </c>
      <c r="G127" s="76">
        <f t="shared" si="8"/>
        <v>409.39303231148148</v>
      </c>
      <c r="H127" s="65">
        <f t="shared" si="9"/>
        <v>0.11696943780328042</v>
      </c>
      <c r="I127" s="54"/>
    </row>
    <row r="128" spans="1:9" x14ac:dyDescent="0.25">
      <c r="A128" s="62">
        <v>43084</v>
      </c>
      <c r="B128" s="63">
        <f t="shared" si="10"/>
        <v>126</v>
      </c>
      <c r="C128" s="64">
        <f t="shared" si="11"/>
        <v>173.08925741095419</v>
      </c>
      <c r="D128" s="64">
        <v>160</v>
      </c>
      <c r="E128" s="76">
        <f t="shared" si="6"/>
        <v>13.08925741095419</v>
      </c>
      <c r="F128" s="64">
        <f t="shared" si="7"/>
        <v>2250.1603463424044</v>
      </c>
      <c r="G128" s="76">
        <f t="shared" si="8"/>
        <v>405.76697973957988</v>
      </c>
      <c r="H128" s="65">
        <f t="shared" si="9"/>
        <v>0.11593342278273711</v>
      </c>
      <c r="I128" s="54"/>
    </row>
    <row r="129" spans="1:9" x14ac:dyDescent="0.25">
      <c r="A129" s="62">
        <v>43084</v>
      </c>
      <c r="B129" s="63">
        <f t="shared" si="10"/>
        <v>127</v>
      </c>
      <c r="C129" s="64">
        <f t="shared" si="11"/>
        <v>172.97332398817144</v>
      </c>
      <c r="D129" s="64">
        <v>160</v>
      </c>
      <c r="E129" s="76">
        <f t="shared" si="6"/>
        <v>12.973323988171444</v>
      </c>
      <c r="F129" s="64">
        <f t="shared" si="7"/>
        <v>2248.6532118462287</v>
      </c>
      <c r="G129" s="76">
        <f t="shared" si="8"/>
        <v>402.17304363331476</v>
      </c>
      <c r="H129" s="65">
        <f t="shared" si="9"/>
        <v>0.11490658389523278</v>
      </c>
      <c r="I129" s="54"/>
    </row>
    <row r="130" spans="1:9" x14ac:dyDescent="0.25">
      <c r="A130" s="62">
        <v>43084</v>
      </c>
      <c r="B130" s="63">
        <f t="shared" si="10"/>
        <v>128</v>
      </c>
      <c r="C130" s="64">
        <f t="shared" si="11"/>
        <v>172.85841740427622</v>
      </c>
      <c r="D130" s="64">
        <v>160</v>
      </c>
      <c r="E130" s="76">
        <f t="shared" si="6"/>
        <v>12.858417404276224</v>
      </c>
      <c r="F130" s="64">
        <f t="shared" si="7"/>
        <v>2247.1594262555909</v>
      </c>
      <c r="G130" s="76">
        <f t="shared" si="8"/>
        <v>398.61093953256295</v>
      </c>
      <c r="H130" s="65">
        <f t="shared" si="9"/>
        <v>0.11388883986644656</v>
      </c>
      <c r="I130" s="54"/>
    </row>
    <row r="131" spans="1:9" x14ac:dyDescent="0.25">
      <c r="A131" s="62">
        <v>43084</v>
      </c>
      <c r="B131" s="63">
        <f t="shared" si="10"/>
        <v>129</v>
      </c>
      <c r="C131" s="64">
        <f t="shared" si="11"/>
        <v>172.74452856440979</v>
      </c>
      <c r="D131" s="64">
        <v>160</v>
      </c>
      <c r="E131" s="76">
        <f t="shared" ref="E131:E194" si="12">C131-D131</f>
        <v>12.744528564409791</v>
      </c>
      <c r="F131" s="64">
        <f t="shared" ref="F131:F194" si="13">13*C131</f>
        <v>2245.6788713373271</v>
      </c>
      <c r="G131" s="76">
        <f t="shared" ref="G131:G194" si="14">E131*31</f>
        <v>395.08038549670351</v>
      </c>
      <c r="H131" s="65">
        <f t="shared" ref="H131:H194" si="15">MIN($G131/3500,$F131/3500)</f>
        <v>0.11288011014191529</v>
      </c>
      <c r="I131" s="54"/>
    </row>
    <row r="132" spans="1:9" x14ac:dyDescent="0.25">
      <c r="A132" s="62">
        <v>43084</v>
      </c>
      <c r="B132" s="63">
        <f t="shared" ref="B132:B195" si="16">B131+1</f>
        <v>130</v>
      </c>
      <c r="C132" s="64">
        <f t="shared" ref="C132:C195" si="17">C131-H131</f>
        <v>172.63164845426789</v>
      </c>
      <c r="D132" s="64">
        <v>160</v>
      </c>
      <c r="E132" s="76">
        <f t="shared" si="12"/>
        <v>12.631648454267889</v>
      </c>
      <c r="F132" s="64">
        <f t="shared" si="13"/>
        <v>2244.2114299054824</v>
      </c>
      <c r="G132" s="76">
        <f t="shared" si="14"/>
        <v>391.5811020823046</v>
      </c>
      <c r="H132" s="65">
        <f t="shared" si="15"/>
        <v>0.11188031488065846</v>
      </c>
      <c r="I132" s="54"/>
    </row>
    <row r="133" spans="1:9" x14ac:dyDescent="0.25">
      <c r="A133" s="62">
        <v>43084</v>
      </c>
      <c r="B133" s="63">
        <f t="shared" si="16"/>
        <v>131</v>
      </c>
      <c r="C133" s="64">
        <f t="shared" si="17"/>
        <v>172.51976813938722</v>
      </c>
      <c r="D133" s="64">
        <v>160</v>
      </c>
      <c r="E133" s="76">
        <f t="shared" si="12"/>
        <v>12.519768139387224</v>
      </c>
      <c r="F133" s="64">
        <f t="shared" si="13"/>
        <v>2242.7569858120341</v>
      </c>
      <c r="G133" s="76">
        <f t="shared" si="14"/>
        <v>388.11281232100396</v>
      </c>
      <c r="H133" s="65">
        <f t="shared" si="15"/>
        <v>0.11088937494885827</v>
      </c>
      <c r="I133" s="54"/>
    </row>
    <row r="134" spans="1:9" x14ac:dyDescent="0.25">
      <c r="A134" s="62">
        <v>43084</v>
      </c>
      <c r="B134" s="63">
        <f t="shared" si="16"/>
        <v>132</v>
      </c>
      <c r="C134" s="64">
        <f t="shared" si="17"/>
        <v>172.40887876443836</v>
      </c>
      <c r="D134" s="64">
        <v>160</v>
      </c>
      <c r="E134" s="76">
        <f t="shared" si="12"/>
        <v>12.408878764438356</v>
      </c>
      <c r="F134" s="64">
        <f t="shared" si="13"/>
        <v>2241.3154239376986</v>
      </c>
      <c r="G134" s="76">
        <f t="shared" si="14"/>
        <v>384.67524169758906</v>
      </c>
      <c r="H134" s="65">
        <f t="shared" si="15"/>
        <v>0.10990721191359687</v>
      </c>
      <c r="I134" s="54"/>
    </row>
    <row r="135" spans="1:9" x14ac:dyDescent="0.25">
      <c r="A135" s="62">
        <v>43084</v>
      </c>
      <c r="B135" s="63">
        <f t="shared" si="16"/>
        <v>133</v>
      </c>
      <c r="C135" s="64">
        <f t="shared" si="17"/>
        <v>172.29897155252476</v>
      </c>
      <c r="D135" s="64">
        <v>160</v>
      </c>
      <c r="E135" s="76">
        <f t="shared" si="12"/>
        <v>12.298971552524762</v>
      </c>
      <c r="F135" s="64">
        <f t="shared" si="13"/>
        <v>2239.886630182822</v>
      </c>
      <c r="G135" s="76">
        <f t="shared" si="14"/>
        <v>381.26811812826759</v>
      </c>
      <c r="H135" s="65">
        <f t="shared" si="15"/>
        <v>0.10893374803664788</v>
      </c>
      <c r="I135" s="54"/>
    </row>
    <row r="136" spans="1:9" x14ac:dyDescent="0.25">
      <c r="A136" s="62">
        <v>43084</v>
      </c>
      <c r="B136" s="63">
        <f t="shared" si="16"/>
        <v>134</v>
      </c>
      <c r="C136" s="64">
        <f t="shared" si="17"/>
        <v>172.19003780448813</v>
      </c>
      <c r="D136" s="64">
        <v>160</v>
      </c>
      <c r="E136" s="76">
        <f t="shared" si="12"/>
        <v>12.190037804488128</v>
      </c>
      <c r="F136" s="64">
        <f t="shared" si="13"/>
        <v>2238.4704914583458</v>
      </c>
      <c r="G136" s="76">
        <f t="shared" si="14"/>
        <v>377.89117193913194</v>
      </c>
      <c r="H136" s="65">
        <f t="shared" si="15"/>
        <v>0.10796890626832341</v>
      </c>
      <c r="I136" s="54"/>
    </row>
    <row r="137" spans="1:9" x14ac:dyDescent="0.25">
      <c r="A137" s="62">
        <v>43084</v>
      </c>
      <c r="B137" s="63">
        <f t="shared" si="16"/>
        <v>135</v>
      </c>
      <c r="C137" s="64">
        <f t="shared" si="17"/>
        <v>172.0820688982198</v>
      </c>
      <c r="D137" s="64">
        <v>160</v>
      </c>
      <c r="E137" s="76">
        <f t="shared" si="12"/>
        <v>12.082068898219802</v>
      </c>
      <c r="F137" s="64">
        <f t="shared" si="13"/>
        <v>2237.0668956768573</v>
      </c>
      <c r="G137" s="76">
        <f t="shared" si="14"/>
        <v>374.54413584481387</v>
      </c>
      <c r="H137" s="65">
        <f t="shared" si="15"/>
        <v>0.10701261024137539</v>
      </c>
      <c r="I137" s="54"/>
    </row>
    <row r="138" spans="1:9" x14ac:dyDescent="0.25">
      <c r="A138" s="62">
        <v>43084</v>
      </c>
      <c r="B138" s="63">
        <f t="shared" si="16"/>
        <v>136</v>
      </c>
      <c r="C138" s="64">
        <f t="shared" si="17"/>
        <v>171.97505628797842</v>
      </c>
      <c r="D138" s="64">
        <v>160</v>
      </c>
      <c r="E138" s="76">
        <f t="shared" si="12"/>
        <v>11.975056287978418</v>
      </c>
      <c r="F138" s="64">
        <f t="shared" si="13"/>
        <v>2235.6757317437196</v>
      </c>
      <c r="G138" s="76">
        <f t="shared" si="14"/>
        <v>371.22674492733097</v>
      </c>
      <c r="H138" s="65">
        <f t="shared" si="15"/>
        <v>0.10606478426495171</v>
      </c>
      <c r="I138" s="54"/>
    </row>
    <row r="139" spans="1:9" x14ac:dyDescent="0.25">
      <c r="A139" s="62">
        <v>43084</v>
      </c>
      <c r="B139" s="63">
        <f t="shared" si="16"/>
        <v>137</v>
      </c>
      <c r="C139" s="64">
        <f t="shared" si="17"/>
        <v>171.86899150371346</v>
      </c>
      <c r="D139" s="64">
        <v>160</v>
      </c>
      <c r="E139" s="76">
        <f t="shared" si="12"/>
        <v>11.86899150371346</v>
      </c>
      <c r="F139" s="64">
        <f t="shared" si="13"/>
        <v>2234.296889548275</v>
      </c>
      <c r="G139" s="76">
        <f t="shared" si="14"/>
        <v>367.93873661511725</v>
      </c>
      <c r="H139" s="65">
        <f t="shared" si="15"/>
        <v>0.10512535331860492</v>
      </c>
      <c r="I139" s="54"/>
    </row>
    <row r="140" spans="1:9" x14ac:dyDescent="0.25">
      <c r="A140" s="62">
        <v>43084</v>
      </c>
      <c r="B140" s="63">
        <f t="shared" si="16"/>
        <v>138</v>
      </c>
      <c r="C140" s="64">
        <f t="shared" si="17"/>
        <v>171.76386615039485</v>
      </c>
      <c r="D140" s="64">
        <v>160</v>
      </c>
      <c r="E140" s="76">
        <f t="shared" si="12"/>
        <v>11.763866150394847</v>
      </c>
      <c r="F140" s="64">
        <f t="shared" si="13"/>
        <v>2232.9302599551329</v>
      </c>
      <c r="G140" s="76">
        <f t="shared" si="14"/>
        <v>364.67985066224026</v>
      </c>
      <c r="H140" s="65">
        <f t="shared" si="15"/>
        <v>0.10419424304635436</v>
      </c>
      <c r="I140" s="54"/>
    </row>
    <row r="141" spans="1:9" x14ac:dyDescent="0.25">
      <c r="A141" s="62">
        <v>43084</v>
      </c>
      <c r="B141" s="63">
        <f t="shared" si="16"/>
        <v>139</v>
      </c>
      <c r="C141" s="64">
        <f t="shared" si="17"/>
        <v>171.6596719073485</v>
      </c>
      <c r="D141" s="64">
        <v>160</v>
      </c>
      <c r="E141" s="76">
        <f t="shared" si="12"/>
        <v>11.659671907348496</v>
      </c>
      <c r="F141" s="64">
        <f t="shared" si="13"/>
        <v>2231.5757347955305</v>
      </c>
      <c r="G141" s="76">
        <f t="shared" si="14"/>
        <v>361.44982912780335</v>
      </c>
      <c r="H141" s="65">
        <f t="shared" si="15"/>
        <v>0.10327137975080096</v>
      </c>
      <c r="I141" s="54"/>
    </row>
    <row r="142" spans="1:9" x14ac:dyDescent="0.25">
      <c r="A142" s="62">
        <v>43084</v>
      </c>
      <c r="B142" s="63">
        <f t="shared" si="16"/>
        <v>140</v>
      </c>
      <c r="C142" s="64">
        <f t="shared" si="17"/>
        <v>171.5564005275977</v>
      </c>
      <c r="D142" s="64">
        <v>160</v>
      </c>
      <c r="E142" s="76">
        <f t="shared" si="12"/>
        <v>11.556400527597702</v>
      </c>
      <c r="F142" s="64">
        <f t="shared" si="13"/>
        <v>2230.2332068587702</v>
      </c>
      <c r="G142" s="76">
        <f t="shared" si="14"/>
        <v>358.24841635552878</v>
      </c>
      <c r="H142" s="65">
        <f t="shared" si="15"/>
        <v>0.10235669038729393</v>
      </c>
      <c r="I142" s="54"/>
    </row>
    <row r="143" spans="1:9" x14ac:dyDescent="0.25">
      <c r="A143" s="62">
        <v>43084</v>
      </c>
      <c r="B143" s="63">
        <f t="shared" si="16"/>
        <v>141</v>
      </c>
      <c r="C143" s="64">
        <f t="shared" si="17"/>
        <v>171.45404383721041</v>
      </c>
      <c r="D143" s="64">
        <v>160</v>
      </c>
      <c r="E143" s="76">
        <f t="shared" si="12"/>
        <v>11.454043837210406</v>
      </c>
      <c r="F143" s="64">
        <f t="shared" si="13"/>
        <v>2228.9025698837354</v>
      </c>
      <c r="G143" s="76">
        <f t="shared" si="14"/>
        <v>355.0753589535226</v>
      </c>
      <c r="H143" s="65">
        <f t="shared" si="15"/>
        <v>0.10145010255814932</v>
      </c>
      <c r="I143" s="54"/>
    </row>
    <row r="144" spans="1:9" x14ac:dyDescent="0.25">
      <c r="A144" s="62">
        <v>43084</v>
      </c>
      <c r="B144" s="63">
        <f t="shared" si="16"/>
        <v>142</v>
      </c>
      <c r="C144" s="64">
        <f t="shared" si="17"/>
        <v>171.35259373465226</v>
      </c>
      <c r="D144" s="64">
        <v>160</v>
      </c>
      <c r="E144" s="76">
        <f t="shared" si="12"/>
        <v>11.35259373465226</v>
      </c>
      <c r="F144" s="64">
        <f t="shared" si="13"/>
        <v>2227.5837185504793</v>
      </c>
      <c r="G144" s="76">
        <f t="shared" si="14"/>
        <v>351.93040577422005</v>
      </c>
      <c r="H144" s="65">
        <f t="shared" si="15"/>
        <v>0.10055154450692001</v>
      </c>
      <c r="I144" s="54"/>
    </row>
    <row r="145" spans="1:9" x14ac:dyDescent="0.25">
      <c r="A145" s="62">
        <v>43084</v>
      </c>
      <c r="B145" s="63">
        <f t="shared" si="16"/>
        <v>143</v>
      </c>
      <c r="C145" s="64">
        <f t="shared" si="17"/>
        <v>171.25204219014535</v>
      </c>
      <c r="D145" s="64">
        <v>160</v>
      </c>
      <c r="E145" s="76">
        <f t="shared" si="12"/>
        <v>11.252042190145346</v>
      </c>
      <c r="F145" s="64">
        <f t="shared" si="13"/>
        <v>2226.2765484718893</v>
      </c>
      <c r="G145" s="76">
        <f t="shared" si="14"/>
        <v>348.81330789450573</v>
      </c>
      <c r="H145" s="65">
        <f t="shared" si="15"/>
        <v>9.9660945112715921E-2</v>
      </c>
      <c r="I145" s="54"/>
    </row>
    <row r="146" spans="1:9" x14ac:dyDescent="0.25">
      <c r="A146" s="62">
        <v>43084</v>
      </c>
      <c r="B146" s="63">
        <f t="shared" si="16"/>
        <v>144</v>
      </c>
      <c r="C146" s="64">
        <f t="shared" si="17"/>
        <v>171.15238124503264</v>
      </c>
      <c r="D146" s="64">
        <v>160</v>
      </c>
      <c r="E146" s="76">
        <f t="shared" si="12"/>
        <v>11.152381245032643</v>
      </c>
      <c r="F146" s="64">
        <f t="shared" si="13"/>
        <v>2224.9809561854245</v>
      </c>
      <c r="G146" s="76">
        <f t="shared" si="14"/>
        <v>345.72381859601194</v>
      </c>
      <c r="H146" s="65">
        <f t="shared" si="15"/>
        <v>9.8778233884574837E-2</v>
      </c>
      <c r="I146" s="54"/>
    </row>
    <row r="147" spans="1:9" x14ac:dyDescent="0.25">
      <c r="A147" s="62">
        <v>43084</v>
      </c>
      <c r="B147" s="63">
        <f t="shared" si="16"/>
        <v>145</v>
      </c>
      <c r="C147" s="64">
        <f t="shared" si="17"/>
        <v>171.05360301114806</v>
      </c>
      <c r="D147" s="64">
        <v>160</v>
      </c>
      <c r="E147" s="76">
        <f t="shared" si="12"/>
        <v>11.053603011148056</v>
      </c>
      <c r="F147" s="64">
        <f t="shared" si="13"/>
        <v>2223.6968391449245</v>
      </c>
      <c r="G147" s="76">
        <f t="shared" si="14"/>
        <v>342.6616933455897</v>
      </c>
      <c r="H147" s="65">
        <f t="shared" si="15"/>
        <v>9.7903340955882767E-2</v>
      </c>
      <c r="I147" s="54"/>
    </row>
    <row r="148" spans="1:9" x14ac:dyDescent="0.25">
      <c r="A148" s="62">
        <v>43084</v>
      </c>
      <c r="B148" s="63">
        <f t="shared" si="16"/>
        <v>146</v>
      </c>
      <c r="C148" s="64">
        <f t="shared" si="17"/>
        <v>170.95569967019216</v>
      </c>
      <c r="D148" s="64">
        <v>160</v>
      </c>
      <c r="E148" s="76">
        <f t="shared" si="12"/>
        <v>10.955699670192161</v>
      </c>
      <c r="F148" s="64">
        <f t="shared" si="13"/>
        <v>2222.424095712498</v>
      </c>
      <c r="G148" s="76">
        <f t="shared" si="14"/>
        <v>339.62668977595695</v>
      </c>
      <c r="H148" s="65">
        <f t="shared" si="15"/>
        <v>9.7036197078844838E-2</v>
      </c>
      <c r="I148" s="54"/>
    </row>
    <row r="149" spans="1:9" x14ac:dyDescent="0.25">
      <c r="A149" s="62">
        <v>43084</v>
      </c>
      <c r="B149" s="63">
        <f t="shared" si="16"/>
        <v>147</v>
      </c>
      <c r="C149" s="64">
        <f t="shared" si="17"/>
        <v>170.85866347311332</v>
      </c>
      <c r="D149" s="64">
        <v>160</v>
      </c>
      <c r="E149" s="76">
        <f t="shared" si="12"/>
        <v>10.858663473113324</v>
      </c>
      <c r="F149" s="64">
        <f t="shared" si="13"/>
        <v>2221.1626251504731</v>
      </c>
      <c r="G149" s="76">
        <f t="shared" si="14"/>
        <v>336.61856766651306</v>
      </c>
      <c r="H149" s="65">
        <f t="shared" si="15"/>
        <v>9.6176733619003738E-2</v>
      </c>
      <c r="I149" s="54"/>
    </row>
    <row r="150" spans="1:9" x14ac:dyDescent="0.25">
      <c r="A150" s="62">
        <v>43084</v>
      </c>
      <c r="B150" s="63">
        <f t="shared" si="16"/>
        <v>148</v>
      </c>
      <c r="C150" s="64">
        <f t="shared" si="17"/>
        <v>170.76248673949431</v>
      </c>
      <c r="D150" s="64">
        <v>160</v>
      </c>
      <c r="E150" s="76">
        <f t="shared" si="12"/>
        <v>10.762486739494307</v>
      </c>
      <c r="F150" s="64">
        <f t="shared" si="13"/>
        <v>2219.912327613426</v>
      </c>
      <c r="G150" s="76">
        <f t="shared" si="14"/>
        <v>333.63708892432351</v>
      </c>
      <c r="H150" s="65">
        <f t="shared" si="15"/>
        <v>9.5324882549806714E-2</v>
      </c>
      <c r="I150" s="54"/>
    </row>
    <row r="151" spans="1:9" x14ac:dyDescent="0.25">
      <c r="A151" s="62">
        <v>43084</v>
      </c>
      <c r="B151" s="63">
        <f t="shared" si="16"/>
        <v>149</v>
      </c>
      <c r="C151" s="64">
        <f t="shared" si="17"/>
        <v>170.66716185694449</v>
      </c>
      <c r="D151" s="64">
        <v>160</v>
      </c>
      <c r="E151" s="76">
        <f t="shared" si="12"/>
        <v>10.667161856944489</v>
      </c>
      <c r="F151" s="64">
        <f t="shared" si="13"/>
        <v>2218.6731041402782</v>
      </c>
      <c r="G151" s="76">
        <f t="shared" si="14"/>
        <v>330.68201756527912</v>
      </c>
      <c r="H151" s="65">
        <f t="shared" si="15"/>
        <v>9.4480576447222603E-2</v>
      </c>
      <c r="I151" s="54"/>
    </row>
    <row r="152" spans="1:9" x14ac:dyDescent="0.25">
      <c r="A152" s="62">
        <v>43084</v>
      </c>
      <c r="B152" s="63">
        <f t="shared" si="16"/>
        <v>150</v>
      </c>
      <c r="C152" s="64">
        <f t="shared" si="17"/>
        <v>170.57268128049728</v>
      </c>
      <c r="D152" s="64">
        <v>160</v>
      </c>
      <c r="E152" s="76">
        <f t="shared" si="12"/>
        <v>10.572681280497278</v>
      </c>
      <c r="F152" s="64">
        <f t="shared" si="13"/>
        <v>2217.4448566464648</v>
      </c>
      <c r="G152" s="76">
        <f t="shared" si="14"/>
        <v>327.75311969541565</v>
      </c>
      <c r="H152" s="65">
        <f t="shared" si="15"/>
        <v>9.3643748484404474E-2</v>
      </c>
      <c r="I152" s="54"/>
    </row>
    <row r="153" spans="1:9" x14ac:dyDescent="0.25">
      <c r="A153" s="62">
        <v>43084</v>
      </c>
      <c r="B153" s="63">
        <f t="shared" si="16"/>
        <v>151</v>
      </c>
      <c r="C153" s="64">
        <f t="shared" si="17"/>
        <v>170.47903753201288</v>
      </c>
      <c r="D153" s="64">
        <v>160</v>
      </c>
      <c r="E153" s="76">
        <f t="shared" si="12"/>
        <v>10.479037532012882</v>
      </c>
      <c r="F153" s="64">
        <f t="shared" si="13"/>
        <v>2216.2274879161673</v>
      </c>
      <c r="G153" s="76">
        <f t="shared" si="14"/>
        <v>324.85016349239936</v>
      </c>
      <c r="H153" s="65">
        <f t="shared" si="15"/>
        <v>9.2814332426399818E-2</v>
      </c>
      <c r="I153" s="54"/>
    </row>
    <row r="154" spans="1:9" x14ac:dyDescent="0.25">
      <c r="A154" s="62">
        <v>43084</v>
      </c>
      <c r="B154" s="63">
        <f t="shared" si="16"/>
        <v>152</v>
      </c>
      <c r="C154" s="64">
        <f t="shared" si="17"/>
        <v>170.38622319958648</v>
      </c>
      <c r="D154" s="64">
        <v>160</v>
      </c>
      <c r="E154" s="76">
        <f t="shared" si="12"/>
        <v>10.386223199586482</v>
      </c>
      <c r="F154" s="64">
        <f t="shared" si="13"/>
        <v>2215.0209015946243</v>
      </c>
      <c r="G154" s="76">
        <f t="shared" si="14"/>
        <v>321.97291918718093</v>
      </c>
      <c r="H154" s="65">
        <f t="shared" si="15"/>
        <v>9.1992262624908838E-2</v>
      </c>
      <c r="I154" s="54"/>
    </row>
    <row r="155" spans="1:9" x14ac:dyDescent="0.25">
      <c r="A155" s="62">
        <v>43084</v>
      </c>
      <c r="B155" s="63">
        <f t="shared" si="16"/>
        <v>153</v>
      </c>
      <c r="C155" s="64">
        <f t="shared" si="17"/>
        <v>170.29423093696158</v>
      </c>
      <c r="D155" s="64">
        <v>160</v>
      </c>
      <c r="E155" s="76">
        <f t="shared" si="12"/>
        <v>10.294230936961583</v>
      </c>
      <c r="F155" s="64">
        <f t="shared" si="13"/>
        <v>2213.8250021805006</v>
      </c>
      <c r="G155" s="76">
        <f t="shared" si="14"/>
        <v>319.12115904580907</v>
      </c>
      <c r="H155" s="65">
        <f t="shared" si="15"/>
        <v>9.1177474013088303E-2</v>
      </c>
      <c r="I155" s="54"/>
    </row>
    <row r="156" spans="1:9" x14ac:dyDescent="0.25">
      <c r="A156" s="62">
        <v>43084</v>
      </c>
      <c r="B156" s="63">
        <f t="shared" si="16"/>
        <v>154</v>
      </c>
      <c r="C156" s="64">
        <f t="shared" si="17"/>
        <v>170.2030534629485</v>
      </c>
      <c r="D156" s="64">
        <v>160</v>
      </c>
      <c r="E156" s="76">
        <f t="shared" si="12"/>
        <v>10.203053462948503</v>
      </c>
      <c r="F156" s="64">
        <f t="shared" si="13"/>
        <v>2212.6396950183307</v>
      </c>
      <c r="G156" s="76">
        <f t="shared" si="14"/>
        <v>316.2946573514036</v>
      </c>
      <c r="H156" s="65">
        <f t="shared" si="15"/>
        <v>9.0369902100401023E-2</v>
      </c>
      <c r="I156" s="54"/>
    </row>
    <row r="157" spans="1:9" x14ac:dyDescent="0.25">
      <c r="A157" s="62">
        <v>43084</v>
      </c>
      <c r="B157" s="63">
        <f t="shared" si="16"/>
        <v>155</v>
      </c>
      <c r="C157" s="64">
        <f t="shared" si="17"/>
        <v>170.1126835608481</v>
      </c>
      <c r="D157" s="64">
        <v>160</v>
      </c>
      <c r="E157" s="76">
        <f t="shared" si="12"/>
        <v>10.112683560848097</v>
      </c>
      <c r="F157" s="64">
        <f t="shared" si="13"/>
        <v>2211.4648862910253</v>
      </c>
      <c r="G157" s="76">
        <f t="shared" si="14"/>
        <v>313.49319038629102</v>
      </c>
      <c r="H157" s="65">
        <f t="shared" si="15"/>
        <v>8.9569482967511715E-2</v>
      </c>
      <c r="I157" s="54"/>
    </row>
    <row r="158" spans="1:9" x14ac:dyDescent="0.25">
      <c r="A158" s="62">
        <v>43084</v>
      </c>
      <c r="B158" s="63">
        <f t="shared" si="16"/>
        <v>156</v>
      </c>
      <c r="C158" s="64">
        <f t="shared" si="17"/>
        <v>170.02311407788059</v>
      </c>
      <c r="D158" s="64">
        <v>160</v>
      </c>
      <c r="E158" s="76">
        <f t="shared" si="12"/>
        <v>10.023114077880592</v>
      </c>
      <c r="F158" s="64">
        <f t="shared" si="13"/>
        <v>2210.3004830124478</v>
      </c>
      <c r="G158" s="76">
        <f t="shared" si="14"/>
        <v>310.71653641429839</v>
      </c>
      <c r="H158" s="65">
        <f t="shared" si="15"/>
        <v>8.8776153261228105E-2</v>
      </c>
      <c r="I158" s="54"/>
    </row>
    <row r="159" spans="1:9" x14ac:dyDescent="0.25">
      <c r="A159" s="62">
        <v>43084</v>
      </c>
      <c r="B159" s="63">
        <f t="shared" si="16"/>
        <v>157</v>
      </c>
      <c r="C159" s="64">
        <f t="shared" si="17"/>
        <v>169.93433792461937</v>
      </c>
      <c r="D159" s="64">
        <v>160</v>
      </c>
      <c r="E159" s="76">
        <f t="shared" si="12"/>
        <v>9.9343379246193706</v>
      </c>
      <c r="F159" s="64">
        <f t="shared" si="13"/>
        <v>2209.1463930200516</v>
      </c>
      <c r="G159" s="76">
        <f t="shared" si="14"/>
        <v>307.96447566320046</v>
      </c>
      <c r="H159" s="65">
        <f t="shared" si="15"/>
        <v>8.7989850189485852E-2</v>
      </c>
      <c r="I159" s="54"/>
    </row>
    <row r="160" spans="1:9" x14ac:dyDescent="0.25">
      <c r="A160" s="62">
        <v>43084</v>
      </c>
      <c r="B160" s="63">
        <f t="shared" si="16"/>
        <v>158</v>
      </c>
      <c r="C160" s="64">
        <f t="shared" si="17"/>
        <v>169.8463480744299</v>
      </c>
      <c r="D160" s="64">
        <v>160</v>
      </c>
      <c r="E160" s="76">
        <f t="shared" si="12"/>
        <v>9.8463480744298977</v>
      </c>
      <c r="F160" s="64">
        <f t="shared" si="13"/>
        <v>2208.0025249675887</v>
      </c>
      <c r="G160" s="76">
        <f t="shared" si="14"/>
        <v>305.23679030732683</v>
      </c>
      <c r="H160" s="65">
        <f t="shared" si="15"/>
        <v>8.7210511516379097E-2</v>
      </c>
      <c r="I160" s="54"/>
    </row>
    <row r="161" spans="1:9" x14ac:dyDescent="0.25">
      <c r="A161" s="62">
        <v>43084</v>
      </c>
      <c r="B161" s="63">
        <f t="shared" si="16"/>
        <v>159</v>
      </c>
      <c r="C161" s="64">
        <f t="shared" si="17"/>
        <v>169.75913756291351</v>
      </c>
      <c r="D161" s="64">
        <v>160</v>
      </c>
      <c r="E161" s="76">
        <f t="shared" si="12"/>
        <v>9.7591375629135086</v>
      </c>
      <c r="F161" s="64">
        <f t="shared" si="13"/>
        <v>2206.8687883178754</v>
      </c>
      <c r="G161" s="76">
        <f t="shared" si="14"/>
        <v>302.53326445031877</v>
      </c>
      <c r="H161" s="65">
        <f t="shared" si="15"/>
        <v>8.6438075557233929E-2</v>
      </c>
      <c r="I161" s="54"/>
    </row>
    <row r="162" spans="1:9" x14ac:dyDescent="0.25">
      <c r="A162" s="62">
        <v>43084</v>
      </c>
      <c r="B162" s="63">
        <f t="shared" si="16"/>
        <v>160</v>
      </c>
      <c r="C162" s="64">
        <f t="shared" si="17"/>
        <v>169.67269948735628</v>
      </c>
      <c r="D162" s="64">
        <v>160</v>
      </c>
      <c r="E162" s="76">
        <f t="shared" si="12"/>
        <v>9.672699487356283</v>
      </c>
      <c r="F162" s="64">
        <f t="shared" si="13"/>
        <v>2205.7450933356317</v>
      </c>
      <c r="G162" s="76">
        <f t="shared" si="14"/>
        <v>299.85368410804477</v>
      </c>
      <c r="H162" s="65">
        <f t="shared" si="15"/>
        <v>8.5672481173727083E-2</v>
      </c>
      <c r="I162" s="54"/>
    </row>
    <row r="163" spans="1:9" x14ac:dyDescent="0.25">
      <c r="A163" s="62">
        <v>43084</v>
      </c>
      <c r="B163" s="63">
        <f t="shared" si="16"/>
        <v>161</v>
      </c>
      <c r="C163" s="64">
        <f t="shared" si="17"/>
        <v>169.58702700618255</v>
      </c>
      <c r="D163" s="64">
        <v>160</v>
      </c>
      <c r="E163" s="76">
        <f t="shared" si="12"/>
        <v>9.5870270061825522</v>
      </c>
      <c r="F163" s="64">
        <f t="shared" si="13"/>
        <v>2204.631351080373</v>
      </c>
      <c r="G163" s="76">
        <f t="shared" si="14"/>
        <v>297.19783719165912</v>
      </c>
      <c r="H163" s="65">
        <f t="shared" si="15"/>
        <v>8.4913667769045464E-2</v>
      </c>
      <c r="I163" s="54"/>
    </row>
    <row r="164" spans="1:9" x14ac:dyDescent="0.25">
      <c r="A164" s="62">
        <v>43084</v>
      </c>
      <c r="B164" s="63">
        <f t="shared" si="16"/>
        <v>162</v>
      </c>
      <c r="C164" s="64">
        <f t="shared" si="17"/>
        <v>169.50211333841349</v>
      </c>
      <c r="D164" s="64">
        <v>160</v>
      </c>
      <c r="E164" s="76">
        <f t="shared" si="12"/>
        <v>9.5021133384134941</v>
      </c>
      <c r="F164" s="64">
        <f t="shared" si="13"/>
        <v>2203.5274733993756</v>
      </c>
      <c r="G164" s="76">
        <f t="shared" si="14"/>
        <v>294.56551349081832</v>
      </c>
      <c r="H164" s="65">
        <f t="shared" si="15"/>
        <v>8.4161575283090942E-2</v>
      </c>
      <c r="I164" s="54"/>
    </row>
    <row r="165" spans="1:9" x14ac:dyDescent="0.25">
      <c r="A165" s="62">
        <v>43084</v>
      </c>
      <c r="B165" s="63">
        <f t="shared" si="16"/>
        <v>163</v>
      </c>
      <c r="C165" s="64">
        <f t="shared" si="17"/>
        <v>169.41795176313039</v>
      </c>
      <c r="D165" s="64">
        <v>160</v>
      </c>
      <c r="E165" s="76">
        <f t="shared" si="12"/>
        <v>9.4179517631303895</v>
      </c>
      <c r="F165" s="64">
        <f t="shared" si="13"/>
        <v>2202.4333729206951</v>
      </c>
      <c r="G165" s="76">
        <f t="shared" si="14"/>
        <v>291.95650465704205</v>
      </c>
      <c r="H165" s="65">
        <f t="shared" si="15"/>
        <v>8.3416144187726304E-2</v>
      </c>
      <c r="I165" s="54"/>
    </row>
    <row r="166" spans="1:9" x14ac:dyDescent="0.25">
      <c r="A166" s="62">
        <v>43084</v>
      </c>
      <c r="B166" s="63">
        <f t="shared" si="16"/>
        <v>164</v>
      </c>
      <c r="C166" s="64">
        <f t="shared" si="17"/>
        <v>169.33453561894265</v>
      </c>
      <c r="D166" s="64">
        <v>160</v>
      </c>
      <c r="E166" s="76">
        <f t="shared" si="12"/>
        <v>9.3345356189426525</v>
      </c>
      <c r="F166" s="64">
        <f t="shared" si="13"/>
        <v>2201.3489630462545</v>
      </c>
      <c r="G166" s="76">
        <f t="shared" si="14"/>
        <v>289.37060418722223</v>
      </c>
      <c r="H166" s="65">
        <f t="shared" si="15"/>
        <v>8.2677315482063488E-2</v>
      </c>
      <c r="I166" s="54"/>
    </row>
    <row r="167" spans="1:9" x14ac:dyDescent="0.25">
      <c r="A167" s="62">
        <v>43084</v>
      </c>
      <c r="B167" s="63">
        <f t="shared" si="16"/>
        <v>165</v>
      </c>
      <c r="C167" s="64">
        <f t="shared" si="17"/>
        <v>169.25185830346058</v>
      </c>
      <c r="D167" s="64">
        <v>160</v>
      </c>
      <c r="E167" s="76">
        <f t="shared" si="12"/>
        <v>9.2518583034605797</v>
      </c>
      <c r="F167" s="64">
        <f t="shared" si="13"/>
        <v>2200.2741579449876</v>
      </c>
      <c r="G167" s="76">
        <f t="shared" si="14"/>
        <v>286.80760740727794</v>
      </c>
      <c r="H167" s="65">
        <f t="shared" si="15"/>
        <v>8.1945030687793699E-2</v>
      </c>
      <c r="I167" s="54"/>
    </row>
    <row r="168" spans="1:9" x14ac:dyDescent="0.25">
      <c r="A168" s="62">
        <v>43084</v>
      </c>
      <c r="B168" s="63">
        <f t="shared" si="16"/>
        <v>166</v>
      </c>
      <c r="C168" s="64">
        <f t="shared" si="17"/>
        <v>169.16991327277279</v>
      </c>
      <c r="D168" s="64">
        <v>160</v>
      </c>
      <c r="E168" s="76">
        <f t="shared" si="12"/>
        <v>9.1699132727727886</v>
      </c>
      <c r="F168" s="64">
        <f t="shared" si="13"/>
        <v>2199.2088725460462</v>
      </c>
      <c r="G168" s="76">
        <f t="shared" si="14"/>
        <v>284.26731145595647</v>
      </c>
      <c r="H168" s="65">
        <f t="shared" si="15"/>
        <v>8.1219231844558995E-2</v>
      </c>
      <c r="I168" s="54"/>
    </row>
    <row r="169" spans="1:9" x14ac:dyDescent="0.25">
      <c r="A169" s="62">
        <v>43084</v>
      </c>
      <c r="B169" s="63">
        <f t="shared" si="16"/>
        <v>167</v>
      </c>
      <c r="C169" s="64">
        <f t="shared" si="17"/>
        <v>169.08869404092823</v>
      </c>
      <c r="D169" s="64">
        <v>160</v>
      </c>
      <c r="E169" s="76">
        <f t="shared" si="12"/>
        <v>9.0886940409282317</v>
      </c>
      <c r="F169" s="64">
        <f t="shared" si="13"/>
        <v>2198.1530225320671</v>
      </c>
      <c r="G169" s="76">
        <f t="shared" si="14"/>
        <v>281.74951526877521</v>
      </c>
      <c r="H169" s="65">
        <f t="shared" si="15"/>
        <v>8.049986150536434E-2</v>
      </c>
      <c r="I169" s="54"/>
    </row>
    <row r="170" spans="1:9" x14ac:dyDescent="0.25">
      <c r="A170" s="62">
        <v>43084</v>
      </c>
      <c r="B170" s="63">
        <f t="shared" si="16"/>
        <v>168</v>
      </c>
      <c r="C170" s="64">
        <f t="shared" si="17"/>
        <v>169.00819417942287</v>
      </c>
      <c r="D170" s="64">
        <v>160</v>
      </c>
      <c r="E170" s="76">
        <f t="shared" si="12"/>
        <v>9.0081941794228726</v>
      </c>
      <c r="F170" s="64">
        <f t="shared" si="13"/>
        <v>2197.1065243324974</v>
      </c>
      <c r="G170" s="76">
        <f t="shared" si="14"/>
        <v>279.25401956210908</v>
      </c>
      <c r="H170" s="65">
        <f t="shared" si="15"/>
        <v>7.9786862732031172E-2</v>
      </c>
      <c r="I170" s="54"/>
    </row>
    <row r="171" spans="1:9" x14ac:dyDescent="0.25">
      <c r="A171" s="62">
        <v>43084</v>
      </c>
      <c r="B171" s="63">
        <f t="shared" si="16"/>
        <v>169</v>
      </c>
      <c r="C171" s="64">
        <f t="shared" si="17"/>
        <v>168.92840731669085</v>
      </c>
      <c r="D171" s="64">
        <v>160</v>
      </c>
      <c r="E171" s="76">
        <f t="shared" si="12"/>
        <v>8.9284073166908513</v>
      </c>
      <c r="F171" s="64">
        <f t="shared" si="13"/>
        <v>2196.0692951169813</v>
      </c>
      <c r="G171" s="76">
        <f t="shared" si="14"/>
        <v>276.78062681741642</v>
      </c>
      <c r="H171" s="65">
        <f t="shared" si="15"/>
        <v>7.90801790906904E-2</v>
      </c>
      <c r="I171" s="54"/>
    </row>
    <row r="172" spans="1:9" x14ac:dyDescent="0.25">
      <c r="A172" s="62">
        <v>43084</v>
      </c>
      <c r="B172" s="63">
        <f t="shared" si="16"/>
        <v>170</v>
      </c>
      <c r="C172" s="64">
        <f t="shared" si="17"/>
        <v>168.84932713760017</v>
      </c>
      <c r="D172" s="64">
        <v>160</v>
      </c>
      <c r="E172" s="76">
        <f t="shared" si="12"/>
        <v>8.8493271376001701</v>
      </c>
      <c r="F172" s="64">
        <f t="shared" si="13"/>
        <v>2195.041252788802</v>
      </c>
      <c r="G172" s="76">
        <f t="shared" si="14"/>
        <v>274.32914126560524</v>
      </c>
      <c r="H172" s="65">
        <f t="shared" si="15"/>
        <v>7.837975464731578E-2</v>
      </c>
      <c r="I172" s="54"/>
    </row>
    <row r="173" spans="1:9" x14ac:dyDescent="0.25">
      <c r="A173" s="62">
        <v>43084</v>
      </c>
      <c r="B173" s="63">
        <f t="shared" si="16"/>
        <v>171</v>
      </c>
      <c r="C173" s="64">
        <f t="shared" si="17"/>
        <v>168.77094738295284</v>
      </c>
      <c r="D173" s="64">
        <v>160</v>
      </c>
      <c r="E173" s="76">
        <f t="shared" si="12"/>
        <v>8.7709473829528406</v>
      </c>
      <c r="F173" s="64">
        <f t="shared" si="13"/>
        <v>2194.0223159783868</v>
      </c>
      <c r="G173" s="76">
        <f t="shared" si="14"/>
        <v>271.89936887153806</v>
      </c>
      <c r="H173" s="65">
        <f t="shared" si="15"/>
        <v>7.7685533963296582E-2</v>
      </c>
      <c r="I173" s="54"/>
    </row>
    <row r="174" spans="1:9" x14ac:dyDescent="0.25">
      <c r="A174" s="62">
        <v>43084</v>
      </c>
      <c r="B174" s="63">
        <f t="shared" si="16"/>
        <v>172</v>
      </c>
      <c r="C174" s="64">
        <f t="shared" si="17"/>
        <v>168.69326184898955</v>
      </c>
      <c r="D174" s="64">
        <v>160</v>
      </c>
      <c r="E174" s="76">
        <f t="shared" si="12"/>
        <v>8.6932618489895503</v>
      </c>
      <c r="F174" s="64">
        <f t="shared" si="13"/>
        <v>2193.0124040368642</v>
      </c>
      <c r="G174" s="76">
        <f t="shared" si="14"/>
        <v>269.49111731867606</v>
      </c>
      <c r="H174" s="65">
        <f t="shared" si="15"/>
        <v>7.6997462091050309E-2</v>
      </c>
      <c r="I174" s="54"/>
    </row>
    <row r="175" spans="1:9" x14ac:dyDescent="0.25">
      <c r="A175" s="62">
        <v>43084</v>
      </c>
      <c r="B175" s="63">
        <f t="shared" si="16"/>
        <v>173</v>
      </c>
      <c r="C175" s="64">
        <f t="shared" si="17"/>
        <v>168.61626438689851</v>
      </c>
      <c r="D175" s="64">
        <v>160</v>
      </c>
      <c r="E175" s="76">
        <f t="shared" si="12"/>
        <v>8.6162643868985072</v>
      </c>
      <c r="F175" s="64">
        <f t="shared" si="13"/>
        <v>2192.0114370296806</v>
      </c>
      <c r="G175" s="76">
        <f t="shared" si="14"/>
        <v>267.10419599385375</v>
      </c>
      <c r="H175" s="65">
        <f t="shared" si="15"/>
        <v>7.6315484569672506E-2</v>
      </c>
      <c r="I175" s="54"/>
    </row>
    <row r="176" spans="1:9" x14ac:dyDescent="0.25">
      <c r="A176" s="62">
        <v>43084</v>
      </c>
      <c r="B176" s="63">
        <f t="shared" si="16"/>
        <v>174</v>
      </c>
      <c r="C176" s="64">
        <f t="shared" si="17"/>
        <v>168.53994890232883</v>
      </c>
      <c r="D176" s="64">
        <v>160</v>
      </c>
      <c r="E176" s="76">
        <f t="shared" si="12"/>
        <v>8.5399489023288311</v>
      </c>
      <c r="F176" s="64">
        <f t="shared" si="13"/>
        <v>2191.0193357302746</v>
      </c>
      <c r="G176" s="76">
        <f t="shared" si="14"/>
        <v>264.73841597219376</v>
      </c>
      <c r="H176" s="65">
        <f t="shared" si="15"/>
        <v>7.5639547420626785E-2</v>
      </c>
      <c r="I176" s="54"/>
    </row>
    <row r="177" spans="1:9" x14ac:dyDescent="0.25">
      <c r="A177" s="62">
        <v>43084</v>
      </c>
      <c r="B177" s="63">
        <f t="shared" si="16"/>
        <v>175</v>
      </c>
      <c r="C177" s="64">
        <f t="shared" si="17"/>
        <v>168.46430935490821</v>
      </c>
      <c r="D177" s="64">
        <v>160</v>
      </c>
      <c r="E177" s="76">
        <f t="shared" si="12"/>
        <v>8.4643093549082096</v>
      </c>
      <c r="F177" s="64">
        <f t="shared" si="13"/>
        <v>2190.036021613807</v>
      </c>
      <c r="G177" s="76">
        <f t="shared" si="14"/>
        <v>262.3935900021545</v>
      </c>
      <c r="H177" s="65">
        <f t="shared" si="15"/>
        <v>7.4969597143472719E-2</v>
      </c>
      <c r="I177" s="54"/>
    </row>
    <row r="178" spans="1:9" x14ac:dyDescent="0.25">
      <c r="A178" s="62">
        <v>43084</v>
      </c>
      <c r="B178" s="63">
        <f t="shared" si="16"/>
        <v>176</v>
      </c>
      <c r="C178" s="64">
        <f t="shared" si="17"/>
        <v>168.38933975776473</v>
      </c>
      <c r="D178" s="64">
        <v>160</v>
      </c>
      <c r="E178" s="76">
        <f t="shared" si="12"/>
        <v>8.3893397577647306</v>
      </c>
      <c r="F178" s="64">
        <f t="shared" si="13"/>
        <v>2189.0614168509414</v>
      </c>
      <c r="G178" s="76">
        <f t="shared" si="14"/>
        <v>260.06953249070665</v>
      </c>
      <c r="H178" s="65">
        <f t="shared" si="15"/>
        <v>7.4305580711630473E-2</v>
      </c>
      <c r="I178" s="54"/>
    </row>
    <row r="179" spans="1:9" x14ac:dyDescent="0.25">
      <c r="A179" s="62">
        <v>43084</v>
      </c>
      <c r="B179" s="63">
        <f t="shared" si="16"/>
        <v>177</v>
      </c>
      <c r="C179" s="64">
        <f t="shared" si="17"/>
        <v>168.31503417705309</v>
      </c>
      <c r="D179" s="64">
        <v>160</v>
      </c>
      <c r="E179" s="76">
        <f t="shared" si="12"/>
        <v>8.3150341770530929</v>
      </c>
      <c r="F179" s="64">
        <f t="shared" si="13"/>
        <v>2188.0954443016903</v>
      </c>
      <c r="G179" s="76">
        <f t="shared" si="14"/>
        <v>257.76605948864585</v>
      </c>
      <c r="H179" s="65">
        <f t="shared" si="15"/>
        <v>7.3647445568184533E-2</v>
      </c>
      <c r="I179" s="54"/>
    </row>
    <row r="180" spans="1:9" x14ac:dyDescent="0.25">
      <c r="A180" s="62">
        <v>43084</v>
      </c>
      <c r="B180" s="63">
        <f t="shared" si="16"/>
        <v>178</v>
      </c>
      <c r="C180" s="64">
        <f t="shared" si="17"/>
        <v>168.24138673148491</v>
      </c>
      <c r="D180" s="64">
        <v>160</v>
      </c>
      <c r="E180" s="76">
        <f t="shared" si="12"/>
        <v>8.2413867314849085</v>
      </c>
      <c r="F180" s="64">
        <f t="shared" si="13"/>
        <v>2187.1380275093038</v>
      </c>
      <c r="G180" s="76">
        <f t="shared" si="14"/>
        <v>255.48298867603216</v>
      </c>
      <c r="H180" s="65">
        <f t="shared" si="15"/>
        <v>7.2995139621723479E-2</v>
      </c>
      <c r="I180" s="54"/>
    </row>
    <row r="181" spans="1:9" x14ac:dyDescent="0.25">
      <c r="A181" s="62">
        <v>43084</v>
      </c>
      <c r="B181" s="63">
        <f t="shared" si="16"/>
        <v>179</v>
      </c>
      <c r="C181" s="64">
        <f t="shared" si="17"/>
        <v>168.16839159186318</v>
      </c>
      <c r="D181" s="64">
        <v>160</v>
      </c>
      <c r="E181" s="76">
        <f t="shared" si="12"/>
        <v>8.168391591863184</v>
      </c>
      <c r="F181" s="64">
        <f t="shared" si="13"/>
        <v>2186.1890906942212</v>
      </c>
      <c r="G181" s="76">
        <f t="shared" si="14"/>
        <v>253.2201393477587</v>
      </c>
      <c r="H181" s="65">
        <f t="shared" si="15"/>
        <v>7.2348611242216768E-2</v>
      </c>
      <c r="I181" s="54"/>
    </row>
    <row r="182" spans="1:9" x14ac:dyDescent="0.25">
      <c r="A182" s="62">
        <v>43084</v>
      </c>
      <c r="B182" s="63">
        <f t="shared" si="16"/>
        <v>180</v>
      </c>
      <c r="C182" s="64">
        <f t="shared" si="17"/>
        <v>168.09604298062098</v>
      </c>
      <c r="D182" s="64">
        <v>160</v>
      </c>
      <c r="E182" s="76">
        <f t="shared" si="12"/>
        <v>8.0960429806209788</v>
      </c>
      <c r="F182" s="64">
        <f t="shared" si="13"/>
        <v>2185.2485587480728</v>
      </c>
      <c r="G182" s="76">
        <f t="shared" si="14"/>
        <v>250.97733239925034</v>
      </c>
      <c r="H182" s="65">
        <f t="shared" si="15"/>
        <v>7.170780925692867E-2</v>
      </c>
      <c r="I182" s="54"/>
    </row>
    <row r="183" spans="1:9" x14ac:dyDescent="0.25">
      <c r="A183" s="62">
        <v>43084</v>
      </c>
      <c r="B183" s="63">
        <f t="shared" si="16"/>
        <v>181</v>
      </c>
      <c r="C183" s="64">
        <f t="shared" si="17"/>
        <v>168.02433517136404</v>
      </c>
      <c r="D183" s="64">
        <v>160</v>
      </c>
      <c r="E183" s="76">
        <f t="shared" si="12"/>
        <v>8.0243351713640436</v>
      </c>
      <c r="F183" s="64">
        <f t="shared" si="13"/>
        <v>2184.3163572277326</v>
      </c>
      <c r="G183" s="76">
        <f t="shared" si="14"/>
        <v>248.75439031228535</v>
      </c>
      <c r="H183" s="65">
        <f t="shared" si="15"/>
        <v>7.1072682946367247E-2</v>
      </c>
      <c r="I183" s="54"/>
    </row>
    <row r="184" spans="1:9" x14ac:dyDescent="0.25">
      <c r="A184" s="62">
        <v>43084</v>
      </c>
      <c r="B184" s="63">
        <f t="shared" si="16"/>
        <v>182</v>
      </c>
      <c r="C184" s="64">
        <f t="shared" si="17"/>
        <v>167.95326248841766</v>
      </c>
      <c r="D184" s="64">
        <v>160</v>
      </c>
      <c r="E184" s="76">
        <f t="shared" si="12"/>
        <v>7.9532624884176641</v>
      </c>
      <c r="F184" s="64">
        <f t="shared" si="13"/>
        <v>2183.3924123494298</v>
      </c>
      <c r="G184" s="76">
        <f t="shared" si="14"/>
        <v>246.55113714094759</v>
      </c>
      <c r="H184" s="65">
        <f t="shared" si="15"/>
        <v>7.0443182040270738E-2</v>
      </c>
      <c r="I184" s="54"/>
    </row>
    <row r="185" spans="1:9" x14ac:dyDescent="0.25">
      <c r="A185" s="62">
        <v>43084</v>
      </c>
      <c r="B185" s="63">
        <f t="shared" si="16"/>
        <v>183</v>
      </c>
      <c r="C185" s="64">
        <f t="shared" si="17"/>
        <v>167.8828193063774</v>
      </c>
      <c r="D185" s="64">
        <v>160</v>
      </c>
      <c r="E185" s="76">
        <f t="shared" si="12"/>
        <v>7.8828193063773995</v>
      </c>
      <c r="F185" s="64">
        <f t="shared" si="13"/>
        <v>2182.476650982906</v>
      </c>
      <c r="G185" s="76">
        <f t="shared" si="14"/>
        <v>244.36739849769938</v>
      </c>
      <c r="H185" s="65">
        <f t="shared" si="15"/>
        <v>6.9819256713628389E-2</v>
      </c>
      <c r="I185" s="54"/>
    </row>
    <row r="186" spans="1:9" x14ac:dyDescent="0.25">
      <c r="A186" s="62">
        <v>43084</v>
      </c>
      <c r="B186" s="63">
        <f t="shared" si="16"/>
        <v>184</v>
      </c>
      <c r="C186" s="64">
        <f t="shared" si="17"/>
        <v>167.81300004966377</v>
      </c>
      <c r="D186" s="64">
        <v>160</v>
      </c>
      <c r="E186" s="76">
        <f t="shared" si="12"/>
        <v>7.8130000496637706</v>
      </c>
      <c r="F186" s="64">
        <f t="shared" si="13"/>
        <v>2181.5690006456289</v>
      </c>
      <c r="G186" s="76">
        <f t="shared" si="14"/>
        <v>242.20300153957689</v>
      </c>
      <c r="H186" s="65">
        <f t="shared" si="15"/>
        <v>6.9200857582736253E-2</v>
      </c>
      <c r="I186" s="54"/>
    </row>
    <row r="187" spans="1:9" x14ac:dyDescent="0.25">
      <c r="A187" s="62">
        <v>43084</v>
      </c>
      <c r="B187" s="63">
        <f t="shared" si="16"/>
        <v>185</v>
      </c>
      <c r="C187" s="64">
        <f t="shared" si="17"/>
        <v>167.74379919208104</v>
      </c>
      <c r="D187" s="64">
        <v>160</v>
      </c>
      <c r="E187" s="76">
        <f t="shared" si="12"/>
        <v>7.7437991920810418</v>
      </c>
      <c r="F187" s="64">
        <f t="shared" si="13"/>
        <v>2180.6693894970535</v>
      </c>
      <c r="G187" s="76">
        <f t="shared" si="14"/>
        <v>240.0577749545123</v>
      </c>
      <c r="H187" s="65">
        <f t="shared" si="15"/>
        <v>6.8587935701289224E-2</v>
      </c>
      <c r="I187" s="54"/>
    </row>
    <row r="188" spans="1:9" x14ac:dyDescent="0.25">
      <c r="A188" s="62">
        <v>43084</v>
      </c>
      <c r="B188" s="63">
        <f t="shared" si="16"/>
        <v>186</v>
      </c>
      <c r="C188" s="64">
        <f t="shared" si="17"/>
        <v>167.67521125637975</v>
      </c>
      <c r="D188" s="64">
        <v>160</v>
      </c>
      <c r="E188" s="76">
        <f t="shared" si="12"/>
        <v>7.6752112563797539</v>
      </c>
      <c r="F188" s="64">
        <f t="shared" si="13"/>
        <v>2179.7777463329367</v>
      </c>
      <c r="G188" s="76">
        <f t="shared" si="14"/>
        <v>237.93154894777237</v>
      </c>
      <c r="H188" s="65">
        <f t="shared" si="15"/>
        <v>6.7980442556506385E-2</v>
      </c>
      <c r="I188" s="54"/>
    </row>
    <row r="189" spans="1:9" x14ac:dyDescent="0.25">
      <c r="A189" s="62">
        <v>43084</v>
      </c>
      <c r="B189" s="63">
        <f t="shared" si="16"/>
        <v>187</v>
      </c>
      <c r="C189" s="64">
        <f t="shared" si="17"/>
        <v>167.60723081382324</v>
      </c>
      <c r="D189" s="64">
        <v>160</v>
      </c>
      <c r="E189" s="76">
        <f t="shared" si="12"/>
        <v>7.6072308138232358</v>
      </c>
      <c r="F189" s="64">
        <f t="shared" si="13"/>
        <v>2178.8940005797022</v>
      </c>
      <c r="G189" s="76">
        <f t="shared" si="14"/>
        <v>235.82415522852031</v>
      </c>
      <c r="H189" s="65">
        <f t="shared" si="15"/>
        <v>6.7378330065291522E-2</v>
      </c>
      <c r="I189" s="54"/>
    </row>
    <row r="190" spans="1:9" x14ac:dyDescent="0.25">
      <c r="A190" s="62">
        <v>43084</v>
      </c>
      <c r="B190" s="63">
        <f t="shared" si="16"/>
        <v>188</v>
      </c>
      <c r="C190" s="64">
        <f t="shared" si="17"/>
        <v>167.53985248375795</v>
      </c>
      <c r="D190" s="64">
        <v>160</v>
      </c>
      <c r="E190" s="76">
        <f t="shared" si="12"/>
        <v>7.5398524837579544</v>
      </c>
      <c r="F190" s="64">
        <f t="shared" si="13"/>
        <v>2178.0180822888533</v>
      </c>
      <c r="G190" s="76">
        <f t="shared" si="14"/>
        <v>233.73542699649659</v>
      </c>
      <c r="H190" s="65">
        <f t="shared" si="15"/>
        <v>6.6781550570427589E-2</v>
      </c>
      <c r="I190" s="54"/>
    </row>
    <row r="191" spans="1:9" x14ac:dyDescent="0.25">
      <c r="A191" s="62">
        <v>43084</v>
      </c>
      <c r="B191" s="63">
        <f t="shared" si="16"/>
        <v>189</v>
      </c>
      <c r="C191" s="64">
        <f t="shared" si="17"/>
        <v>167.47307093318753</v>
      </c>
      <c r="D191" s="64">
        <v>160</v>
      </c>
      <c r="E191" s="76">
        <f t="shared" si="12"/>
        <v>7.4730709331875289</v>
      </c>
      <c r="F191" s="64">
        <f t="shared" si="13"/>
        <v>2177.149922131438</v>
      </c>
      <c r="G191" s="76">
        <f t="shared" si="14"/>
        <v>231.6651989288134</v>
      </c>
      <c r="H191" s="65">
        <f t="shared" si="15"/>
        <v>6.6190056836803832E-2</v>
      </c>
      <c r="I191" s="54"/>
    </row>
    <row r="192" spans="1:9" x14ac:dyDescent="0.25">
      <c r="A192" s="62">
        <v>43084</v>
      </c>
      <c r="B192" s="63">
        <f t="shared" si="16"/>
        <v>190</v>
      </c>
      <c r="C192" s="64">
        <f t="shared" si="17"/>
        <v>167.40688087635073</v>
      </c>
      <c r="D192" s="64">
        <v>160</v>
      </c>
      <c r="E192" s="76">
        <f t="shared" si="12"/>
        <v>7.4068808763507263</v>
      </c>
      <c r="F192" s="64">
        <f t="shared" si="13"/>
        <v>2176.2894513925594</v>
      </c>
      <c r="G192" s="76">
        <f t="shared" si="14"/>
        <v>229.61330716687252</v>
      </c>
      <c r="H192" s="65">
        <f t="shared" si="15"/>
        <v>6.5603802047677864E-2</v>
      </c>
      <c r="I192" s="54"/>
    </row>
    <row r="193" spans="1:9" x14ac:dyDescent="0.25">
      <c r="A193" s="62">
        <v>43084</v>
      </c>
      <c r="B193" s="63">
        <f t="shared" si="16"/>
        <v>191</v>
      </c>
      <c r="C193" s="64">
        <f t="shared" si="17"/>
        <v>167.34127707430304</v>
      </c>
      <c r="D193" s="64">
        <v>160</v>
      </c>
      <c r="E193" s="76">
        <f t="shared" si="12"/>
        <v>7.3412770743030364</v>
      </c>
      <c r="F193" s="64">
        <f t="shared" si="13"/>
        <v>2175.4366019659396</v>
      </c>
      <c r="G193" s="76">
        <f t="shared" si="14"/>
        <v>227.57958930339413</v>
      </c>
      <c r="H193" s="65">
        <f t="shared" si="15"/>
        <v>6.5022739800969745E-2</v>
      </c>
      <c r="I193" s="54"/>
    </row>
    <row r="194" spans="1:9" x14ac:dyDescent="0.25">
      <c r="A194" s="62">
        <v>43084</v>
      </c>
      <c r="B194" s="63">
        <f t="shared" si="16"/>
        <v>192</v>
      </c>
      <c r="C194" s="64">
        <f t="shared" si="17"/>
        <v>167.27625433450206</v>
      </c>
      <c r="D194" s="64">
        <v>160</v>
      </c>
      <c r="E194" s="76">
        <f t="shared" si="12"/>
        <v>7.2762543345020561</v>
      </c>
      <c r="F194" s="64">
        <f t="shared" si="13"/>
        <v>2174.5913063485268</v>
      </c>
      <c r="G194" s="76">
        <f t="shared" si="14"/>
        <v>225.56388436956374</v>
      </c>
      <c r="H194" s="65">
        <f t="shared" si="15"/>
        <v>6.4446824105589634E-2</v>
      </c>
      <c r="I194" s="54"/>
    </row>
    <row r="195" spans="1:9" x14ac:dyDescent="0.25">
      <c r="A195" s="62">
        <v>43084</v>
      </c>
      <c r="B195" s="63">
        <f t="shared" si="16"/>
        <v>193</v>
      </c>
      <c r="C195" s="64">
        <f t="shared" si="17"/>
        <v>167.21180751039645</v>
      </c>
      <c r="D195" s="64">
        <v>160</v>
      </c>
      <c r="E195" s="76">
        <f t="shared" ref="E195:E258" si="18">C195-D195</f>
        <v>7.2118075103964543</v>
      </c>
      <c r="F195" s="64">
        <f t="shared" ref="F195:F258" si="19">13*C195</f>
        <v>2173.753497635154</v>
      </c>
      <c r="G195" s="76">
        <f t="shared" ref="G195:G258" si="20">E195*31</f>
        <v>223.56603282229008</v>
      </c>
      <c r="H195" s="65">
        <f t="shared" ref="H195:H258" si="21">MIN($G195/3500,$F195/3500)</f>
        <v>6.3876009377797166E-2</v>
      </c>
      <c r="I195" s="54"/>
    </row>
    <row r="196" spans="1:9" x14ac:dyDescent="0.25">
      <c r="A196" s="62">
        <v>43084</v>
      </c>
      <c r="B196" s="63">
        <f t="shared" ref="B196:B259" si="22">B195+1</f>
        <v>194</v>
      </c>
      <c r="C196" s="64">
        <f t="shared" ref="C196:C259" si="23">C195-H195</f>
        <v>167.14793150101866</v>
      </c>
      <c r="D196" s="64">
        <v>160</v>
      </c>
      <c r="E196" s="76">
        <f t="shared" si="18"/>
        <v>7.147931501018661</v>
      </c>
      <c r="F196" s="64">
        <f t="shared" si="19"/>
        <v>2172.9231095132427</v>
      </c>
      <c r="G196" s="76">
        <f t="shared" si="20"/>
        <v>221.58587653157849</v>
      </c>
      <c r="H196" s="65">
        <f t="shared" si="21"/>
        <v>6.3310250437593849E-2</v>
      </c>
      <c r="I196" s="54"/>
    </row>
    <row r="197" spans="1:9" x14ac:dyDescent="0.25">
      <c r="A197" s="62">
        <v>43084</v>
      </c>
      <c r="B197" s="63">
        <f t="shared" si="22"/>
        <v>195</v>
      </c>
      <c r="C197" s="64">
        <f t="shared" si="23"/>
        <v>167.08462125058108</v>
      </c>
      <c r="D197" s="64">
        <v>160</v>
      </c>
      <c r="E197" s="76">
        <f t="shared" si="18"/>
        <v>7.0846212505810797</v>
      </c>
      <c r="F197" s="64">
        <f t="shared" si="19"/>
        <v>2172.1000762575541</v>
      </c>
      <c r="G197" s="76">
        <f t="shared" si="20"/>
        <v>219.62325876801347</v>
      </c>
      <c r="H197" s="65">
        <f t="shared" si="21"/>
        <v>6.2749502505146701E-2</v>
      </c>
      <c r="I197" s="54"/>
    </row>
    <row r="198" spans="1:9" x14ac:dyDescent="0.25">
      <c r="A198" s="62">
        <v>43084</v>
      </c>
      <c r="B198" s="63">
        <f t="shared" si="22"/>
        <v>196</v>
      </c>
      <c r="C198" s="64">
        <f t="shared" si="23"/>
        <v>167.02187174807594</v>
      </c>
      <c r="D198" s="64">
        <v>160</v>
      </c>
      <c r="E198" s="76">
        <f t="shared" si="18"/>
        <v>7.0218717480759381</v>
      </c>
      <c r="F198" s="64">
        <f t="shared" si="19"/>
        <v>2171.2843327249871</v>
      </c>
      <c r="G198" s="76">
        <f t="shared" si="20"/>
        <v>217.67802419035408</v>
      </c>
      <c r="H198" s="65">
        <f t="shared" si="21"/>
        <v>6.219372119724402E-2</v>
      </c>
      <c r="I198" s="54"/>
    </row>
    <row r="199" spans="1:9" x14ac:dyDescent="0.25">
      <c r="A199" s="62">
        <v>43084</v>
      </c>
      <c r="B199" s="63">
        <f t="shared" si="22"/>
        <v>197</v>
      </c>
      <c r="C199" s="64">
        <f t="shared" si="23"/>
        <v>166.95967802687869</v>
      </c>
      <c r="D199" s="64">
        <v>160</v>
      </c>
      <c r="E199" s="76">
        <f t="shared" si="18"/>
        <v>6.9596780268786915</v>
      </c>
      <c r="F199" s="64">
        <f t="shared" si="19"/>
        <v>2170.4758143494228</v>
      </c>
      <c r="G199" s="76">
        <f t="shared" si="20"/>
        <v>215.75001883323944</v>
      </c>
      <c r="H199" s="65">
        <f t="shared" si="21"/>
        <v>6.1642862523782697E-2</v>
      </c>
      <c r="I199" s="54"/>
    </row>
    <row r="200" spans="1:9" x14ac:dyDescent="0.25">
      <c r="A200" s="62">
        <v>43084</v>
      </c>
      <c r="B200" s="63">
        <f t="shared" si="22"/>
        <v>198</v>
      </c>
      <c r="C200" s="64">
        <f t="shared" si="23"/>
        <v>166.89803516435492</v>
      </c>
      <c r="D200" s="64">
        <v>160</v>
      </c>
      <c r="E200" s="76">
        <f t="shared" si="18"/>
        <v>6.8980351643549227</v>
      </c>
      <c r="F200" s="64">
        <f t="shared" si="19"/>
        <v>2169.6744571366139</v>
      </c>
      <c r="G200" s="76">
        <f t="shared" si="20"/>
        <v>213.8390900950026</v>
      </c>
      <c r="H200" s="65">
        <f t="shared" si="21"/>
        <v>6.1096882884286455E-2</v>
      </c>
      <c r="I200" s="54"/>
    </row>
    <row r="201" spans="1:9" x14ac:dyDescent="0.25">
      <c r="A201" s="62">
        <v>43084</v>
      </c>
      <c r="B201" s="63">
        <f t="shared" si="22"/>
        <v>199</v>
      </c>
      <c r="C201" s="64">
        <f t="shared" si="23"/>
        <v>166.83693828147062</v>
      </c>
      <c r="D201" s="64">
        <v>160</v>
      </c>
      <c r="E201" s="76">
        <f t="shared" si="18"/>
        <v>6.8369382814706228</v>
      </c>
      <c r="F201" s="64">
        <f t="shared" si="19"/>
        <v>2168.880197659118</v>
      </c>
      <c r="G201" s="76">
        <f t="shared" si="20"/>
        <v>211.94508672558931</v>
      </c>
      <c r="H201" s="65">
        <f t="shared" si="21"/>
        <v>6.0555739064454085E-2</v>
      </c>
      <c r="I201" s="54"/>
    </row>
    <row r="202" spans="1:9" x14ac:dyDescent="0.25">
      <c r="A202" s="62">
        <v>43084</v>
      </c>
      <c r="B202" s="63">
        <f t="shared" si="22"/>
        <v>200</v>
      </c>
      <c r="C202" s="64">
        <f t="shared" si="23"/>
        <v>166.77638254240617</v>
      </c>
      <c r="D202" s="64">
        <v>160</v>
      </c>
      <c r="E202" s="76">
        <f t="shared" si="18"/>
        <v>6.7763825424061679</v>
      </c>
      <c r="F202" s="64">
        <f t="shared" si="19"/>
        <v>2168.0929730512803</v>
      </c>
      <c r="G202" s="76">
        <f t="shared" si="20"/>
        <v>210.0678588145912</v>
      </c>
      <c r="H202" s="65">
        <f t="shared" si="21"/>
        <v>6.0019388232740341E-2</v>
      </c>
      <c r="I202" s="54"/>
    </row>
    <row r="203" spans="1:9" x14ac:dyDescent="0.25">
      <c r="A203" s="62">
        <v>43084</v>
      </c>
      <c r="B203" s="63">
        <f t="shared" si="22"/>
        <v>201</v>
      </c>
      <c r="C203" s="64">
        <f t="shared" si="23"/>
        <v>166.71636315417342</v>
      </c>
      <c r="D203" s="64">
        <v>160</v>
      </c>
      <c r="E203" s="76">
        <f t="shared" si="18"/>
        <v>6.7163631541734219</v>
      </c>
      <c r="F203" s="64">
        <f t="shared" si="19"/>
        <v>2167.3127210042544</v>
      </c>
      <c r="G203" s="76">
        <f t="shared" si="20"/>
        <v>208.20725777937608</v>
      </c>
      <c r="H203" s="65">
        <f t="shared" si="21"/>
        <v>5.9487787936964596E-2</v>
      </c>
      <c r="I203" s="54"/>
    </row>
    <row r="204" spans="1:9" x14ac:dyDescent="0.25">
      <c r="A204" s="62">
        <v>43084</v>
      </c>
      <c r="B204" s="63">
        <f t="shared" si="22"/>
        <v>202</v>
      </c>
      <c r="C204" s="64">
        <f t="shared" si="23"/>
        <v>166.65687536623645</v>
      </c>
      <c r="D204" s="64">
        <v>160</v>
      </c>
      <c r="E204" s="76">
        <f t="shared" si="18"/>
        <v>6.6568753662364486</v>
      </c>
      <c r="F204" s="64">
        <f t="shared" si="19"/>
        <v>2166.5393797610736</v>
      </c>
      <c r="G204" s="76">
        <f t="shared" si="20"/>
        <v>206.36313635332991</v>
      </c>
      <c r="H204" s="65">
        <f t="shared" si="21"/>
        <v>5.8960896100951399E-2</v>
      </c>
      <c r="I204" s="54"/>
    </row>
    <row r="205" spans="1:9" x14ac:dyDescent="0.25">
      <c r="A205" s="62">
        <v>43084</v>
      </c>
      <c r="B205" s="63">
        <f t="shared" si="22"/>
        <v>203</v>
      </c>
      <c r="C205" s="64">
        <f t="shared" si="23"/>
        <v>166.59791447013549</v>
      </c>
      <c r="D205" s="64">
        <v>160</v>
      </c>
      <c r="E205" s="76">
        <f t="shared" si="18"/>
        <v>6.5979144701354926</v>
      </c>
      <c r="F205" s="64">
        <f t="shared" si="19"/>
        <v>2165.7728881117614</v>
      </c>
      <c r="G205" s="76">
        <f t="shared" si="20"/>
        <v>204.53534857420027</v>
      </c>
      <c r="H205" s="65">
        <f t="shared" si="21"/>
        <v>5.8438671021200074E-2</v>
      </c>
      <c r="I205" s="54"/>
    </row>
    <row r="206" spans="1:9" x14ac:dyDescent="0.25">
      <c r="A206" s="62">
        <v>43084</v>
      </c>
      <c r="B206" s="63">
        <f t="shared" si="22"/>
        <v>204</v>
      </c>
      <c r="C206" s="64">
        <f t="shared" si="23"/>
        <v>166.53947579911429</v>
      </c>
      <c r="D206" s="64">
        <v>160</v>
      </c>
      <c r="E206" s="76">
        <f t="shared" si="18"/>
        <v>6.5394757991142853</v>
      </c>
      <c r="F206" s="64">
        <f t="shared" si="19"/>
        <v>2165.0131853884859</v>
      </c>
      <c r="G206" s="76">
        <f t="shared" si="20"/>
        <v>202.72374977254285</v>
      </c>
      <c r="H206" s="65">
        <f t="shared" si="21"/>
        <v>5.7921071363583668E-2</v>
      </c>
      <c r="I206" s="54"/>
    </row>
    <row r="207" spans="1:9" x14ac:dyDescent="0.25">
      <c r="A207" s="62">
        <v>43084</v>
      </c>
      <c r="B207" s="63">
        <f t="shared" si="22"/>
        <v>205</v>
      </c>
      <c r="C207" s="64">
        <f t="shared" si="23"/>
        <v>166.48155472775071</v>
      </c>
      <c r="D207" s="64">
        <v>160</v>
      </c>
      <c r="E207" s="76">
        <f t="shared" si="18"/>
        <v>6.4815547277507051</v>
      </c>
      <c r="F207" s="64">
        <f t="shared" si="19"/>
        <v>2164.2602114607594</v>
      </c>
      <c r="G207" s="76">
        <f t="shared" si="20"/>
        <v>200.92819656027186</v>
      </c>
      <c r="H207" s="65">
        <f t="shared" si="21"/>
        <v>5.7408056160077672E-2</v>
      </c>
      <c r="I207" s="54"/>
    </row>
    <row r="208" spans="1:9" x14ac:dyDescent="0.25">
      <c r="A208" s="62">
        <v>43084</v>
      </c>
      <c r="B208" s="63">
        <f t="shared" si="22"/>
        <v>206</v>
      </c>
      <c r="C208" s="64">
        <f t="shared" si="23"/>
        <v>166.42414667159062</v>
      </c>
      <c r="D208" s="64">
        <v>160</v>
      </c>
      <c r="E208" s="76">
        <f t="shared" si="18"/>
        <v>6.4241466715906199</v>
      </c>
      <c r="F208" s="64">
        <f t="shared" si="19"/>
        <v>2163.5139067306782</v>
      </c>
      <c r="G208" s="76">
        <f t="shared" si="20"/>
        <v>199.14854681930922</v>
      </c>
      <c r="H208" s="65">
        <f t="shared" si="21"/>
        <v>5.689958480551692E-2</v>
      </c>
      <c r="I208" s="54"/>
    </row>
    <row r="209" spans="1:9" x14ac:dyDescent="0.25">
      <c r="A209" s="62">
        <v>43084</v>
      </c>
      <c r="B209" s="63">
        <f t="shared" si="22"/>
        <v>207</v>
      </c>
      <c r="C209" s="64">
        <f t="shared" si="23"/>
        <v>166.36724708678511</v>
      </c>
      <c r="D209" s="64">
        <v>160</v>
      </c>
      <c r="E209" s="76">
        <f t="shared" si="18"/>
        <v>6.3672470867851132</v>
      </c>
      <c r="F209" s="64">
        <f t="shared" si="19"/>
        <v>2162.7742121282063</v>
      </c>
      <c r="G209" s="76">
        <f t="shared" si="20"/>
        <v>197.38465969033851</v>
      </c>
      <c r="H209" s="65">
        <f t="shared" si="21"/>
        <v>5.6395617054382431E-2</v>
      </c>
      <c r="I209" s="54"/>
    </row>
    <row r="210" spans="1:9" x14ac:dyDescent="0.25">
      <c r="A210" s="62">
        <v>43084</v>
      </c>
      <c r="B210" s="63">
        <f t="shared" si="22"/>
        <v>208</v>
      </c>
      <c r="C210" s="64">
        <f t="shared" si="23"/>
        <v>166.31085146973072</v>
      </c>
      <c r="D210" s="64">
        <v>160</v>
      </c>
      <c r="E210" s="76">
        <f t="shared" si="18"/>
        <v>6.3108514697307214</v>
      </c>
      <c r="F210" s="64">
        <f t="shared" si="19"/>
        <v>2162.0410691064994</v>
      </c>
      <c r="G210" s="76">
        <f t="shared" si="20"/>
        <v>195.63639556165236</v>
      </c>
      <c r="H210" s="65">
        <f t="shared" si="21"/>
        <v>5.5896113017614962E-2</v>
      </c>
      <c r="I210" s="54"/>
    </row>
    <row r="211" spans="1:9" x14ac:dyDescent="0.25">
      <c r="A211" s="62">
        <v>43084</v>
      </c>
      <c r="B211" s="63">
        <f t="shared" si="22"/>
        <v>209</v>
      </c>
      <c r="C211" s="64">
        <f t="shared" si="23"/>
        <v>166.25495535671311</v>
      </c>
      <c r="D211" s="64">
        <v>160</v>
      </c>
      <c r="E211" s="76">
        <f t="shared" si="18"/>
        <v>6.2549553567131113</v>
      </c>
      <c r="F211" s="64">
        <f t="shared" si="19"/>
        <v>2161.3144196372705</v>
      </c>
      <c r="G211" s="76">
        <f t="shared" si="20"/>
        <v>193.90361605810645</v>
      </c>
      <c r="H211" s="65">
        <f t="shared" si="21"/>
        <v>5.5401033159458983E-2</v>
      </c>
      <c r="I211" s="54"/>
    </row>
    <row r="212" spans="1:9" x14ac:dyDescent="0.25">
      <c r="A212" s="62">
        <v>43084</v>
      </c>
      <c r="B212" s="63">
        <f t="shared" si="22"/>
        <v>210</v>
      </c>
      <c r="C212" s="64">
        <f t="shared" si="23"/>
        <v>166.19955432355366</v>
      </c>
      <c r="D212" s="64">
        <v>160</v>
      </c>
      <c r="E212" s="76">
        <f t="shared" si="18"/>
        <v>6.1995543235536559</v>
      </c>
      <c r="F212" s="64">
        <f t="shared" si="19"/>
        <v>2160.5942062061977</v>
      </c>
      <c r="G212" s="76">
        <f t="shared" si="20"/>
        <v>192.18618403016333</v>
      </c>
      <c r="H212" s="65">
        <f t="shared" si="21"/>
        <v>5.4910338294332381E-2</v>
      </c>
      <c r="I212" s="54"/>
    </row>
    <row r="213" spans="1:9" x14ac:dyDescent="0.25">
      <c r="A213" s="62">
        <v>43084</v>
      </c>
      <c r="B213" s="63">
        <f t="shared" si="22"/>
        <v>211</v>
      </c>
      <c r="C213" s="64">
        <f t="shared" si="23"/>
        <v>166.14464398525934</v>
      </c>
      <c r="D213" s="64">
        <v>160</v>
      </c>
      <c r="E213" s="76">
        <f t="shared" si="18"/>
        <v>6.1446439852593358</v>
      </c>
      <c r="F213" s="64">
        <f t="shared" si="19"/>
        <v>2159.8803718083714</v>
      </c>
      <c r="G213" s="76">
        <f t="shared" si="20"/>
        <v>190.48396354303941</v>
      </c>
      <c r="H213" s="65">
        <f t="shared" si="21"/>
        <v>5.4423989583725546E-2</v>
      </c>
      <c r="I213" s="54"/>
    </row>
    <row r="214" spans="1:9" x14ac:dyDescent="0.25">
      <c r="A214" s="62">
        <v>43084</v>
      </c>
      <c r="B214" s="63">
        <f t="shared" si="22"/>
        <v>212</v>
      </c>
      <c r="C214" s="64">
        <f t="shared" si="23"/>
        <v>166.0902199956756</v>
      </c>
      <c r="D214" s="64">
        <v>160</v>
      </c>
      <c r="E214" s="76">
        <f t="shared" si="18"/>
        <v>6.0902199956755965</v>
      </c>
      <c r="F214" s="64">
        <f t="shared" si="19"/>
        <v>2159.1728599437829</v>
      </c>
      <c r="G214" s="76">
        <f t="shared" si="20"/>
        <v>188.79681986594349</v>
      </c>
      <c r="H214" s="65">
        <f t="shared" si="21"/>
        <v>5.3941948533126713E-2</v>
      </c>
      <c r="I214" s="54"/>
    </row>
    <row r="215" spans="1:9" x14ac:dyDescent="0.25">
      <c r="A215" s="62">
        <v>43084</v>
      </c>
      <c r="B215" s="63">
        <f t="shared" si="22"/>
        <v>213</v>
      </c>
      <c r="C215" s="64">
        <f t="shared" si="23"/>
        <v>166.03627804714247</v>
      </c>
      <c r="D215" s="64">
        <v>160</v>
      </c>
      <c r="E215" s="76">
        <f t="shared" si="18"/>
        <v>6.0362780471424742</v>
      </c>
      <c r="F215" s="64">
        <f t="shared" si="19"/>
        <v>2158.4716146128521</v>
      </c>
      <c r="G215" s="76">
        <f t="shared" si="20"/>
        <v>187.1246194614167</v>
      </c>
      <c r="H215" s="65">
        <f t="shared" si="21"/>
        <v>5.3464176988976202E-2</v>
      </c>
      <c r="I215" s="54"/>
    </row>
    <row r="216" spans="1:9" x14ac:dyDescent="0.25">
      <c r="A216" s="62">
        <v>43084</v>
      </c>
      <c r="B216" s="63">
        <f t="shared" si="22"/>
        <v>214</v>
      </c>
      <c r="C216" s="64">
        <f t="shared" si="23"/>
        <v>165.98281387015351</v>
      </c>
      <c r="D216" s="64">
        <v>160</v>
      </c>
      <c r="E216" s="76">
        <f t="shared" si="18"/>
        <v>5.9828138701535067</v>
      </c>
      <c r="F216" s="64">
        <f t="shared" si="19"/>
        <v>2157.7765803119955</v>
      </c>
      <c r="G216" s="76">
        <f t="shared" si="20"/>
        <v>185.46722997475871</v>
      </c>
      <c r="H216" s="65">
        <f t="shared" si="21"/>
        <v>5.2990637135645342E-2</v>
      </c>
      <c r="I216" s="54"/>
    </row>
    <row r="217" spans="1:9" x14ac:dyDescent="0.25">
      <c r="A217" s="62">
        <v>43084</v>
      </c>
      <c r="B217" s="63">
        <f t="shared" si="22"/>
        <v>215</v>
      </c>
      <c r="C217" s="64">
        <f t="shared" si="23"/>
        <v>165.92982323301786</v>
      </c>
      <c r="D217" s="64">
        <v>160</v>
      </c>
      <c r="E217" s="76">
        <f t="shared" si="18"/>
        <v>5.9298232330178564</v>
      </c>
      <c r="F217" s="64">
        <f t="shared" si="19"/>
        <v>2157.0877020292323</v>
      </c>
      <c r="G217" s="76">
        <f t="shared" si="20"/>
        <v>183.82452022355355</v>
      </c>
      <c r="H217" s="65">
        <f t="shared" si="21"/>
        <v>5.2521291492443868E-2</v>
      </c>
      <c r="I217" s="54"/>
    </row>
    <row r="218" spans="1:9" x14ac:dyDescent="0.25">
      <c r="A218" s="62">
        <v>43084</v>
      </c>
      <c r="B218" s="63">
        <f t="shared" si="22"/>
        <v>216</v>
      </c>
      <c r="C218" s="64">
        <f t="shared" si="23"/>
        <v>165.87730194152542</v>
      </c>
      <c r="D218" s="64">
        <v>160</v>
      </c>
      <c r="E218" s="76">
        <f t="shared" si="18"/>
        <v>5.8773019415254169</v>
      </c>
      <c r="F218" s="64">
        <f t="shared" si="19"/>
        <v>2156.4049252398304</v>
      </c>
      <c r="G218" s="76">
        <f t="shared" si="20"/>
        <v>182.19636018728792</v>
      </c>
      <c r="H218" s="65">
        <f t="shared" si="21"/>
        <v>5.2056102910653691E-2</v>
      </c>
      <c r="I218" s="54"/>
    </row>
    <row r="219" spans="1:9" x14ac:dyDescent="0.25">
      <c r="A219" s="62">
        <v>43084</v>
      </c>
      <c r="B219" s="63">
        <f t="shared" si="22"/>
        <v>217</v>
      </c>
      <c r="C219" s="64">
        <f t="shared" si="23"/>
        <v>165.82524583861476</v>
      </c>
      <c r="D219" s="64">
        <v>160</v>
      </c>
      <c r="E219" s="76">
        <f t="shared" si="18"/>
        <v>5.8252458386147623</v>
      </c>
      <c r="F219" s="64">
        <f t="shared" si="19"/>
        <v>2155.728195901992</v>
      </c>
      <c r="G219" s="76">
        <f t="shared" si="20"/>
        <v>180.58262099705763</v>
      </c>
      <c r="H219" s="65">
        <f t="shared" si="21"/>
        <v>5.1595034570587894E-2</v>
      </c>
      <c r="I219" s="54"/>
    </row>
    <row r="220" spans="1:9" x14ac:dyDescent="0.25">
      <c r="A220" s="62">
        <v>43084</v>
      </c>
      <c r="B220" s="63">
        <f t="shared" si="22"/>
        <v>218</v>
      </c>
      <c r="C220" s="64">
        <f t="shared" si="23"/>
        <v>165.77365080404417</v>
      </c>
      <c r="D220" s="64">
        <v>160</v>
      </c>
      <c r="E220" s="76">
        <f t="shared" si="18"/>
        <v>5.7736508040441663</v>
      </c>
      <c r="F220" s="64">
        <f t="shared" si="19"/>
        <v>2155.0574604525741</v>
      </c>
      <c r="G220" s="76">
        <f t="shared" si="20"/>
        <v>178.98317492536916</v>
      </c>
      <c r="H220" s="65">
        <f t="shared" si="21"/>
        <v>5.1138049978676901E-2</v>
      </c>
      <c r="I220" s="54"/>
    </row>
    <row r="221" spans="1:9" x14ac:dyDescent="0.25">
      <c r="A221" s="62">
        <v>43084</v>
      </c>
      <c r="B221" s="63">
        <f t="shared" si="22"/>
        <v>219</v>
      </c>
      <c r="C221" s="64">
        <f t="shared" si="23"/>
        <v>165.72251275406549</v>
      </c>
      <c r="D221" s="64">
        <v>160</v>
      </c>
      <c r="E221" s="76">
        <f t="shared" si="18"/>
        <v>5.722512754065491</v>
      </c>
      <c r="F221" s="64">
        <f t="shared" si="19"/>
        <v>2154.3926658028513</v>
      </c>
      <c r="G221" s="76">
        <f t="shared" si="20"/>
        <v>177.39789537603022</v>
      </c>
      <c r="H221" s="65">
        <f t="shared" si="21"/>
        <v>5.0685112964580066E-2</v>
      </c>
      <c r="I221" s="54"/>
    </row>
    <row r="222" spans="1:9" x14ac:dyDescent="0.25">
      <c r="A222" s="62">
        <v>43084</v>
      </c>
      <c r="B222" s="63">
        <f t="shared" si="22"/>
        <v>220</v>
      </c>
      <c r="C222" s="64">
        <f t="shared" si="23"/>
        <v>165.67182764110092</v>
      </c>
      <c r="D222" s="64">
        <v>160</v>
      </c>
      <c r="E222" s="76">
        <f t="shared" si="18"/>
        <v>5.6718276411009185</v>
      </c>
      <c r="F222" s="64">
        <f t="shared" si="19"/>
        <v>2153.7337593343118</v>
      </c>
      <c r="G222" s="76">
        <f t="shared" si="20"/>
        <v>175.82665687412847</v>
      </c>
      <c r="H222" s="65">
        <f t="shared" si="21"/>
        <v>5.0236187678322421E-2</v>
      </c>
      <c r="I222" s="54"/>
    </row>
    <row r="223" spans="1:9" x14ac:dyDescent="0.25">
      <c r="A223" s="62">
        <v>43084</v>
      </c>
      <c r="B223" s="63">
        <f t="shared" si="22"/>
        <v>221</v>
      </c>
      <c r="C223" s="64">
        <f t="shared" si="23"/>
        <v>165.62159145342261</v>
      </c>
      <c r="D223" s="64">
        <v>160</v>
      </c>
      <c r="E223" s="76">
        <f t="shared" si="18"/>
        <v>5.6215914534226101</v>
      </c>
      <c r="F223" s="64">
        <f t="shared" si="19"/>
        <v>2153.080688894494</v>
      </c>
      <c r="G223" s="76">
        <f t="shared" si="20"/>
        <v>174.26933505610091</v>
      </c>
      <c r="H223" s="65">
        <f t="shared" si="21"/>
        <v>4.9791238587457404E-2</v>
      </c>
      <c r="I223" s="54"/>
    </row>
    <row r="224" spans="1:9" x14ac:dyDescent="0.25">
      <c r="A224" s="62">
        <v>43084</v>
      </c>
      <c r="B224" s="63">
        <f t="shared" si="22"/>
        <v>222</v>
      </c>
      <c r="C224" s="64">
        <f t="shared" si="23"/>
        <v>165.57180021483515</v>
      </c>
      <c r="D224" s="64">
        <v>160</v>
      </c>
      <c r="E224" s="76">
        <f t="shared" si="18"/>
        <v>5.5718002148351502</v>
      </c>
      <c r="F224" s="64">
        <f t="shared" si="19"/>
        <v>2152.4334027928571</v>
      </c>
      <c r="G224" s="76">
        <f t="shared" si="20"/>
        <v>172.72580665988966</v>
      </c>
      <c r="H224" s="65">
        <f t="shared" si="21"/>
        <v>4.9350230474254186E-2</v>
      </c>
      <c r="I224" s="54"/>
    </row>
    <row r="225" spans="1:9" x14ac:dyDescent="0.25">
      <c r="A225" s="62">
        <v>43084</v>
      </c>
      <c r="B225" s="63">
        <f t="shared" si="22"/>
        <v>223</v>
      </c>
      <c r="C225" s="64">
        <f t="shared" si="23"/>
        <v>165.52244998436089</v>
      </c>
      <c r="D225" s="64">
        <v>160</v>
      </c>
      <c r="E225" s="76">
        <f t="shared" si="18"/>
        <v>5.5224499843608896</v>
      </c>
      <c r="F225" s="64">
        <f t="shared" si="19"/>
        <v>2151.7918497966916</v>
      </c>
      <c r="G225" s="76">
        <f t="shared" si="20"/>
        <v>171.19594951518758</v>
      </c>
      <c r="H225" s="65">
        <f t="shared" si="21"/>
        <v>4.8913128432910735E-2</v>
      </c>
      <c r="I225" s="54"/>
    </row>
    <row r="226" spans="1:9" x14ac:dyDescent="0.25">
      <c r="A226" s="62">
        <v>43084</v>
      </c>
      <c r="B226" s="63">
        <f t="shared" si="22"/>
        <v>224</v>
      </c>
      <c r="C226" s="64">
        <f t="shared" si="23"/>
        <v>165.47353685592799</v>
      </c>
      <c r="D226" s="64">
        <v>160</v>
      </c>
      <c r="E226" s="76">
        <f t="shared" si="18"/>
        <v>5.4735368559279891</v>
      </c>
      <c r="F226" s="64">
        <f t="shared" si="19"/>
        <v>2151.1559791270638</v>
      </c>
      <c r="G226" s="76">
        <f t="shared" si="20"/>
        <v>169.67964253376766</v>
      </c>
      <c r="H226" s="65">
        <f t="shared" si="21"/>
        <v>4.8479897866790758E-2</v>
      </c>
      <c r="I226" s="54"/>
    </row>
    <row r="227" spans="1:9" x14ac:dyDescent="0.25">
      <c r="A227" s="62">
        <v>43084</v>
      </c>
      <c r="B227" s="63">
        <f t="shared" si="22"/>
        <v>225</v>
      </c>
      <c r="C227" s="64">
        <f t="shared" si="23"/>
        <v>165.42505695806119</v>
      </c>
      <c r="D227" s="64">
        <v>160</v>
      </c>
      <c r="E227" s="76">
        <f t="shared" si="18"/>
        <v>5.4250569580611909</v>
      </c>
      <c r="F227" s="64">
        <f t="shared" si="19"/>
        <v>2150.5257404547956</v>
      </c>
      <c r="G227" s="76">
        <f t="shared" si="20"/>
        <v>168.17676569989692</v>
      </c>
      <c r="H227" s="65">
        <f t="shared" si="21"/>
        <v>4.8050504485684833E-2</v>
      </c>
      <c r="I227" s="54"/>
    </row>
    <row r="228" spans="1:9" x14ac:dyDescent="0.25">
      <c r="A228" s="62">
        <v>43084</v>
      </c>
      <c r="B228" s="63">
        <f t="shared" si="22"/>
        <v>226</v>
      </c>
      <c r="C228" s="64">
        <f t="shared" si="23"/>
        <v>165.37700645357552</v>
      </c>
      <c r="D228" s="64">
        <v>160</v>
      </c>
      <c r="E228" s="76">
        <f t="shared" si="18"/>
        <v>5.3770064535755182</v>
      </c>
      <c r="F228" s="64">
        <f t="shared" si="19"/>
        <v>2149.9010838964819</v>
      </c>
      <c r="G228" s="76">
        <f t="shared" si="20"/>
        <v>166.68720006084106</v>
      </c>
      <c r="H228" s="65">
        <f t="shared" si="21"/>
        <v>4.7624914303097447E-2</v>
      </c>
      <c r="I228" s="54"/>
    </row>
    <row r="229" spans="1:9" x14ac:dyDescent="0.25">
      <c r="A229" s="62">
        <v>43084</v>
      </c>
      <c r="B229" s="63">
        <f t="shared" si="22"/>
        <v>227</v>
      </c>
      <c r="C229" s="64">
        <f t="shared" si="23"/>
        <v>165.32938153927242</v>
      </c>
      <c r="D229" s="64">
        <v>160</v>
      </c>
      <c r="E229" s="76">
        <f t="shared" si="18"/>
        <v>5.3293815392724184</v>
      </c>
      <c r="F229" s="64">
        <f t="shared" si="19"/>
        <v>2149.2819600105413</v>
      </c>
      <c r="G229" s="76">
        <f t="shared" si="20"/>
        <v>165.21082771744497</v>
      </c>
      <c r="H229" s="65">
        <f t="shared" si="21"/>
        <v>4.7203093633555709E-2</v>
      </c>
      <c r="I229" s="54"/>
    </row>
    <row r="230" spans="1:9" x14ac:dyDescent="0.25">
      <c r="A230" s="62">
        <v>43084</v>
      </c>
      <c r="B230" s="63">
        <f t="shared" si="22"/>
        <v>228</v>
      </c>
      <c r="C230" s="64">
        <f t="shared" si="23"/>
        <v>165.28217844563886</v>
      </c>
      <c r="D230" s="64">
        <v>160</v>
      </c>
      <c r="E230" s="76">
        <f t="shared" si="18"/>
        <v>5.2821784456388627</v>
      </c>
      <c r="F230" s="64">
        <f t="shared" si="19"/>
        <v>2148.6683197933053</v>
      </c>
      <c r="G230" s="76">
        <f t="shared" si="20"/>
        <v>163.74753181480474</v>
      </c>
      <c r="H230" s="65">
        <f t="shared" si="21"/>
        <v>4.6785009089944214E-2</v>
      </c>
      <c r="I230" s="54"/>
    </row>
    <row r="231" spans="1:9" x14ac:dyDescent="0.25">
      <c r="A231" s="62">
        <v>43084</v>
      </c>
      <c r="B231" s="63">
        <f t="shared" si="22"/>
        <v>229</v>
      </c>
      <c r="C231" s="64">
        <f t="shared" si="23"/>
        <v>165.23539343654892</v>
      </c>
      <c r="D231" s="64">
        <v>160</v>
      </c>
      <c r="E231" s="76">
        <f t="shared" si="18"/>
        <v>5.2353934365489181</v>
      </c>
      <c r="F231" s="64">
        <f t="shared" si="19"/>
        <v>2148.060114675136</v>
      </c>
      <c r="G231" s="76">
        <f t="shared" si="20"/>
        <v>162.29719653301646</v>
      </c>
      <c r="H231" s="65">
        <f t="shared" si="21"/>
        <v>4.6370627580861849E-2</v>
      </c>
      <c r="I231" s="54"/>
    </row>
    <row r="232" spans="1:9" x14ac:dyDescent="0.25">
      <c r="A232" s="62">
        <v>43084</v>
      </c>
      <c r="B232" s="63">
        <f t="shared" si="22"/>
        <v>230</v>
      </c>
      <c r="C232" s="64">
        <f t="shared" si="23"/>
        <v>165.18902280896805</v>
      </c>
      <c r="D232" s="64">
        <v>160</v>
      </c>
      <c r="E232" s="76">
        <f t="shared" si="18"/>
        <v>5.1890228089680477</v>
      </c>
      <c r="F232" s="64">
        <f t="shared" si="19"/>
        <v>2147.4572965165844</v>
      </c>
      <c r="G232" s="76">
        <f t="shared" si="20"/>
        <v>160.85970707800948</v>
      </c>
      <c r="H232" s="65">
        <f t="shared" si="21"/>
        <v>4.595991630800271E-2</v>
      </c>
      <c r="I232" s="54"/>
    </row>
    <row r="233" spans="1:9" x14ac:dyDescent="0.25">
      <c r="A233" s="62">
        <v>43084</v>
      </c>
      <c r="B233" s="63">
        <f t="shared" si="22"/>
        <v>231</v>
      </c>
      <c r="C233" s="64">
        <f t="shared" si="23"/>
        <v>165.14306289266005</v>
      </c>
      <c r="D233" s="64">
        <v>160</v>
      </c>
      <c r="E233" s="76">
        <f t="shared" si="18"/>
        <v>5.1430628926600548</v>
      </c>
      <c r="F233" s="64">
        <f t="shared" si="19"/>
        <v>2146.8598176045807</v>
      </c>
      <c r="G233" s="76">
        <f t="shared" si="20"/>
        <v>159.4349496724617</v>
      </c>
      <c r="H233" s="65">
        <f t="shared" si="21"/>
        <v>4.5552842763560482E-2</v>
      </c>
      <c r="I233" s="54"/>
    </row>
    <row r="234" spans="1:9" x14ac:dyDescent="0.25">
      <c r="A234" s="62">
        <v>43084</v>
      </c>
      <c r="B234" s="63">
        <f t="shared" si="22"/>
        <v>232</v>
      </c>
      <c r="C234" s="64">
        <f t="shared" si="23"/>
        <v>165.0975100498965</v>
      </c>
      <c r="D234" s="64">
        <v>160</v>
      </c>
      <c r="E234" s="76">
        <f t="shared" si="18"/>
        <v>5.0975100498964991</v>
      </c>
      <c r="F234" s="64">
        <f t="shared" si="19"/>
        <v>2146.2676306486546</v>
      </c>
      <c r="G234" s="76">
        <f t="shared" si="20"/>
        <v>158.02281154679147</v>
      </c>
      <c r="H234" s="65">
        <f t="shared" si="21"/>
        <v>4.5149374727654706E-2</v>
      </c>
      <c r="I234" s="54"/>
    </row>
    <row r="235" spans="1:9" x14ac:dyDescent="0.25">
      <c r="A235" s="62">
        <v>43084</v>
      </c>
      <c r="B235" s="63">
        <f t="shared" si="22"/>
        <v>233</v>
      </c>
      <c r="C235" s="64">
        <f t="shared" si="23"/>
        <v>165.05236067516884</v>
      </c>
      <c r="D235" s="64">
        <v>160</v>
      </c>
      <c r="E235" s="76">
        <f t="shared" si="18"/>
        <v>5.0523606751688419</v>
      </c>
      <c r="F235" s="64">
        <f t="shared" si="19"/>
        <v>2145.680688777195</v>
      </c>
      <c r="G235" s="76">
        <f t="shared" si="20"/>
        <v>156.6231809302341</v>
      </c>
      <c r="H235" s="65">
        <f t="shared" si="21"/>
        <v>4.4749480265781169E-2</v>
      </c>
      <c r="I235" s="54"/>
    </row>
    <row r="236" spans="1:9" x14ac:dyDescent="0.25">
      <c r="A236" s="62">
        <v>43084</v>
      </c>
      <c r="B236" s="63">
        <f t="shared" si="22"/>
        <v>234</v>
      </c>
      <c r="C236" s="64">
        <f t="shared" si="23"/>
        <v>165.00761119490306</v>
      </c>
      <c r="D236" s="64">
        <v>160</v>
      </c>
      <c r="E236" s="76">
        <f t="shared" si="18"/>
        <v>5.0076111949030633</v>
      </c>
      <c r="F236" s="64">
        <f t="shared" si="19"/>
        <v>2145.0989455337399</v>
      </c>
      <c r="G236" s="76">
        <f t="shared" si="20"/>
        <v>155.23594704199496</v>
      </c>
      <c r="H236" s="65">
        <f t="shared" si="21"/>
        <v>4.4353127726284275E-2</v>
      </c>
      <c r="I236" s="54"/>
    </row>
    <row r="237" spans="1:9" x14ac:dyDescent="0.25">
      <c r="A237" s="62">
        <v>43084</v>
      </c>
      <c r="B237" s="63">
        <f t="shared" si="22"/>
        <v>235</v>
      </c>
      <c r="C237" s="64">
        <f t="shared" si="23"/>
        <v>164.96325806717678</v>
      </c>
      <c r="D237" s="64">
        <v>160</v>
      </c>
      <c r="E237" s="76">
        <f t="shared" si="18"/>
        <v>4.9632580671767812</v>
      </c>
      <c r="F237" s="64">
        <f t="shared" si="19"/>
        <v>2144.5223548732984</v>
      </c>
      <c r="G237" s="76">
        <f t="shared" si="20"/>
        <v>153.86100008248022</v>
      </c>
      <c r="H237" s="65">
        <f t="shared" si="21"/>
        <v>4.396028573785149E-2</v>
      </c>
      <c r="I237" s="54"/>
    </row>
    <row r="238" spans="1:9" x14ac:dyDescent="0.25">
      <c r="A238" s="62">
        <v>43084</v>
      </c>
      <c r="B238" s="63">
        <f t="shared" si="22"/>
        <v>236</v>
      </c>
      <c r="C238" s="64">
        <f t="shared" si="23"/>
        <v>164.91929778143893</v>
      </c>
      <c r="D238" s="64">
        <v>160</v>
      </c>
      <c r="E238" s="76">
        <f t="shared" si="18"/>
        <v>4.919297781438928</v>
      </c>
      <c r="F238" s="64">
        <f t="shared" si="19"/>
        <v>2143.9508711587059</v>
      </c>
      <c r="G238" s="76">
        <f t="shared" si="20"/>
        <v>152.49823122460677</v>
      </c>
      <c r="H238" s="65">
        <f t="shared" si="21"/>
        <v>4.3570923207030508E-2</v>
      </c>
      <c r="I238" s="54"/>
    </row>
    <row r="239" spans="1:9" x14ac:dyDescent="0.25">
      <c r="A239" s="62">
        <v>43084</v>
      </c>
      <c r="B239" s="63">
        <f t="shared" si="22"/>
        <v>237</v>
      </c>
      <c r="C239" s="64">
        <f t="shared" si="23"/>
        <v>164.8757268582319</v>
      </c>
      <c r="D239" s="64">
        <v>160</v>
      </c>
      <c r="E239" s="76">
        <f t="shared" si="18"/>
        <v>4.8757268582319</v>
      </c>
      <c r="F239" s="64">
        <f t="shared" si="19"/>
        <v>2143.3844491570148</v>
      </c>
      <c r="G239" s="76">
        <f t="shared" si="20"/>
        <v>151.1475326051889</v>
      </c>
      <c r="H239" s="65">
        <f t="shared" si="21"/>
        <v>4.3185009315768255E-2</v>
      </c>
      <c r="I239" s="54"/>
    </row>
    <row r="240" spans="1:9" x14ac:dyDescent="0.25">
      <c r="A240" s="62">
        <v>43084</v>
      </c>
      <c r="B240" s="63">
        <f t="shared" si="22"/>
        <v>238</v>
      </c>
      <c r="C240" s="64">
        <f t="shared" si="23"/>
        <v>164.83254184891612</v>
      </c>
      <c r="D240" s="64">
        <v>160</v>
      </c>
      <c r="E240" s="76">
        <f t="shared" si="18"/>
        <v>4.8325418489161223</v>
      </c>
      <c r="F240" s="64">
        <f t="shared" si="19"/>
        <v>2142.8230440359098</v>
      </c>
      <c r="G240" s="76">
        <f t="shared" si="20"/>
        <v>149.80879731639979</v>
      </c>
      <c r="H240" s="65">
        <f t="shared" si="21"/>
        <v>4.2802513518971366E-2</v>
      </c>
      <c r="I240" s="54"/>
    </row>
    <row r="241" spans="1:9" x14ac:dyDescent="0.25">
      <c r="A241" s="62">
        <v>43084</v>
      </c>
      <c r="B241" s="63">
        <f t="shared" si="22"/>
        <v>239</v>
      </c>
      <c r="C241" s="64">
        <f t="shared" si="23"/>
        <v>164.78973933539714</v>
      </c>
      <c r="D241" s="64">
        <v>160</v>
      </c>
      <c r="E241" s="76">
        <f t="shared" si="18"/>
        <v>4.7897393353971438</v>
      </c>
      <c r="F241" s="64">
        <f t="shared" si="19"/>
        <v>2142.2666113601626</v>
      </c>
      <c r="G241" s="76">
        <f t="shared" si="20"/>
        <v>148.48191939731146</v>
      </c>
      <c r="H241" s="65">
        <f t="shared" si="21"/>
        <v>4.2423405542088989E-2</v>
      </c>
      <c r="I241" s="54"/>
    </row>
    <row r="242" spans="1:9" x14ac:dyDescent="0.25">
      <c r="A242" s="62">
        <v>43084</v>
      </c>
      <c r="B242" s="63">
        <f t="shared" si="22"/>
        <v>240</v>
      </c>
      <c r="C242" s="64">
        <f t="shared" si="23"/>
        <v>164.74731592985506</v>
      </c>
      <c r="D242" s="64">
        <v>160</v>
      </c>
      <c r="E242" s="76">
        <f t="shared" si="18"/>
        <v>4.7473159298550627</v>
      </c>
      <c r="F242" s="64">
        <f t="shared" si="19"/>
        <v>2141.7151070881159</v>
      </c>
      <c r="G242" s="76">
        <f t="shared" si="20"/>
        <v>147.16679382550694</v>
      </c>
      <c r="H242" s="65">
        <f t="shared" si="21"/>
        <v>4.204765537871627E-2</v>
      </c>
      <c r="I242" s="54"/>
    </row>
    <row r="243" spans="1:9" x14ac:dyDescent="0.25">
      <c r="A243" s="62">
        <v>43084</v>
      </c>
      <c r="B243" s="63">
        <f t="shared" si="22"/>
        <v>241</v>
      </c>
      <c r="C243" s="64">
        <f t="shared" si="23"/>
        <v>164.70526827447634</v>
      </c>
      <c r="D243" s="64">
        <v>160</v>
      </c>
      <c r="E243" s="76">
        <f t="shared" si="18"/>
        <v>4.7052682744763388</v>
      </c>
      <c r="F243" s="64">
        <f t="shared" si="19"/>
        <v>2141.1684875681922</v>
      </c>
      <c r="G243" s="76">
        <f t="shared" si="20"/>
        <v>145.8633165087665</v>
      </c>
      <c r="H243" s="65">
        <f t="shared" si="21"/>
        <v>4.1675233288219003E-2</v>
      </c>
      <c r="I243" s="54"/>
    </row>
    <row r="244" spans="1:9" x14ac:dyDescent="0.25">
      <c r="A244" s="62">
        <v>43084</v>
      </c>
      <c r="B244" s="63">
        <f t="shared" si="22"/>
        <v>242</v>
      </c>
      <c r="C244" s="64">
        <f t="shared" si="23"/>
        <v>164.66359304118811</v>
      </c>
      <c r="D244" s="64">
        <v>160</v>
      </c>
      <c r="E244" s="76">
        <f t="shared" si="18"/>
        <v>4.6635930411881077</v>
      </c>
      <c r="F244" s="64">
        <f t="shared" si="19"/>
        <v>2140.6267095354456</v>
      </c>
      <c r="G244" s="76">
        <f t="shared" si="20"/>
        <v>144.57138427683134</v>
      </c>
      <c r="H244" s="65">
        <f t="shared" si="21"/>
        <v>4.1306109793380383E-2</v>
      </c>
      <c r="I244" s="54"/>
    </row>
    <row r="245" spans="1:9" x14ac:dyDescent="0.25">
      <c r="A245" s="62">
        <v>43084</v>
      </c>
      <c r="B245" s="63">
        <f t="shared" si="22"/>
        <v>243</v>
      </c>
      <c r="C245" s="64">
        <f t="shared" si="23"/>
        <v>164.62228693139474</v>
      </c>
      <c r="D245" s="64">
        <v>160</v>
      </c>
      <c r="E245" s="76">
        <f t="shared" si="18"/>
        <v>4.6222869313947399</v>
      </c>
      <c r="F245" s="64">
        <f t="shared" si="19"/>
        <v>2140.0897301081318</v>
      </c>
      <c r="G245" s="76">
        <f t="shared" si="20"/>
        <v>143.29089487323694</v>
      </c>
      <c r="H245" s="65">
        <f t="shared" si="21"/>
        <v>4.0940255678067694E-2</v>
      </c>
      <c r="I245" s="54"/>
    </row>
    <row r="246" spans="1:9" x14ac:dyDescent="0.25">
      <c r="A246" s="62">
        <v>43084</v>
      </c>
      <c r="B246" s="63">
        <f t="shared" si="22"/>
        <v>244</v>
      </c>
      <c r="C246" s="64">
        <f t="shared" si="23"/>
        <v>164.58134667571667</v>
      </c>
      <c r="D246" s="64">
        <v>160</v>
      </c>
      <c r="E246" s="76">
        <f t="shared" si="18"/>
        <v>4.5813466757166736</v>
      </c>
      <c r="F246" s="64">
        <f t="shared" si="19"/>
        <v>2139.557506784317</v>
      </c>
      <c r="G246" s="76">
        <f t="shared" si="20"/>
        <v>142.02174694721688</v>
      </c>
      <c r="H246" s="65">
        <f t="shared" si="21"/>
        <v>4.0577641984919109E-2</v>
      </c>
      <c r="I246" s="54"/>
    </row>
    <row r="247" spans="1:9" x14ac:dyDescent="0.25">
      <c r="A247" s="62">
        <v>43084</v>
      </c>
      <c r="B247" s="63">
        <f t="shared" si="22"/>
        <v>245</v>
      </c>
      <c r="C247" s="64">
        <f t="shared" si="23"/>
        <v>164.54076903373175</v>
      </c>
      <c r="D247" s="64">
        <v>160</v>
      </c>
      <c r="E247" s="76">
        <f t="shared" si="18"/>
        <v>4.540769033731749</v>
      </c>
      <c r="F247" s="64">
        <f t="shared" si="19"/>
        <v>2139.0299974385125</v>
      </c>
      <c r="G247" s="76">
        <f t="shared" si="20"/>
        <v>140.76384004568422</v>
      </c>
      <c r="H247" s="65">
        <f t="shared" si="21"/>
        <v>4.0218240013052631E-2</v>
      </c>
      <c r="I247" s="54"/>
    </row>
    <row r="248" spans="1:9" x14ac:dyDescent="0.25">
      <c r="A248" s="62">
        <v>43084</v>
      </c>
      <c r="B248" s="63">
        <f t="shared" si="22"/>
        <v>246</v>
      </c>
      <c r="C248" s="64">
        <f t="shared" si="23"/>
        <v>164.5005507937187</v>
      </c>
      <c r="D248" s="64">
        <v>160</v>
      </c>
      <c r="E248" s="76">
        <f t="shared" si="18"/>
        <v>4.5005507937187019</v>
      </c>
      <c r="F248" s="64">
        <f t="shared" si="19"/>
        <v>2138.5071603183433</v>
      </c>
      <c r="G248" s="76">
        <f t="shared" si="20"/>
        <v>139.51707460527976</v>
      </c>
      <c r="H248" s="65">
        <f t="shared" si="21"/>
        <v>3.9862021315794215E-2</v>
      </c>
      <c r="I248" s="54"/>
    </row>
    <row r="249" spans="1:9" x14ac:dyDescent="0.25">
      <c r="A249" s="62">
        <v>43084</v>
      </c>
      <c r="B249" s="63">
        <f t="shared" si="22"/>
        <v>247</v>
      </c>
      <c r="C249" s="64">
        <f t="shared" si="23"/>
        <v>164.4606887724029</v>
      </c>
      <c r="D249" s="64">
        <v>160</v>
      </c>
      <c r="E249" s="76">
        <f t="shared" si="18"/>
        <v>4.4606887724029036</v>
      </c>
      <c r="F249" s="64">
        <f t="shared" si="19"/>
        <v>2137.9889540412378</v>
      </c>
      <c r="G249" s="76">
        <f t="shared" si="20"/>
        <v>138.28135194449001</v>
      </c>
      <c r="H249" s="65">
        <f t="shared" si="21"/>
        <v>3.9508957698425717E-2</v>
      </c>
      <c r="I249" s="54"/>
    </row>
    <row r="250" spans="1:9" x14ac:dyDescent="0.25">
      <c r="A250" s="62">
        <v>43084</v>
      </c>
      <c r="B250" s="63">
        <f t="shared" si="22"/>
        <v>248</v>
      </c>
      <c r="C250" s="64">
        <f t="shared" si="23"/>
        <v>164.42117981470449</v>
      </c>
      <c r="D250" s="64">
        <v>160</v>
      </c>
      <c r="E250" s="76">
        <f t="shared" si="18"/>
        <v>4.4211798147044874</v>
      </c>
      <c r="F250" s="64">
        <f t="shared" si="19"/>
        <v>2137.4753375911582</v>
      </c>
      <c r="G250" s="76">
        <f t="shared" si="20"/>
        <v>137.05657425583911</v>
      </c>
      <c r="H250" s="65">
        <f t="shared" si="21"/>
        <v>3.9159021215954035E-2</v>
      </c>
      <c r="I250" s="54"/>
    </row>
    <row r="251" spans="1:9" x14ac:dyDescent="0.25">
      <c r="A251" s="62">
        <v>43084</v>
      </c>
      <c r="B251" s="63">
        <f t="shared" si="22"/>
        <v>249</v>
      </c>
      <c r="C251" s="64">
        <f t="shared" si="23"/>
        <v>164.38202079348852</v>
      </c>
      <c r="D251" s="64">
        <v>160</v>
      </c>
      <c r="E251" s="76">
        <f t="shared" si="18"/>
        <v>4.3820207934885218</v>
      </c>
      <c r="F251" s="64">
        <f t="shared" si="19"/>
        <v>2136.9662703153508</v>
      </c>
      <c r="G251" s="76">
        <f t="shared" si="20"/>
        <v>135.84264459814418</v>
      </c>
      <c r="H251" s="65">
        <f t="shared" si="21"/>
        <v>3.8812184170898337E-2</v>
      </c>
      <c r="I251" s="54"/>
    </row>
    <row r="252" spans="1:9" x14ac:dyDescent="0.25">
      <c r="A252" s="62">
        <v>43084</v>
      </c>
      <c r="B252" s="63">
        <f t="shared" si="22"/>
        <v>250</v>
      </c>
      <c r="C252" s="64">
        <f t="shared" si="23"/>
        <v>164.34320860931763</v>
      </c>
      <c r="D252" s="64">
        <v>160</v>
      </c>
      <c r="E252" s="76">
        <f t="shared" si="18"/>
        <v>4.3432086093176281</v>
      </c>
      <c r="F252" s="64">
        <f t="shared" si="19"/>
        <v>2136.4617119211293</v>
      </c>
      <c r="G252" s="76">
        <f t="shared" si="20"/>
        <v>134.63946688884647</v>
      </c>
      <c r="H252" s="65">
        <f t="shared" si="21"/>
        <v>3.8468419111098995E-2</v>
      </c>
      <c r="I252" s="54"/>
    </row>
    <row r="253" spans="1:9" x14ac:dyDescent="0.25">
      <c r="A253" s="62">
        <v>43084</v>
      </c>
      <c r="B253" s="63">
        <f t="shared" si="22"/>
        <v>251</v>
      </c>
      <c r="C253" s="64">
        <f t="shared" si="23"/>
        <v>164.30474019020653</v>
      </c>
      <c r="D253" s="64">
        <v>160</v>
      </c>
      <c r="E253" s="76">
        <f t="shared" si="18"/>
        <v>4.3047401902065303</v>
      </c>
      <c r="F253" s="64">
        <f t="shared" si="19"/>
        <v>2135.9616224726851</v>
      </c>
      <c r="G253" s="76">
        <f t="shared" si="20"/>
        <v>133.44694589640244</v>
      </c>
      <c r="H253" s="65">
        <f t="shared" si="21"/>
        <v>3.8127698827543556E-2</v>
      </c>
      <c r="I253" s="54"/>
    </row>
    <row r="254" spans="1:9" x14ac:dyDescent="0.25">
      <c r="A254" s="62">
        <v>43084</v>
      </c>
      <c r="B254" s="63">
        <f t="shared" si="22"/>
        <v>252</v>
      </c>
      <c r="C254" s="64">
        <f t="shared" si="23"/>
        <v>164.26661249137899</v>
      </c>
      <c r="D254" s="64">
        <v>160</v>
      </c>
      <c r="E254" s="76">
        <f t="shared" si="18"/>
        <v>4.2666124913789929</v>
      </c>
      <c r="F254" s="64">
        <f t="shared" si="19"/>
        <v>2135.465962387927</v>
      </c>
      <c r="G254" s="76">
        <f t="shared" si="20"/>
        <v>132.26498723274878</v>
      </c>
      <c r="H254" s="65">
        <f t="shared" si="21"/>
        <v>3.7789996352213938E-2</v>
      </c>
      <c r="I254" s="54"/>
    </row>
    <row r="255" spans="1:9" x14ac:dyDescent="0.25">
      <c r="A255" s="62">
        <v>43084</v>
      </c>
      <c r="B255" s="63">
        <f t="shared" si="22"/>
        <v>253</v>
      </c>
      <c r="C255" s="64">
        <f t="shared" si="23"/>
        <v>164.22882249502678</v>
      </c>
      <c r="D255" s="64">
        <v>160</v>
      </c>
      <c r="E255" s="76">
        <f t="shared" si="18"/>
        <v>4.2288224950267761</v>
      </c>
      <c r="F255" s="64">
        <f t="shared" si="19"/>
        <v>2134.9746924353481</v>
      </c>
      <c r="G255" s="76">
        <f t="shared" si="20"/>
        <v>131.09349734583006</v>
      </c>
      <c r="H255" s="65">
        <f t="shared" si="21"/>
        <v>3.7455284955951448E-2</v>
      </c>
      <c r="I255" s="54"/>
    </row>
    <row r="256" spans="1:9" x14ac:dyDescent="0.25">
      <c r="A256" s="62">
        <v>43084</v>
      </c>
      <c r="B256" s="63">
        <f t="shared" si="22"/>
        <v>254</v>
      </c>
      <c r="C256" s="64">
        <f t="shared" si="23"/>
        <v>164.19136721007084</v>
      </c>
      <c r="D256" s="64">
        <v>160</v>
      </c>
      <c r="E256" s="76">
        <f t="shared" si="18"/>
        <v>4.1913672100708368</v>
      </c>
      <c r="F256" s="64">
        <f t="shared" si="19"/>
        <v>2134.4877737309207</v>
      </c>
      <c r="G256" s="76">
        <f t="shared" si="20"/>
        <v>129.93238351219594</v>
      </c>
      <c r="H256" s="65">
        <f t="shared" si="21"/>
        <v>3.71235381463417E-2</v>
      </c>
      <c r="I256" s="54"/>
    </row>
    <row r="257" spans="1:9" x14ac:dyDescent="0.25">
      <c r="A257" s="62">
        <v>43084</v>
      </c>
      <c r="B257" s="63">
        <f t="shared" si="22"/>
        <v>255</v>
      </c>
      <c r="C257" s="64">
        <f t="shared" si="23"/>
        <v>164.15424367192449</v>
      </c>
      <c r="D257" s="64">
        <v>160</v>
      </c>
      <c r="E257" s="76">
        <f t="shared" si="18"/>
        <v>4.1542436719244904</v>
      </c>
      <c r="F257" s="64">
        <f t="shared" si="19"/>
        <v>2134.0051677350184</v>
      </c>
      <c r="G257" s="76">
        <f t="shared" si="20"/>
        <v>128.7815538296592</v>
      </c>
      <c r="H257" s="65">
        <f t="shared" si="21"/>
        <v>3.6794729665616914E-2</v>
      </c>
      <c r="I257" s="54"/>
    </row>
    <row r="258" spans="1:9" x14ac:dyDescent="0.25">
      <c r="A258" s="62">
        <v>43084</v>
      </c>
      <c r="B258" s="63">
        <f t="shared" si="22"/>
        <v>256</v>
      </c>
      <c r="C258" s="64">
        <f t="shared" si="23"/>
        <v>164.11744894225887</v>
      </c>
      <c r="D258" s="64">
        <v>160</v>
      </c>
      <c r="E258" s="76">
        <f t="shared" si="18"/>
        <v>4.1174489422588749</v>
      </c>
      <c r="F258" s="64">
        <f t="shared" si="19"/>
        <v>2133.5268362493653</v>
      </c>
      <c r="G258" s="76">
        <f t="shared" si="20"/>
        <v>127.64091721002512</v>
      </c>
      <c r="H258" s="65">
        <f t="shared" si="21"/>
        <v>3.6468833488578607E-2</v>
      </c>
      <c r="I258" s="54"/>
    </row>
    <row r="259" spans="1:9" x14ac:dyDescent="0.25">
      <c r="A259" s="62">
        <v>43084</v>
      </c>
      <c r="B259" s="63">
        <f t="shared" si="22"/>
        <v>257</v>
      </c>
      <c r="C259" s="64">
        <f t="shared" si="23"/>
        <v>164.08098010877029</v>
      </c>
      <c r="D259" s="64">
        <v>160</v>
      </c>
      <c r="E259" s="76">
        <f t="shared" ref="E259:E322" si="24">C259-D259</f>
        <v>4.0809801087702908</v>
      </c>
      <c r="F259" s="64">
        <f t="shared" ref="F259:F322" si="25">13*C259</f>
        <v>2133.0527414140138</v>
      </c>
      <c r="G259" s="76">
        <f t="shared" ref="G259:G322" si="26">E259*31</f>
        <v>126.51038337187902</v>
      </c>
      <c r="H259" s="65">
        <f t="shared" ref="H259:H322" si="27">MIN($G259/3500,$F259/3500)</f>
        <v>3.6145823820536861E-2</v>
      </c>
      <c r="I259" s="54"/>
    </row>
    <row r="260" spans="1:9" x14ac:dyDescent="0.25">
      <c r="A260" s="62">
        <v>43084</v>
      </c>
      <c r="B260" s="63">
        <f t="shared" ref="B260:B323" si="28">B259+1</f>
        <v>258</v>
      </c>
      <c r="C260" s="64">
        <f t="shared" ref="C260:C323" si="29">C259-H259</f>
        <v>164.04483428494976</v>
      </c>
      <c r="D260" s="64">
        <v>160</v>
      </c>
      <c r="E260" s="76">
        <f t="shared" si="24"/>
        <v>4.0448342849497578</v>
      </c>
      <c r="F260" s="64">
        <f t="shared" si="25"/>
        <v>2132.5828457043467</v>
      </c>
      <c r="G260" s="76">
        <f t="shared" si="26"/>
        <v>125.38986283344249</v>
      </c>
      <c r="H260" s="65">
        <f t="shared" si="27"/>
        <v>3.5825675095269287E-2</v>
      </c>
      <c r="I260" s="54"/>
    </row>
    <row r="261" spans="1:9" x14ac:dyDescent="0.25">
      <c r="A261" s="62">
        <v>43084</v>
      </c>
      <c r="B261" s="63">
        <f t="shared" si="28"/>
        <v>259</v>
      </c>
      <c r="C261" s="64">
        <f t="shared" si="29"/>
        <v>164.00900860985448</v>
      </c>
      <c r="D261" s="64">
        <v>160</v>
      </c>
      <c r="E261" s="76">
        <f t="shared" si="24"/>
        <v>4.0090086098544759</v>
      </c>
      <c r="F261" s="64">
        <f t="shared" si="25"/>
        <v>2132.117111928108</v>
      </c>
      <c r="G261" s="76">
        <f t="shared" si="26"/>
        <v>124.27926690548875</v>
      </c>
      <c r="H261" s="65">
        <f t="shared" si="27"/>
        <v>3.5508361972996789E-2</v>
      </c>
      <c r="I261" s="54"/>
    </row>
    <row r="262" spans="1:9" x14ac:dyDescent="0.25">
      <c r="A262" s="62">
        <v>43084</v>
      </c>
      <c r="B262" s="63">
        <f t="shared" si="28"/>
        <v>260</v>
      </c>
      <c r="C262" s="64">
        <f t="shared" si="29"/>
        <v>163.97350024788147</v>
      </c>
      <c r="D262" s="64">
        <v>160</v>
      </c>
      <c r="E262" s="76">
        <f t="shared" si="24"/>
        <v>3.9735002478814749</v>
      </c>
      <c r="F262" s="64">
        <f t="shared" si="25"/>
        <v>2131.6555032224592</v>
      </c>
      <c r="G262" s="76">
        <f t="shared" si="26"/>
        <v>123.17850768432572</v>
      </c>
      <c r="H262" s="65">
        <f t="shared" si="27"/>
        <v>3.5193859338378777E-2</v>
      </c>
      <c r="I262" s="54"/>
    </row>
    <row r="263" spans="1:9" x14ac:dyDescent="0.25">
      <c r="A263" s="62">
        <v>43084</v>
      </c>
      <c r="B263" s="63">
        <f t="shared" si="28"/>
        <v>261</v>
      </c>
      <c r="C263" s="64">
        <f t="shared" si="29"/>
        <v>163.93830638854308</v>
      </c>
      <c r="D263" s="64">
        <v>160</v>
      </c>
      <c r="E263" s="76">
        <f t="shared" si="24"/>
        <v>3.9383063885430829</v>
      </c>
      <c r="F263" s="64">
        <f t="shared" si="25"/>
        <v>2131.19798305106</v>
      </c>
      <c r="G263" s="76">
        <f t="shared" si="26"/>
        <v>122.08749804483557</v>
      </c>
      <c r="H263" s="65">
        <f t="shared" si="27"/>
        <v>3.4882142298524446E-2</v>
      </c>
      <c r="I263" s="54"/>
    </row>
    <row r="264" spans="1:9" x14ac:dyDescent="0.25">
      <c r="A264" s="62">
        <v>43084</v>
      </c>
      <c r="B264" s="63">
        <f t="shared" si="28"/>
        <v>262</v>
      </c>
      <c r="C264" s="64">
        <f t="shared" si="29"/>
        <v>163.90342424624455</v>
      </c>
      <c r="D264" s="64">
        <v>160</v>
      </c>
      <c r="E264" s="76">
        <f t="shared" si="24"/>
        <v>3.9034242462445548</v>
      </c>
      <c r="F264" s="64">
        <f t="shared" si="25"/>
        <v>2130.7445152011792</v>
      </c>
      <c r="G264" s="76">
        <f t="shared" si="26"/>
        <v>121.0061516335812</v>
      </c>
      <c r="H264" s="65">
        <f t="shared" si="27"/>
        <v>3.4573186181023202E-2</v>
      </c>
      <c r="I264" s="54"/>
    </row>
    <row r="265" spans="1:9" x14ac:dyDescent="0.25">
      <c r="A265" s="62">
        <v>43084</v>
      </c>
      <c r="B265" s="63">
        <f t="shared" si="28"/>
        <v>263</v>
      </c>
      <c r="C265" s="64">
        <f t="shared" si="29"/>
        <v>163.86885106006352</v>
      </c>
      <c r="D265" s="64">
        <v>160</v>
      </c>
      <c r="E265" s="76">
        <f t="shared" si="24"/>
        <v>3.8688510600635198</v>
      </c>
      <c r="F265" s="64">
        <f t="shared" si="25"/>
        <v>2130.2950637808258</v>
      </c>
      <c r="G265" s="76">
        <f t="shared" si="26"/>
        <v>119.93438286196911</v>
      </c>
      <c r="H265" s="65">
        <f t="shared" si="27"/>
        <v>3.4266966531991176E-2</v>
      </c>
      <c r="I265" s="54"/>
    </row>
    <row r="266" spans="1:9" x14ac:dyDescent="0.25">
      <c r="A266" s="62">
        <v>43084</v>
      </c>
      <c r="B266" s="63">
        <f t="shared" si="28"/>
        <v>264</v>
      </c>
      <c r="C266" s="64">
        <f t="shared" si="29"/>
        <v>163.83458409353153</v>
      </c>
      <c r="D266" s="64">
        <v>160</v>
      </c>
      <c r="E266" s="76">
        <f t="shared" si="24"/>
        <v>3.8345840935315323</v>
      </c>
      <c r="F266" s="64">
        <f t="shared" si="25"/>
        <v>2129.8495932159099</v>
      </c>
      <c r="G266" s="76">
        <f t="shared" si="26"/>
        <v>118.8721068994775</v>
      </c>
      <c r="H266" s="65">
        <f t="shared" si="27"/>
        <v>3.3963459114136431E-2</v>
      </c>
      <c r="I266" s="54"/>
    </row>
    <row r="267" spans="1:9" x14ac:dyDescent="0.25">
      <c r="A267" s="62">
        <v>43084</v>
      </c>
      <c r="B267" s="63">
        <f t="shared" si="28"/>
        <v>265</v>
      </c>
      <c r="C267" s="64">
        <f t="shared" si="29"/>
        <v>163.80062063441738</v>
      </c>
      <c r="D267" s="64">
        <v>160</v>
      </c>
      <c r="E267" s="76">
        <f t="shared" si="24"/>
        <v>3.8006206344173847</v>
      </c>
      <c r="F267" s="64">
        <f t="shared" si="25"/>
        <v>2129.4080682474259</v>
      </c>
      <c r="G267" s="76">
        <f t="shared" si="26"/>
        <v>117.81923966693893</v>
      </c>
      <c r="H267" s="65">
        <f t="shared" si="27"/>
        <v>3.366263990483969E-2</v>
      </c>
      <c r="I267" s="54"/>
    </row>
    <row r="268" spans="1:9" x14ac:dyDescent="0.25">
      <c r="A268" s="62">
        <v>43084</v>
      </c>
      <c r="B268" s="63">
        <f t="shared" si="28"/>
        <v>266</v>
      </c>
      <c r="C268" s="64">
        <f t="shared" si="29"/>
        <v>163.76695799451255</v>
      </c>
      <c r="D268" s="64">
        <v>160</v>
      </c>
      <c r="E268" s="76">
        <f t="shared" si="24"/>
        <v>3.766957994512552</v>
      </c>
      <c r="F268" s="64">
        <f t="shared" si="25"/>
        <v>2128.9704539286631</v>
      </c>
      <c r="G268" s="76">
        <f t="shared" si="26"/>
        <v>116.77569782988911</v>
      </c>
      <c r="H268" s="65">
        <f t="shared" si="27"/>
        <v>3.3364485094254034E-2</v>
      </c>
      <c r="I268" s="54"/>
    </row>
    <row r="269" spans="1:9" x14ac:dyDescent="0.25">
      <c r="A269" s="62">
        <v>43084</v>
      </c>
      <c r="B269" s="63">
        <f t="shared" si="28"/>
        <v>267</v>
      </c>
      <c r="C269" s="64">
        <f t="shared" si="29"/>
        <v>163.73359350941828</v>
      </c>
      <c r="D269" s="64">
        <v>160</v>
      </c>
      <c r="E269" s="76">
        <f t="shared" si="24"/>
        <v>3.7335935094182844</v>
      </c>
      <c r="F269" s="64">
        <f t="shared" si="25"/>
        <v>2128.5367156224379</v>
      </c>
      <c r="G269" s="76">
        <f t="shared" si="26"/>
        <v>115.74139879196682</v>
      </c>
      <c r="H269" s="65">
        <f t="shared" si="27"/>
        <v>3.3068971083419094E-2</v>
      </c>
      <c r="I269" s="54"/>
    </row>
    <row r="270" spans="1:9" x14ac:dyDescent="0.25">
      <c r="A270" s="62">
        <v>43084</v>
      </c>
      <c r="B270" s="63">
        <f t="shared" si="28"/>
        <v>268</v>
      </c>
      <c r="C270" s="64">
        <f t="shared" si="29"/>
        <v>163.70052453833486</v>
      </c>
      <c r="D270" s="64">
        <v>160</v>
      </c>
      <c r="E270" s="76">
        <f t="shared" si="24"/>
        <v>3.7005245383348608</v>
      </c>
      <c r="F270" s="64">
        <f t="shared" si="25"/>
        <v>2128.106818998353</v>
      </c>
      <c r="G270" s="76">
        <f t="shared" si="26"/>
        <v>114.71626068838069</v>
      </c>
      <c r="H270" s="65">
        <f t="shared" si="27"/>
        <v>3.2776074482394481E-2</v>
      </c>
      <c r="I270" s="54"/>
    </row>
    <row r="271" spans="1:9" x14ac:dyDescent="0.25">
      <c r="A271" s="62">
        <v>43084</v>
      </c>
      <c r="B271" s="63">
        <f t="shared" si="28"/>
        <v>269</v>
      </c>
      <c r="C271" s="64">
        <f t="shared" si="29"/>
        <v>163.66774846385246</v>
      </c>
      <c r="D271" s="64">
        <v>160</v>
      </c>
      <c r="E271" s="76">
        <f t="shared" si="24"/>
        <v>3.6677484638524618</v>
      </c>
      <c r="F271" s="64">
        <f t="shared" si="25"/>
        <v>2127.680730030082</v>
      </c>
      <c r="G271" s="76">
        <f t="shared" si="26"/>
        <v>113.70020237942632</v>
      </c>
      <c r="H271" s="65">
        <f t="shared" si="27"/>
        <v>3.2485772108407522E-2</v>
      </c>
      <c r="I271" s="54"/>
    </row>
    <row r="272" spans="1:9" x14ac:dyDescent="0.25">
      <c r="A272" s="62">
        <v>43084</v>
      </c>
      <c r="B272" s="63">
        <f t="shared" si="28"/>
        <v>270</v>
      </c>
      <c r="C272" s="64">
        <f t="shared" si="29"/>
        <v>163.63526269174406</v>
      </c>
      <c r="D272" s="64">
        <v>160</v>
      </c>
      <c r="E272" s="76">
        <f t="shared" si="24"/>
        <v>3.6352626917440602</v>
      </c>
      <c r="F272" s="64">
        <f t="shared" si="25"/>
        <v>2127.2584149926729</v>
      </c>
      <c r="G272" s="76">
        <f t="shared" si="26"/>
        <v>112.69314344406587</v>
      </c>
      <c r="H272" s="65">
        <f t="shared" si="27"/>
        <v>3.2198040984018822E-2</v>
      </c>
      <c r="I272" s="54"/>
    </row>
    <row r="273" spans="1:9" x14ac:dyDescent="0.25">
      <c r="A273" s="62">
        <v>43084</v>
      </c>
      <c r="B273" s="63">
        <f t="shared" si="28"/>
        <v>271</v>
      </c>
      <c r="C273" s="64">
        <f t="shared" si="29"/>
        <v>163.60306465076005</v>
      </c>
      <c r="D273" s="64">
        <v>160</v>
      </c>
      <c r="E273" s="76">
        <f t="shared" si="24"/>
        <v>3.6030646507600466</v>
      </c>
      <c r="F273" s="64">
        <f t="shared" si="25"/>
        <v>2126.8398404598806</v>
      </c>
      <c r="G273" s="76">
        <f t="shared" si="26"/>
        <v>111.69500417356144</v>
      </c>
      <c r="H273" s="65">
        <f t="shared" si="27"/>
        <v>3.1912858335303267E-2</v>
      </c>
      <c r="I273" s="54"/>
    </row>
    <row r="274" spans="1:9" x14ac:dyDescent="0.25">
      <c r="A274" s="62">
        <v>43084</v>
      </c>
      <c r="B274" s="63">
        <f t="shared" si="28"/>
        <v>272</v>
      </c>
      <c r="C274" s="64">
        <f t="shared" si="29"/>
        <v>163.57115179242476</v>
      </c>
      <c r="D274" s="64">
        <v>160</v>
      </c>
      <c r="E274" s="76">
        <f t="shared" si="24"/>
        <v>3.5711517924247573</v>
      </c>
      <c r="F274" s="64">
        <f t="shared" si="25"/>
        <v>2126.4249733015217</v>
      </c>
      <c r="G274" s="76">
        <f t="shared" si="26"/>
        <v>110.70570556516748</v>
      </c>
      <c r="H274" s="65">
        <f t="shared" si="27"/>
        <v>3.1630201590047848E-2</v>
      </c>
      <c r="I274" s="54"/>
    </row>
    <row r="275" spans="1:9" x14ac:dyDescent="0.25">
      <c r="A275" s="62">
        <v>43084</v>
      </c>
      <c r="B275" s="63">
        <f t="shared" si="28"/>
        <v>273</v>
      </c>
      <c r="C275" s="64">
        <f t="shared" si="29"/>
        <v>163.53952159083471</v>
      </c>
      <c r="D275" s="64">
        <v>160</v>
      </c>
      <c r="E275" s="76">
        <f t="shared" si="24"/>
        <v>3.5395215908347097</v>
      </c>
      <c r="F275" s="64">
        <f t="shared" si="25"/>
        <v>2126.0137806808511</v>
      </c>
      <c r="G275" s="76">
        <f t="shared" si="26"/>
        <v>109.725169315876</v>
      </c>
      <c r="H275" s="65">
        <f t="shared" si="27"/>
        <v>3.135004837596457E-2</v>
      </c>
      <c r="I275" s="54"/>
    </row>
    <row r="276" spans="1:9" x14ac:dyDescent="0.25">
      <c r="A276" s="62">
        <v>43084</v>
      </c>
      <c r="B276" s="63">
        <f t="shared" si="28"/>
        <v>274</v>
      </c>
      <c r="C276" s="64">
        <f t="shared" si="29"/>
        <v>163.50817154245874</v>
      </c>
      <c r="D276" s="64">
        <v>160</v>
      </c>
      <c r="E276" s="76">
        <f t="shared" si="24"/>
        <v>3.5081715424587401</v>
      </c>
      <c r="F276" s="64">
        <f t="shared" si="25"/>
        <v>2125.6062300519634</v>
      </c>
      <c r="G276" s="76">
        <f t="shared" si="26"/>
        <v>108.75331781622094</v>
      </c>
      <c r="H276" s="65">
        <f t="shared" si="27"/>
        <v>3.107237651892027E-2</v>
      </c>
      <c r="I276" s="54"/>
    </row>
    <row r="277" spans="1:9" x14ac:dyDescent="0.25">
      <c r="A277" s="62">
        <v>43084</v>
      </c>
      <c r="B277" s="63">
        <f t="shared" si="28"/>
        <v>275</v>
      </c>
      <c r="C277" s="64">
        <f t="shared" si="29"/>
        <v>163.47709916593982</v>
      </c>
      <c r="D277" s="64">
        <v>160</v>
      </c>
      <c r="E277" s="76">
        <f t="shared" si="24"/>
        <v>3.4770991659398192</v>
      </c>
      <c r="F277" s="64">
        <f t="shared" si="25"/>
        <v>2125.2022891572178</v>
      </c>
      <c r="G277" s="76">
        <f t="shared" si="26"/>
        <v>107.79007414413439</v>
      </c>
      <c r="H277" s="65">
        <f t="shared" si="27"/>
        <v>3.0797164041181255E-2</v>
      </c>
      <c r="I277" s="54"/>
    </row>
    <row r="278" spans="1:9" x14ac:dyDescent="0.25">
      <c r="A278" s="62">
        <v>43084</v>
      </c>
      <c r="B278" s="63">
        <f t="shared" si="28"/>
        <v>276</v>
      </c>
      <c r="C278" s="64">
        <f t="shared" si="29"/>
        <v>163.44630200189863</v>
      </c>
      <c r="D278" s="64">
        <v>160</v>
      </c>
      <c r="E278" s="76">
        <f t="shared" si="24"/>
        <v>3.4463020018986299</v>
      </c>
      <c r="F278" s="64">
        <f t="shared" si="25"/>
        <v>2124.801926024682</v>
      </c>
      <c r="G278" s="76">
        <f t="shared" si="26"/>
        <v>106.83536205885753</v>
      </c>
      <c r="H278" s="65">
        <f t="shared" si="27"/>
        <v>3.0524389159673579E-2</v>
      </c>
      <c r="I278" s="54"/>
    </row>
    <row r="279" spans="1:9" x14ac:dyDescent="0.25">
      <c r="A279" s="62">
        <v>43084</v>
      </c>
      <c r="B279" s="63">
        <f t="shared" si="28"/>
        <v>277</v>
      </c>
      <c r="C279" s="64">
        <f t="shared" si="29"/>
        <v>163.41577761273896</v>
      </c>
      <c r="D279" s="64">
        <v>160</v>
      </c>
      <c r="E279" s="76">
        <f t="shared" si="24"/>
        <v>3.4157776127389639</v>
      </c>
      <c r="F279" s="64">
        <f t="shared" si="25"/>
        <v>2124.4051089656064</v>
      </c>
      <c r="G279" s="76">
        <f t="shared" si="26"/>
        <v>105.88910599490788</v>
      </c>
      <c r="H279" s="65">
        <f t="shared" si="27"/>
        <v>3.0254030284259395E-2</v>
      </c>
      <c r="I279" s="54"/>
    </row>
    <row r="280" spans="1:9" x14ac:dyDescent="0.25">
      <c r="A280" s="62">
        <v>43084</v>
      </c>
      <c r="B280" s="63">
        <f t="shared" si="28"/>
        <v>278</v>
      </c>
      <c r="C280" s="64">
        <f t="shared" si="29"/>
        <v>163.38552358245471</v>
      </c>
      <c r="D280" s="64">
        <v>160</v>
      </c>
      <c r="E280" s="76">
        <f t="shared" si="24"/>
        <v>3.3855235824547094</v>
      </c>
      <c r="F280" s="64">
        <f t="shared" si="25"/>
        <v>2124.0118065719112</v>
      </c>
      <c r="G280" s="76">
        <f t="shared" si="26"/>
        <v>104.95123105609599</v>
      </c>
      <c r="H280" s="65">
        <f t="shared" si="27"/>
        <v>2.9986066016027425E-2</v>
      </c>
      <c r="I280" s="54"/>
    </row>
    <row r="281" spans="1:9" x14ac:dyDescent="0.25">
      <c r="A281" s="62">
        <v>43084</v>
      </c>
      <c r="B281" s="63">
        <f t="shared" si="28"/>
        <v>279</v>
      </c>
      <c r="C281" s="64">
        <f t="shared" si="29"/>
        <v>163.35553751643869</v>
      </c>
      <c r="D281" s="64">
        <v>160</v>
      </c>
      <c r="E281" s="76">
        <f t="shared" si="24"/>
        <v>3.3555375164386874</v>
      </c>
      <c r="F281" s="64">
        <f t="shared" si="25"/>
        <v>2123.6219877137028</v>
      </c>
      <c r="G281" s="76">
        <f t="shared" si="26"/>
        <v>104.02166300959931</v>
      </c>
      <c r="H281" s="65">
        <f t="shared" si="27"/>
        <v>2.9720475145599803E-2</v>
      </c>
      <c r="I281" s="54"/>
    </row>
    <row r="282" spans="1:9" x14ac:dyDescent="0.25">
      <c r="A282" s="62">
        <v>43084</v>
      </c>
      <c r="B282" s="63">
        <f t="shared" si="28"/>
        <v>280</v>
      </c>
      <c r="C282" s="64">
        <f t="shared" si="29"/>
        <v>163.32581704129308</v>
      </c>
      <c r="D282" s="64">
        <v>160</v>
      </c>
      <c r="E282" s="76">
        <f t="shared" si="24"/>
        <v>3.3258170412930781</v>
      </c>
      <c r="F282" s="64">
        <f t="shared" si="25"/>
        <v>2123.23562153681</v>
      </c>
      <c r="G282" s="76">
        <f t="shared" si="26"/>
        <v>103.10032828008542</v>
      </c>
      <c r="H282" s="65">
        <f t="shared" si="27"/>
        <v>2.9457236651452976E-2</v>
      </c>
      <c r="I282" s="54"/>
    </row>
    <row r="283" spans="1:9" x14ac:dyDescent="0.25">
      <c r="A283" s="62">
        <v>43084</v>
      </c>
      <c r="B283" s="63">
        <f t="shared" si="28"/>
        <v>281</v>
      </c>
      <c r="C283" s="64">
        <f t="shared" si="29"/>
        <v>163.29635980464161</v>
      </c>
      <c r="D283" s="64">
        <v>160</v>
      </c>
      <c r="E283" s="76">
        <f t="shared" si="24"/>
        <v>3.2963598046416109</v>
      </c>
      <c r="F283" s="64">
        <f t="shared" si="25"/>
        <v>2122.8526774603411</v>
      </c>
      <c r="G283" s="76">
        <f t="shared" si="26"/>
        <v>102.18715394388994</v>
      </c>
      <c r="H283" s="65">
        <f t="shared" si="27"/>
        <v>2.9196329698254267E-2</v>
      </c>
      <c r="I283" s="54"/>
    </row>
    <row r="284" spans="1:9" x14ac:dyDescent="0.25">
      <c r="A284" s="62">
        <v>43084</v>
      </c>
      <c r="B284" s="63">
        <f t="shared" si="28"/>
        <v>282</v>
      </c>
      <c r="C284" s="64">
        <f t="shared" si="29"/>
        <v>163.26716347494335</v>
      </c>
      <c r="D284" s="64">
        <v>160</v>
      </c>
      <c r="E284" s="76">
        <f t="shared" si="24"/>
        <v>3.2671634749433451</v>
      </c>
      <c r="F284" s="64">
        <f t="shared" si="25"/>
        <v>2122.4731251742633</v>
      </c>
      <c r="G284" s="76">
        <f t="shared" si="26"/>
        <v>101.2820677232437</v>
      </c>
      <c r="H284" s="65">
        <f t="shared" si="27"/>
        <v>2.8937733635212487E-2</v>
      </c>
      <c r="I284" s="54"/>
    </row>
    <row r="285" spans="1:9" x14ac:dyDescent="0.25">
      <c r="A285" s="62">
        <v>43084</v>
      </c>
      <c r="B285" s="63">
        <f t="shared" si="28"/>
        <v>283</v>
      </c>
      <c r="C285" s="64">
        <f t="shared" si="29"/>
        <v>163.23822574130813</v>
      </c>
      <c r="D285" s="64">
        <v>160</v>
      </c>
      <c r="E285" s="76">
        <f t="shared" si="24"/>
        <v>3.2382257413081277</v>
      </c>
      <c r="F285" s="64">
        <f t="shared" si="25"/>
        <v>2122.0969346370057</v>
      </c>
      <c r="G285" s="76">
        <f t="shared" si="26"/>
        <v>100.38499798055196</v>
      </c>
      <c r="H285" s="65">
        <f t="shared" si="27"/>
        <v>2.8681427994443415E-2</v>
      </c>
      <c r="I285" s="54"/>
    </row>
    <row r="286" spans="1:9" x14ac:dyDescent="0.25">
      <c r="A286" s="62">
        <v>43084</v>
      </c>
      <c r="B286" s="63">
        <f t="shared" si="28"/>
        <v>284</v>
      </c>
      <c r="C286" s="64">
        <f t="shared" si="29"/>
        <v>163.20954431331367</v>
      </c>
      <c r="D286" s="64">
        <v>160</v>
      </c>
      <c r="E286" s="76">
        <f t="shared" si="24"/>
        <v>3.2095443133136712</v>
      </c>
      <c r="F286" s="64">
        <f t="shared" si="25"/>
        <v>2121.7240760730779</v>
      </c>
      <c r="G286" s="76">
        <f t="shared" si="26"/>
        <v>99.495873712723807</v>
      </c>
      <c r="H286" s="65">
        <f t="shared" si="27"/>
        <v>2.8427392489349661E-2</v>
      </c>
      <c r="I286" s="54"/>
    </row>
    <row r="287" spans="1:9" x14ac:dyDescent="0.25">
      <c r="A287" s="62">
        <v>43084</v>
      </c>
      <c r="B287" s="63">
        <f t="shared" si="28"/>
        <v>285</v>
      </c>
      <c r="C287" s="64">
        <f t="shared" si="29"/>
        <v>163.18111692082431</v>
      </c>
      <c r="D287" s="64">
        <v>160</v>
      </c>
      <c r="E287" s="76">
        <f t="shared" si="24"/>
        <v>3.1811169208243086</v>
      </c>
      <c r="F287" s="64">
        <f t="shared" si="25"/>
        <v>2121.354519970716</v>
      </c>
      <c r="G287" s="76">
        <f t="shared" si="26"/>
        <v>98.614624545553568</v>
      </c>
      <c r="H287" s="65">
        <f t="shared" si="27"/>
        <v>2.8175607013015306E-2</v>
      </c>
      <c r="I287" s="54"/>
    </row>
    <row r="288" spans="1:9" x14ac:dyDescent="0.25">
      <c r="A288" s="62">
        <v>43084</v>
      </c>
      <c r="B288" s="63">
        <f t="shared" si="28"/>
        <v>286</v>
      </c>
      <c r="C288" s="64">
        <f t="shared" si="29"/>
        <v>163.15294131381128</v>
      </c>
      <c r="D288" s="64">
        <v>160</v>
      </c>
      <c r="E288" s="76">
        <f t="shared" si="24"/>
        <v>3.152941313811283</v>
      </c>
      <c r="F288" s="64">
        <f t="shared" si="25"/>
        <v>2120.9882370795467</v>
      </c>
      <c r="G288" s="76">
        <f t="shared" si="26"/>
        <v>97.741180728149772</v>
      </c>
      <c r="H288" s="65">
        <f t="shared" si="27"/>
        <v>2.792605163661422E-2</v>
      </c>
      <c r="I288" s="54"/>
    </row>
    <row r="289" spans="1:9" x14ac:dyDescent="0.25">
      <c r="A289" s="62">
        <v>43084</v>
      </c>
      <c r="B289" s="63">
        <f t="shared" si="28"/>
        <v>287</v>
      </c>
      <c r="C289" s="64">
        <f t="shared" si="29"/>
        <v>163.12501526217466</v>
      </c>
      <c r="D289" s="64">
        <v>160</v>
      </c>
      <c r="E289" s="76">
        <f t="shared" si="24"/>
        <v>3.1250152621746565</v>
      </c>
      <c r="F289" s="64">
        <f t="shared" si="25"/>
        <v>2120.6251984082705</v>
      </c>
      <c r="G289" s="76">
        <f t="shared" si="26"/>
        <v>96.875473127414352</v>
      </c>
      <c r="H289" s="65">
        <f t="shared" si="27"/>
        <v>2.767870660783267E-2</v>
      </c>
      <c r="I289" s="54"/>
    </row>
    <row r="290" spans="1:9" x14ac:dyDescent="0.25">
      <c r="A290" s="62">
        <v>43084</v>
      </c>
      <c r="B290" s="63">
        <f t="shared" si="28"/>
        <v>288</v>
      </c>
      <c r="C290" s="64">
        <f t="shared" si="29"/>
        <v>163.09733655556681</v>
      </c>
      <c r="D290" s="64">
        <v>160</v>
      </c>
      <c r="E290" s="76">
        <f t="shared" si="24"/>
        <v>3.0973365555668124</v>
      </c>
      <c r="F290" s="64">
        <f t="shared" si="25"/>
        <v>2120.2653752223687</v>
      </c>
      <c r="G290" s="76">
        <f t="shared" si="26"/>
        <v>96.017433222571185</v>
      </c>
      <c r="H290" s="65">
        <f t="shared" si="27"/>
        <v>2.7433552349306053E-2</v>
      </c>
      <c r="I290" s="54"/>
    </row>
    <row r="291" spans="1:9" x14ac:dyDescent="0.25">
      <c r="A291" s="62">
        <v>43084</v>
      </c>
      <c r="B291" s="63">
        <f t="shared" si="28"/>
        <v>289</v>
      </c>
      <c r="C291" s="64">
        <f t="shared" si="29"/>
        <v>163.06990300321752</v>
      </c>
      <c r="D291" s="64">
        <v>160</v>
      </c>
      <c r="E291" s="76">
        <f t="shared" si="24"/>
        <v>3.0699030032175187</v>
      </c>
      <c r="F291" s="64">
        <f t="shared" si="25"/>
        <v>2119.9087390418276</v>
      </c>
      <c r="G291" s="76">
        <f t="shared" si="26"/>
        <v>95.166993099743081</v>
      </c>
      <c r="H291" s="65">
        <f t="shared" si="27"/>
        <v>2.7190569457069453E-2</v>
      </c>
      <c r="I291" s="54"/>
    </row>
    <row r="292" spans="1:9" x14ac:dyDescent="0.25">
      <c r="A292" s="62">
        <v>43084</v>
      </c>
      <c r="B292" s="63">
        <f t="shared" si="28"/>
        <v>290</v>
      </c>
      <c r="C292" s="64">
        <f t="shared" si="29"/>
        <v>163.04271243376044</v>
      </c>
      <c r="D292" s="64">
        <v>160</v>
      </c>
      <c r="E292" s="76">
        <f t="shared" si="24"/>
        <v>3.0427124337604425</v>
      </c>
      <c r="F292" s="64">
        <f t="shared" si="25"/>
        <v>2119.5552616388859</v>
      </c>
      <c r="G292" s="76">
        <f t="shared" si="26"/>
        <v>94.324085446573719</v>
      </c>
      <c r="H292" s="65">
        <f t="shared" si="27"/>
        <v>2.6949738699021064E-2</v>
      </c>
      <c r="I292" s="54"/>
    </row>
    <row r="293" spans="1:9" x14ac:dyDescent="0.25">
      <c r="A293" s="62">
        <v>43084</v>
      </c>
      <c r="B293" s="63">
        <f t="shared" si="28"/>
        <v>291</v>
      </c>
      <c r="C293" s="64">
        <f t="shared" si="29"/>
        <v>163.01576269506143</v>
      </c>
      <c r="D293" s="64">
        <v>160</v>
      </c>
      <c r="E293" s="76">
        <f t="shared" si="24"/>
        <v>3.0157626950614258</v>
      </c>
      <c r="F293" s="64">
        <f t="shared" si="25"/>
        <v>2119.2049150357984</v>
      </c>
      <c r="G293" s="76">
        <f t="shared" si="26"/>
        <v>93.4886435469042</v>
      </c>
      <c r="H293" s="65">
        <f t="shared" si="27"/>
        <v>2.6711041013401202E-2</v>
      </c>
      <c r="I293" s="54"/>
    </row>
    <row r="294" spans="1:9" x14ac:dyDescent="0.25">
      <c r="A294" s="62">
        <v>43084</v>
      </c>
      <c r="B294" s="63">
        <f t="shared" si="28"/>
        <v>292</v>
      </c>
      <c r="C294" s="64">
        <f t="shared" si="29"/>
        <v>162.98905165404801</v>
      </c>
      <c r="D294" s="64">
        <v>160</v>
      </c>
      <c r="E294" s="76">
        <f t="shared" si="24"/>
        <v>2.9890516540480121</v>
      </c>
      <c r="F294" s="64">
        <f t="shared" si="25"/>
        <v>2118.8576715026243</v>
      </c>
      <c r="G294" s="76">
        <f t="shared" si="26"/>
        <v>92.660601275488375</v>
      </c>
      <c r="H294" s="65">
        <f t="shared" si="27"/>
        <v>2.6474457507282393E-2</v>
      </c>
      <c r="I294" s="54"/>
    </row>
    <row r="295" spans="1:9" x14ac:dyDescent="0.25">
      <c r="A295" s="62">
        <v>43084</v>
      </c>
      <c r="B295" s="63">
        <f t="shared" si="28"/>
        <v>293</v>
      </c>
      <c r="C295" s="64">
        <f t="shared" si="29"/>
        <v>162.96257719654074</v>
      </c>
      <c r="D295" s="64">
        <v>160</v>
      </c>
      <c r="E295" s="76">
        <f t="shared" si="24"/>
        <v>2.9625771965407353</v>
      </c>
      <c r="F295" s="64">
        <f t="shared" si="25"/>
        <v>2118.5135035550297</v>
      </c>
      <c r="G295" s="76">
        <f t="shared" si="26"/>
        <v>91.839893092762793</v>
      </c>
      <c r="H295" s="65">
        <f t="shared" si="27"/>
        <v>2.6239969455075084E-2</v>
      </c>
      <c r="I295" s="54"/>
    </row>
    <row r="296" spans="1:9" x14ac:dyDescent="0.25">
      <c r="A296" s="62">
        <v>43084</v>
      </c>
      <c r="B296" s="63">
        <f t="shared" si="28"/>
        <v>294</v>
      </c>
      <c r="C296" s="64">
        <f t="shared" si="29"/>
        <v>162.93633722708566</v>
      </c>
      <c r="D296" s="64">
        <v>160</v>
      </c>
      <c r="E296" s="76">
        <f t="shared" si="24"/>
        <v>2.9363372270856587</v>
      </c>
      <c r="F296" s="64">
        <f t="shared" si="25"/>
        <v>2118.1723839521137</v>
      </c>
      <c r="G296" s="76">
        <f t="shared" si="26"/>
        <v>91.02645403965542</v>
      </c>
      <c r="H296" s="65">
        <f t="shared" si="27"/>
        <v>2.6007558297044406E-2</v>
      </c>
      <c r="I296" s="54"/>
    </row>
    <row r="297" spans="1:9" x14ac:dyDescent="0.25">
      <c r="A297" s="62">
        <v>43084</v>
      </c>
      <c r="B297" s="63">
        <f t="shared" si="28"/>
        <v>295</v>
      </c>
      <c r="C297" s="64">
        <f t="shared" si="29"/>
        <v>162.91032966878862</v>
      </c>
      <c r="D297" s="64">
        <v>160</v>
      </c>
      <c r="E297" s="76">
        <f t="shared" si="24"/>
        <v>2.91032966878862</v>
      </c>
      <c r="F297" s="64">
        <f t="shared" si="25"/>
        <v>2117.8342856942522</v>
      </c>
      <c r="G297" s="76">
        <f t="shared" si="26"/>
        <v>90.220219732447219</v>
      </c>
      <c r="H297" s="65">
        <f t="shared" si="27"/>
        <v>2.5777205637842061E-2</v>
      </c>
      <c r="I297" s="54"/>
    </row>
    <row r="298" spans="1:9" x14ac:dyDescent="0.25">
      <c r="A298" s="62">
        <v>43084</v>
      </c>
      <c r="B298" s="63">
        <f t="shared" si="28"/>
        <v>296</v>
      </c>
      <c r="C298" s="64">
        <f t="shared" si="29"/>
        <v>162.88455246315078</v>
      </c>
      <c r="D298" s="64">
        <v>160</v>
      </c>
      <c r="E298" s="76">
        <f t="shared" si="24"/>
        <v>2.8845524631507828</v>
      </c>
      <c r="F298" s="64">
        <f t="shared" si="25"/>
        <v>2117.4991820209602</v>
      </c>
      <c r="G298" s="76">
        <f t="shared" si="26"/>
        <v>89.421126357674268</v>
      </c>
      <c r="H298" s="65">
        <f t="shared" si="27"/>
        <v>2.5548893245049793E-2</v>
      </c>
      <c r="I298" s="54"/>
    </row>
    <row r="299" spans="1:9" x14ac:dyDescent="0.25">
      <c r="A299" s="62">
        <v>43084</v>
      </c>
      <c r="B299" s="63">
        <f t="shared" si="28"/>
        <v>297</v>
      </c>
      <c r="C299" s="64">
        <f t="shared" si="29"/>
        <v>162.85900356990572</v>
      </c>
      <c r="D299" s="64">
        <v>160</v>
      </c>
      <c r="E299" s="76">
        <f t="shared" si="24"/>
        <v>2.8590035699057239</v>
      </c>
      <c r="F299" s="64">
        <f t="shared" si="25"/>
        <v>2117.1670464087742</v>
      </c>
      <c r="G299" s="76">
        <f t="shared" si="26"/>
        <v>88.629110667077441</v>
      </c>
      <c r="H299" s="65">
        <f t="shared" si="27"/>
        <v>2.5322603047736411E-2</v>
      </c>
      <c r="I299" s="54"/>
    </row>
    <row r="300" spans="1:9" x14ac:dyDescent="0.25">
      <c r="A300" s="62">
        <v>43084</v>
      </c>
      <c r="B300" s="63">
        <f t="shared" si="28"/>
        <v>298</v>
      </c>
      <c r="C300" s="64">
        <f t="shared" si="29"/>
        <v>162.833680966858</v>
      </c>
      <c r="D300" s="64">
        <v>160</v>
      </c>
      <c r="E300" s="76">
        <f t="shared" si="24"/>
        <v>2.8336809668579974</v>
      </c>
      <c r="F300" s="64">
        <f t="shared" si="25"/>
        <v>2116.8378525691542</v>
      </c>
      <c r="G300" s="76">
        <f t="shared" si="26"/>
        <v>87.84410997259792</v>
      </c>
      <c r="H300" s="65">
        <f t="shared" si="27"/>
        <v>2.5098317135027977E-2</v>
      </c>
      <c r="I300" s="54"/>
    </row>
    <row r="301" spans="1:9" x14ac:dyDescent="0.25">
      <c r="A301" s="62">
        <v>43084</v>
      </c>
      <c r="B301" s="63">
        <f t="shared" si="28"/>
        <v>299</v>
      </c>
      <c r="C301" s="64">
        <f t="shared" si="29"/>
        <v>162.80858264972298</v>
      </c>
      <c r="D301" s="64">
        <v>160</v>
      </c>
      <c r="E301" s="76">
        <f t="shared" si="24"/>
        <v>2.8085826497229789</v>
      </c>
      <c r="F301" s="64">
        <f t="shared" si="25"/>
        <v>2116.5115744463988</v>
      </c>
      <c r="G301" s="76">
        <f t="shared" si="26"/>
        <v>87.066062141412345</v>
      </c>
      <c r="H301" s="65">
        <f t="shared" si="27"/>
        <v>2.4876017754689242E-2</v>
      </c>
      <c r="I301" s="54"/>
    </row>
    <row r="302" spans="1:9" x14ac:dyDescent="0.25">
      <c r="A302" s="62">
        <v>43084</v>
      </c>
      <c r="B302" s="63">
        <f t="shared" si="28"/>
        <v>300</v>
      </c>
      <c r="C302" s="64">
        <f t="shared" si="29"/>
        <v>162.7837066319683</v>
      </c>
      <c r="D302" s="64">
        <v>160</v>
      </c>
      <c r="E302" s="76">
        <f t="shared" si="24"/>
        <v>2.7837066319683004</v>
      </c>
      <c r="F302" s="64">
        <f t="shared" si="25"/>
        <v>2116.1881862155878</v>
      </c>
      <c r="G302" s="76">
        <f t="shared" si="26"/>
        <v>86.294905591017312</v>
      </c>
      <c r="H302" s="65">
        <f t="shared" si="27"/>
        <v>2.4655687311719233E-2</v>
      </c>
      <c r="I302" s="54"/>
    </row>
    <row r="303" spans="1:9" x14ac:dyDescent="0.25">
      <c r="A303" s="62">
        <v>43084</v>
      </c>
      <c r="B303" s="63">
        <f t="shared" si="28"/>
        <v>301</v>
      </c>
      <c r="C303" s="64">
        <f t="shared" si="29"/>
        <v>162.75905094465659</v>
      </c>
      <c r="D303" s="64">
        <v>160</v>
      </c>
      <c r="E303" s="76">
        <f t="shared" si="24"/>
        <v>2.7590509446565932</v>
      </c>
      <c r="F303" s="64">
        <f t="shared" si="25"/>
        <v>2115.8676622805356</v>
      </c>
      <c r="G303" s="76">
        <f t="shared" si="26"/>
        <v>85.530579284354388</v>
      </c>
      <c r="H303" s="65">
        <f t="shared" si="27"/>
        <v>2.4437308366958396E-2</v>
      </c>
      <c r="I303" s="54"/>
    </row>
    <row r="304" spans="1:9" x14ac:dyDescent="0.25">
      <c r="A304" s="62">
        <v>43084</v>
      </c>
      <c r="B304" s="63">
        <f t="shared" si="28"/>
        <v>302</v>
      </c>
      <c r="C304" s="64">
        <f t="shared" si="29"/>
        <v>162.73461363628962</v>
      </c>
      <c r="D304" s="64">
        <v>160</v>
      </c>
      <c r="E304" s="76">
        <f t="shared" si="24"/>
        <v>2.7346136362896232</v>
      </c>
      <c r="F304" s="64">
        <f t="shared" si="25"/>
        <v>2115.5499772717649</v>
      </c>
      <c r="G304" s="76">
        <f t="shared" si="26"/>
        <v>84.773022724978318</v>
      </c>
      <c r="H304" s="65">
        <f t="shared" si="27"/>
        <v>2.4220863635708093E-2</v>
      </c>
      <c r="I304" s="54"/>
    </row>
    <row r="305" spans="1:9" x14ac:dyDescent="0.25">
      <c r="A305" s="62">
        <v>43084</v>
      </c>
      <c r="B305" s="63">
        <f t="shared" si="28"/>
        <v>303</v>
      </c>
      <c r="C305" s="64">
        <f t="shared" si="29"/>
        <v>162.7103927726539</v>
      </c>
      <c r="D305" s="64">
        <v>160</v>
      </c>
      <c r="E305" s="76">
        <f t="shared" si="24"/>
        <v>2.7103927726539041</v>
      </c>
      <c r="F305" s="64">
        <f t="shared" si="25"/>
        <v>2115.2351060445008</v>
      </c>
      <c r="G305" s="76">
        <f t="shared" si="26"/>
        <v>84.022175952271027</v>
      </c>
      <c r="H305" s="65">
        <f t="shared" si="27"/>
        <v>2.4006335986363151E-2</v>
      </c>
      <c r="I305" s="54"/>
    </row>
    <row r="306" spans="1:9" x14ac:dyDescent="0.25">
      <c r="A306" s="62">
        <v>43084</v>
      </c>
      <c r="B306" s="63">
        <f t="shared" si="28"/>
        <v>304</v>
      </c>
      <c r="C306" s="64">
        <f t="shared" si="29"/>
        <v>162.68638643666753</v>
      </c>
      <c r="D306" s="64">
        <v>160</v>
      </c>
      <c r="E306" s="76">
        <f t="shared" si="24"/>
        <v>2.686386436667533</v>
      </c>
      <c r="F306" s="64">
        <f t="shared" si="25"/>
        <v>2114.923023676678</v>
      </c>
      <c r="G306" s="76">
        <f t="shared" si="26"/>
        <v>83.277979536693522</v>
      </c>
      <c r="H306" s="65">
        <f t="shared" si="27"/>
        <v>2.3793708439055292E-2</v>
      </c>
      <c r="I306" s="54"/>
    </row>
    <row r="307" spans="1:9" x14ac:dyDescent="0.25">
      <c r="A307" s="62">
        <v>43084</v>
      </c>
      <c r="B307" s="63">
        <f t="shared" si="28"/>
        <v>305</v>
      </c>
      <c r="C307" s="64">
        <f t="shared" si="29"/>
        <v>162.66259272822847</v>
      </c>
      <c r="D307" s="64">
        <v>160</v>
      </c>
      <c r="E307" s="76">
        <f t="shared" si="24"/>
        <v>2.6625927282284749</v>
      </c>
      <c r="F307" s="64">
        <f t="shared" si="25"/>
        <v>2114.6137054669703</v>
      </c>
      <c r="G307" s="76">
        <f t="shared" si="26"/>
        <v>82.540374575082723</v>
      </c>
      <c r="H307" s="65">
        <f t="shared" si="27"/>
        <v>2.3582964164309349E-2</v>
      </c>
      <c r="I307" s="54"/>
    </row>
    <row r="308" spans="1:9" x14ac:dyDescent="0.25">
      <c r="A308" s="62">
        <v>43084</v>
      </c>
      <c r="B308" s="63">
        <f t="shared" si="28"/>
        <v>306</v>
      </c>
      <c r="C308" s="64">
        <f t="shared" si="29"/>
        <v>162.63900976406416</v>
      </c>
      <c r="D308" s="64">
        <v>160</v>
      </c>
      <c r="E308" s="76">
        <f t="shared" si="24"/>
        <v>2.6390097640641557</v>
      </c>
      <c r="F308" s="64">
        <f t="shared" si="25"/>
        <v>2114.3071269328339</v>
      </c>
      <c r="G308" s="76">
        <f t="shared" si="26"/>
        <v>81.809302685988825</v>
      </c>
      <c r="H308" s="65">
        <f t="shared" si="27"/>
        <v>2.3374086481711093E-2</v>
      </c>
      <c r="I308" s="54"/>
    </row>
    <row r="309" spans="1:9" x14ac:dyDescent="0.25">
      <c r="A309" s="62">
        <v>43084</v>
      </c>
      <c r="B309" s="63">
        <f t="shared" si="28"/>
        <v>307</v>
      </c>
      <c r="C309" s="64">
        <f t="shared" si="29"/>
        <v>162.61563567758245</v>
      </c>
      <c r="D309" s="64">
        <v>160</v>
      </c>
      <c r="E309" s="76">
        <f t="shared" si="24"/>
        <v>2.6156356775824463</v>
      </c>
      <c r="F309" s="64">
        <f t="shared" si="25"/>
        <v>2114.0032638085718</v>
      </c>
      <c r="G309" s="76">
        <f t="shared" si="26"/>
        <v>81.084706005055835</v>
      </c>
      <c r="H309" s="65">
        <f t="shared" si="27"/>
        <v>2.3167058858587383E-2</v>
      </c>
      <c r="I309" s="54"/>
    </row>
    <row r="310" spans="1:9" x14ac:dyDescent="0.25">
      <c r="A310" s="62">
        <v>43084</v>
      </c>
      <c r="B310" s="63">
        <f t="shared" si="28"/>
        <v>308</v>
      </c>
      <c r="C310" s="64">
        <f t="shared" si="29"/>
        <v>162.59246861872387</v>
      </c>
      <c r="D310" s="64">
        <v>160</v>
      </c>
      <c r="E310" s="76">
        <f t="shared" si="24"/>
        <v>2.5924686187238706</v>
      </c>
      <c r="F310" s="64">
        <f t="shared" si="25"/>
        <v>2113.7020920434102</v>
      </c>
      <c r="G310" s="76">
        <f t="shared" si="26"/>
        <v>80.366527180439988</v>
      </c>
      <c r="H310" s="65">
        <f t="shared" si="27"/>
        <v>2.296186490869714E-2</v>
      </c>
      <c r="I310" s="54"/>
    </row>
    <row r="311" spans="1:9" x14ac:dyDescent="0.25">
      <c r="A311" s="62">
        <v>43084</v>
      </c>
      <c r="B311" s="63">
        <f t="shared" si="28"/>
        <v>309</v>
      </c>
      <c r="C311" s="64">
        <f t="shared" si="29"/>
        <v>162.56950675381518</v>
      </c>
      <c r="D311" s="64">
        <v>160</v>
      </c>
      <c r="E311" s="76">
        <f t="shared" si="24"/>
        <v>2.5695067538151761</v>
      </c>
      <c r="F311" s="64">
        <f t="shared" si="25"/>
        <v>2113.4035877995975</v>
      </c>
      <c r="G311" s="76">
        <f t="shared" si="26"/>
        <v>79.65470936827046</v>
      </c>
      <c r="H311" s="65">
        <f t="shared" si="27"/>
        <v>2.2758488390934417E-2</v>
      </c>
      <c r="I311" s="54"/>
    </row>
    <row r="312" spans="1:9" x14ac:dyDescent="0.25">
      <c r="A312" s="62">
        <v>43084</v>
      </c>
      <c r="B312" s="63">
        <f t="shared" si="28"/>
        <v>310</v>
      </c>
      <c r="C312" s="64">
        <f t="shared" si="29"/>
        <v>162.54674826542424</v>
      </c>
      <c r="D312" s="64">
        <v>160</v>
      </c>
      <c r="E312" s="76">
        <f t="shared" si="24"/>
        <v>2.5467482654242417</v>
      </c>
      <c r="F312" s="64">
        <f t="shared" si="25"/>
        <v>2113.1077274505151</v>
      </c>
      <c r="G312" s="76">
        <f t="shared" si="26"/>
        <v>78.949196228151493</v>
      </c>
      <c r="H312" s="65">
        <f t="shared" si="27"/>
        <v>2.2556913208043285E-2</v>
      </c>
      <c r="I312" s="54"/>
    </row>
    <row r="313" spans="1:9" x14ac:dyDescent="0.25">
      <c r="A313" s="62">
        <v>43084</v>
      </c>
      <c r="B313" s="63">
        <f t="shared" si="28"/>
        <v>311</v>
      </c>
      <c r="C313" s="64">
        <f t="shared" si="29"/>
        <v>162.52419135221621</v>
      </c>
      <c r="D313" s="64">
        <v>160</v>
      </c>
      <c r="E313" s="76">
        <f t="shared" si="24"/>
        <v>2.5241913522162065</v>
      </c>
      <c r="F313" s="64">
        <f t="shared" si="25"/>
        <v>2112.8144875788107</v>
      </c>
      <c r="G313" s="76">
        <f t="shared" si="26"/>
        <v>78.249931918702401</v>
      </c>
      <c r="H313" s="65">
        <f t="shared" si="27"/>
        <v>2.2357123405343543E-2</v>
      </c>
      <c r="I313" s="54"/>
    </row>
    <row r="314" spans="1:9" x14ac:dyDescent="0.25">
      <c r="A314" s="62">
        <v>43084</v>
      </c>
      <c r="B314" s="63">
        <f t="shared" si="28"/>
        <v>312</v>
      </c>
      <c r="C314" s="64">
        <f t="shared" si="29"/>
        <v>162.50183422881085</v>
      </c>
      <c r="D314" s="64">
        <v>160</v>
      </c>
      <c r="E314" s="76">
        <f t="shared" si="24"/>
        <v>2.5018342288108499</v>
      </c>
      <c r="F314" s="64">
        <f t="shared" si="25"/>
        <v>2112.5238449745411</v>
      </c>
      <c r="G314" s="76">
        <f t="shared" si="26"/>
        <v>77.556861093136348</v>
      </c>
      <c r="H314" s="65">
        <f t="shared" si="27"/>
        <v>2.215910316946753E-2</v>
      </c>
      <c r="I314" s="54"/>
    </row>
    <row r="315" spans="1:9" x14ac:dyDescent="0.25">
      <c r="A315" s="62">
        <v>43084</v>
      </c>
      <c r="B315" s="63">
        <f t="shared" si="28"/>
        <v>313</v>
      </c>
      <c r="C315" s="64">
        <f t="shared" si="29"/>
        <v>162.47967512564139</v>
      </c>
      <c r="D315" s="64">
        <v>160</v>
      </c>
      <c r="E315" s="76">
        <f t="shared" si="24"/>
        <v>2.4796751256413927</v>
      </c>
      <c r="F315" s="64">
        <f t="shared" si="25"/>
        <v>2112.235776633338</v>
      </c>
      <c r="G315" s="76">
        <f t="shared" si="26"/>
        <v>76.869928894883174</v>
      </c>
      <c r="H315" s="65">
        <f t="shared" si="27"/>
        <v>2.1962836827109478E-2</v>
      </c>
      <c r="I315" s="54"/>
    </row>
    <row r="316" spans="1:9" x14ac:dyDescent="0.25">
      <c r="A316" s="62">
        <v>43084</v>
      </c>
      <c r="B316" s="63">
        <f t="shared" si="28"/>
        <v>314</v>
      </c>
      <c r="C316" s="64">
        <f t="shared" si="29"/>
        <v>162.45771228881429</v>
      </c>
      <c r="D316" s="64">
        <v>160</v>
      </c>
      <c r="E316" s="76">
        <f t="shared" si="24"/>
        <v>2.4577122888142924</v>
      </c>
      <c r="F316" s="64">
        <f t="shared" si="25"/>
        <v>2111.9502597545857</v>
      </c>
      <c r="G316" s="76">
        <f t="shared" si="26"/>
        <v>76.189080953243064</v>
      </c>
      <c r="H316" s="65">
        <f t="shared" si="27"/>
        <v>2.1768308843783734E-2</v>
      </c>
      <c r="I316" s="54"/>
    </row>
    <row r="317" spans="1:9" x14ac:dyDescent="0.25">
      <c r="A317" s="62">
        <v>43084</v>
      </c>
      <c r="B317" s="63">
        <f t="shared" si="28"/>
        <v>315</v>
      </c>
      <c r="C317" s="64">
        <f t="shared" si="29"/>
        <v>162.43594397997052</v>
      </c>
      <c r="D317" s="64">
        <v>160</v>
      </c>
      <c r="E317" s="76">
        <f t="shared" si="24"/>
        <v>2.4359439799705171</v>
      </c>
      <c r="F317" s="64">
        <f t="shared" si="25"/>
        <v>2111.6672717396168</v>
      </c>
      <c r="G317" s="76">
        <f t="shared" si="26"/>
        <v>75.514263379086032</v>
      </c>
      <c r="H317" s="65">
        <f t="shared" si="27"/>
        <v>2.1575503822596008E-2</v>
      </c>
      <c r="I317" s="54"/>
    </row>
    <row r="318" spans="1:9" x14ac:dyDescent="0.25">
      <c r="A318" s="62">
        <v>43084</v>
      </c>
      <c r="B318" s="63">
        <f t="shared" si="28"/>
        <v>316</v>
      </c>
      <c r="C318" s="64">
        <f t="shared" si="29"/>
        <v>162.41436847614793</v>
      </c>
      <c r="D318" s="64">
        <v>160</v>
      </c>
      <c r="E318" s="76">
        <f t="shared" si="24"/>
        <v>2.4143684761479278</v>
      </c>
      <c r="F318" s="64">
        <f t="shared" si="25"/>
        <v>2111.386790189923</v>
      </c>
      <c r="G318" s="76">
        <f t="shared" si="26"/>
        <v>74.845422760585762</v>
      </c>
      <c r="H318" s="65">
        <f t="shared" si="27"/>
        <v>2.1384406503024502E-2</v>
      </c>
      <c r="I318" s="54"/>
    </row>
    <row r="319" spans="1:9" x14ac:dyDescent="0.25">
      <c r="A319" s="62">
        <v>43084</v>
      </c>
      <c r="B319" s="63">
        <f t="shared" si="28"/>
        <v>317</v>
      </c>
      <c r="C319" s="64">
        <f t="shared" si="29"/>
        <v>162.39298406964491</v>
      </c>
      <c r="D319" s="64">
        <v>160</v>
      </c>
      <c r="E319" s="76">
        <f t="shared" si="24"/>
        <v>2.3929840696449105</v>
      </c>
      <c r="F319" s="64">
        <f t="shared" si="25"/>
        <v>2111.1087929053838</v>
      </c>
      <c r="G319" s="76">
        <f t="shared" si="26"/>
        <v>74.182506158992226</v>
      </c>
      <c r="H319" s="65">
        <f t="shared" si="27"/>
        <v>2.1195001759712066E-2</v>
      </c>
      <c r="I319" s="54"/>
    </row>
    <row r="320" spans="1:9" x14ac:dyDescent="0.25">
      <c r="A320" s="62">
        <v>43084</v>
      </c>
      <c r="B320" s="63">
        <f t="shared" si="28"/>
        <v>318</v>
      </c>
      <c r="C320" s="64">
        <f t="shared" si="29"/>
        <v>162.3717890678852</v>
      </c>
      <c r="D320" s="64">
        <v>160</v>
      </c>
      <c r="E320" s="76">
        <f t="shared" si="24"/>
        <v>2.3717890678852029</v>
      </c>
      <c r="F320" s="64">
        <f t="shared" si="25"/>
        <v>2110.8332578825075</v>
      </c>
      <c r="G320" s="76">
        <f t="shared" si="26"/>
        <v>73.525461104441291</v>
      </c>
      <c r="H320" s="65">
        <f t="shared" si="27"/>
        <v>2.100727460126894E-2</v>
      </c>
      <c r="I320" s="54"/>
    </row>
    <row r="321" spans="1:9" x14ac:dyDescent="0.25">
      <c r="A321" s="62">
        <v>43084</v>
      </c>
      <c r="B321" s="63">
        <f t="shared" si="28"/>
        <v>319</v>
      </c>
      <c r="C321" s="64">
        <f t="shared" si="29"/>
        <v>162.35078179328394</v>
      </c>
      <c r="D321" s="64">
        <v>160</v>
      </c>
      <c r="E321" s="76">
        <f t="shared" si="24"/>
        <v>2.350781793283943</v>
      </c>
      <c r="F321" s="64">
        <f t="shared" si="25"/>
        <v>2110.5601633126912</v>
      </c>
      <c r="G321" s="76">
        <f t="shared" si="26"/>
        <v>72.874235591802233</v>
      </c>
      <c r="H321" s="65">
        <f t="shared" si="27"/>
        <v>2.0821210169086352E-2</v>
      </c>
      <c r="I321" s="54"/>
    </row>
    <row r="322" spans="1:9" x14ac:dyDescent="0.25">
      <c r="A322" s="62">
        <v>43084</v>
      </c>
      <c r="B322" s="63">
        <f t="shared" si="28"/>
        <v>320</v>
      </c>
      <c r="C322" s="64">
        <f t="shared" si="29"/>
        <v>162.32996058311485</v>
      </c>
      <c r="D322" s="64">
        <v>160</v>
      </c>
      <c r="E322" s="76">
        <f t="shared" si="24"/>
        <v>2.329960583114854</v>
      </c>
      <c r="F322" s="64">
        <f t="shared" si="25"/>
        <v>2110.2894875804932</v>
      </c>
      <c r="G322" s="76">
        <f t="shared" si="26"/>
        <v>72.228778076560474</v>
      </c>
      <c r="H322" s="65">
        <f t="shared" si="27"/>
        <v>2.0636793736160137E-2</v>
      </c>
      <c r="I322" s="54"/>
    </row>
    <row r="323" spans="1:9" x14ac:dyDescent="0.25">
      <c r="A323" s="62">
        <v>43084</v>
      </c>
      <c r="B323" s="63">
        <f t="shared" si="28"/>
        <v>321</v>
      </c>
      <c r="C323" s="64">
        <f t="shared" si="29"/>
        <v>162.30932378937868</v>
      </c>
      <c r="D323" s="64">
        <v>160</v>
      </c>
      <c r="E323" s="76">
        <f t="shared" ref="E323:E386" si="30">C323-D323</f>
        <v>2.3093237893786807</v>
      </c>
      <c r="F323" s="64">
        <f t="shared" ref="F323:F388" si="31">13*C323</f>
        <v>2110.0212092619226</v>
      </c>
      <c r="G323" s="76">
        <f t="shared" ref="G323:G388" si="32">E323*31</f>
        <v>71.5890374707391</v>
      </c>
      <c r="H323" s="65">
        <f t="shared" ref="H323:H388" si="33">MIN($G323/3500,$F323/3500)</f>
        <v>2.0454010705925459E-2</v>
      </c>
      <c r="I323" s="54"/>
    </row>
    <row r="324" spans="1:9" x14ac:dyDescent="0.25">
      <c r="A324" s="62">
        <v>43084</v>
      </c>
      <c r="B324" s="63">
        <f t="shared" ref="B324:B388" si="34">B323+1</f>
        <v>322</v>
      </c>
      <c r="C324" s="64">
        <f t="shared" ref="C324:C388" si="35">C323-H323</f>
        <v>162.28886977867276</v>
      </c>
      <c r="D324" s="64">
        <v>160</v>
      </c>
      <c r="E324" s="76">
        <f t="shared" si="30"/>
        <v>2.2888697786727619</v>
      </c>
      <c r="F324" s="64">
        <f t="shared" si="31"/>
        <v>2109.7553071227458</v>
      </c>
      <c r="G324" s="76">
        <f t="shared" si="32"/>
        <v>70.954963138855618</v>
      </c>
      <c r="H324" s="65">
        <f t="shared" si="33"/>
        <v>2.0272846611101604E-2</v>
      </c>
      <c r="I324" s="54"/>
    </row>
    <row r="325" spans="1:9" x14ac:dyDescent="0.25">
      <c r="A325" s="62">
        <v>43084</v>
      </c>
      <c r="B325" s="63">
        <f t="shared" si="34"/>
        <v>323</v>
      </c>
      <c r="C325" s="64">
        <f t="shared" si="35"/>
        <v>162.26859693206166</v>
      </c>
      <c r="D325" s="64">
        <v>160</v>
      </c>
      <c r="E325" s="76">
        <f t="shared" si="30"/>
        <v>2.268596932061655</v>
      </c>
      <c r="F325" s="64">
        <f t="shared" si="31"/>
        <v>2109.4917601168017</v>
      </c>
      <c r="G325" s="76">
        <f t="shared" si="32"/>
        <v>70.326504893911306</v>
      </c>
      <c r="H325" s="65">
        <f t="shared" si="33"/>
        <v>2.0093287112546088E-2</v>
      </c>
      <c r="I325" s="54"/>
    </row>
    <row r="326" spans="1:9" x14ac:dyDescent="0.25">
      <c r="A326" s="62">
        <v>43084</v>
      </c>
      <c r="B326" s="63">
        <f t="shared" si="34"/>
        <v>324</v>
      </c>
      <c r="C326" s="64">
        <f t="shared" si="35"/>
        <v>162.2485036449491</v>
      </c>
      <c r="D326" s="64">
        <v>160</v>
      </c>
      <c r="E326" s="76">
        <f t="shared" si="30"/>
        <v>2.2485036449490963</v>
      </c>
      <c r="F326" s="64">
        <f t="shared" si="31"/>
        <v>2109.230547384338</v>
      </c>
      <c r="G326" s="76">
        <f t="shared" si="32"/>
        <v>69.703612993421984</v>
      </c>
      <c r="H326" s="65">
        <f t="shared" si="33"/>
        <v>1.9915317998120567E-2</v>
      </c>
      <c r="I326" s="54"/>
    </row>
    <row r="327" spans="1:9" x14ac:dyDescent="0.25">
      <c r="A327" s="62">
        <v>43084</v>
      </c>
      <c r="B327" s="63">
        <f t="shared" si="34"/>
        <v>325</v>
      </c>
      <c r="C327" s="64">
        <f t="shared" si="35"/>
        <v>162.22858832695098</v>
      </c>
      <c r="D327" s="64">
        <v>160</v>
      </c>
      <c r="E327" s="76">
        <f t="shared" si="30"/>
        <v>2.2285883269509839</v>
      </c>
      <c r="F327" s="64">
        <f t="shared" si="31"/>
        <v>2108.9716482503627</v>
      </c>
      <c r="G327" s="76">
        <f t="shared" si="32"/>
        <v>69.0862381354805</v>
      </c>
      <c r="H327" s="65">
        <f t="shared" si="33"/>
        <v>1.9738925181565857E-2</v>
      </c>
      <c r="I327" s="54"/>
    </row>
    <row r="328" spans="1:9" x14ac:dyDescent="0.25">
      <c r="A328" s="62">
        <v>43084</v>
      </c>
      <c r="B328" s="63">
        <f t="shared" si="34"/>
        <v>326</v>
      </c>
      <c r="C328" s="64">
        <f t="shared" si="35"/>
        <v>162.20884940176941</v>
      </c>
      <c r="D328" s="64">
        <v>160</v>
      </c>
      <c r="E328" s="76">
        <f t="shared" si="30"/>
        <v>2.2088494017694131</v>
      </c>
      <c r="F328" s="64">
        <f t="shared" si="31"/>
        <v>2108.7150422230025</v>
      </c>
      <c r="G328" s="76">
        <f t="shared" si="32"/>
        <v>68.474331454851807</v>
      </c>
      <c r="H328" s="65">
        <f t="shared" si="33"/>
        <v>1.9564094701386231E-2</v>
      </c>
      <c r="I328" s="54"/>
    </row>
    <row r="329" spans="1:9" x14ac:dyDescent="0.25">
      <c r="A329" s="62">
        <v>43084</v>
      </c>
      <c r="B329" s="63">
        <f t="shared" si="34"/>
        <v>327</v>
      </c>
      <c r="C329" s="64">
        <f t="shared" si="35"/>
        <v>162.18928530706802</v>
      </c>
      <c r="D329" s="64">
        <v>160</v>
      </c>
      <c r="E329" s="76">
        <f t="shared" si="30"/>
        <v>2.1892853070680189</v>
      </c>
      <c r="F329" s="64">
        <f t="shared" si="31"/>
        <v>2108.4607089918841</v>
      </c>
      <c r="G329" s="76">
        <f t="shared" si="32"/>
        <v>67.867844519108587</v>
      </c>
      <c r="H329" s="65">
        <f t="shared" si="33"/>
        <v>1.9390812719745312E-2</v>
      </c>
      <c r="I329" s="54"/>
    </row>
    <row r="330" spans="1:9" x14ac:dyDescent="0.25">
      <c r="A330" s="62">
        <v>43084</v>
      </c>
      <c r="B330" s="63">
        <f t="shared" si="34"/>
        <v>328</v>
      </c>
      <c r="C330" s="64">
        <f t="shared" si="35"/>
        <v>162.16989449434828</v>
      </c>
      <c r="D330" s="64">
        <v>160</v>
      </c>
      <c r="E330" s="76">
        <f t="shared" si="30"/>
        <v>2.1698944943482843</v>
      </c>
      <c r="F330" s="64">
        <f t="shared" si="31"/>
        <v>2108.2086284265279</v>
      </c>
      <c r="G330" s="76">
        <f t="shared" si="32"/>
        <v>67.266729324796813</v>
      </c>
      <c r="H330" s="65">
        <f t="shared" si="33"/>
        <v>1.9219065521370517E-2</v>
      </c>
      <c r="I330" s="54"/>
    </row>
    <row r="331" spans="1:9" x14ac:dyDescent="0.25">
      <c r="A331" s="62">
        <v>43084</v>
      </c>
      <c r="B331" s="63">
        <f t="shared" si="34"/>
        <v>329</v>
      </c>
      <c r="C331" s="64">
        <f t="shared" si="35"/>
        <v>162.1506754288269</v>
      </c>
      <c r="D331" s="64">
        <v>160</v>
      </c>
      <c r="E331" s="76">
        <f t="shared" si="30"/>
        <v>2.1506754288269008</v>
      </c>
      <c r="F331" s="64">
        <f t="shared" si="31"/>
        <v>2107.9587805747497</v>
      </c>
      <c r="G331" s="76">
        <f t="shared" si="32"/>
        <v>66.670938293633924</v>
      </c>
      <c r="H331" s="65">
        <f t="shared" si="33"/>
        <v>1.9048839512466834E-2</v>
      </c>
      <c r="I331" s="54"/>
    </row>
    <row r="332" spans="1:9" x14ac:dyDescent="0.25">
      <c r="A332" s="62">
        <v>43084</v>
      </c>
      <c r="B332" s="63">
        <f t="shared" si="34"/>
        <v>330</v>
      </c>
      <c r="C332" s="64">
        <f t="shared" si="35"/>
        <v>162.13162658931444</v>
      </c>
      <c r="D332" s="64">
        <v>160</v>
      </c>
      <c r="E332" s="76">
        <f t="shared" si="30"/>
        <v>2.1316265893144362</v>
      </c>
      <c r="F332" s="64">
        <f t="shared" si="31"/>
        <v>2107.7111456610878</v>
      </c>
      <c r="G332" s="76">
        <f t="shared" si="32"/>
        <v>66.080424268747521</v>
      </c>
      <c r="H332" s="65">
        <f t="shared" si="33"/>
        <v>1.8880121219642148E-2</v>
      </c>
      <c r="I332" s="54"/>
    </row>
    <row r="333" spans="1:9" x14ac:dyDescent="0.25">
      <c r="A333" s="62">
        <v>43084</v>
      </c>
      <c r="B333" s="63">
        <f t="shared" si="34"/>
        <v>331</v>
      </c>
      <c r="C333" s="64">
        <f t="shared" si="35"/>
        <v>162.1127464680948</v>
      </c>
      <c r="D333" s="64">
        <v>160</v>
      </c>
      <c r="E333" s="76">
        <f t="shared" si="30"/>
        <v>2.112746468094798</v>
      </c>
      <c r="F333" s="64">
        <f t="shared" si="31"/>
        <v>2107.4657040852326</v>
      </c>
      <c r="G333" s="76">
        <f t="shared" si="32"/>
        <v>65.495140510938739</v>
      </c>
      <c r="H333" s="65">
        <f t="shared" si="33"/>
        <v>1.8712897288839639E-2</v>
      </c>
      <c r="I333" s="54"/>
    </row>
    <row r="334" spans="1:9" x14ac:dyDescent="0.25">
      <c r="A334" s="62">
        <v>43084</v>
      </c>
      <c r="B334" s="63">
        <f t="shared" si="34"/>
        <v>332</v>
      </c>
      <c r="C334" s="64">
        <f t="shared" si="35"/>
        <v>162.09403357080595</v>
      </c>
      <c r="D334" s="64">
        <v>160</v>
      </c>
      <c r="E334" s="76">
        <f t="shared" si="30"/>
        <v>2.0940335708059479</v>
      </c>
      <c r="F334" s="64">
        <f t="shared" si="31"/>
        <v>2107.2224364204772</v>
      </c>
      <c r="G334" s="76">
        <f t="shared" si="32"/>
        <v>64.915040694984384</v>
      </c>
      <c r="H334" s="65">
        <f t="shared" si="33"/>
        <v>1.8547154484281254E-2</v>
      </c>
      <c r="I334" s="54"/>
    </row>
    <row r="335" spans="1:9" x14ac:dyDescent="0.25">
      <c r="A335" s="62">
        <v>43084</v>
      </c>
      <c r="B335" s="63">
        <f t="shared" si="34"/>
        <v>333</v>
      </c>
      <c r="C335" s="64">
        <f t="shared" si="35"/>
        <v>162.07548641632167</v>
      </c>
      <c r="D335" s="64">
        <v>160</v>
      </c>
      <c r="E335" s="76">
        <f t="shared" si="30"/>
        <v>2.0754864163216666</v>
      </c>
      <c r="F335" s="64">
        <f t="shared" si="31"/>
        <v>2106.9813234121816</v>
      </c>
      <c r="G335" s="76">
        <f t="shared" si="32"/>
        <v>64.340078905971666</v>
      </c>
      <c r="H335" s="65">
        <f t="shared" si="33"/>
        <v>1.8382879687420476E-2</v>
      </c>
      <c r="I335" s="54"/>
    </row>
    <row r="336" spans="1:9" x14ac:dyDescent="0.25">
      <c r="A336" s="62">
        <v>43084</v>
      </c>
      <c r="B336" s="63">
        <f t="shared" si="34"/>
        <v>334</v>
      </c>
      <c r="C336" s="64">
        <f t="shared" si="35"/>
        <v>162.05710353663426</v>
      </c>
      <c r="D336" s="64">
        <v>160</v>
      </c>
      <c r="E336" s="76">
        <f t="shared" si="30"/>
        <v>2.0571035366342585</v>
      </c>
      <c r="F336" s="64">
        <f t="shared" si="31"/>
        <v>2106.7423459762454</v>
      </c>
      <c r="G336" s="76">
        <f t="shared" si="32"/>
        <v>63.770209635662013</v>
      </c>
      <c r="H336" s="65">
        <f t="shared" si="33"/>
        <v>1.8220059895903432E-2</v>
      </c>
      <c r="I336" s="54"/>
    </row>
    <row r="337" spans="1:9" x14ac:dyDescent="0.25">
      <c r="A337" s="62">
        <v>43084</v>
      </c>
      <c r="B337" s="63">
        <f t="shared" si="34"/>
        <v>335</v>
      </c>
      <c r="C337" s="64">
        <f t="shared" si="35"/>
        <v>162.03888347673836</v>
      </c>
      <c r="D337" s="64">
        <v>160</v>
      </c>
      <c r="E337" s="76">
        <f t="shared" si="30"/>
        <v>2.0388834767383628</v>
      </c>
      <c r="F337" s="64">
        <f t="shared" si="31"/>
        <v>2106.5054851975988</v>
      </c>
      <c r="G337" s="76">
        <f t="shared" si="32"/>
        <v>63.205387778889246</v>
      </c>
      <c r="H337" s="65">
        <f t="shared" si="33"/>
        <v>1.8058682222539785E-2</v>
      </c>
      <c r="I337" s="54"/>
    </row>
    <row r="338" spans="1:9" x14ac:dyDescent="0.25">
      <c r="A338" s="62">
        <v>43084</v>
      </c>
      <c r="B338" s="63">
        <f t="shared" si="34"/>
        <v>336</v>
      </c>
      <c r="C338" s="64">
        <f t="shared" si="35"/>
        <v>162.02082479451582</v>
      </c>
      <c r="D338" s="64">
        <v>160</v>
      </c>
      <c r="E338" s="76">
        <f t="shared" si="30"/>
        <v>2.0208247945158178</v>
      </c>
      <c r="F338" s="64">
        <f t="shared" si="31"/>
        <v>2106.2707223287057</v>
      </c>
      <c r="G338" s="76">
        <f t="shared" si="32"/>
        <v>62.64556862999035</v>
      </c>
      <c r="H338" s="65">
        <f t="shared" si="33"/>
        <v>1.7898733894282957E-2</v>
      </c>
      <c r="I338" s="54"/>
    </row>
    <row r="339" spans="1:9" x14ac:dyDescent="0.25">
      <c r="A339" s="62">
        <v>43084</v>
      </c>
      <c r="B339" s="63">
        <f t="shared" si="34"/>
        <v>337</v>
      </c>
      <c r="C339" s="64">
        <f t="shared" si="35"/>
        <v>162.00292606062155</v>
      </c>
      <c r="D339" s="64">
        <v>160</v>
      </c>
      <c r="E339" s="76">
        <f t="shared" si="30"/>
        <v>2.0029260606215473</v>
      </c>
      <c r="F339" s="64">
        <f t="shared" si="31"/>
        <v>2106.03803878808</v>
      </c>
      <c r="G339" s="76">
        <f t="shared" si="32"/>
        <v>62.090707879267967</v>
      </c>
      <c r="H339" s="65">
        <f t="shared" si="33"/>
        <v>1.774020225121942E-2</v>
      </c>
      <c r="I339" s="54"/>
    </row>
    <row r="340" spans="1:9" x14ac:dyDescent="0.25">
      <c r="A340" s="62">
        <v>43084</v>
      </c>
      <c r="B340" s="63">
        <f t="shared" si="34"/>
        <v>338</v>
      </c>
      <c r="C340" s="64">
        <f t="shared" si="35"/>
        <v>161.98518585837033</v>
      </c>
      <c r="D340" s="64">
        <v>160</v>
      </c>
      <c r="E340" s="76">
        <f t="shared" si="30"/>
        <v>1.985185858370329</v>
      </c>
      <c r="F340" s="64">
        <f t="shared" si="31"/>
        <v>2105.8074161588142</v>
      </c>
      <c r="G340" s="76">
        <f t="shared" si="32"/>
        <v>61.540761609480199</v>
      </c>
      <c r="H340" s="65">
        <f t="shared" si="33"/>
        <v>1.7583074745565773E-2</v>
      </c>
      <c r="I340" s="54"/>
    </row>
    <row r="341" spans="1:9" x14ac:dyDescent="0.25">
      <c r="A341" s="62">
        <v>43084</v>
      </c>
      <c r="B341" s="63">
        <f t="shared" si="34"/>
        <v>339</v>
      </c>
      <c r="C341" s="64">
        <f t="shared" si="35"/>
        <v>161.96760278362476</v>
      </c>
      <c r="D341" s="64">
        <v>160</v>
      </c>
      <c r="E341" s="76">
        <f t="shared" si="30"/>
        <v>1.9676027836247556</v>
      </c>
      <c r="F341" s="64">
        <f t="shared" si="31"/>
        <v>2105.5788361871219</v>
      </c>
      <c r="G341" s="76">
        <f t="shared" si="32"/>
        <v>60.995686292367424</v>
      </c>
      <c r="H341" s="65">
        <f t="shared" si="33"/>
        <v>1.7427338940676405E-2</v>
      </c>
      <c r="I341" s="54"/>
    </row>
    <row r="342" spans="1:9" x14ac:dyDescent="0.25">
      <c r="A342" s="62">
        <v>43084</v>
      </c>
      <c r="B342" s="63">
        <f t="shared" si="34"/>
        <v>340</v>
      </c>
      <c r="C342" s="64">
        <f t="shared" si="35"/>
        <v>161.95017544468408</v>
      </c>
      <c r="D342" s="64">
        <v>160</v>
      </c>
      <c r="E342" s="76">
        <f t="shared" si="30"/>
        <v>1.9501754446840778</v>
      </c>
      <c r="F342" s="64">
        <f t="shared" si="31"/>
        <v>2105.3522807808931</v>
      </c>
      <c r="G342" s="76">
        <f t="shared" si="32"/>
        <v>60.455438785206411</v>
      </c>
      <c r="H342" s="65">
        <f t="shared" si="33"/>
        <v>1.7272982510058973E-2</v>
      </c>
      <c r="I342" s="54"/>
    </row>
    <row r="343" spans="1:9" x14ac:dyDescent="0.25">
      <c r="A343" s="62">
        <v>43084</v>
      </c>
      <c r="B343" s="63">
        <f t="shared" si="34"/>
        <v>341</v>
      </c>
      <c r="C343" s="64">
        <f t="shared" si="35"/>
        <v>161.93290246217401</v>
      </c>
      <c r="D343" s="64">
        <v>160</v>
      </c>
      <c r="E343" s="76">
        <f t="shared" si="30"/>
        <v>1.9329024621740132</v>
      </c>
      <c r="F343" s="64">
        <f t="shared" si="31"/>
        <v>2105.1277320082622</v>
      </c>
      <c r="G343" s="76">
        <f t="shared" si="32"/>
        <v>59.919976327394409</v>
      </c>
      <c r="H343" s="65">
        <f t="shared" si="33"/>
        <v>1.7119993236398401E-2</v>
      </c>
      <c r="I343" s="54"/>
    </row>
    <row r="344" spans="1:9" x14ac:dyDescent="0.25">
      <c r="A344" s="62">
        <v>43084</v>
      </c>
      <c r="B344" s="63">
        <f t="shared" si="34"/>
        <v>342</v>
      </c>
      <c r="C344" s="64">
        <f t="shared" si="35"/>
        <v>161.91578246893761</v>
      </c>
      <c r="D344" s="64">
        <v>160</v>
      </c>
      <c r="E344" s="76">
        <f t="shared" si="30"/>
        <v>1.9157824689376071</v>
      </c>
      <c r="F344" s="64">
        <f t="shared" si="31"/>
        <v>2104.9051720961888</v>
      </c>
      <c r="G344" s="76">
        <f t="shared" si="32"/>
        <v>59.389256537065819</v>
      </c>
      <c r="H344" s="65">
        <f t="shared" si="33"/>
        <v>1.6968359010590232E-2</v>
      </c>
      <c r="I344" s="54"/>
    </row>
    <row r="345" spans="1:9" x14ac:dyDescent="0.25">
      <c r="A345" s="62">
        <v>43084</v>
      </c>
      <c r="B345" s="63">
        <f t="shared" si="34"/>
        <v>343</v>
      </c>
      <c r="C345" s="64">
        <f t="shared" si="35"/>
        <v>161.89881410992703</v>
      </c>
      <c r="D345" s="64">
        <v>160</v>
      </c>
      <c r="E345" s="76">
        <f t="shared" si="30"/>
        <v>1.8988141099270308</v>
      </c>
      <c r="F345" s="64">
        <f t="shared" si="31"/>
        <v>2104.6845834290516</v>
      </c>
      <c r="G345" s="76">
        <f t="shared" si="32"/>
        <v>58.863237407737955</v>
      </c>
      <c r="H345" s="65">
        <f t="shared" si="33"/>
        <v>1.6818067830782272E-2</v>
      </c>
      <c r="I345" s="54"/>
    </row>
    <row r="346" spans="1:9" x14ac:dyDescent="0.25">
      <c r="A346" s="62">
        <v>43084</v>
      </c>
      <c r="B346" s="63">
        <f t="shared" si="34"/>
        <v>344</v>
      </c>
      <c r="C346" s="64">
        <f t="shared" si="35"/>
        <v>161.88199604209626</v>
      </c>
      <c r="D346" s="64">
        <v>160</v>
      </c>
      <c r="E346" s="76">
        <f t="shared" si="30"/>
        <v>1.8819960420962616</v>
      </c>
      <c r="F346" s="64">
        <f t="shared" si="31"/>
        <v>2104.4659485472512</v>
      </c>
      <c r="G346" s="76">
        <f t="shared" si="32"/>
        <v>58.341877304984109</v>
      </c>
      <c r="H346" s="65">
        <f t="shared" si="33"/>
        <v>1.666910780142403E-2</v>
      </c>
      <c r="I346" s="54"/>
    </row>
    <row r="347" spans="1:9" x14ac:dyDescent="0.25">
      <c r="A347" s="62">
        <v>43084</v>
      </c>
      <c r="B347" s="63">
        <f t="shared" si="34"/>
        <v>345</v>
      </c>
      <c r="C347" s="64">
        <f t="shared" si="35"/>
        <v>161.86532693429484</v>
      </c>
      <c r="D347" s="64">
        <v>160</v>
      </c>
      <c r="E347" s="76">
        <f t="shared" si="30"/>
        <v>1.865326934294842</v>
      </c>
      <c r="F347" s="64">
        <f t="shared" si="31"/>
        <v>2104.2492501458328</v>
      </c>
      <c r="G347" s="76">
        <f t="shared" si="32"/>
        <v>57.825134963140101</v>
      </c>
      <c r="H347" s="65">
        <f t="shared" si="33"/>
        <v>1.6521467132325742E-2</v>
      </c>
      <c r="I347" s="54"/>
    </row>
    <row r="348" spans="1:9" x14ac:dyDescent="0.25">
      <c r="A348" s="62">
        <v>43084</v>
      </c>
      <c r="B348" s="63">
        <f t="shared" si="34"/>
        <v>346</v>
      </c>
      <c r="C348" s="64">
        <f t="shared" si="35"/>
        <v>161.84880546716252</v>
      </c>
      <c r="D348" s="64">
        <v>160</v>
      </c>
      <c r="E348" s="76">
        <f t="shared" si="30"/>
        <v>1.8488054671625207</v>
      </c>
      <c r="F348" s="64">
        <f t="shared" si="31"/>
        <v>2104.0344710731129</v>
      </c>
      <c r="G348" s="76">
        <f t="shared" si="32"/>
        <v>57.312969482038142</v>
      </c>
      <c r="H348" s="65">
        <f t="shared" si="33"/>
        <v>1.6375134137725185E-2</v>
      </c>
      <c r="I348" s="54"/>
    </row>
    <row r="349" spans="1:9" x14ac:dyDescent="0.25">
      <c r="A349" s="62">
        <v>43084</v>
      </c>
      <c r="B349" s="63">
        <f t="shared" si="34"/>
        <v>347</v>
      </c>
      <c r="C349" s="64">
        <f t="shared" si="35"/>
        <v>161.8324303330248</v>
      </c>
      <c r="D349" s="64">
        <v>160</v>
      </c>
      <c r="E349" s="76">
        <f t="shared" si="30"/>
        <v>1.8324303330248028</v>
      </c>
      <c r="F349" s="64">
        <f t="shared" si="31"/>
        <v>2103.8215943293226</v>
      </c>
      <c r="G349" s="76">
        <f t="shared" si="32"/>
        <v>56.805340323768888</v>
      </c>
      <c r="H349" s="65">
        <f t="shared" si="33"/>
        <v>1.6230097235362541E-2</v>
      </c>
      <c r="I349" s="54"/>
    </row>
    <row r="350" spans="1:9" x14ac:dyDescent="0.25">
      <c r="A350" s="62">
        <v>43084</v>
      </c>
      <c r="B350" s="63">
        <f t="shared" si="34"/>
        <v>348</v>
      </c>
      <c r="C350" s="64">
        <f t="shared" si="35"/>
        <v>161.81620023578944</v>
      </c>
      <c r="D350" s="64">
        <v>160</v>
      </c>
      <c r="E350" s="76">
        <f t="shared" si="30"/>
        <v>1.816200235789438</v>
      </c>
      <c r="F350" s="64">
        <f t="shared" si="31"/>
        <v>2103.6106030652627</v>
      </c>
      <c r="G350" s="76">
        <f t="shared" si="32"/>
        <v>56.302207309472578</v>
      </c>
      <c r="H350" s="65">
        <f t="shared" si="33"/>
        <v>1.6086344945563595E-2</v>
      </c>
      <c r="I350" s="54"/>
    </row>
    <row r="351" spans="1:9" x14ac:dyDescent="0.25">
      <c r="A351" s="62">
        <v>43084</v>
      </c>
      <c r="B351" s="63">
        <f t="shared" si="34"/>
        <v>349</v>
      </c>
      <c r="C351" s="64">
        <f t="shared" si="35"/>
        <v>161.80011389084387</v>
      </c>
      <c r="D351" s="64">
        <v>160</v>
      </c>
      <c r="E351" s="76">
        <f t="shared" si="30"/>
        <v>1.8001138908438747</v>
      </c>
      <c r="F351" s="64">
        <f t="shared" si="31"/>
        <v>2103.4014805809702</v>
      </c>
      <c r="G351" s="76">
        <f t="shared" si="32"/>
        <v>55.803530616160117</v>
      </c>
      <c r="H351" s="65">
        <f t="shared" si="33"/>
        <v>1.5943865890331463E-2</v>
      </c>
      <c r="I351" s="54"/>
    </row>
    <row r="352" spans="1:9" x14ac:dyDescent="0.25">
      <c r="A352" s="62">
        <v>43084</v>
      </c>
      <c r="B352" s="63">
        <f t="shared" si="34"/>
        <v>350</v>
      </c>
      <c r="C352" s="64">
        <f t="shared" si="35"/>
        <v>161.78417002495354</v>
      </c>
      <c r="D352" s="64">
        <v>160</v>
      </c>
      <c r="E352" s="76">
        <f t="shared" si="30"/>
        <v>1.7841700249535393</v>
      </c>
      <c r="F352" s="64">
        <f t="shared" si="31"/>
        <v>2103.194210324396</v>
      </c>
      <c r="G352" s="76">
        <f t="shared" si="32"/>
        <v>55.309270773559717</v>
      </c>
      <c r="H352" s="65">
        <f t="shared" si="33"/>
        <v>1.5802648792445632E-2</v>
      </c>
      <c r="I352" s="54"/>
    </row>
    <row r="353" spans="1:9" x14ac:dyDescent="0.25">
      <c r="A353" s="62">
        <v>43084</v>
      </c>
      <c r="B353" s="63">
        <f t="shared" si="34"/>
        <v>351</v>
      </c>
      <c r="C353" s="64">
        <f t="shared" si="35"/>
        <v>161.76836737616108</v>
      </c>
      <c r="D353" s="64">
        <v>160</v>
      </c>
      <c r="E353" s="76">
        <f t="shared" si="30"/>
        <v>1.7683673761610805</v>
      </c>
      <c r="F353" s="64">
        <f t="shared" si="31"/>
        <v>2102.9887758900941</v>
      </c>
      <c r="G353" s="76">
        <f t="shared" si="32"/>
        <v>54.819388660993496</v>
      </c>
      <c r="H353" s="65">
        <f t="shared" si="33"/>
        <v>1.5662682474569572E-2</v>
      </c>
      <c r="I353" s="54"/>
    </row>
    <row r="354" spans="1:9" x14ac:dyDescent="0.25">
      <c r="A354" s="62">
        <v>43084</v>
      </c>
      <c r="B354" s="63">
        <f t="shared" si="34"/>
        <v>352</v>
      </c>
      <c r="C354" s="64">
        <f t="shared" si="35"/>
        <v>161.75270469368652</v>
      </c>
      <c r="D354" s="64">
        <v>160</v>
      </c>
      <c r="E354" s="76">
        <f t="shared" si="30"/>
        <v>1.7527046936865247</v>
      </c>
      <c r="F354" s="64">
        <f t="shared" si="31"/>
        <v>2102.785161017925</v>
      </c>
      <c r="G354" s="76">
        <f t="shared" si="32"/>
        <v>54.333845504282266</v>
      </c>
      <c r="H354" s="65">
        <f t="shared" si="33"/>
        <v>1.5523955858366361E-2</v>
      </c>
      <c r="I354" s="54"/>
    </row>
    <row r="355" spans="1:9" x14ac:dyDescent="0.25">
      <c r="A355" s="62">
        <v>43084</v>
      </c>
      <c r="B355" s="63">
        <f t="shared" si="34"/>
        <v>353</v>
      </c>
      <c r="C355" s="64">
        <f t="shared" si="35"/>
        <v>161.73718073782817</v>
      </c>
      <c r="D355" s="64">
        <v>160</v>
      </c>
      <c r="E355" s="76">
        <f t="shared" si="30"/>
        <v>1.7371807378281687</v>
      </c>
      <c r="F355" s="64">
        <f t="shared" si="31"/>
        <v>2102.5833495917664</v>
      </c>
      <c r="G355" s="76">
        <f t="shared" si="32"/>
        <v>53.852602872673231</v>
      </c>
      <c r="H355" s="65">
        <f t="shared" si="33"/>
        <v>1.5386457963620924E-2</v>
      </c>
      <c r="I355" s="54"/>
    </row>
    <row r="356" spans="1:9" x14ac:dyDescent="0.25">
      <c r="A356" s="62">
        <v>43084</v>
      </c>
      <c r="B356" s="63">
        <f t="shared" si="34"/>
        <v>354</v>
      </c>
      <c r="C356" s="64">
        <f t="shared" si="35"/>
        <v>161.72179427986455</v>
      </c>
      <c r="D356" s="64">
        <v>160</v>
      </c>
      <c r="E356" s="76">
        <f t="shared" si="30"/>
        <v>1.7217942798645538</v>
      </c>
      <c r="F356" s="64">
        <f t="shared" si="31"/>
        <v>2102.3833256382391</v>
      </c>
      <c r="G356" s="76">
        <f t="shared" si="32"/>
        <v>53.375622675801168</v>
      </c>
      <c r="H356" s="65">
        <f t="shared" si="33"/>
        <v>1.5250177907371763E-2</v>
      </c>
      <c r="I356" s="54"/>
    </row>
    <row r="357" spans="1:9" x14ac:dyDescent="0.25">
      <c r="A357" s="62">
        <v>43084</v>
      </c>
      <c r="B357" s="63">
        <f t="shared" si="34"/>
        <v>355</v>
      </c>
      <c r="C357" s="64">
        <f t="shared" si="35"/>
        <v>161.70654410195718</v>
      </c>
      <c r="D357" s="64">
        <v>160</v>
      </c>
      <c r="E357" s="76">
        <f t="shared" si="30"/>
        <v>1.7065441019571779</v>
      </c>
      <c r="F357" s="64">
        <f t="shared" si="31"/>
        <v>2102.1850733254432</v>
      </c>
      <c r="G357" s="76">
        <f t="shared" si="32"/>
        <v>52.902867160672514</v>
      </c>
      <c r="H357" s="65">
        <f t="shared" si="33"/>
        <v>1.5115104903049291E-2</v>
      </c>
      <c r="I357" s="54"/>
    </row>
    <row r="358" spans="1:9" x14ac:dyDescent="0.25">
      <c r="A358" s="62">
        <v>43084</v>
      </c>
      <c r="B358" s="63">
        <f t="shared" si="34"/>
        <v>356</v>
      </c>
      <c r="C358" s="64">
        <f t="shared" si="35"/>
        <v>161.69142899705412</v>
      </c>
      <c r="D358" s="64">
        <v>160</v>
      </c>
      <c r="E358" s="76">
        <f t="shared" si="30"/>
        <v>1.6914289970541176</v>
      </c>
      <c r="F358" s="64">
        <f t="shared" si="31"/>
        <v>2101.9885769617035</v>
      </c>
      <c r="G358" s="76">
        <f t="shared" si="32"/>
        <v>52.434298908677647</v>
      </c>
      <c r="H358" s="65">
        <f t="shared" si="33"/>
        <v>1.4981228259622184E-2</v>
      </c>
      <c r="I358" s="54"/>
    </row>
    <row r="359" spans="1:9" x14ac:dyDescent="0.25">
      <c r="A359" s="62">
        <v>43084</v>
      </c>
      <c r="B359" s="63">
        <f t="shared" si="34"/>
        <v>357</v>
      </c>
      <c r="C359" s="64">
        <f t="shared" si="35"/>
        <v>161.6764477687945</v>
      </c>
      <c r="D359" s="64">
        <v>160</v>
      </c>
      <c r="E359" s="76">
        <f t="shared" si="30"/>
        <v>1.6764477687945032</v>
      </c>
      <c r="F359" s="64">
        <f t="shared" si="31"/>
        <v>2101.7938209943286</v>
      </c>
      <c r="G359" s="76">
        <f t="shared" si="32"/>
        <v>51.969880832629599</v>
      </c>
      <c r="H359" s="65">
        <f t="shared" si="33"/>
        <v>1.4848537380751314E-2</v>
      </c>
      <c r="I359" s="54"/>
    </row>
    <row r="360" spans="1:9" x14ac:dyDescent="0.25">
      <c r="A360" s="62">
        <v>43084</v>
      </c>
      <c r="B360" s="63">
        <f t="shared" si="34"/>
        <v>358</v>
      </c>
      <c r="C360" s="64">
        <f t="shared" si="35"/>
        <v>161.66159923141376</v>
      </c>
      <c r="D360" s="64">
        <v>160</v>
      </c>
      <c r="E360" s="76">
        <f t="shared" si="30"/>
        <v>1.66159923141376</v>
      </c>
      <c r="F360" s="64">
        <f t="shared" si="31"/>
        <v>2101.6007900083787</v>
      </c>
      <c r="G360" s="76">
        <f t="shared" si="32"/>
        <v>51.509576173826559</v>
      </c>
      <c r="H360" s="65">
        <f t="shared" si="33"/>
        <v>1.4717021763950445E-2</v>
      </c>
      <c r="I360" s="54"/>
    </row>
    <row r="361" spans="1:9" x14ac:dyDescent="0.25">
      <c r="A361" s="62">
        <v>43084</v>
      </c>
      <c r="B361" s="63">
        <f t="shared" si="34"/>
        <v>359</v>
      </c>
      <c r="C361" s="64">
        <f t="shared" si="35"/>
        <v>161.64688220964982</v>
      </c>
      <c r="D361" s="64">
        <v>160</v>
      </c>
      <c r="E361" s="76">
        <f t="shared" si="30"/>
        <v>1.6468822096498172</v>
      </c>
      <c r="F361" s="64">
        <f t="shared" si="31"/>
        <v>2101.4094687254478</v>
      </c>
      <c r="G361" s="76">
        <f t="shared" si="32"/>
        <v>51.053348499144334</v>
      </c>
      <c r="H361" s="65">
        <f t="shared" si="33"/>
        <v>1.4586670999755524E-2</v>
      </c>
      <c r="I361" s="54"/>
    </row>
    <row r="362" spans="1:9" x14ac:dyDescent="0.25">
      <c r="A362" s="62">
        <v>43084</v>
      </c>
      <c r="B362" s="63">
        <f t="shared" si="34"/>
        <v>360</v>
      </c>
      <c r="C362" s="64">
        <f t="shared" si="35"/>
        <v>161.63229553865006</v>
      </c>
      <c r="D362" s="64">
        <v>160</v>
      </c>
      <c r="E362" s="76">
        <f t="shared" si="30"/>
        <v>1.6322955386500553</v>
      </c>
      <c r="F362" s="64">
        <f t="shared" si="31"/>
        <v>2101.2198420024506</v>
      </c>
      <c r="G362" s="76">
        <f t="shared" si="32"/>
        <v>50.601161698151714</v>
      </c>
      <c r="H362" s="65">
        <f t="shared" si="33"/>
        <v>1.4457474770900489E-2</v>
      </c>
      <c r="I362" s="54"/>
    </row>
    <row r="363" spans="1:9" x14ac:dyDescent="0.25">
      <c r="A363" s="62">
        <v>43084</v>
      </c>
      <c r="B363" s="63">
        <f t="shared" si="34"/>
        <v>361</v>
      </c>
      <c r="C363" s="64">
        <f t="shared" si="35"/>
        <v>161.61783806387916</v>
      </c>
      <c r="D363" s="64">
        <v>160</v>
      </c>
      <c r="E363" s="76">
        <f t="shared" si="30"/>
        <v>1.6178380638791623</v>
      </c>
      <c r="F363" s="64">
        <f t="shared" si="31"/>
        <v>2101.0318948304293</v>
      </c>
      <c r="G363" s="76">
        <f t="shared" si="32"/>
        <v>50.152979980254031</v>
      </c>
      <c r="H363" s="65">
        <f t="shared" si="33"/>
        <v>1.4329422851501152E-2</v>
      </c>
      <c r="I363" s="54"/>
    </row>
    <row r="364" spans="1:9" x14ac:dyDescent="0.25">
      <c r="A364" s="62">
        <v>43084</v>
      </c>
      <c r="B364" s="63">
        <f t="shared" si="34"/>
        <v>362</v>
      </c>
      <c r="C364" s="64">
        <f t="shared" si="35"/>
        <v>161.60350864102767</v>
      </c>
      <c r="D364" s="64">
        <v>160</v>
      </c>
      <c r="E364" s="76">
        <f t="shared" si="30"/>
        <v>1.6035086410276733</v>
      </c>
      <c r="F364" s="64">
        <f t="shared" si="31"/>
        <v>2100.8456123333599</v>
      </c>
      <c r="G364" s="76">
        <f t="shared" si="32"/>
        <v>49.708767871857873</v>
      </c>
      <c r="H364" s="65">
        <f t="shared" si="33"/>
        <v>1.4202505106245107E-2</v>
      </c>
      <c r="I364" s="54"/>
    </row>
    <row r="365" spans="1:9" x14ac:dyDescent="0.25">
      <c r="A365" s="62">
        <v>43084</v>
      </c>
      <c r="B365" s="63">
        <f t="shared" si="34"/>
        <v>363</v>
      </c>
      <c r="C365" s="64">
        <f t="shared" si="35"/>
        <v>161.58930613592142</v>
      </c>
      <c r="D365" s="64">
        <v>160</v>
      </c>
      <c r="E365" s="76">
        <f t="shared" si="30"/>
        <v>1.5893061359214187</v>
      </c>
      <c r="F365" s="64">
        <f t="shared" si="31"/>
        <v>2100.6609797669785</v>
      </c>
      <c r="G365" s="76">
        <f t="shared" si="32"/>
        <v>49.268490213563979</v>
      </c>
      <c r="H365" s="65">
        <f t="shared" si="33"/>
        <v>1.4076711489589708E-2</v>
      </c>
      <c r="I365" s="54"/>
    </row>
    <row r="366" spans="1:9" x14ac:dyDescent="0.25">
      <c r="A366" s="62">
        <v>43084</v>
      </c>
      <c r="B366" s="63">
        <f t="shared" si="34"/>
        <v>364</v>
      </c>
      <c r="C366" s="64">
        <f t="shared" si="35"/>
        <v>161.57522942443183</v>
      </c>
      <c r="D366" s="64">
        <v>160</v>
      </c>
      <c r="E366" s="76">
        <f t="shared" si="30"/>
        <v>1.575229424431825</v>
      </c>
      <c r="F366" s="64">
        <f t="shared" si="31"/>
        <v>2100.4779825176138</v>
      </c>
      <c r="G366" s="76">
        <f t="shared" si="32"/>
        <v>48.832112157386575</v>
      </c>
      <c r="H366" s="65">
        <f t="shared" si="33"/>
        <v>1.3952032044967594E-2</v>
      </c>
      <c r="I366" s="54"/>
    </row>
    <row r="367" spans="1:9" x14ac:dyDescent="0.25">
      <c r="A367" s="62">
        <v>43084</v>
      </c>
      <c r="B367" s="63">
        <f t="shared" si="34"/>
        <v>365</v>
      </c>
      <c r="C367" s="64">
        <f t="shared" si="35"/>
        <v>161.56127739238687</v>
      </c>
      <c r="D367" s="64">
        <v>160</v>
      </c>
      <c r="E367" s="76">
        <f t="shared" si="30"/>
        <v>1.5612773923868701</v>
      </c>
      <c r="F367" s="64">
        <f t="shared" si="31"/>
        <v>2100.2966061010293</v>
      </c>
      <c r="G367" s="76">
        <f t="shared" si="32"/>
        <v>48.399599163992974</v>
      </c>
      <c r="H367" s="65">
        <f t="shared" si="33"/>
        <v>1.3828456903997992E-2</v>
      </c>
      <c r="I367" s="54"/>
    </row>
    <row r="368" spans="1:9" x14ac:dyDescent="0.25">
      <c r="A368" s="62">
        <v>43084</v>
      </c>
      <c r="B368" s="63">
        <f t="shared" si="34"/>
        <v>366</v>
      </c>
      <c r="C368" s="64">
        <f t="shared" si="35"/>
        <v>161.54744893548286</v>
      </c>
      <c r="D368" s="64">
        <v>160</v>
      </c>
      <c r="E368" s="76">
        <f t="shared" si="30"/>
        <v>1.547448935482862</v>
      </c>
      <c r="F368" s="64">
        <f t="shared" si="31"/>
        <v>2100.1168361612772</v>
      </c>
      <c r="G368" s="76">
        <f t="shared" si="32"/>
        <v>47.970916999968722</v>
      </c>
      <c r="H368" s="65">
        <f t="shared" si="33"/>
        <v>1.370597628570535E-2</v>
      </c>
      <c r="I368" s="54"/>
    </row>
    <row r="369" spans="1:9" x14ac:dyDescent="0.25">
      <c r="A369" s="62">
        <v>43084</v>
      </c>
      <c r="B369" s="63">
        <f t="shared" si="34"/>
        <v>367</v>
      </c>
      <c r="C369" s="64">
        <f t="shared" si="35"/>
        <v>161.53374295919716</v>
      </c>
      <c r="D369" s="64">
        <v>160</v>
      </c>
      <c r="E369" s="76">
        <f t="shared" si="30"/>
        <v>1.5337429591971556</v>
      </c>
      <c r="F369" s="64">
        <f t="shared" si="31"/>
        <v>2099.9386584695631</v>
      </c>
      <c r="G369" s="76">
        <f t="shared" si="32"/>
        <v>47.546031735111825</v>
      </c>
      <c r="H369" s="65">
        <f t="shared" si="33"/>
        <v>1.3584580495746236E-2</v>
      </c>
      <c r="I369" s="54"/>
    </row>
    <row r="370" spans="1:9" x14ac:dyDescent="0.25">
      <c r="A370" s="62">
        <v>43084</v>
      </c>
      <c r="B370" s="63">
        <f t="shared" si="34"/>
        <v>368</v>
      </c>
      <c r="C370" s="64">
        <f t="shared" si="35"/>
        <v>161.52015837870141</v>
      </c>
      <c r="D370" s="64">
        <v>160</v>
      </c>
      <c r="E370" s="76">
        <f t="shared" si="30"/>
        <v>1.5201583787014101</v>
      </c>
      <c r="F370" s="64">
        <f t="shared" si="31"/>
        <v>2099.7620589231183</v>
      </c>
      <c r="G370" s="76">
        <f t="shared" si="32"/>
        <v>47.124909739743714</v>
      </c>
      <c r="H370" s="65">
        <f t="shared" si="33"/>
        <v>1.3464259925641061E-2</v>
      </c>
      <c r="I370" s="54"/>
    </row>
    <row r="371" spans="1:9" x14ac:dyDescent="0.25">
      <c r="A371" s="62">
        <v>43084</v>
      </c>
      <c r="B371" s="63">
        <f t="shared" si="34"/>
        <v>369</v>
      </c>
      <c r="C371" s="64">
        <f t="shared" si="35"/>
        <v>161.50669411877575</v>
      </c>
      <c r="D371" s="64">
        <v>160</v>
      </c>
      <c r="E371" s="76">
        <f t="shared" si="30"/>
        <v>1.506694118775755</v>
      </c>
      <c r="F371" s="64">
        <f t="shared" si="31"/>
        <v>2099.5870235440848</v>
      </c>
      <c r="G371" s="76">
        <f t="shared" si="32"/>
        <v>46.707517682048405</v>
      </c>
      <c r="H371" s="65">
        <f t="shared" si="33"/>
        <v>1.3345005052013829E-2</v>
      </c>
      <c r="I371" s="54"/>
    </row>
    <row r="372" spans="1:9" x14ac:dyDescent="0.25">
      <c r="A372" s="62">
        <v>43084</v>
      </c>
      <c r="B372" s="63">
        <f t="shared" si="34"/>
        <v>370</v>
      </c>
      <c r="C372" s="64">
        <f t="shared" si="35"/>
        <v>161.49334911372375</v>
      </c>
      <c r="D372" s="64">
        <v>160</v>
      </c>
      <c r="E372" s="76">
        <f t="shared" si="30"/>
        <v>1.4933491137237525</v>
      </c>
      <c r="F372" s="64">
        <f t="shared" si="31"/>
        <v>2099.4135384784086</v>
      </c>
      <c r="G372" s="76">
        <f t="shared" si="32"/>
        <v>46.293822525436326</v>
      </c>
      <c r="H372" s="65">
        <f t="shared" si="33"/>
        <v>1.3226806435838951E-2</v>
      </c>
      <c r="I372" s="54"/>
    </row>
    <row r="373" spans="1:9" x14ac:dyDescent="0.25">
      <c r="A373" s="62">
        <v>43084</v>
      </c>
      <c r="B373" s="63">
        <f t="shared" si="34"/>
        <v>371</v>
      </c>
      <c r="C373" s="64">
        <f t="shared" si="35"/>
        <v>161.4801223072879</v>
      </c>
      <c r="D373" s="64">
        <v>160</v>
      </c>
      <c r="E373" s="76">
        <f t="shared" si="30"/>
        <v>1.4801223072878997</v>
      </c>
      <c r="F373" s="64">
        <f t="shared" si="31"/>
        <v>2099.2415899947428</v>
      </c>
      <c r="G373" s="76">
        <f t="shared" si="32"/>
        <v>45.883791525924892</v>
      </c>
      <c r="H373" s="65">
        <f t="shared" si="33"/>
        <v>1.3109654721692825E-2</v>
      </c>
      <c r="I373" s="54"/>
    </row>
    <row r="374" spans="1:9" x14ac:dyDescent="0.25">
      <c r="A374" s="62">
        <v>43084</v>
      </c>
      <c r="B374" s="63">
        <f t="shared" si="34"/>
        <v>372</v>
      </c>
      <c r="C374" s="64">
        <f t="shared" si="35"/>
        <v>161.46701265256621</v>
      </c>
      <c r="D374" s="64">
        <v>160</v>
      </c>
      <c r="E374" s="76">
        <f t="shared" si="30"/>
        <v>1.4670126525662113</v>
      </c>
      <c r="F374" s="64">
        <f t="shared" si="31"/>
        <v>2099.0711644833609</v>
      </c>
      <c r="G374" s="76">
        <f t="shared" si="32"/>
        <v>45.477392229552549</v>
      </c>
      <c r="H374" s="65">
        <f t="shared" si="33"/>
        <v>1.2993540637015015E-2</v>
      </c>
      <c r="I374" s="54"/>
    </row>
    <row r="375" spans="1:9" x14ac:dyDescent="0.25">
      <c r="A375" s="62">
        <v>43084</v>
      </c>
      <c r="B375" s="63">
        <f t="shared" si="34"/>
        <v>373</v>
      </c>
      <c r="C375" s="64">
        <f t="shared" si="35"/>
        <v>161.4540191119292</v>
      </c>
      <c r="D375" s="64">
        <v>160</v>
      </c>
      <c r="E375" s="76">
        <f t="shared" si="30"/>
        <v>1.454019111929199</v>
      </c>
      <c r="F375" s="64">
        <f t="shared" si="31"/>
        <v>2098.9022484550796</v>
      </c>
      <c r="G375" s="76">
        <f t="shared" si="32"/>
        <v>45.074592469805168</v>
      </c>
      <c r="H375" s="65">
        <f t="shared" si="33"/>
        <v>1.2878454991372905E-2</v>
      </c>
      <c r="I375" s="54"/>
    </row>
    <row r="376" spans="1:9" x14ac:dyDescent="0.25">
      <c r="A376" s="62">
        <v>43084</v>
      </c>
      <c r="B376" s="63">
        <f t="shared" si="34"/>
        <v>374</v>
      </c>
      <c r="C376" s="64">
        <f t="shared" si="35"/>
        <v>161.44114065693782</v>
      </c>
      <c r="D376" s="64">
        <v>160</v>
      </c>
      <c r="E376" s="76">
        <f t="shared" si="30"/>
        <v>1.4411406569378187</v>
      </c>
      <c r="F376" s="64">
        <f t="shared" si="31"/>
        <v>2098.7348285401918</v>
      </c>
      <c r="G376" s="76">
        <f t="shared" si="32"/>
        <v>44.675360365072379</v>
      </c>
      <c r="H376" s="65">
        <f t="shared" si="33"/>
        <v>1.2764388675734966E-2</v>
      </c>
      <c r="I376" s="54"/>
    </row>
    <row r="377" spans="1:9" x14ac:dyDescent="0.25">
      <c r="A377" s="62">
        <v>43084</v>
      </c>
      <c r="B377" s="63">
        <f t="shared" si="34"/>
        <v>375</v>
      </c>
      <c r="C377" s="64">
        <f t="shared" si="35"/>
        <v>161.42837626826207</v>
      </c>
      <c r="D377" s="64">
        <v>160</v>
      </c>
      <c r="E377" s="76">
        <f t="shared" si="30"/>
        <v>1.4283762682620704</v>
      </c>
      <c r="F377" s="64">
        <f t="shared" si="31"/>
        <v>2098.5688914874067</v>
      </c>
      <c r="G377" s="76">
        <f t="shared" si="32"/>
        <v>44.279664316124183</v>
      </c>
      <c r="H377" s="65">
        <f t="shared" si="33"/>
        <v>1.2651332661749767E-2</v>
      </c>
      <c r="I377" s="54"/>
    </row>
    <row r="378" spans="1:9" x14ac:dyDescent="0.25">
      <c r="A378" s="62">
        <v>43084</v>
      </c>
      <c r="B378" s="63">
        <f t="shared" si="34"/>
        <v>376</v>
      </c>
      <c r="C378" s="64">
        <f t="shared" si="35"/>
        <v>161.41572493560031</v>
      </c>
      <c r="D378" s="64">
        <v>160</v>
      </c>
      <c r="E378" s="76">
        <f t="shared" si="30"/>
        <v>1.4157249356003092</v>
      </c>
      <c r="F378" s="64">
        <f t="shared" si="31"/>
        <v>2098.4044241628039</v>
      </c>
      <c r="G378" s="76">
        <f t="shared" si="32"/>
        <v>43.887473003609585</v>
      </c>
      <c r="H378" s="65">
        <f t="shared" si="33"/>
        <v>1.253927800103131E-2</v>
      </c>
      <c r="I378" s="54"/>
    </row>
    <row r="379" spans="1:9" x14ac:dyDescent="0.25">
      <c r="A379" s="62">
        <v>43084</v>
      </c>
      <c r="B379" s="63">
        <f t="shared" si="34"/>
        <v>377</v>
      </c>
      <c r="C379" s="64">
        <f t="shared" si="35"/>
        <v>161.40318565759927</v>
      </c>
      <c r="D379" s="64">
        <v>160</v>
      </c>
      <c r="E379" s="76">
        <f t="shared" si="30"/>
        <v>1.4031856575992663</v>
      </c>
      <c r="F379" s="64">
        <f t="shared" si="31"/>
        <v>2098.2414135487907</v>
      </c>
      <c r="G379" s="76">
        <f t="shared" si="32"/>
        <v>43.498755385577255</v>
      </c>
      <c r="H379" s="65">
        <f t="shared" si="33"/>
        <v>1.2428215824450644E-2</v>
      </c>
      <c r="I379" s="54"/>
    </row>
    <row r="380" spans="1:9" x14ac:dyDescent="0.25">
      <c r="A380" s="62">
        <v>43084</v>
      </c>
      <c r="B380" s="63">
        <f t="shared" si="34"/>
        <v>378</v>
      </c>
      <c r="C380" s="64">
        <f t="shared" si="35"/>
        <v>161.39075744177481</v>
      </c>
      <c r="D380" s="64">
        <v>160</v>
      </c>
      <c r="E380" s="76">
        <f t="shared" si="30"/>
        <v>1.3907574417748094</v>
      </c>
      <c r="F380" s="64">
        <f t="shared" si="31"/>
        <v>2098.0798467430727</v>
      </c>
      <c r="G380" s="76">
        <f t="shared" si="32"/>
        <v>43.113480695019092</v>
      </c>
      <c r="H380" s="65">
        <f t="shared" si="33"/>
        <v>1.2318137341434027E-2</v>
      </c>
      <c r="I380" s="54"/>
    </row>
    <row r="381" spans="1:9" x14ac:dyDescent="0.25">
      <c r="A381" s="62">
        <v>43084</v>
      </c>
      <c r="B381" s="63">
        <f t="shared" si="34"/>
        <v>379</v>
      </c>
      <c r="C381" s="64">
        <f t="shared" si="35"/>
        <v>161.37843930443339</v>
      </c>
      <c r="D381" s="64">
        <v>160</v>
      </c>
      <c r="E381" s="76">
        <f t="shared" si="30"/>
        <v>1.3784393044333854</v>
      </c>
      <c r="F381" s="64">
        <f t="shared" si="31"/>
        <v>2097.9197109576339</v>
      </c>
      <c r="G381" s="76">
        <f t="shared" si="32"/>
        <v>42.731618437434946</v>
      </c>
      <c r="H381" s="65">
        <f t="shared" si="33"/>
        <v>1.2209033839267127E-2</v>
      </c>
      <c r="I381" s="54"/>
    </row>
    <row r="382" spans="1:9" x14ac:dyDescent="0.25">
      <c r="A382" s="62">
        <v>43084</v>
      </c>
      <c r="B382" s="63">
        <f t="shared" si="34"/>
        <v>380</v>
      </c>
      <c r="C382" s="64">
        <f t="shared" si="35"/>
        <v>161.36623027059412</v>
      </c>
      <c r="D382" s="64">
        <v>160</v>
      </c>
      <c r="E382" s="76">
        <f t="shared" si="30"/>
        <v>1.3662302705941158</v>
      </c>
      <c r="F382" s="64">
        <f t="shared" si="31"/>
        <v>2097.7609935177234</v>
      </c>
      <c r="G382" s="76">
        <f t="shared" si="32"/>
        <v>42.353138388417591</v>
      </c>
      <c r="H382" s="65">
        <f t="shared" si="33"/>
        <v>1.2100896682405026E-2</v>
      </c>
      <c r="I382" s="54"/>
    </row>
    <row r="383" spans="1:9" x14ac:dyDescent="0.25">
      <c r="A383" s="62">
        <v>43084</v>
      </c>
      <c r="B383" s="63">
        <f t="shared" si="34"/>
        <v>381</v>
      </c>
      <c r="C383" s="64">
        <f t="shared" si="35"/>
        <v>161.35412937391172</v>
      </c>
      <c r="D383" s="64">
        <v>160</v>
      </c>
      <c r="E383" s="76">
        <f t="shared" si="30"/>
        <v>1.3541293739117179</v>
      </c>
      <c r="F383" s="64">
        <f t="shared" si="31"/>
        <v>2097.6036818608522</v>
      </c>
      <c r="G383" s="76">
        <f t="shared" si="32"/>
        <v>41.978010591263256</v>
      </c>
      <c r="H383" s="65">
        <f t="shared" si="33"/>
        <v>1.1993717311789501E-2</v>
      </c>
      <c r="I383" s="54"/>
    </row>
    <row r="384" spans="1:9" x14ac:dyDescent="0.25">
      <c r="A384" s="62">
        <v>43084</v>
      </c>
      <c r="B384" s="63">
        <f t="shared" si="34"/>
        <v>382</v>
      </c>
      <c r="C384" s="64">
        <f t="shared" si="35"/>
        <v>161.34213565659994</v>
      </c>
      <c r="D384" s="64">
        <v>160</v>
      </c>
      <c r="E384" s="76">
        <f t="shared" si="30"/>
        <v>1.3421356565999361</v>
      </c>
      <c r="F384" s="64">
        <f t="shared" si="31"/>
        <v>2097.4477635357994</v>
      </c>
      <c r="G384" s="76">
        <f t="shared" si="32"/>
        <v>41.606205354598018</v>
      </c>
      <c r="H384" s="65">
        <f t="shared" si="33"/>
        <v>1.1887487244170863E-2</v>
      </c>
      <c r="I384" s="54"/>
    </row>
    <row r="385" spans="1:9" x14ac:dyDescent="0.25">
      <c r="A385" s="62">
        <v>43084</v>
      </c>
      <c r="B385" s="63">
        <f t="shared" si="34"/>
        <v>383</v>
      </c>
      <c r="C385" s="64">
        <f t="shared" si="35"/>
        <v>161.33024816935577</v>
      </c>
      <c r="D385" s="64">
        <v>160</v>
      </c>
      <c r="E385" s="76">
        <f t="shared" si="30"/>
        <v>1.3302481693557695</v>
      </c>
      <c r="F385" s="64">
        <f t="shared" si="31"/>
        <v>2097.2932262016252</v>
      </c>
      <c r="G385" s="76">
        <f t="shared" si="32"/>
        <v>41.237693250028855</v>
      </c>
      <c r="H385" s="65">
        <f t="shared" si="33"/>
        <v>1.1782198071436815E-2</v>
      </c>
      <c r="I385" s="54"/>
    </row>
    <row r="386" spans="1:9" x14ac:dyDescent="0.25">
      <c r="A386" s="62">
        <v>43084</v>
      </c>
      <c r="B386" s="63">
        <f t="shared" si="34"/>
        <v>384</v>
      </c>
      <c r="C386" s="64">
        <f t="shared" si="35"/>
        <v>161.31846597128433</v>
      </c>
      <c r="D386" s="64">
        <v>160</v>
      </c>
      <c r="E386" s="76">
        <f t="shared" si="30"/>
        <v>1.3184659712843256</v>
      </c>
      <c r="F386" s="64">
        <f t="shared" si="31"/>
        <v>2097.140057626696</v>
      </c>
      <c r="G386" s="76">
        <f t="shared" si="32"/>
        <v>40.872445109814095</v>
      </c>
      <c r="H386" s="65">
        <f t="shared" si="33"/>
        <v>1.1677841459946884E-2</v>
      </c>
      <c r="I386" s="54"/>
    </row>
    <row r="387" spans="1:9" x14ac:dyDescent="0.25">
      <c r="A387" s="62">
        <v>43084</v>
      </c>
      <c r="B387" s="63">
        <f t="shared" si="34"/>
        <v>385</v>
      </c>
      <c r="C387" s="64">
        <f t="shared" si="35"/>
        <v>161.30678812982438</v>
      </c>
      <c r="D387" s="64">
        <v>160</v>
      </c>
      <c r="E387" s="76">
        <f t="shared" ref="E387:E388" si="36">C387-D387</f>
        <v>1.3067881298243833</v>
      </c>
      <c r="F387" s="64">
        <f t="shared" si="31"/>
        <v>2096.9882456877172</v>
      </c>
      <c r="G387" s="76">
        <f t="shared" si="32"/>
        <v>40.510432024555882</v>
      </c>
      <c r="H387" s="65">
        <f t="shared" si="33"/>
        <v>1.1574409149873109E-2</v>
      </c>
      <c r="I387" s="54"/>
    </row>
    <row r="388" spans="1:9" x14ac:dyDescent="0.25">
      <c r="A388" s="114">
        <v>43084</v>
      </c>
      <c r="B388" s="80">
        <f t="shared" si="34"/>
        <v>386</v>
      </c>
      <c r="C388" s="81">
        <f t="shared" si="35"/>
        <v>161.2952137206745</v>
      </c>
      <c r="D388" s="81">
        <v>160</v>
      </c>
      <c r="E388" s="82">
        <f t="shared" si="36"/>
        <v>1.2952137206744965</v>
      </c>
      <c r="F388" s="81">
        <f t="shared" si="31"/>
        <v>2096.8377783687683</v>
      </c>
      <c r="G388" s="82">
        <f t="shared" si="32"/>
        <v>40.151625340909391</v>
      </c>
      <c r="H388" s="85">
        <f t="shared" si="33"/>
        <v>1.1471892954545541E-2</v>
      </c>
      <c r="I388" s="54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47</cp:revision>
  <cp:lastPrinted>1601-01-01T00:00:00Z</cp:lastPrinted>
  <dcterms:created xsi:type="dcterms:W3CDTF">2017-09-14T17:05:16Z</dcterms:created>
  <dcterms:modified xsi:type="dcterms:W3CDTF">2017-09-21T20:13:20Z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