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<sst xmlns="http://schemas.openxmlformats.org/spreadsheetml/2006/main" count="2529" uniqueCount="170">
  <si>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</si>
  <si>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</si>
  <si>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</si>
  <si>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</si>
  <si>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</si>
  <si>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</si>
  <si>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</si>
  <si>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</si>
  <si>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</si>
  <si>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</si>
  <si>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</si>
  <si>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</si>
  <si>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</si>
  <si>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</si>
  <si>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</si>
  <si>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</si>
  <si>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</si>
  <si>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</si>
  <si>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</si>
  <si>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</si>
  <si>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</si>
  <si>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</si>
  <si>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</si>
  <si>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</si>
  <si>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</si>
  <si>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</si>
  <si>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</si>
  <si>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</si>
  <si>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</si>
  <si>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</si>
  <si>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</si>
  <si>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</si>
  <si>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</si>
  <si>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</si>
  <si>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</si>
  <si>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</si>
  <si>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</si>
  <si>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</si>
  <si>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</si>
  <si>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</si>
  <si>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</si>
  <si>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</si>
  <si>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</si>
  <si>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</si>
  <si>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</si>
  <si>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</si>
  <si>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</si>
  <si>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</si>
  <si>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</si>
  <si>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</si>
  <si>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</si>
  <si>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</si>
  <si>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</si>
  <si>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</si>
  <si>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</si>
  <si>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</si>
  <si>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</si>
  <si>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</si>
  <si>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</si>
  <si>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</si>
  <si>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</si>
  <si>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</si>
  <si>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</si>
  <si>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</si>
  <si>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</si>
  <si>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</si>
  <si>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</si>
  <si>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</si>
  <si>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</si>
  <si>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</si>
  <si>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</si>
  <si>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</si>
  <si>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</si>
  <si>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</si>
  <si>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</si>
  <si>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</si>
  <si>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</si>
  <si>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</si>
  <si>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</si>
  <si>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</si>
  <si>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</si>
  <si>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</si>
  <si>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</si>
  <si>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</si>
  <si>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</si>
  <si>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</si>
  <si>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</si>
  <si>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</si>
  <si>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</si>
  <si>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</si>
  <si>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</si>
  <si>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</si>
  <si>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</si>
  <si>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</si>
  <si>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</si>
  <si>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</si>
  <si>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</si>
  <si>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</si>
  <si>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</si>
  <si>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</si>
  <si>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</si>
  <si>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</si>
  <si>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</si>
  <si>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</si>
  <si>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</si>
  <si>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</si>
  <si>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</si>
  <si>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</si>
  <si>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</si>
  <si>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</si>
  <si>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</si>
  <si>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</si>
  <si>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</si>
  <si>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</si>
  <si>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</si>
  <si>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</si>
  <si>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</si>
  <si>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</si>
  <si>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</si>
  <si>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</si>
  <si>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</si>
  <si>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</si>
  <si>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</si>
  <si>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</si>
  <si>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</si>
  <si>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</si>
  <si>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</si>
  <si>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</si>
  <si>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</si>
  <si>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Petter</t>
  </si>
  <si>
    <t xml:space="preserve">Rao’s Marinara Sauce</t>
  </si>
  <si>
    <t xml:space="preserve">Tuna, seasoned in H2O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</si>
  <si>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</si>
  <si>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</si>
  <si>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</si>
  <si>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</si>
  <si>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</si>
  <si>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</si>
  <si>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</si>
  <si>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</si>
  <si>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</si>
  <si>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</si>
  <si>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</si>
  <si>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</si>
  <si>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</si>
  <si>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</si>
  <si>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</si>
  <si>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</si>
  <si>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Creatine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</si>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</sst>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168</v>
      </c>
      <c r="H2" s="44" t="s">
        <v>169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pane xSplit="0" ySplit="2" topLeftCell="A18" activePane="bottomLeft" state="frozen"/>
      <selection pane="topLeft" activeCell="B1" activeCellId="0" sqref="B1"/>
      <selection pane="bottomLeft" activeCell="Q22" activeCellId="0" sqref="Q2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2" t="s">
        <v>78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52.5266710276805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60" t="n">
        <f aca="false">H3/3500</f>
        <v>0.465236229102313</v>
      </c>
      <c r="K3" s="56" t="n">
        <f aca="false">N3/9</f>
        <v>37.6512272700535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-167.861045430482</v>
      </c>
      <c r="X3" s="62" t="n">
        <f aca="false">-O3+T3</f>
        <v>-28</v>
      </c>
      <c r="Y3" s="62" t="n">
        <f aca="false">-P3+U3</f>
        <v>-26.8746527114224</v>
      </c>
      <c r="Z3" s="63" t="n">
        <f aca="false">SUM(W3:Y3)</f>
        <v>-222.735698141904</v>
      </c>
      <c r="AA3" s="64" t="n">
        <f aca="false">MIN($H3,($H3+Z3))/3500</f>
        <v>0.401597458204626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202.898402541795</v>
      </c>
      <c r="D4" s="69" t="n">
        <f aca="false">$D$3</f>
        <v>150.77332897232</v>
      </c>
      <c r="E4" s="70" t="n">
        <f aca="false">C4-D4</f>
        <v>52.1250735694759</v>
      </c>
      <c r="F4" s="58"/>
      <c r="G4" s="71" t="n">
        <f aca="false">C4*TDEE!$B$5</f>
        <v>2524.66542164232</v>
      </c>
      <c r="H4" s="69" t="n">
        <f aca="false">$E4*31</f>
        <v>1615.87728065375</v>
      </c>
      <c r="I4" s="69" t="n">
        <f aca="false">$G4-$H4</f>
        <v>908.788140988572</v>
      </c>
      <c r="J4" s="60" t="n">
        <f aca="false">H4/3500</f>
        <v>0.461679223043929</v>
      </c>
      <c r="K4" s="69" t="n">
        <f aca="false">N4/9</f>
        <v>38.4792764752388</v>
      </c>
      <c r="L4" s="69" t="n">
        <v>20</v>
      </c>
      <c r="M4" s="56" t="n">
        <f aca="false">Protein_Amt!$B$6</f>
        <v>120.618663177856</v>
      </c>
      <c r="N4" s="69" t="n">
        <f aca="false">MAX(0,I4-(O4+P4))</f>
        <v>346.313488277149</v>
      </c>
      <c r="O4" s="69" t="n">
        <f aca="false">4*L4</f>
        <v>80</v>
      </c>
      <c r="P4" s="69" t="n">
        <f aca="false">4*M4</f>
        <v>482.474652711422</v>
      </c>
      <c r="Q4" s="70" t="n">
        <f aca="false">SUM(N4:P4)</f>
        <v>908.788140988572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-172.703488277149</v>
      </c>
      <c r="X4" s="74" t="n">
        <f aca="false">-O4+T4</f>
        <v>-80</v>
      </c>
      <c r="Y4" s="74" t="n">
        <f aca="false">-P4+U4</f>
        <v>-80.2346527114224</v>
      </c>
      <c r="Z4" s="75" t="n">
        <f aca="false">SUM(W4:Y4)</f>
        <v>-332.938140988572</v>
      </c>
      <c r="AA4" s="64" t="n">
        <f aca="false">MIN($H4,($H4+Z4))/3500</f>
        <v>0.366554039904337</v>
      </c>
      <c r="AB4" s="65" t="n">
        <f aca="false">Scale!C4</f>
        <v>200.2</v>
      </c>
      <c r="AC4" s="66" t="n">
        <f aca="false">C4-AB4</f>
        <v>2.69840254179539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202.531848501891</v>
      </c>
      <c r="D5" s="69" t="n">
        <f aca="false">$D$3</f>
        <v>150.77332897232</v>
      </c>
      <c r="E5" s="70" t="n">
        <f aca="false">C5-D5</f>
        <v>51.7585195295716</v>
      </c>
      <c r="F5" s="58"/>
      <c r="G5" s="71" t="n">
        <f aca="false">C5*TDEE!$B$5</f>
        <v>2520.10438864198</v>
      </c>
      <c r="H5" s="69" t="n">
        <f aca="false">$E5*31</f>
        <v>1604.51410541672</v>
      </c>
      <c r="I5" s="69" t="n">
        <f aca="false">$G5-$H5</f>
        <v>915.590283225264</v>
      </c>
      <c r="J5" s="60" t="n">
        <f aca="false">H5/3500</f>
        <v>0.458432601547634</v>
      </c>
      <c r="K5" s="69" t="n">
        <f aca="false">N5/9</f>
        <v>39.2350700570935</v>
      </c>
      <c r="L5" s="69" t="n">
        <v>20</v>
      </c>
      <c r="M5" s="56" t="n">
        <f aca="false">Protein_Amt!$B$6</f>
        <v>120.618663177856</v>
      </c>
      <c r="N5" s="69" t="n">
        <f aca="false">MAX(0,I5-(O5+P5))</f>
        <v>353.115630513842</v>
      </c>
      <c r="O5" s="69" t="n">
        <f aca="false">4*L5</f>
        <v>80</v>
      </c>
      <c r="P5" s="69" t="n">
        <f aca="false">4*M5</f>
        <v>482.474652711422</v>
      </c>
      <c r="Q5" s="70" t="n">
        <f aca="false">SUM(N5:P5)</f>
        <v>915.590283225264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-70.5156305138418</v>
      </c>
      <c r="X5" s="74" t="n">
        <f aca="false">-O5+T5</f>
        <v>-52</v>
      </c>
      <c r="Y5" s="74" t="n">
        <f aca="false">-P5+U5</f>
        <v>-95.2746527114224</v>
      </c>
      <c r="Z5" s="75" t="n">
        <f aca="false">SUM(W5:Y5)</f>
        <v>-217.790283225264</v>
      </c>
      <c r="AA5" s="64" t="n">
        <f aca="false">MIN($H5,($H5+Z5))/3500</f>
        <v>0.396206806340415</v>
      </c>
      <c r="AB5" s="65" t="n">
        <f aca="false">Scale!C5</f>
        <v>198.4</v>
      </c>
      <c r="AC5" s="66" t="n">
        <f aca="false">C5-AB5</f>
        <v>4.13184850189103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202.135641695551</v>
      </c>
      <c r="D6" s="69" t="n">
        <f aca="false">$D$3</f>
        <v>150.77332897232</v>
      </c>
      <c r="E6" s="70" t="n">
        <f aca="false">C6-D6</f>
        <v>51.3623127232311</v>
      </c>
      <c r="F6" s="58"/>
      <c r="G6" s="71" t="n">
        <f aca="false">C6*TDEE!$B$5</f>
        <v>2515.17438618136</v>
      </c>
      <c r="H6" s="69" t="n">
        <f aca="false">$E6*31</f>
        <v>1592.23169442017</v>
      </c>
      <c r="I6" s="69" t="n">
        <f aca="false">$G6-$H6</f>
        <v>922.942691761197</v>
      </c>
      <c r="J6" s="60" t="n">
        <f aca="false">H6/3500</f>
        <v>0.454923341262904</v>
      </c>
      <c r="K6" s="69" t="n">
        <f aca="false">N6/9</f>
        <v>40.0520043388638</v>
      </c>
      <c r="L6" s="69" t="n">
        <v>20</v>
      </c>
      <c r="M6" s="56" t="n">
        <f aca="false">Protein_Amt!$B$6</f>
        <v>120.618663177856</v>
      </c>
      <c r="N6" s="69" t="n">
        <f aca="false">MAX(0,I6-(O6+P6))</f>
        <v>360.468039049774</v>
      </c>
      <c r="O6" s="69" t="n">
        <f aca="false">4*L6</f>
        <v>80</v>
      </c>
      <c r="P6" s="69" t="n">
        <f aca="false">4*M6</f>
        <v>482.474652711422</v>
      </c>
      <c r="Q6" s="70" t="n">
        <f aca="false">SUM(N6:P6)</f>
        <v>922.942691761197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-184.608039049774</v>
      </c>
      <c r="X6" s="74" t="n">
        <f aca="false">-O6+T6</f>
        <v>-24</v>
      </c>
      <c r="Y6" s="74" t="n">
        <f aca="false">-P6+U6</f>
        <v>53.3653472885777</v>
      </c>
      <c r="Z6" s="75" t="n">
        <f aca="false">SUM(W6:Y6)</f>
        <v>-155.242691761197</v>
      </c>
      <c r="AA6" s="64" t="n">
        <f aca="false">MIN($H6,($H6+Z6))/3500</f>
        <v>0.410568286473991</v>
      </c>
      <c r="AB6" s="65" t="n">
        <f aca="false">Scale!C6</f>
        <v>199.4</v>
      </c>
      <c r="AC6" s="66" t="n">
        <f aca="false">C6-AB6</f>
        <v>2.73564169555061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201.725073409077</v>
      </c>
      <c r="D7" s="69" t="n">
        <f aca="false">$D$3</f>
        <v>150.77332897232</v>
      </c>
      <c r="E7" s="70" t="n">
        <f aca="false">C7-D7</f>
        <v>50.9517444367571</v>
      </c>
      <c r="F7" s="58"/>
      <c r="G7" s="71" t="n">
        <f aca="false">C7*TDEE!$B$5</f>
        <v>2510.06568378105</v>
      </c>
      <c r="H7" s="69" t="n">
        <f aca="false">$E7*31</f>
        <v>1579.50407753947</v>
      </c>
      <c r="I7" s="69" t="n">
        <f aca="false">$G7-$H7</f>
        <v>930.561606241583</v>
      </c>
      <c r="J7" s="60" t="n">
        <f aca="false">H7/3500</f>
        <v>0.451286879296992</v>
      </c>
      <c r="K7" s="69" t="n">
        <f aca="false">N7/9</f>
        <v>40.8985503922401</v>
      </c>
      <c r="L7" s="69" t="n">
        <v>20</v>
      </c>
      <c r="M7" s="56" t="n">
        <f aca="false">Protein_Amt!$B$6</f>
        <v>120.618663177856</v>
      </c>
      <c r="N7" s="69" t="n">
        <f aca="false">MAX(0,I7-(O7+P7))</f>
        <v>368.086953530161</v>
      </c>
      <c r="O7" s="69" t="n">
        <f aca="false">4*L7</f>
        <v>80</v>
      </c>
      <c r="P7" s="69" t="n">
        <f aca="false">4*M7</f>
        <v>482.474652711422</v>
      </c>
      <c r="Q7" s="70" t="n">
        <f aca="false">SUM(N7:P7)</f>
        <v>930.561606241583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826.225714285715</v>
      </c>
      <c r="W7" s="73" t="n">
        <f aca="false">FoodLog!G36</f>
        <v>132.466953530161</v>
      </c>
      <c r="X7" s="73" t="n">
        <f aca="false">FoodLog!H36</f>
        <v>21.1428571428571</v>
      </c>
      <c r="Y7" s="73" t="n">
        <f aca="false">FoodLog!I36</f>
        <v>-49.2739187171491</v>
      </c>
      <c r="Z7" s="76" t="n">
        <f aca="false">FoodLog!J36</f>
        <v>104.335891955869</v>
      </c>
      <c r="AA7" s="64" t="n">
        <f aca="false">MIN($H7,($H7+Z7))/3500</f>
        <v>0.451286879296992</v>
      </c>
      <c r="AB7" s="65" t="n">
        <f aca="false">Scale!C7</f>
        <v>200.3</v>
      </c>
      <c r="AC7" s="66" t="n">
        <f aca="false">C7-AB7</f>
        <v>1.42507340907662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201.27378652978</v>
      </c>
      <c r="D8" s="69" t="n">
        <f aca="false">$D$3</f>
        <v>150.77332897232</v>
      </c>
      <c r="E8" s="70" t="n">
        <f aca="false">C8-D8</f>
        <v>50.5004575574602</v>
      </c>
      <c r="F8" s="58"/>
      <c r="G8" s="71" t="n">
        <f aca="false">C8*TDEE!$B$5</f>
        <v>2504.45031981008</v>
      </c>
      <c r="H8" s="69" t="n">
        <f aca="false">$E8*31</f>
        <v>1565.51418428126</v>
      </c>
      <c r="I8" s="69" t="n">
        <f aca="false">$G8-$H8</f>
        <v>938.936135528813</v>
      </c>
      <c r="J8" s="60" t="n">
        <f aca="false">H8/3500</f>
        <v>0.447289766937504</v>
      </c>
      <c r="K8" s="69" t="n">
        <f aca="false">N8/9</f>
        <v>41.8290536463767</v>
      </c>
      <c r="L8" s="69" t="n">
        <v>20</v>
      </c>
      <c r="M8" s="56" t="n">
        <f aca="false">Protein_Amt!$B$6</f>
        <v>120.618663177856</v>
      </c>
      <c r="N8" s="69" t="n">
        <f aca="false">MAX(0,I8-(O8+P8))</f>
        <v>376.46148281739</v>
      </c>
      <c r="O8" s="69" t="n">
        <f aca="false">4*L8</f>
        <v>80</v>
      </c>
      <c r="P8" s="69" t="n">
        <f aca="false">4*M8</f>
        <v>482.474652711422</v>
      </c>
      <c r="Q8" s="70" t="n">
        <f aca="false">SUM(N8:P8)</f>
        <v>938.936135528813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137.96148281739</v>
      </c>
      <c r="X8" s="72" t="n">
        <f aca="false">FoodLog!H46</f>
        <v>23.2</v>
      </c>
      <c r="Y8" s="72" t="n">
        <f aca="false">FoodLog!I46</f>
        <v>-55.4453472885777</v>
      </c>
      <c r="Z8" s="72" t="n">
        <f aca="false">FoodLog!J46</f>
        <v>105.716135528813</v>
      </c>
      <c r="AA8" s="64" t="n">
        <f aca="false">MIN($H8,($H8+Z8))/3500</f>
        <v>0.447289766937504</v>
      </c>
      <c r="AB8" s="65" t="n">
        <f aca="false">Scale!C8</f>
        <v>200.4</v>
      </c>
      <c r="AC8" s="66" t="n">
        <f aca="false">C8-AB8</f>
        <v>0.873786529779636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200.826496762842</v>
      </c>
      <c r="D9" s="69" t="n">
        <f aca="false">$D$3</f>
        <v>150.77332897232</v>
      </c>
      <c r="E9" s="70" t="n">
        <f aca="false">C9-D9</f>
        <v>50.0531677905227</v>
      </c>
      <c r="F9" s="58"/>
      <c r="G9" s="71" t="n">
        <f aca="false">C9*TDEE!$B$5</f>
        <v>2498.88469191999</v>
      </c>
      <c r="H9" s="69" t="n">
        <f aca="false">$E9*31</f>
        <v>1551.6482015062</v>
      </c>
      <c r="I9" s="69" t="n">
        <f aca="false">$G9-$H9</f>
        <v>947.236490413784</v>
      </c>
      <c r="J9" s="60" t="n">
        <f aca="false">H9/3500</f>
        <v>0.443328057573201</v>
      </c>
      <c r="K9" s="69" t="n">
        <f aca="false">N9/9</f>
        <v>42.7513153002624</v>
      </c>
      <c r="L9" s="69" t="n">
        <v>20</v>
      </c>
      <c r="M9" s="56" t="n">
        <f aca="false">Protein_Amt!$B$6</f>
        <v>120.618663177856</v>
      </c>
      <c r="N9" s="69" t="n">
        <f aca="false">MAX(0,I9-(O9+P9))</f>
        <v>384.761837702361</v>
      </c>
      <c r="O9" s="69" t="n">
        <f aca="false">4*L9</f>
        <v>80</v>
      </c>
      <c r="P9" s="69" t="n">
        <f aca="false">4*M9</f>
        <v>482.474652711422</v>
      </c>
      <c r="Q9" s="70" t="n">
        <f aca="false">SUM(N9:P9)</f>
        <v>947.236490413784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-16.6381622976386</v>
      </c>
      <c r="X9" s="72" t="n">
        <f aca="false">FoodLog!H58</f>
        <v>15.4285714285714</v>
      </c>
      <c r="Y9" s="72" t="n">
        <f aca="false">FoodLog!I58</f>
        <v>-68.131061574292</v>
      </c>
      <c r="Z9" s="72" t="n">
        <f aca="false">FoodLog!J58</f>
        <v>-69.3406524433592</v>
      </c>
      <c r="AA9" s="64" t="n">
        <f aca="false">MIN($H9,($H9+Z9))/3500</f>
        <v>0.423516442589384</v>
      </c>
      <c r="AB9" s="65" t="n">
        <f aca="false">Scale!C9</f>
        <v>199.8</v>
      </c>
      <c r="AC9" s="66" t="n">
        <f aca="false">C9-AB9</f>
        <v>1.02649676284213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200.402980320253</v>
      </c>
      <c r="D10" s="69" t="n">
        <f aca="false">$D$3</f>
        <v>150.77332897232</v>
      </c>
      <c r="E10" s="70" t="n">
        <f aca="false">C10-D10</f>
        <v>49.6296513479333</v>
      </c>
      <c r="F10" s="58"/>
      <c r="G10" s="71" t="n">
        <f aca="false">C10*TDEE!$B$5</f>
        <v>2493.61487557492</v>
      </c>
      <c r="H10" s="69" t="n">
        <f aca="false">$E10*31</f>
        <v>1538.51919178593</v>
      </c>
      <c r="I10" s="69" t="n">
        <f aca="false">$G10-$H10</f>
        <v>955.095683788989</v>
      </c>
      <c r="J10" s="60" t="n">
        <f aca="false">H10/3500</f>
        <v>0.439576911938838</v>
      </c>
      <c r="K10" s="69" t="n">
        <f aca="false">N10/9</f>
        <v>43.6245590086186</v>
      </c>
      <c r="L10" s="69" t="n">
        <v>20</v>
      </c>
      <c r="M10" s="56" t="n">
        <f aca="false">Protein_Amt!$B$6</f>
        <v>120.618663177856</v>
      </c>
      <c r="N10" s="69" t="n">
        <f aca="false">MAX(0,I10-(O10+P10))</f>
        <v>392.621031077567</v>
      </c>
      <c r="O10" s="69" t="n">
        <f aca="false">4*L10</f>
        <v>80</v>
      </c>
      <c r="P10" s="69" t="n">
        <f aca="false">4*M10</f>
        <v>482.474652711422</v>
      </c>
      <c r="Q10" s="70" t="n">
        <f aca="false">SUM(N10:P10)</f>
        <v>955.095683788989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52.0610310775671</v>
      </c>
      <c r="X10" s="72" t="n">
        <f aca="false">FoodLog!H70</f>
        <v>36</v>
      </c>
      <c r="Y10" s="72" t="n">
        <f aca="false">FoodLog!I70</f>
        <v>-10.1653472885777</v>
      </c>
      <c r="Z10" s="72" t="n">
        <f aca="false">FoodLog!J70</f>
        <v>77.8956837889893</v>
      </c>
      <c r="AA10" s="64" t="n">
        <f aca="false">MIN($H10,($H10+Z10))/3500</f>
        <v>0.439576911938838</v>
      </c>
      <c r="AB10" s="65" t="n">
        <f aca="false">Scale!C10</f>
        <v>199.8</v>
      </c>
      <c r="AC10" s="66" t="n">
        <f aca="false">C10-AB10</f>
        <v>0.602980320252755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199.963403408314</v>
      </c>
      <c r="D11" s="69" t="n">
        <f aca="false">$D$3</f>
        <v>150.77332897232</v>
      </c>
      <c r="E11" s="70" t="n">
        <f aca="false">C11-D11</f>
        <v>49.1900744359944</v>
      </c>
      <c r="F11" s="58"/>
      <c r="G11" s="71" t="n">
        <f aca="false">C11*TDEE!$B$5</f>
        <v>2488.14521876234</v>
      </c>
      <c r="H11" s="69" t="n">
        <f aca="false">$E11*31</f>
        <v>1524.89230751583</v>
      </c>
      <c r="I11" s="69" t="n">
        <f aca="false">$G11-$H11</f>
        <v>963.252911246513</v>
      </c>
      <c r="J11" s="60" t="n">
        <f aca="false">H11/3500</f>
        <v>0.435683516433094</v>
      </c>
      <c r="K11" s="69" t="n">
        <f aca="false">N11/9</f>
        <v>44.5309176150101</v>
      </c>
      <c r="L11" s="69" t="n">
        <v>20</v>
      </c>
      <c r="M11" s="56" t="n">
        <f aca="false">Protein_Amt!$B$6</f>
        <v>120.618663177856</v>
      </c>
      <c r="N11" s="69" t="n">
        <f aca="false">MAX(0,I11-(O11+P11))</f>
        <v>400.778258535091</v>
      </c>
      <c r="O11" s="69" t="n">
        <f aca="false">4*L11</f>
        <v>80</v>
      </c>
      <c r="P11" s="69" t="n">
        <f aca="false">4*M11</f>
        <v>482.474652711422</v>
      </c>
      <c r="Q11" s="70" t="n">
        <f aca="false">SUM(N11:P11)</f>
        <v>963.252911246513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-68.481741464909</v>
      </c>
      <c r="X11" s="72" t="n">
        <f aca="false">FoodLog!H82</f>
        <v>0.571428571428569</v>
      </c>
      <c r="Y11" s="72" t="n">
        <f aca="false">FoodLog!I82</f>
        <v>-8.83963300286331</v>
      </c>
      <c r="Z11" s="72" t="n">
        <f aca="false">FoodLog!J82</f>
        <v>-76.7499458963437</v>
      </c>
      <c r="AA11" s="64" t="n">
        <f aca="false">MIN($H11,($H11+Z11))/3500</f>
        <v>0.41375496046271</v>
      </c>
      <c r="AB11" s="65" t="n">
        <f aca="false">Scale!C11</f>
        <v>198.4</v>
      </c>
      <c r="AC11" s="66" t="n">
        <f aca="false">C11-AB11</f>
        <v>1.56340340831392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199.549648447851</v>
      </c>
      <c r="D12" s="69" t="n">
        <f aca="false">$D$3</f>
        <v>150.77332897232</v>
      </c>
      <c r="E12" s="70" t="n">
        <f aca="false">C12-D12</f>
        <v>48.7763194755317</v>
      </c>
      <c r="F12" s="58"/>
      <c r="G12" s="71" t="n">
        <f aca="false">C12*TDEE!$B$5</f>
        <v>2482.99686456819</v>
      </c>
      <c r="H12" s="69" t="n">
        <f aca="false">$E12*31</f>
        <v>1512.06590374148</v>
      </c>
      <c r="I12" s="69" t="n">
        <f aca="false">$G12-$H12</f>
        <v>970.930960826704</v>
      </c>
      <c r="J12" s="60" t="n">
        <f aca="false">H12/3500</f>
        <v>0.432018829640424</v>
      </c>
      <c r="K12" s="69" t="n">
        <f aca="false">N12/9</f>
        <v>45.3840342350313</v>
      </c>
      <c r="L12" s="69" t="n">
        <v>20</v>
      </c>
      <c r="M12" s="56" t="n">
        <f aca="false">Protein_Amt!$B$6</f>
        <v>120.618663177856</v>
      </c>
      <c r="N12" s="69" t="n">
        <f aca="false">MAX(0,I12-(O12+P12))</f>
        <v>408.456308115281</v>
      </c>
      <c r="O12" s="69" t="n">
        <f aca="false">4*L12</f>
        <v>80</v>
      </c>
      <c r="P12" s="69" t="n">
        <f aca="false">4*M12</f>
        <v>482.474652711422</v>
      </c>
      <c r="Q12" s="70" t="n">
        <f aca="false">SUM(N12:P12)</f>
        <v>970.930960826704</v>
      </c>
      <c r="S12" s="72" t="n">
        <f aca="false">VLOOKUP($A12,FoodLog!$A$1:$Z$436,12,0)</f>
        <v>493.92</v>
      </c>
      <c r="T12" s="72" t="n">
        <f aca="false">VLOOKUP($A12,FoodLog!$A$1:$Z$436,13,0)</f>
        <v>28</v>
      </c>
      <c r="U12" s="72" t="n">
        <f aca="false">VLOOKUP($A12,FoodLog!$A$1:$Z$436,14,0)</f>
        <v>458.4</v>
      </c>
      <c r="V12" s="72" t="n">
        <f aca="false">VLOOKUP($A12,FoodLog!$A$1:$Z$436,15,0)</f>
        <v>980.32</v>
      </c>
      <c r="W12" s="72" t="n">
        <f aca="false">VLOOKUP($A12,FoodLog!$A$1:$Z$436,20,0)</f>
        <v>-85.4636918847188</v>
      </c>
      <c r="X12" s="72" t="n">
        <f aca="false">VLOOKUP($A12,FoodLog!$A$1:$Z$436,21,0)</f>
        <v>52</v>
      </c>
      <c r="Y12" s="72" t="n">
        <f aca="false">VLOOKUP($A12,FoodLog!$A$1:$Z$436,22,0)</f>
        <v>24.0746527114223</v>
      </c>
      <c r="Z12" s="72" t="n">
        <f aca="false">VLOOKUP($A12,FoodLog!$A$1:$Z$436,23,0)</f>
        <v>-9.3890391732964</v>
      </c>
      <c r="AA12" s="64" t="n">
        <f aca="false">MIN($H12,($H12+Z12))/3500</f>
        <v>0.429336247019482</v>
      </c>
      <c r="AB12" s="66" t="n">
        <f aca="false">Scale!C12</f>
        <v>197.6</v>
      </c>
      <c r="AC12" s="66" t="n">
        <f aca="false">C12-AB12</f>
        <v>1.94964844785122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199.120312200832</v>
      </c>
      <c r="D13" s="69" t="n">
        <f aca="false">$D$3</f>
        <v>150.77332897232</v>
      </c>
      <c r="E13" s="70" t="n">
        <f aca="false">C13-D13</f>
        <v>48.3469832285122</v>
      </c>
      <c r="F13" s="58"/>
      <c r="G13" s="71" t="n">
        <f aca="false">C13*TDEE!$B$5</f>
        <v>2477.65463237942</v>
      </c>
      <c r="H13" s="69" t="n">
        <f aca="false">$E13*31</f>
        <v>1498.75648008388</v>
      </c>
      <c r="I13" s="69" t="n">
        <f aca="false">$G13-$H13</f>
        <v>978.898152295543</v>
      </c>
      <c r="J13" s="60" t="n">
        <f aca="false">H13/3500</f>
        <v>0.428216137166823</v>
      </c>
      <c r="K13" s="69" t="n">
        <f aca="false">N13/9</f>
        <v>46.2692777315689</v>
      </c>
      <c r="L13" s="69" t="n">
        <v>20</v>
      </c>
      <c r="M13" s="56" t="n">
        <f aca="false">Protein_Amt!$B$6</f>
        <v>120.618663177856</v>
      </c>
      <c r="N13" s="69" t="n">
        <f aca="false">MAX(0,I13-(O13+P13))</f>
        <v>416.42349958412</v>
      </c>
      <c r="O13" s="69" t="n">
        <f aca="false">4*L13</f>
        <v>80</v>
      </c>
      <c r="P13" s="69" t="n">
        <f aca="false">4*M13</f>
        <v>482.474652711422</v>
      </c>
      <c r="Q13" s="70" t="n">
        <f aca="false">SUM(N13:P13)</f>
        <v>978.898152295543</v>
      </c>
      <c r="S13" s="72" t="n">
        <f aca="false">VLOOKUP($A13,FoodLog!$A$1:$Z$436,12,0)</f>
        <v>402.12</v>
      </c>
      <c r="T13" s="72" t="n">
        <f aca="false">VLOOKUP($A13,FoodLog!$A$1:$Z$436,13,0)</f>
        <v>80.5714285714286</v>
      </c>
      <c r="U13" s="72" t="n">
        <f aca="false">VLOOKUP($A13,FoodLog!$A$1:$Z$436,14,0)</f>
        <v>444.205714285714</v>
      </c>
      <c r="V13" s="72" t="n">
        <f aca="false">VLOOKUP($A13,FoodLog!$A$1:$Z$436,15,0)</f>
        <v>926.897142857143</v>
      </c>
      <c r="W13" s="72" t="n">
        <f aca="false">VLOOKUP($A13,FoodLog!$A$1:$Z$436,16,0)</f>
        <v>14.3034995841205</v>
      </c>
      <c r="X13" s="72" t="n">
        <f aca="false">VLOOKUP($A13,FoodLog!$A$1:$Z$436,17,0)</f>
        <v>-0.571428571428569</v>
      </c>
      <c r="Y13" s="72" t="n">
        <f aca="false">VLOOKUP($A13,FoodLog!$A$1:$Z$436,18,0)</f>
        <v>38.2689384257081</v>
      </c>
      <c r="Z13" s="72" t="n">
        <f aca="false">VLOOKUP($A13,FoodLog!$A$1:$Z$436,19,0)</f>
        <v>52.0010094383999</v>
      </c>
      <c r="AA13" s="64" t="n">
        <f aca="false">MIN($H13,($H13+Z13))/3500</f>
        <v>0.428216137166823</v>
      </c>
      <c r="AB13" s="66" t="n">
        <f aca="false">Scale!C13</f>
        <v>198</v>
      </c>
      <c r="AC13" s="66" t="n">
        <f aca="false">C13-AB13</f>
        <v>1.12031220083173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198.692096063665</v>
      </c>
      <c r="D14" s="69" t="n">
        <f aca="false">$D$3</f>
        <v>150.77332897232</v>
      </c>
      <c r="E14" s="70" t="n">
        <f aca="false">C14-D14</f>
        <v>47.9187670913454</v>
      </c>
      <c r="F14" s="58"/>
      <c r="G14" s="71" t="n">
        <f aca="false">C14*TDEE!$B$5</f>
        <v>2472.32633772086</v>
      </c>
      <c r="H14" s="69" t="n">
        <f aca="false">$E14*31</f>
        <v>1485.48177983171</v>
      </c>
      <c r="I14" s="69" t="n">
        <f aca="false">$G14-$H14</f>
        <v>986.844557889152</v>
      </c>
      <c r="J14" s="60" t="n">
        <f aca="false">H14/3500</f>
        <v>0.424423365666202</v>
      </c>
      <c r="K14" s="69" t="n">
        <f aca="false">N14/9</f>
        <v>47.1522116864144</v>
      </c>
      <c r="L14" s="69" t="n">
        <v>20</v>
      </c>
      <c r="M14" s="56" t="n">
        <f aca="false">Protein_Amt!$B$6</f>
        <v>120.618663177856</v>
      </c>
      <c r="N14" s="69" t="n">
        <f aca="false">MAX(0,I14-(O14+P14))</f>
        <v>424.369905177729</v>
      </c>
      <c r="O14" s="69" t="n">
        <f aca="false">4*L14</f>
        <v>80</v>
      </c>
      <c r="P14" s="69" t="n">
        <f aca="false">4*M14</f>
        <v>482.474652711422</v>
      </c>
      <c r="Q14" s="70" t="n">
        <f aca="false">SUM(N14:P14)</f>
        <v>986.844557889152</v>
      </c>
      <c r="S14" s="72" t="n">
        <f aca="false">VLOOKUP($A14,FoodLog!$A$1:$Z$436,12,0)</f>
        <v>462.6</v>
      </c>
      <c r="T14" s="72" t="n">
        <f aca="false">VLOOKUP($A14,FoodLog!$A$1:$Z$436,13,0)</f>
        <v>52.5714285714286</v>
      </c>
      <c r="U14" s="72" t="n">
        <f aca="false">VLOOKUP($A14,FoodLog!$A$1:$Z$436,14,0)</f>
        <v>498.285714285714</v>
      </c>
      <c r="V14" s="72" t="n">
        <f aca="false">VLOOKUP($A14,FoodLog!$A$1:$Z$436,15,0)</f>
        <v>1013.45714285714</v>
      </c>
      <c r="W14" s="72" t="n">
        <f aca="false">VLOOKUP($A14,FoodLog!$A$1:$Z$436,16,0)</f>
        <v>-38.2300948222706</v>
      </c>
      <c r="X14" s="72" t="n">
        <f aca="false">VLOOKUP($A14,FoodLog!$A$1:$Z$436,17,0)</f>
        <v>27.4285714285714</v>
      </c>
      <c r="Y14" s="72" t="n">
        <f aca="false">VLOOKUP($A14,FoodLog!$A$1:$Z$436,18,0)</f>
        <v>-15.8110615742919</v>
      </c>
      <c r="Z14" s="72" t="n">
        <f aca="false">VLOOKUP($A14,FoodLog!$A$1:$Z$436,19,0)</f>
        <v>-26.6125849679911</v>
      </c>
      <c r="AA14" s="64" t="n">
        <f aca="false">MIN($H14,($H14+Z14))/3500</f>
        <v>0.416819769961062</v>
      </c>
      <c r="AB14" s="66" t="n">
        <f aca="false">Scale!C14</f>
        <v>198</v>
      </c>
      <c r="AC14" s="66" t="n">
        <f aca="false">C14-AB14</f>
        <v>0.692096063664906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198.275276293704</v>
      </c>
      <c r="D15" s="69" t="n">
        <f aca="false">$D$3</f>
        <v>150.77332897232</v>
      </c>
      <c r="E15" s="70" t="n">
        <f aca="false">C15-D15</f>
        <v>47.5019473213844</v>
      </c>
      <c r="F15" s="58"/>
      <c r="G15" s="71" t="n">
        <f aca="false">C15*TDEE!$B$5</f>
        <v>2467.13984809307</v>
      </c>
      <c r="H15" s="69" t="n">
        <f aca="false">$E15*31</f>
        <v>1472.56036696292</v>
      </c>
      <c r="I15" s="69" t="n">
        <f aca="false">$G15-$H15</f>
        <v>994.579481130157</v>
      </c>
      <c r="J15" s="60" t="n">
        <f aca="false">H15/3500</f>
        <v>0.420731533417976</v>
      </c>
      <c r="K15" s="69" t="n">
        <f aca="false">N15/9</f>
        <v>48.0116476020816</v>
      </c>
      <c r="L15" s="69" t="n">
        <v>20</v>
      </c>
      <c r="M15" s="56" t="n">
        <f aca="false">Protein_Amt!$B$6</f>
        <v>120.618663177856</v>
      </c>
      <c r="N15" s="69" t="n">
        <f aca="false">MAX(0,I15-(O15+P15))</f>
        <v>432.104828418735</v>
      </c>
      <c r="O15" s="69" t="n">
        <f aca="false">4*L15</f>
        <v>80</v>
      </c>
      <c r="P15" s="69" t="n">
        <f aca="false">4*M15</f>
        <v>482.474652711422</v>
      </c>
      <c r="Q15" s="70" t="n">
        <f aca="false">SUM(N15:P15)</f>
        <v>994.579481130157</v>
      </c>
      <c r="S15" s="72" t="n">
        <f aca="false">VLOOKUP($A15,FoodLog!$A$1:$Z$10004,12,0)</f>
        <v>469.35</v>
      </c>
      <c r="T15" s="72" t="n">
        <f aca="false">VLOOKUP($A15,FoodLog!$A$1:$Z$10004,13,0)</f>
        <v>60.5714285714286</v>
      </c>
      <c r="U15" s="72" t="n">
        <f aca="false">VLOOKUP($A15,FoodLog!$A$1:$Z$10004,14,0)</f>
        <v>518.285714285714</v>
      </c>
      <c r="V15" s="72" t="n">
        <f aca="false">VLOOKUP($A15,FoodLog!$A$1:$Z$10004,15,0)</f>
        <v>1048.20714285714</v>
      </c>
      <c r="W15" s="72" t="n">
        <f aca="false">VLOOKUP($A15,FoodLog!$A$1:$Z$10004,16,0)</f>
        <v>-37.2451715812652</v>
      </c>
      <c r="X15" s="72" t="n">
        <f aca="false">VLOOKUP($A15,FoodLog!$A$1:$Z$10004,17,0)</f>
        <v>19.4285714285714</v>
      </c>
      <c r="Y15" s="72" t="n">
        <f aca="false">VLOOKUP($A15,FoodLog!$A$1:$Z$10004,18,0)</f>
        <v>-35.8110615742918</v>
      </c>
      <c r="Z15" s="72" t="n">
        <f aca="false">VLOOKUP($A15,FoodLog!$A$1:$Z$10004,19,0)</f>
        <v>-53.6276617269857</v>
      </c>
      <c r="AA15" s="64" t="n">
        <f aca="false">MIN($H15,($H15+Z15))/3500</f>
        <v>0.405409344353123</v>
      </c>
      <c r="AB15" s="66" t="n">
        <f aca="false">Scale!C15</f>
        <v>198.8</v>
      </c>
      <c r="AC15" s="66" t="n">
        <f aca="false">C15-AB15</f>
        <v>-0.524723706296157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197.869866949351</v>
      </c>
      <c r="D16" s="69" t="n">
        <f aca="false">$D$3</f>
        <v>150.77332897232</v>
      </c>
      <c r="E16" s="70" t="n">
        <f aca="false">C16-D16</f>
        <v>47.0965379770312</v>
      </c>
      <c r="F16" s="58"/>
      <c r="G16" s="71" t="n">
        <f aca="false">C16*TDEE!$B$5</f>
        <v>2462.0953384248</v>
      </c>
      <c r="H16" s="69" t="n">
        <f aca="false">$E16*31</f>
        <v>1459.99267728797</v>
      </c>
      <c r="I16" s="69" t="n">
        <f aca="false">$G16-$H16</f>
        <v>1002.10266113683</v>
      </c>
      <c r="J16" s="60" t="n">
        <f aca="false">H16/3500</f>
        <v>0.41714076493942</v>
      </c>
      <c r="K16" s="69" t="n">
        <f aca="false">N16/9</f>
        <v>48.8475564917122</v>
      </c>
      <c r="L16" s="69" t="n">
        <v>20</v>
      </c>
      <c r="M16" s="56" t="n">
        <f aca="false">Protein_Amt!$B$6</f>
        <v>120.618663177856</v>
      </c>
      <c r="N16" s="69" t="n">
        <f aca="false">MAX(0,I16-(O16+P16))</f>
        <v>439.62800842541</v>
      </c>
      <c r="O16" s="69" t="n">
        <f aca="false">4*L16</f>
        <v>80</v>
      </c>
      <c r="P16" s="69" t="n">
        <f aca="false">4*M16</f>
        <v>482.474652711422</v>
      </c>
      <c r="Q16" s="70" t="n">
        <f aca="false">SUM(N16:P16)</f>
        <v>1002.10266113683</v>
      </c>
      <c r="S16" s="72" t="n">
        <f aca="false">VLOOKUP($A16,FoodLog!$A$1:$Z$10004,12,0)</f>
        <v>452.07</v>
      </c>
      <c r="T16" s="72" t="n">
        <f aca="false">VLOOKUP($A16,FoodLog!$A$1:$Z$10004,13,0)</f>
        <v>20</v>
      </c>
      <c r="U16" s="72" t="n">
        <f aca="false">VLOOKUP($A16,FoodLog!$A$1:$Z$10004,14,0)</f>
        <v>525.6</v>
      </c>
      <c r="V16" s="72" t="n">
        <f aca="false">VLOOKUP($A16,FoodLog!$A$1:$Z$10004,15,0)</f>
        <v>997.67</v>
      </c>
      <c r="W16" s="72" t="n">
        <f aca="false">VLOOKUP($A16,FoodLog!$A$1:$Z$10004,16,0)</f>
        <v>-12.4419915745901</v>
      </c>
      <c r="X16" s="72" t="n">
        <f aca="false">VLOOKUP($A16,FoodLog!$A$1:$Z$10004,17,0)</f>
        <v>60</v>
      </c>
      <c r="Y16" s="72" t="n">
        <f aca="false">VLOOKUP($A16,FoodLog!$A$1:$Z$10004,18,0)</f>
        <v>-43.1253472885777</v>
      </c>
      <c r="Z16" s="72" t="n">
        <f aca="false">VLOOKUP($A16,FoodLog!$A$1:$Z$10004,19,0)</f>
        <v>4.43266113683217</v>
      </c>
      <c r="AA16" s="64" t="n">
        <f aca="false">MIN($H16,($H16+Z16))/3500</f>
        <v>0.41714076493942</v>
      </c>
      <c r="AB16" s="66" t="n">
        <f aca="false">Scale!C16</f>
        <v>198.6</v>
      </c>
      <c r="AC16" s="66" t="n">
        <f aca="false">C16-AB16</f>
        <v>-0.730133050649272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197.452726184411</v>
      </c>
      <c r="D17" s="69" t="n">
        <f aca="false">$D$3</f>
        <v>150.77332897232</v>
      </c>
      <c r="E17" s="70" t="n">
        <f aca="false">C17-D17</f>
        <v>46.6793972120918</v>
      </c>
      <c r="F17" s="58"/>
      <c r="G17" s="71" t="n">
        <f aca="false">C17*TDEE!$B$5</f>
        <v>2456.90485465555</v>
      </c>
      <c r="H17" s="69" t="n">
        <f aca="false">$E17*31</f>
        <v>1447.06131357485</v>
      </c>
      <c r="I17" s="69" t="n">
        <f aca="false">$G17-$H17</f>
        <v>1009.8435410807</v>
      </c>
      <c r="J17" s="60" t="n">
        <f aca="false">H17/3500</f>
        <v>0.413446089592813</v>
      </c>
      <c r="K17" s="69" t="n">
        <f aca="false">N17/9</f>
        <v>49.7076542632536</v>
      </c>
      <c r="L17" s="69" t="n">
        <v>20</v>
      </c>
      <c r="M17" s="56" t="n">
        <f aca="false">Protein_Amt!$B$6</f>
        <v>120.618663177856</v>
      </c>
      <c r="N17" s="69" t="n">
        <f aca="false">MAX(0,I17-(O17+P17))</f>
        <v>447.368888369282</v>
      </c>
      <c r="O17" s="69" t="n">
        <f aca="false">4*L17</f>
        <v>80</v>
      </c>
      <c r="P17" s="69" t="n">
        <f aca="false">4*M17</f>
        <v>482.474652711422</v>
      </c>
      <c r="Q17" s="70" t="n">
        <f aca="false">SUM(N17:P17)</f>
        <v>1009.8435410807</v>
      </c>
      <c r="S17" s="72" t="n">
        <f aca="false">VLOOKUP($A17,FoodLog!$A$1:$Z$10004,12,0)</f>
        <v>519.75</v>
      </c>
      <c r="T17" s="72" t="n">
        <f aca="false">VLOOKUP($A17,FoodLog!$A$1:$Z$10004,13,0)</f>
        <v>55.5428571428571</v>
      </c>
      <c r="U17" s="72" t="n">
        <f aca="false">VLOOKUP($A17,FoodLog!$A$1:$Z$10004,14,0)</f>
        <v>463.371428571429</v>
      </c>
      <c r="V17" s="72" t="n">
        <f aca="false">VLOOKUP($A17,FoodLog!$A$1:$Z$10004,15,0)</f>
        <v>1038.66428571429</v>
      </c>
      <c r="W17" s="72" t="n">
        <f aca="false">VLOOKUP($A17,FoodLog!$A$1:$Z$10004,16,0)</f>
        <v>-72.3811116307181</v>
      </c>
      <c r="X17" s="72" t="n">
        <f aca="false">VLOOKUP($A17,FoodLog!$A$1:$Z$10004,17,0)</f>
        <v>24.4571428571429</v>
      </c>
      <c r="Y17" s="72" t="n">
        <f aca="false">VLOOKUP($A17,FoodLog!$A$1:$Z$10004,18,0)</f>
        <v>19.1032241399938</v>
      </c>
      <c r="Z17" s="72" t="n">
        <f aca="false">VLOOKUP($A17,FoodLog!$A$1:$Z$10004,19,0)</f>
        <v>-28.8207446335814</v>
      </c>
      <c r="AA17" s="64" t="n">
        <f aca="false">MIN($H17,($H17+Z17))/3500</f>
        <v>0.405211591126076</v>
      </c>
      <c r="AB17" s="66" t="n">
        <f aca="false">Scale!C17</f>
        <v>198.2</v>
      </c>
      <c r="AC17" s="66" t="n">
        <f aca="false">C17-AB17</f>
        <v>-0.747273815588699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197.047514593285</v>
      </c>
      <c r="D18" s="69" t="n">
        <f aca="false">$D$3</f>
        <v>150.77332897232</v>
      </c>
      <c r="E18" s="70" t="n">
        <f aca="false">C18-D18</f>
        <v>46.2741856209657</v>
      </c>
      <c r="F18" s="58"/>
      <c r="G18" s="71" t="n">
        <f aca="false">C18*TDEE!$B$5</f>
        <v>2451.86280563127</v>
      </c>
      <c r="H18" s="69" t="n">
        <f aca="false">$E18*31</f>
        <v>1434.49975424994</v>
      </c>
      <c r="I18" s="69" t="n">
        <f aca="false">$G18-$H18</f>
        <v>1017.36305138133</v>
      </c>
      <c r="J18" s="60" t="n">
        <f aca="false">H18/3500</f>
        <v>0.409857072642839</v>
      </c>
      <c r="K18" s="69" t="n">
        <f aca="false">N18/9</f>
        <v>50.5431554077673</v>
      </c>
      <c r="L18" s="69" t="n">
        <v>20</v>
      </c>
      <c r="M18" s="56" t="n">
        <f aca="false">Protein_Amt!$B$6</f>
        <v>120.618663177856</v>
      </c>
      <c r="N18" s="69" t="n">
        <f aca="false">MAX(0,I18-(O18+P18))</f>
        <v>454.888398669906</v>
      </c>
      <c r="O18" s="69" t="n">
        <f aca="false">4*L18</f>
        <v>80</v>
      </c>
      <c r="P18" s="69" t="n">
        <f aca="false">4*M18</f>
        <v>482.474652711422</v>
      </c>
      <c r="Q18" s="70" t="n">
        <f aca="false">SUM(N18:P18)</f>
        <v>1017.36305138133</v>
      </c>
      <c r="S18" s="72" t="n">
        <f aca="false">VLOOKUP($A18,FoodLog!$A$1:$Z$10004,12,0)</f>
        <v>526.5</v>
      </c>
      <c r="T18" s="72" t="n">
        <f aca="false">VLOOKUP($A18,FoodLog!$A$1:$Z$10004,13,0)</f>
        <v>65.4857142857143</v>
      </c>
      <c r="U18" s="72" t="n">
        <f aca="false">VLOOKUP($A18,FoodLog!$A$1:$Z$10004,14,0)</f>
        <v>498.742857142857</v>
      </c>
      <c r="V18" s="72" t="n">
        <f aca="false">VLOOKUP($A18,FoodLog!$A$1:$Z$10004,15,0)</f>
        <v>1090.72857142857</v>
      </c>
      <c r="W18" s="72" t="n">
        <f aca="false">VLOOKUP($A18,FoodLog!$A$1:$Z$10004,16,0)</f>
        <v>-71.6116013300939</v>
      </c>
      <c r="X18" s="72" t="n">
        <f aca="false">VLOOKUP($A18,FoodLog!$A$1:$Z$10004,17,0)</f>
        <v>14.5142857142857</v>
      </c>
      <c r="Y18" s="72" t="n">
        <f aca="false">VLOOKUP($A18,FoodLog!$A$1:$Z$10004,18,0)</f>
        <v>-16.2682044314348</v>
      </c>
      <c r="Z18" s="72" t="n">
        <f aca="false">VLOOKUP($A18,FoodLog!$A$1:$Z$10004,19,0)</f>
        <v>-73.3655200472429</v>
      </c>
      <c r="AA18" s="64" t="n">
        <f aca="false">MIN($H18,($H18+Z18))/3500</f>
        <v>0.388895495486484</v>
      </c>
      <c r="AB18" s="65" t="n">
        <f aca="false">Scale!C18</f>
        <v>197.2</v>
      </c>
      <c r="AC18" s="66" t="n">
        <f aca="false">C18-AB18</f>
        <v>-0.15248540671476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196.658619097799</v>
      </c>
      <c r="D19" s="69" t="n">
        <f aca="false">$D$3</f>
        <v>150.77332897232</v>
      </c>
      <c r="E19" s="70" t="n">
        <f aca="false">C19-D19</f>
        <v>45.8852901254793</v>
      </c>
      <c r="F19" s="58"/>
      <c r="G19" s="71" t="n">
        <f aca="false">C19*TDEE!$B$5</f>
        <v>2447.02377783318</v>
      </c>
      <c r="H19" s="69" t="n">
        <f aca="false">$E19*31</f>
        <v>1422.44399388986</v>
      </c>
      <c r="I19" s="69" t="n">
        <f aca="false">$G19-$H19</f>
        <v>1024.57978394332</v>
      </c>
      <c r="J19" s="60" t="n">
        <f aca="false">H19/3500</f>
        <v>0.406412569682816</v>
      </c>
      <c r="K19" s="69" t="n">
        <f aca="false">N19/9</f>
        <v>51.3450145813222</v>
      </c>
      <c r="L19" s="69" t="n">
        <v>20</v>
      </c>
      <c r="M19" s="56" t="n">
        <f aca="false">Protein_Amt!$B$6</f>
        <v>120.618663177856</v>
      </c>
      <c r="N19" s="69" t="n">
        <f aca="false">MAX(0,I19-(O19+P19))</f>
        <v>462.1051312319</v>
      </c>
      <c r="O19" s="69" t="n">
        <f aca="false">4*L19</f>
        <v>80</v>
      </c>
      <c r="P19" s="69" t="n">
        <f aca="false">4*M19</f>
        <v>482.474652711422</v>
      </c>
      <c r="Q19" s="70" t="n">
        <f aca="false">SUM(N19:P19)</f>
        <v>1024.57978394332</v>
      </c>
      <c r="S19" s="72" t="n">
        <f aca="false">VLOOKUP($A19,FoodLog!$A$1:$Z$10004,12,0)</f>
        <v>483.48</v>
      </c>
      <c r="T19" s="72" t="n">
        <f aca="false">VLOOKUP($A19,FoodLog!$A$1:$Z$10004,13,0)</f>
        <v>43.7142857142857</v>
      </c>
      <c r="U19" s="72" t="n">
        <f aca="false">VLOOKUP($A19,FoodLog!$A$1:$Z$10004,14,0)</f>
        <v>518.977142857143</v>
      </c>
      <c r="V19" s="72" t="n">
        <f aca="false">VLOOKUP($A19,FoodLog!$A$1:$Z$10004,15,0)</f>
        <v>1046.17142857143</v>
      </c>
      <c r="W19" s="72" t="n">
        <f aca="false">VLOOKUP($A19,FoodLog!$A$1:$Z$10004,16,0)</f>
        <v>-21.3748687681</v>
      </c>
      <c r="X19" s="72" t="n">
        <f aca="false">VLOOKUP($A19,FoodLog!$A$1:$Z$10004,17,0)</f>
        <v>36.2857142857143</v>
      </c>
      <c r="Y19" s="72" t="n">
        <f aca="false">VLOOKUP($A19,FoodLog!$A$1:$Z$10004,18,0)</f>
        <v>-36.5024901457205</v>
      </c>
      <c r="Z19" s="72" t="n">
        <f aca="false">VLOOKUP($A19,FoodLog!$A$1:$Z$10004,19,0)</f>
        <v>-21.5916446281062</v>
      </c>
      <c r="AA19" s="64" t="n">
        <f aca="false">MIN($H19,($H19+Z19))/3500</f>
        <v>0.4002435283605</v>
      </c>
      <c r="AB19" s="65" t="n">
        <f aca="false">Scale!C19</f>
        <v>197.8</v>
      </c>
      <c r="AC19" s="66" t="n">
        <f aca="false">C19-AB19</f>
        <v>-1.14138090220126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196.258375569438</v>
      </c>
      <c r="D20" s="69" t="n">
        <f aca="false">$D$3</f>
        <v>150.77332897232</v>
      </c>
      <c r="E20" s="70" t="n">
        <f aca="false">C20-D20</f>
        <v>45.4850465971188</v>
      </c>
      <c r="F20" s="58"/>
      <c r="G20" s="71" t="n">
        <f aca="false">C20*TDEE!$B$5</f>
        <v>2442.04354642855</v>
      </c>
      <c r="H20" s="69" t="n">
        <f aca="false">$E20*31</f>
        <v>1410.03644451068</v>
      </c>
      <c r="I20" s="69" t="n">
        <f aca="false">$G20-$H20</f>
        <v>1032.00710191787</v>
      </c>
      <c r="J20" s="60" t="n">
        <f aca="false">H20/3500</f>
        <v>0.40286755557448</v>
      </c>
      <c r="K20" s="69" t="n">
        <f aca="false">N20/9</f>
        <v>52.1702721340495</v>
      </c>
      <c r="L20" s="69" t="n">
        <v>20</v>
      </c>
      <c r="M20" s="56" t="n">
        <f aca="false">Protein_Amt!$B$6</f>
        <v>120.618663177856</v>
      </c>
      <c r="N20" s="69" t="n">
        <f aca="false">MAX(0,I20-(O20+P20))</f>
        <v>469.532449206446</v>
      </c>
      <c r="O20" s="69" t="n">
        <f aca="false">4*L20</f>
        <v>80</v>
      </c>
      <c r="P20" s="69" t="n">
        <f aca="false">4*M20</f>
        <v>482.474652711422</v>
      </c>
      <c r="Q20" s="70" t="n">
        <f aca="false">SUM(N20:P20)</f>
        <v>1032.00710191787</v>
      </c>
      <c r="S20" s="72" t="n">
        <f aca="false">VLOOKUP($A20,FoodLog!$A$1:$Z$10004,12,0)</f>
        <v>504.9</v>
      </c>
      <c r="T20" s="72" t="n">
        <f aca="false">VLOOKUP($A20,FoodLog!$A$1:$Z$10004,13,0)</f>
        <v>51.7142857142857</v>
      </c>
      <c r="U20" s="72" t="n">
        <f aca="false">VLOOKUP($A20,FoodLog!$A$1:$Z$10004,14,0)</f>
        <v>476.657142857143</v>
      </c>
      <c r="V20" s="72" t="n">
        <f aca="false">VLOOKUP($A20,FoodLog!$A$1:$Z$10004,15,0)</f>
        <v>1033.27142857143</v>
      </c>
      <c r="W20" s="72" t="n">
        <f aca="false">VLOOKUP($A20,FoodLog!$A$1:$Z$10004,16,0)</f>
        <v>-35.3675507935544</v>
      </c>
      <c r="X20" s="72" t="n">
        <f aca="false">VLOOKUP($A20,FoodLog!$A$1:$Z$10004,17,0)</f>
        <v>28.2857142857143</v>
      </c>
      <c r="Y20" s="72" t="n">
        <f aca="false">VLOOKUP($A20,FoodLog!$A$1:$Z$10004,18,0)</f>
        <v>5.81750985427954</v>
      </c>
      <c r="Z20" s="72" t="n">
        <f aca="false">VLOOKUP($A20,FoodLog!$A$1:$Z$10004,19,0)</f>
        <v>-1.2643266535606</v>
      </c>
      <c r="AA20" s="64" t="n">
        <f aca="false">MIN($H20,($H20+Z20))/3500</f>
        <v>0.402506319387749</v>
      </c>
      <c r="AB20" s="65" t="n">
        <f aca="false">Scale!C20</f>
        <v>197.8</v>
      </c>
      <c r="AC20" s="66" t="n">
        <f aca="false">C20-AB20</f>
        <v>-1.54162443056177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195.855869250051</v>
      </c>
      <c r="D21" s="69" t="n">
        <f aca="false">$D$3</f>
        <v>150.77332897232</v>
      </c>
      <c r="E21" s="70" t="n">
        <f aca="false">C21-D21</f>
        <v>45.082540277731</v>
      </c>
      <c r="F21" s="58"/>
      <c r="G21" s="71" t="n">
        <f aca="false">C21*TDEE!$B$5</f>
        <v>2437.03515910849</v>
      </c>
      <c r="H21" s="69" t="n">
        <f aca="false">$E21*31</f>
        <v>1397.55874860966</v>
      </c>
      <c r="I21" s="69" t="n">
        <f aca="false">$G21-$H21</f>
        <v>1039.47641049883</v>
      </c>
      <c r="J21" s="60" t="n">
        <f aca="false">H21/3500</f>
        <v>0.39930249960276</v>
      </c>
      <c r="K21" s="69" t="n">
        <f aca="false">N21/9</f>
        <v>53.0001953097118</v>
      </c>
      <c r="L21" s="69" t="n">
        <v>20</v>
      </c>
      <c r="M21" s="56" t="n">
        <f aca="false">Protein_Amt!$B$6</f>
        <v>120.618663177856</v>
      </c>
      <c r="N21" s="69" t="n">
        <f aca="false">MAX(0,I21-(O21+P21))</f>
        <v>477.001757787406</v>
      </c>
      <c r="O21" s="69" t="n">
        <f aca="false">4*L21</f>
        <v>80</v>
      </c>
      <c r="P21" s="69" t="n">
        <f aca="false">4*M21</f>
        <v>482.474652711422</v>
      </c>
      <c r="Q21" s="70" t="n">
        <f aca="false">SUM(N21:P21)</f>
        <v>1039.47641049883</v>
      </c>
      <c r="S21" s="72" t="n">
        <f aca="false">VLOOKUP($A21,FoodLog!$A$1:$Z$10004,12,0)</f>
        <v>504.9</v>
      </c>
      <c r="T21" s="72" t="n">
        <f aca="false">VLOOKUP($A21,FoodLog!$A$1:$Z$10004,13,0)</f>
        <v>51.7142857142857</v>
      </c>
      <c r="U21" s="72" t="n">
        <f aca="false">VLOOKUP($A21,FoodLog!$A$1:$Z$10004,14,0)</f>
        <v>476.657142857143</v>
      </c>
      <c r="V21" s="72" t="n">
        <f aca="false">VLOOKUP($A21,FoodLog!$A$1:$Z$10004,15,0)</f>
        <v>1033.27142857143</v>
      </c>
      <c r="W21" s="72" t="n">
        <f aca="false">VLOOKUP($A21,FoodLog!$A$1:$Z$10004,16,0)</f>
        <v>-27.8982422125943</v>
      </c>
      <c r="X21" s="72" t="n">
        <f aca="false">VLOOKUP($A21,FoodLog!$A$1:$Z$10004,17,0)</f>
        <v>28.2857142857143</v>
      </c>
      <c r="Y21" s="72" t="n">
        <f aca="false">VLOOKUP($A21,FoodLog!$A$1:$Z$10004,18,0)</f>
        <v>5.81750985427954</v>
      </c>
      <c r="Z21" s="72" t="n">
        <f aca="false">VLOOKUP($A21,FoodLog!$A$1:$Z$10004,19,0)</f>
        <v>6.20498192739956</v>
      </c>
      <c r="AA21" s="64" t="n">
        <f aca="false">MIN($H21,($H21+Z21))/3500</f>
        <v>0.39930249960276</v>
      </c>
      <c r="AB21" s="65" t="n">
        <f aca="false">Scale!C21</f>
        <v>197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195.456566750448</v>
      </c>
      <c r="D22" s="69" t="n">
        <f aca="false">$D$3</f>
        <v>150.77332897232</v>
      </c>
      <c r="E22" s="70" t="n">
        <f aca="false">C22-D22</f>
        <v>44.6832377781282</v>
      </c>
      <c r="F22" s="58"/>
      <c r="G22" s="71" t="n">
        <f aca="false">C22*TDEE!$B$5</f>
        <v>2432.06663692747</v>
      </c>
      <c r="H22" s="69" t="n">
        <f aca="false">$E22*31</f>
        <v>1385.18037112198</v>
      </c>
      <c r="I22" s="69" t="n">
        <f aca="false">$G22-$H22</f>
        <v>1046.88626580549</v>
      </c>
      <c r="J22" s="60" t="n">
        <f aca="false">H22/3500</f>
        <v>0.395765820320564</v>
      </c>
      <c r="K22" s="69" t="n">
        <f aca="false">N22/9</f>
        <v>53.823512566008</v>
      </c>
      <c r="L22" s="69" t="n">
        <v>20</v>
      </c>
      <c r="M22" s="56" t="n">
        <f aca="false">Protein_Amt!$B$6</f>
        <v>120.618663177856</v>
      </c>
      <c r="N22" s="69" t="n">
        <f aca="false">MAX(0,I22-(O22+P22))</f>
        <v>484.411613094072</v>
      </c>
      <c r="O22" s="69" t="n">
        <f aca="false">4*L22</f>
        <v>80</v>
      </c>
      <c r="P22" s="69" t="n">
        <f aca="false">4*M22</f>
        <v>482.474652711422</v>
      </c>
      <c r="Q22" s="70" t="n">
        <f aca="false">SUM(N22:P22)</f>
        <v>1046.88626580549</v>
      </c>
      <c r="S22" s="72" t="n">
        <f aca="false">VLOOKUP($A22,FoodLog!$A$1:$Z$10004,12,0)</f>
        <v>426.6</v>
      </c>
      <c r="T22" s="72" t="n">
        <f aca="false">VLOOKUP($A22,FoodLog!$A$1:$Z$10004,13,0)</f>
        <v>65.6</v>
      </c>
      <c r="U22" s="72" t="n">
        <f aca="false">VLOOKUP($A22,FoodLog!$A$1:$Z$10004,14,0)</f>
        <v>500.4</v>
      </c>
      <c r="V22" s="72" t="n">
        <f aca="false">VLOOKUP($A22,FoodLog!$A$1:$Z$10004,15,0)</f>
        <v>992.6</v>
      </c>
      <c r="W22" s="72" t="n">
        <f aca="false">VLOOKUP($A22,FoodLog!$A$1:$Z$10004,16,0)</f>
        <v>57.8116130940715</v>
      </c>
      <c r="X22" s="72" t="n">
        <f aca="false">VLOOKUP($A22,FoodLog!$A$1:$Z$10004,17,0)</f>
        <v>14.4</v>
      </c>
      <c r="Y22" s="72" t="n">
        <f aca="false">VLOOKUP($A22,FoodLog!$A$1:$Z$10004,18,0)</f>
        <v>-17.9253472885776</v>
      </c>
      <c r="Z22" s="72" t="n">
        <f aca="false">VLOOKUP($A22,FoodLog!$A$1:$Z$10004,19,0)</f>
        <v>54.2862658054938</v>
      </c>
      <c r="AA22" s="64" t="n">
        <f aca="false">MIN($H22,($H22+Z22))/3500</f>
        <v>0.395765820320564</v>
      </c>
      <c r="AB22" s="65" t="n">
        <f aca="false">Scale!C22</f>
        <v>197.2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195.060800930127</v>
      </c>
      <c r="D23" s="69" t="n">
        <f aca="false">$D$3</f>
        <v>150.77332897232</v>
      </c>
      <c r="E23" s="70" t="n">
        <f aca="false">C23-D23</f>
        <v>44.2874719578077</v>
      </c>
      <c r="F23" s="58"/>
      <c r="G23" s="71" t="n">
        <f aca="false">C23*TDEE!$B$5</f>
        <v>2427.1421216572</v>
      </c>
      <c r="H23" s="69" t="n">
        <f aca="false">$E23*31</f>
        <v>1372.91163069204</v>
      </c>
      <c r="I23" s="69" t="n">
        <f aca="false">$G23-$H23</f>
        <v>1054.23049096516</v>
      </c>
      <c r="J23" s="60" t="n">
        <f aca="false">H23/3500</f>
        <v>0.392260465912011</v>
      </c>
      <c r="K23" s="69" t="n">
        <f aca="false">N23/9</f>
        <v>54.6395375837484</v>
      </c>
      <c r="L23" s="69" t="n">
        <v>20</v>
      </c>
      <c r="M23" s="56" t="n">
        <f aca="false">Protein_Amt!$B$6</f>
        <v>120.618663177856</v>
      </c>
      <c r="N23" s="69" t="n">
        <f aca="false">MAX(0,I23-(O23+P23))</f>
        <v>491.755838253735</v>
      </c>
      <c r="O23" s="69" t="n">
        <f aca="false">4*L23</f>
        <v>80</v>
      </c>
      <c r="P23" s="69" t="n">
        <f aca="false">4*M23</f>
        <v>482.474652711422</v>
      </c>
      <c r="Q23" s="70" t="n">
        <f aca="false">SUM(N23:P23)</f>
        <v>1054.23049096516</v>
      </c>
      <c r="S23" s="72" t="n">
        <f aca="false">VLOOKUP($A23,FoodLog!$A$1:$Z$10004,12,0)</f>
        <v>0</v>
      </c>
      <c r="T23" s="72" t="n">
        <f aca="false">VLOOKUP($A23,FoodLog!$A$1:$Z$10004,13,0)</f>
        <v>0</v>
      </c>
      <c r="U23" s="72" t="n">
        <f aca="false">VLOOKUP($A23,FoodLog!$A$1:$Z$10004,14,0)</f>
        <v>0</v>
      </c>
      <c r="V23" s="72" t="n">
        <f aca="false">VLOOKUP($A23,FoodLog!$A$1:$Z$10004,15,0)</f>
        <v>0</v>
      </c>
      <c r="W23" s="72" t="n">
        <f aca="false">VLOOKUP($A23,FoodLog!$A$1:$Z$10004,16,0)</f>
        <v>491.755838253735</v>
      </c>
      <c r="X23" s="72" t="n">
        <f aca="false">VLOOKUP($A23,FoodLog!$A$1:$Z$10004,17,0)</f>
        <v>80</v>
      </c>
      <c r="Y23" s="72" t="n">
        <f aca="false">VLOOKUP($A23,FoodLog!$A$1:$Z$10004,18,0)</f>
        <v>482.474652711422</v>
      </c>
      <c r="Z23" s="72" t="n">
        <f aca="false">VLOOKUP($A23,FoodLog!$A$1:$Z$10004,19,0)</f>
        <v>1054.23049096516</v>
      </c>
      <c r="AA23" s="64" t="n">
        <f aca="false">MIN($H23,($H23+Z23))/3500</f>
        <v>0.392260465912011</v>
      </c>
      <c r="AB23" s="65" t="n">
        <f aca="false">Scale!C23</f>
        <v>197.2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194.668540464215</v>
      </c>
      <c r="D24" s="69" t="n">
        <f aca="false">$D$3</f>
        <v>150.77332897232</v>
      </c>
      <c r="E24" s="70" t="n">
        <f aca="false">C24-D24</f>
        <v>43.8952114918957</v>
      </c>
      <c r="F24" s="58"/>
      <c r="G24" s="71" t="n">
        <f aca="false">C24*TDEE!$B$5</f>
        <v>2422.26122352217</v>
      </c>
      <c r="H24" s="69" t="n">
        <f aca="false">$E24*31</f>
        <v>1360.75155624877</v>
      </c>
      <c r="I24" s="69" t="n">
        <f aca="false">$G24-$H24</f>
        <v>1061.50966727341</v>
      </c>
      <c r="J24" s="60" t="n">
        <f aca="false">H24/3500</f>
        <v>0.388786158928219</v>
      </c>
      <c r="K24" s="69" t="n">
        <f aca="false">N24/9</f>
        <v>55.4483349513316</v>
      </c>
      <c r="L24" s="69" t="n">
        <v>20</v>
      </c>
      <c r="M24" s="56" t="n">
        <f aca="false">Protein_Amt!$B$6</f>
        <v>120.618663177856</v>
      </c>
      <c r="N24" s="69" t="n">
        <f aca="false">MAX(0,I24-(O24+P24))</f>
        <v>499.035014561985</v>
      </c>
      <c r="O24" s="69" t="n">
        <f aca="false">4*L24</f>
        <v>80</v>
      </c>
      <c r="P24" s="69" t="n">
        <f aca="false">4*M24</f>
        <v>482.474652711422</v>
      </c>
      <c r="Q24" s="70" t="n">
        <f aca="false">SUM(N24:P24)</f>
        <v>1061.50966727341</v>
      </c>
      <c r="S24" s="72" t="n">
        <f aca="false">VLOOKUP($A24,FoodLog!$A$1:$Z$10004,12,0)</f>
        <v>0</v>
      </c>
      <c r="T24" s="72" t="n">
        <f aca="false">VLOOKUP($A24,FoodLog!$A$1:$Z$10004,13,0)</f>
        <v>0</v>
      </c>
      <c r="U24" s="72" t="n">
        <f aca="false">VLOOKUP($A24,FoodLog!$A$1:$Z$10004,14,0)</f>
        <v>0</v>
      </c>
      <c r="V24" s="72" t="n">
        <f aca="false">VLOOKUP($A24,FoodLog!$A$1:$Z$10004,15,0)</f>
        <v>0</v>
      </c>
      <c r="W24" s="72" t="n">
        <f aca="false">VLOOKUP($A24,FoodLog!$A$1:$Z$10004,16,0)</f>
        <v>499.035014561985</v>
      </c>
      <c r="X24" s="72" t="n">
        <f aca="false">VLOOKUP($A24,FoodLog!$A$1:$Z$10004,17,0)</f>
        <v>80</v>
      </c>
      <c r="Y24" s="72" t="n">
        <f aca="false">VLOOKUP($A24,FoodLog!$A$1:$Z$10004,18,0)</f>
        <v>482.474652711422</v>
      </c>
      <c r="Z24" s="72" t="n">
        <f aca="false">VLOOKUP($A24,FoodLog!$A$1:$Z$10004,19,0)</f>
        <v>1061.50966727341</v>
      </c>
      <c r="AA24" s="64" t="n">
        <f aca="false">MIN($H24,($H24+Z24))/3500</f>
        <v>0.388786158928219</v>
      </c>
      <c r="AB24" s="65" t="n">
        <f aca="false">Scale!C24</f>
        <v>0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194.279754305287</v>
      </c>
      <c r="D25" s="69" t="n">
        <f aca="false">$D$3</f>
        <v>150.77332897232</v>
      </c>
      <c r="E25" s="70" t="n">
        <f aca="false">C25-D25</f>
        <v>43.5064253329674</v>
      </c>
      <c r="F25" s="58"/>
      <c r="G25" s="71" t="n">
        <f aca="false">C25*TDEE!$B$5</f>
        <v>2417.4235561992</v>
      </c>
      <c r="H25" s="69" t="n">
        <f aca="false">$E25*31</f>
        <v>1348.69918532199</v>
      </c>
      <c r="I25" s="69" t="n">
        <f aca="false">$G25-$H25</f>
        <v>1068.72437087721</v>
      </c>
      <c r="J25" s="60" t="n">
        <f aca="false">H25/3500</f>
        <v>0.385342624377712</v>
      </c>
      <c r="K25" s="69" t="n">
        <f aca="false">N25/9</f>
        <v>56.2499686850878</v>
      </c>
      <c r="L25" s="69" t="n">
        <v>20</v>
      </c>
      <c r="M25" s="56" t="n">
        <f aca="false">Protein_Amt!$B$6</f>
        <v>120.618663177856</v>
      </c>
      <c r="N25" s="69" t="n">
        <f aca="false">MAX(0,I25-(O25+P25))</f>
        <v>506.24971816579</v>
      </c>
      <c r="O25" s="69" t="n">
        <f aca="false">4*L25</f>
        <v>80</v>
      </c>
      <c r="P25" s="69" t="n">
        <f aca="false">4*M25</f>
        <v>482.474652711422</v>
      </c>
      <c r="Q25" s="70" t="n">
        <f aca="false">SUM(N25:P25)</f>
        <v>1068.72437087721</v>
      </c>
      <c r="S25" s="72" t="n">
        <f aca="false">VLOOKUP($A25,FoodLog!$A$1:$Z$10004,12,0)</f>
        <v>0</v>
      </c>
      <c r="T25" s="72" t="n">
        <f aca="false">VLOOKUP($A25,FoodLog!$A$1:$Z$10004,13,0)</f>
        <v>0</v>
      </c>
      <c r="U25" s="72" t="n">
        <f aca="false">VLOOKUP($A25,FoodLog!$A$1:$Z$10004,14,0)</f>
        <v>0</v>
      </c>
      <c r="V25" s="72" t="n">
        <f aca="false">VLOOKUP($A25,FoodLog!$A$1:$Z$10004,15,0)</f>
        <v>0</v>
      </c>
      <c r="W25" s="72" t="n">
        <f aca="false">VLOOKUP($A25,FoodLog!$A$1:$Z$10004,16,0)</f>
        <v>506.24971816579</v>
      </c>
      <c r="X25" s="72" t="n">
        <f aca="false">VLOOKUP($A25,FoodLog!$A$1:$Z$10004,17,0)</f>
        <v>80</v>
      </c>
      <c r="Y25" s="72" t="n">
        <f aca="false">VLOOKUP($A25,FoodLog!$A$1:$Z$10004,18,0)</f>
        <v>482.474652711422</v>
      </c>
      <c r="Z25" s="72" t="n">
        <f aca="false">VLOOKUP($A25,FoodLog!$A$1:$Z$10004,19,0)</f>
        <v>1068.72437087721</v>
      </c>
      <c r="AA25" s="64" t="n">
        <f aca="false">MIN($H25,($H25+Z25))/3500</f>
        <v>0.385342624377712</v>
      </c>
      <c r="AB25" s="65" t="n">
        <f aca="false">Scale!C25</f>
        <v>0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193.894411680909</v>
      </c>
      <c r="D26" s="69" t="n">
        <f aca="false">$D$3</f>
        <v>150.77332897232</v>
      </c>
      <c r="E26" s="70" t="n">
        <f aca="false">C26-D26</f>
        <v>43.1210827085897</v>
      </c>
      <c r="F26" s="58"/>
      <c r="G26" s="71" t="n">
        <f aca="false">C26*TDEE!$B$5</f>
        <v>2412.62873678681</v>
      </c>
      <c r="H26" s="69" t="n">
        <f aca="false">$E26*31</f>
        <v>1336.75356396628</v>
      </c>
      <c r="I26" s="69" t="n">
        <f aca="false">$G26-$H26</f>
        <v>1075.87517282053</v>
      </c>
      <c r="J26" s="60" t="n">
        <f aca="false">H26/3500</f>
        <v>0.381929589704652</v>
      </c>
      <c r="K26" s="69" t="n">
        <f aca="false">N26/9</f>
        <v>57.0445022343449</v>
      </c>
      <c r="L26" s="69" t="n">
        <v>20</v>
      </c>
      <c r="M26" s="56" t="n">
        <f aca="false">Protein_Amt!$B$6</f>
        <v>120.618663177856</v>
      </c>
      <c r="N26" s="69" t="n">
        <f aca="false">MAX(0,I26-(O26+P26))</f>
        <v>513.400520109104</v>
      </c>
      <c r="O26" s="69" t="n">
        <f aca="false">4*L26</f>
        <v>80</v>
      </c>
      <c r="P26" s="69" t="n">
        <f aca="false">4*M26</f>
        <v>482.474652711422</v>
      </c>
      <c r="Q26" s="70" t="n">
        <f aca="false">SUM(N26:P26)</f>
        <v>1075.87517282053</v>
      </c>
      <c r="S26" s="72" t="n">
        <f aca="false">VLOOKUP($A26,FoodLog!$A$1:$Z$10004,12,0)</f>
        <v>0</v>
      </c>
      <c r="T26" s="72" t="n">
        <f aca="false">VLOOKUP($A26,FoodLog!$A$1:$Z$10004,13,0)</f>
        <v>0</v>
      </c>
      <c r="U26" s="72" t="n">
        <f aca="false">VLOOKUP($A26,FoodLog!$A$1:$Z$10004,14,0)</f>
        <v>0</v>
      </c>
      <c r="V26" s="72" t="n">
        <f aca="false">VLOOKUP($A26,FoodLog!$A$1:$Z$10004,15,0)</f>
        <v>0</v>
      </c>
      <c r="W26" s="72" t="n">
        <f aca="false">VLOOKUP($A26,FoodLog!$A$1:$Z$10004,16,0)</f>
        <v>513.400520109104</v>
      </c>
      <c r="X26" s="72" t="n">
        <f aca="false">VLOOKUP($A26,FoodLog!$A$1:$Z$10004,17,0)</f>
        <v>80</v>
      </c>
      <c r="Y26" s="72" t="n">
        <f aca="false">VLOOKUP($A26,FoodLog!$A$1:$Z$10004,18,0)</f>
        <v>482.474652711422</v>
      </c>
      <c r="Z26" s="72" t="n">
        <f aca="false">VLOOKUP($A26,FoodLog!$A$1:$Z$10004,19,0)</f>
        <v>1075.87517282053</v>
      </c>
      <c r="AA26" s="64" t="n">
        <f aca="false">MIN($H26,($H26+Z26))/3500</f>
        <v>0.381929589704652</v>
      </c>
      <c r="AB26" s="65" t="n">
        <f aca="false">Scale!C26</f>
        <v>0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193.512482091205</v>
      </c>
      <c r="D27" s="69" t="n">
        <f aca="false">$D$3</f>
        <v>150.77332897232</v>
      </c>
      <c r="E27" s="70" t="n">
        <f aca="false">C27-D27</f>
        <v>42.7391531188851</v>
      </c>
      <c r="F27" s="58"/>
      <c r="G27" s="71" t="n">
        <f aca="false">C27*TDEE!$B$5</f>
        <v>2407.87638577492</v>
      </c>
      <c r="H27" s="69" t="n">
        <f aca="false">$E27*31</f>
        <v>1324.91374668544</v>
      </c>
      <c r="I27" s="69" t="n">
        <f aca="false">$G27-$H27</f>
        <v>1082.96263908949</v>
      </c>
      <c r="J27" s="60" t="n">
        <f aca="false">H27/3500</f>
        <v>0.378546784767268</v>
      </c>
      <c r="K27" s="69" t="n">
        <f aca="false">N27/9</f>
        <v>57.8319984864514</v>
      </c>
      <c r="L27" s="69" t="n">
        <v>20</v>
      </c>
      <c r="M27" s="56" t="n">
        <f aca="false">Protein_Amt!$B$6</f>
        <v>120.618663177856</v>
      </c>
      <c r="N27" s="69" t="n">
        <f aca="false">MAX(0,I27-(O27+P27))</f>
        <v>520.487986378063</v>
      </c>
      <c r="O27" s="69" t="n">
        <f aca="false">4*L27</f>
        <v>80</v>
      </c>
      <c r="P27" s="69" t="n">
        <f aca="false">4*M27</f>
        <v>482.474652711422</v>
      </c>
      <c r="Q27" s="70" t="n">
        <f aca="false">SUM(N27:P27)</f>
        <v>1082.96263908949</v>
      </c>
      <c r="S27" s="72" t="n">
        <f aca="false">VLOOKUP($A27,FoodLog!$A$1:$Z$10004,12,0)</f>
        <v>0</v>
      </c>
      <c r="T27" s="72" t="n">
        <f aca="false">VLOOKUP($A27,FoodLog!$A$1:$Z$10004,13,0)</f>
        <v>0</v>
      </c>
      <c r="U27" s="72" t="n">
        <f aca="false">VLOOKUP($A27,FoodLog!$A$1:$Z$10004,14,0)</f>
        <v>0</v>
      </c>
      <c r="V27" s="72" t="n">
        <f aca="false">VLOOKUP($A27,FoodLog!$A$1:$Z$10004,15,0)</f>
        <v>0</v>
      </c>
      <c r="W27" s="72" t="n">
        <f aca="false">VLOOKUP($A27,FoodLog!$A$1:$Z$10004,16,0)</f>
        <v>520.487986378063</v>
      </c>
      <c r="X27" s="72" t="n">
        <f aca="false">VLOOKUP($A27,FoodLog!$A$1:$Z$10004,17,0)</f>
        <v>80</v>
      </c>
      <c r="Y27" s="72" t="n">
        <f aca="false">VLOOKUP($A27,FoodLog!$A$1:$Z$10004,18,0)</f>
        <v>482.474652711422</v>
      </c>
      <c r="Z27" s="72" t="n">
        <f aca="false">VLOOKUP($A27,FoodLog!$A$1:$Z$10004,19,0)</f>
        <v>1082.96263908949</v>
      </c>
      <c r="AA27" s="64" t="n">
        <f aca="false">MIN($H27,($H27+Z27))/3500</f>
        <v>0.378546784767268</v>
      </c>
      <c r="AB27" s="65" t="n">
        <f aca="false">Scale!C27</f>
        <v>0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193.133935306437</v>
      </c>
      <c r="D28" s="69" t="n">
        <f aca="false">$D$3</f>
        <v>150.77332897232</v>
      </c>
      <c r="E28" s="70" t="n">
        <f aca="false">C28-D28</f>
        <v>42.3606063341178</v>
      </c>
      <c r="F28" s="58"/>
      <c r="G28" s="71" t="n">
        <f aca="false">C28*TDEE!$B$5</f>
        <v>2403.16612701486</v>
      </c>
      <c r="H28" s="69" t="n">
        <f aca="false">$E28*31</f>
        <v>1313.17879635765</v>
      </c>
      <c r="I28" s="69" t="n">
        <f aca="false">$G28-$H28</f>
        <v>1089.98733065721</v>
      </c>
      <c r="J28" s="60" t="n">
        <f aca="false">H28/3500</f>
        <v>0.375193941816472</v>
      </c>
      <c r="K28" s="69" t="n">
        <f aca="false">N28/9</f>
        <v>58.6125197717537</v>
      </c>
      <c r="L28" s="69" t="n">
        <v>20</v>
      </c>
      <c r="M28" s="56" t="n">
        <f aca="false">Protein_Amt!$B$6</f>
        <v>120.618663177856</v>
      </c>
      <c r="N28" s="69" t="n">
        <f aca="false">MAX(0,I28-(O28+P28))</f>
        <v>527.512677945783</v>
      </c>
      <c r="O28" s="69" t="n">
        <f aca="false">4*L28</f>
        <v>80</v>
      </c>
      <c r="P28" s="69" t="n">
        <f aca="false">4*M28</f>
        <v>482.474652711422</v>
      </c>
      <c r="Q28" s="70" t="n">
        <f aca="false">SUM(N28:P28)</f>
        <v>1089.98733065721</v>
      </c>
      <c r="S28" s="72" t="n">
        <f aca="false">VLOOKUP($A28,FoodLog!$A$1:$Z$10004,12,0)</f>
        <v>0</v>
      </c>
      <c r="T28" s="72" t="n">
        <f aca="false">VLOOKUP($A28,FoodLog!$A$1:$Z$10004,13,0)</f>
        <v>0</v>
      </c>
      <c r="U28" s="72" t="n">
        <f aca="false">VLOOKUP($A28,FoodLog!$A$1:$Z$10004,14,0)</f>
        <v>0</v>
      </c>
      <c r="V28" s="72" t="n">
        <f aca="false">VLOOKUP($A28,FoodLog!$A$1:$Z$10004,15,0)</f>
        <v>0</v>
      </c>
      <c r="W28" s="72" t="n">
        <f aca="false">VLOOKUP($A28,FoodLog!$A$1:$Z$10004,16,0)</f>
        <v>527.512677945783</v>
      </c>
      <c r="X28" s="72" t="n">
        <f aca="false">VLOOKUP($A28,FoodLog!$A$1:$Z$10004,17,0)</f>
        <v>80</v>
      </c>
      <c r="Y28" s="72" t="n">
        <f aca="false">VLOOKUP($A28,FoodLog!$A$1:$Z$10004,18,0)</f>
        <v>482.474652711422</v>
      </c>
      <c r="Z28" s="72" t="n">
        <f aca="false">VLOOKUP($A28,FoodLog!$A$1:$Z$10004,19,0)</f>
        <v>1089.98733065721</v>
      </c>
      <c r="AA28" s="64" t="n">
        <f aca="false">MIN($H28,($H28+Z28))/3500</f>
        <v>0.375193941816472</v>
      </c>
      <c r="AB28" s="65" t="n">
        <f aca="false">Scale!C28</f>
        <v>0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192.758741364621</v>
      </c>
      <c r="D29" s="69" t="n">
        <f aca="false">$D$3</f>
        <v>150.77332897232</v>
      </c>
      <c r="E29" s="70" t="n">
        <f aca="false">C29-D29</f>
        <v>41.9854123923014</v>
      </c>
      <c r="F29" s="58"/>
      <c r="G29" s="71" t="n">
        <f aca="false">C29*TDEE!$B$5</f>
        <v>2398.49758768952</v>
      </c>
      <c r="H29" s="69" t="n">
        <f aca="false">$E29*31</f>
        <v>1301.54778416134</v>
      </c>
      <c r="I29" s="69" t="n">
        <f aca="false">$G29-$H29</f>
        <v>1096.94980352818</v>
      </c>
      <c r="J29" s="60" t="n">
        <f aca="false">H29/3500</f>
        <v>0.371870795474669</v>
      </c>
      <c r="K29" s="69" t="n">
        <f aca="false">N29/9</f>
        <v>59.3861278685288</v>
      </c>
      <c r="L29" s="69" t="n">
        <v>20</v>
      </c>
      <c r="M29" s="56" t="n">
        <f aca="false">Protein_Amt!$B$6</f>
        <v>120.618663177856</v>
      </c>
      <c r="N29" s="69" t="n">
        <f aca="false">MAX(0,I29-(O29+P29))</f>
        <v>534.475150816759</v>
      </c>
      <c r="O29" s="69" t="n">
        <f aca="false">4*L29</f>
        <v>80</v>
      </c>
      <c r="P29" s="69" t="n">
        <f aca="false">4*M29</f>
        <v>482.474652711422</v>
      </c>
      <c r="Q29" s="70" t="n">
        <f aca="false">SUM(N29:P29)</f>
        <v>1096.94980352818</v>
      </c>
      <c r="S29" s="72" t="n">
        <f aca="false">VLOOKUP($A29,FoodLog!$A$1:$Z$10004,12,0)</f>
        <v>0</v>
      </c>
      <c r="T29" s="72" t="n">
        <f aca="false">VLOOKUP($A29,FoodLog!$A$1:$Z$10004,13,0)</f>
        <v>0</v>
      </c>
      <c r="U29" s="72" t="n">
        <f aca="false">VLOOKUP($A29,FoodLog!$A$1:$Z$10004,14,0)</f>
        <v>0</v>
      </c>
      <c r="V29" s="72" t="n">
        <f aca="false">VLOOKUP($A29,FoodLog!$A$1:$Z$10004,15,0)</f>
        <v>0</v>
      </c>
      <c r="W29" s="72" t="n">
        <f aca="false">VLOOKUP($A29,FoodLog!$A$1:$Z$10004,16,0)</f>
        <v>534.475150816759</v>
      </c>
      <c r="X29" s="72" t="n">
        <f aca="false">VLOOKUP($A29,FoodLog!$A$1:$Z$10004,17,0)</f>
        <v>80</v>
      </c>
      <c r="Y29" s="72" t="n">
        <f aca="false">VLOOKUP($A29,FoodLog!$A$1:$Z$10004,18,0)</f>
        <v>482.474652711422</v>
      </c>
      <c r="Z29" s="72" t="n">
        <f aca="false">VLOOKUP($A29,FoodLog!$A$1:$Z$10004,19,0)</f>
        <v>1096.94980352818</v>
      </c>
      <c r="AA29" s="64" t="n">
        <f aca="false">MIN($H29,($H29+Z29))/3500</f>
        <v>0.371870795474669</v>
      </c>
      <c r="AB29" s="65" t="n">
        <f aca="false">Scale!C29</f>
        <v>0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192.386870569146</v>
      </c>
      <c r="D30" s="69" t="n">
        <f aca="false">$D$3</f>
        <v>150.77332897232</v>
      </c>
      <c r="E30" s="70" t="n">
        <f aca="false">C30-D30</f>
        <v>41.6135415968267</v>
      </c>
      <c r="F30" s="58"/>
      <c r="G30" s="71" t="n">
        <f aca="false">C30*TDEE!$B$5</f>
        <v>2393.87039828393</v>
      </c>
      <c r="H30" s="69" t="n">
        <f aca="false">$E30*31</f>
        <v>1290.01978950163</v>
      </c>
      <c r="I30" s="69" t="n">
        <f aca="false">$G30-$H30</f>
        <v>1103.8506087823</v>
      </c>
      <c r="J30" s="60" t="n">
        <f aca="false">H30/3500</f>
        <v>0.368577082714751</v>
      </c>
      <c r="K30" s="69" t="n">
        <f aca="false">N30/9</f>
        <v>60.1528840078755</v>
      </c>
      <c r="L30" s="69" t="n">
        <v>20</v>
      </c>
      <c r="M30" s="56" t="n">
        <f aca="false">Protein_Amt!$B$6</f>
        <v>120.618663177856</v>
      </c>
      <c r="N30" s="69" t="n">
        <f aca="false">MAX(0,I30-(O30+P30))</f>
        <v>541.37595607088</v>
      </c>
      <c r="O30" s="69" t="n">
        <f aca="false">4*L30</f>
        <v>80</v>
      </c>
      <c r="P30" s="69" t="n">
        <f aca="false">4*M30</f>
        <v>482.474652711422</v>
      </c>
      <c r="Q30" s="70" t="n">
        <f aca="false">SUM(N30:P30)</f>
        <v>1103.8506087823</v>
      </c>
      <c r="S30" s="72" t="n">
        <f aca="false">VLOOKUP($A30,FoodLog!$A$1:$Z$10004,12,0)</f>
        <v>0</v>
      </c>
      <c r="T30" s="72" t="n">
        <f aca="false">VLOOKUP($A30,FoodLog!$A$1:$Z$10004,13,0)</f>
        <v>0</v>
      </c>
      <c r="U30" s="72" t="n">
        <f aca="false">VLOOKUP($A30,FoodLog!$A$1:$Z$10004,14,0)</f>
        <v>0</v>
      </c>
      <c r="V30" s="72" t="n">
        <f aca="false">VLOOKUP($A30,FoodLog!$A$1:$Z$10004,15,0)</f>
        <v>0</v>
      </c>
      <c r="W30" s="72" t="n">
        <f aca="false">VLOOKUP($A30,FoodLog!$A$1:$Z$10004,16,0)</f>
        <v>541.37595607088</v>
      </c>
      <c r="X30" s="72" t="n">
        <f aca="false">VLOOKUP($A30,FoodLog!$A$1:$Z$10004,17,0)</f>
        <v>80</v>
      </c>
      <c r="Y30" s="72" t="n">
        <f aca="false">VLOOKUP($A30,FoodLog!$A$1:$Z$10004,18,0)</f>
        <v>482.474652711422</v>
      </c>
      <c r="Z30" s="72" t="n">
        <f aca="false">VLOOKUP($A30,FoodLog!$A$1:$Z$10004,19,0)</f>
        <v>1103.8506087823</v>
      </c>
      <c r="AA30" s="64" t="n">
        <f aca="false">MIN($H30,($H30+Z30))/3500</f>
        <v>0.368577082714751</v>
      </c>
      <c r="AB30" s="65" t="n">
        <f aca="false">Scale!C30</f>
        <v>0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192.018293486431</v>
      </c>
      <c r="D31" s="69" t="n">
        <f aca="false">$D$3</f>
        <v>150.77332897232</v>
      </c>
      <c r="E31" s="70" t="n">
        <f aca="false">C31-D31</f>
        <v>41.2449645141119</v>
      </c>
      <c r="F31" s="58"/>
      <c r="G31" s="71" t="n">
        <f aca="false">C31*TDEE!$B$5</f>
        <v>2389.28419255593</v>
      </c>
      <c r="H31" s="69" t="n">
        <f aca="false">$E31*31</f>
        <v>1278.59389993747</v>
      </c>
      <c r="I31" s="69" t="n">
        <f aca="false">$G31-$H31</f>
        <v>1110.69029261846</v>
      </c>
      <c r="J31" s="60" t="n">
        <f aca="false">H31/3500</f>
        <v>0.365312542839277</v>
      </c>
      <c r="K31" s="69" t="n">
        <f aca="false">N31/9</f>
        <v>60.9128488785594</v>
      </c>
      <c r="L31" s="69" t="n">
        <v>20</v>
      </c>
      <c r="M31" s="56" t="n">
        <f aca="false">Protein_Amt!$B$6</f>
        <v>120.618663177856</v>
      </c>
      <c r="N31" s="69" t="n">
        <f aca="false">MAX(0,I31-(O31+P31))</f>
        <v>548.215639907034</v>
      </c>
      <c r="O31" s="69" t="n">
        <f aca="false">4*L31</f>
        <v>80</v>
      </c>
      <c r="P31" s="69" t="n">
        <f aca="false">4*M31</f>
        <v>482.474652711422</v>
      </c>
      <c r="Q31" s="70" t="n">
        <f aca="false">SUM(N31:P31)</f>
        <v>1110.69029261846</v>
      </c>
      <c r="S31" s="72" t="n">
        <f aca="false">VLOOKUP($A31,FoodLog!$A$1:$Z$10004,12,0)</f>
        <v>0</v>
      </c>
      <c r="T31" s="72" t="n">
        <f aca="false">VLOOKUP($A31,FoodLog!$A$1:$Z$10004,13,0)</f>
        <v>0</v>
      </c>
      <c r="U31" s="72" t="n">
        <f aca="false">VLOOKUP($A31,FoodLog!$A$1:$Z$10004,14,0)</f>
        <v>0</v>
      </c>
      <c r="V31" s="72" t="n">
        <f aca="false">VLOOKUP($A31,FoodLog!$A$1:$Z$10004,15,0)</f>
        <v>0</v>
      </c>
      <c r="W31" s="72" t="n">
        <f aca="false">VLOOKUP($A31,FoodLog!$A$1:$Z$10004,16,0)</f>
        <v>548.215639907034</v>
      </c>
      <c r="X31" s="72" t="n">
        <f aca="false">VLOOKUP($A31,FoodLog!$A$1:$Z$10004,17,0)</f>
        <v>80</v>
      </c>
      <c r="Y31" s="72" t="n">
        <f aca="false">VLOOKUP($A31,FoodLog!$A$1:$Z$10004,18,0)</f>
        <v>482.474652711422</v>
      </c>
      <c r="Z31" s="72" t="n">
        <f aca="false">VLOOKUP($A31,FoodLog!$A$1:$Z$10004,19,0)</f>
        <v>1110.69029261846</v>
      </c>
      <c r="AA31" s="64" t="n">
        <f aca="false">MIN($H31,($H31+Z31))/3500</f>
        <v>0.365312542839277</v>
      </c>
      <c r="AB31" s="65" t="n">
        <f aca="false">Scale!C31</f>
        <v>0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191.652980943592</v>
      </c>
      <c r="D32" s="69" t="n">
        <f aca="false">$D$3</f>
        <v>150.77332897232</v>
      </c>
      <c r="E32" s="70" t="n">
        <f aca="false">C32-D32</f>
        <v>40.8796519712726</v>
      </c>
      <c r="F32" s="58"/>
      <c r="G32" s="71" t="n">
        <f aca="false">C32*TDEE!$B$5</f>
        <v>2384.73860750723</v>
      </c>
      <c r="H32" s="69" t="n">
        <f aca="false">$E32*31</f>
        <v>1267.26921110945</v>
      </c>
      <c r="I32" s="69" t="n">
        <f aca="false">$G32-$H32</f>
        <v>1117.46939639778</v>
      </c>
      <c r="J32" s="60" t="n">
        <f aca="false">H32/3500</f>
        <v>0.362076917459843</v>
      </c>
      <c r="K32" s="69" t="n">
        <f aca="false">N32/9</f>
        <v>61.6660826318172</v>
      </c>
      <c r="L32" s="69" t="n">
        <v>20</v>
      </c>
      <c r="M32" s="56" t="n">
        <f aca="false">Protein_Amt!$B$6</f>
        <v>120.618663177856</v>
      </c>
      <c r="N32" s="69" t="n">
        <f aca="false">MAX(0,I32-(O32+P32))</f>
        <v>554.994743686355</v>
      </c>
      <c r="O32" s="69" t="n">
        <f aca="false">4*L32</f>
        <v>80</v>
      </c>
      <c r="P32" s="69" t="n">
        <f aca="false">4*M32</f>
        <v>482.474652711422</v>
      </c>
      <c r="Q32" s="70" t="n">
        <f aca="false">SUM(N32:P32)</f>
        <v>1117.46939639778</v>
      </c>
      <c r="S32" s="72" t="n">
        <f aca="false">VLOOKUP($A32,FoodLog!$A$1:$Z$10004,12,0)</f>
        <v>0</v>
      </c>
      <c r="T32" s="72" t="n">
        <f aca="false">VLOOKUP($A32,FoodLog!$A$1:$Z$10004,13,0)</f>
        <v>0</v>
      </c>
      <c r="U32" s="72" t="n">
        <f aca="false">VLOOKUP($A32,FoodLog!$A$1:$Z$10004,14,0)</f>
        <v>0</v>
      </c>
      <c r="V32" s="72" t="n">
        <f aca="false">VLOOKUP($A32,FoodLog!$A$1:$Z$10004,15,0)</f>
        <v>0</v>
      </c>
      <c r="W32" s="72" t="n">
        <f aca="false">VLOOKUP($A32,FoodLog!$A$1:$Z$10004,16,0)</f>
        <v>554.994743686355</v>
      </c>
      <c r="X32" s="72" t="n">
        <f aca="false">VLOOKUP($A32,FoodLog!$A$1:$Z$10004,17,0)</f>
        <v>80</v>
      </c>
      <c r="Y32" s="72" t="n">
        <f aca="false">VLOOKUP($A32,FoodLog!$A$1:$Z$10004,18,0)</f>
        <v>482.474652711422</v>
      </c>
      <c r="Z32" s="72" t="n">
        <f aca="false">VLOOKUP($A32,FoodLog!$A$1:$Z$10004,19,0)</f>
        <v>1117.46939639778</v>
      </c>
      <c r="AA32" s="64" t="n">
        <f aca="false">MIN($H32,($H32+Z32))/3500</f>
        <v>0.362076917459843</v>
      </c>
      <c r="AB32" s="65" t="n">
        <f aca="false">Scale!C32</f>
        <v>0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191.290904026132</v>
      </c>
      <c r="D33" s="69" t="n">
        <f aca="false">$D$3</f>
        <v>150.77332897232</v>
      </c>
      <c r="E33" s="70" t="n">
        <f aca="false">C33-D33</f>
        <v>40.5175750538128</v>
      </c>
      <c r="F33" s="58"/>
      <c r="G33" s="71" t="n">
        <f aca="false">C33*TDEE!$B$5</f>
        <v>2380.23328335468</v>
      </c>
      <c r="H33" s="69" t="n">
        <f aca="false">$E33*31</f>
        <v>1256.0448266682</v>
      </c>
      <c r="I33" s="69" t="n">
        <f aca="false">$G33-$H33</f>
        <v>1124.18845668648</v>
      </c>
      <c r="J33" s="60" t="n">
        <f aca="false">H33/3500</f>
        <v>0.358869950476628</v>
      </c>
      <c r="K33" s="69" t="n">
        <f aca="false">N33/9</f>
        <v>62.4126448861176</v>
      </c>
      <c r="L33" s="69" t="n">
        <v>20</v>
      </c>
      <c r="M33" s="56" t="n">
        <f aca="false">Protein_Amt!$B$6</f>
        <v>120.618663177856</v>
      </c>
      <c r="N33" s="69" t="n">
        <f aca="false">MAX(0,I33-(O33+P33))</f>
        <v>561.713803975058</v>
      </c>
      <c r="O33" s="69" t="n">
        <f aca="false">4*L33</f>
        <v>80</v>
      </c>
      <c r="P33" s="69" t="n">
        <f aca="false">4*M33</f>
        <v>482.474652711422</v>
      </c>
      <c r="Q33" s="70" t="n">
        <f aca="false">SUM(N33:P33)</f>
        <v>1124.18845668648</v>
      </c>
      <c r="S33" s="72" t="n">
        <f aca="false">VLOOKUP($A33,FoodLog!$A$1:$Z$10004,12,0)</f>
        <v>0</v>
      </c>
      <c r="T33" s="72" t="n">
        <f aca="false">VLOOKUP($A33,FoodLog!$A$1:$Z$10004,13,0)</f>
        <v>0</v>
      </c>
      <c r="U33" s="72" t="n">
        <f aca="false">VLOOKUP($A33,FoodLog!$A$1:$Z$10004,14,0)</f>
        <v>0</v>
      </c>
      <c r="V33" s="72" t="n">
        <f aca="false">VLOOKUP($A33,FoodLog!$A$1:$Z$10004,15,0)</f>
        <v>0</v>
      </c>
      <c r="W33" s="72" t="n">
        <f aca="false">VLOOKUP($A33,FoodLog!$A$1:$Z$10004,16,0)</f>
        <v>561.713803975058</v>
      </c>
      <c r="X33" s="72" t="n">
        <f aca="false">VLOOKUP($A33,FoodLog!$A$1:$Z$10004,17,0)</f>
        <v>80</v>
      </c>
      <c r="Y33" s="72" t="n">
        <f aca="false">VLOOKUP($A33,FoodLog!$A$1:$Z$10004,18,0)</f>
        <v>482.474652711422</v>
      </c>
      <c r="Z33" s="72" t="n">
        <f aca="false">VLOOKUP($A33,FoodLog!$A$1:$Z$10004,19,0)</f>
        <v>1124.18845668648</v>
      </c>
      <c r="AA33" s="64" t="n">
        <f aca="false">MIN($H33,($H33+Z33))/3500</f>
        <v>0.358869950476628</v>
      </c>
      <c r="AB33" s="65" t="n">
        <f aca="false">Scale!C33</f>
        <v>0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190.932034075656</v>
      </c>
      <c r="D34" s="69" t="n">
        <f aca="false">$D$3</f>
        <v>150.77332897232</v>
      </c>
      <c r="E34" s="70" t="n">
        <f aca="false">C34-D34</f>
        <v>40.1587051033362</v>
      </c>
      <c r="F34" s="58"/>
      <c r="G34" s="71" t="n">
        <f aca="false">C34*TDEE!$B$5</f>
        <v>2375.76786350176</v>
      </c>
      <c r="H34" s="69" t="n">
        <f aca="false">$E34*31</f>
        <v>1244.91985820342</v>
      </c>
      <c r="I34" s="69" t="n">
        <f aca="false">$G34-$H34</f>
        <v>1130.84800529834</v>
      </c>
      <c r="J34" s="60" t="n">
        <f aca="false">H34/3500</f>
        <v>0.355691388058121</v>
      </c>
      <c r="K34" s="69" t="n">
        <f aca="false">N34/9</f>
        <v>63.1525947318798</v>
      </c>
      <c r="L34" s="69" t="n">
        <v>20</v>
      </c>
      <c r="M34" s="56" t="n">
        <f aca="false">Protein_Amt!$B$6</f>
        <v>120.618663177856</v>
      </c>
      <c r="N34" s="69" t="n">
        <f aca="false">MAX(0,I34-(O34+P34))</f>
        <v>568.373352586919</v>
      </c>
      <c r="O34" s="69" t="n">
        <f aca="false">4*L34</f>
        <v>80</v>
      </c>
      <c r="P34" s="69" t="n">
        <f aca="false">4*M34</f>
        <v>482.474652711422</v>
      </c>
      <c r="Q34" s="70" t="n">
        <f aca="false">SUM(N34:P34)</f>
        <v>1130.84800529834</v>
      </c>
      <c r="S34" s="72" t="n">
        <f aca="false">VLOOKUP($A34,FoodLog!$A$1:$Z$10004,12,0)</f>
        <v>0</v>
      </c>
      <c r="T34" s="72" t="n">
        <f aca="false">VLOOKUP($A34,FoodLog!$A$1:$Z$10004,13,0)</f>
        <v>0</v>
      </c>
      <c r="U34" s="72" t="n">
        <f aca="false">VLOOKUP($A34,FoodLog!$A$1:$Z$10004,14,0)</f>
        <v>0</v>
      </c>
      <c r="V34" s="72" t="n">
        <f aca="false">VLOOKUP($A34,FoodLog!$A$1:$Z$10004,15,0)</f>
        <v>0</v>
      </c>
      <c r="W34" s="72" t="n">
        <f aca="false">VLOOKUP($A34,FoodLog!$A$1:$Z$10004,16,0)</f>
        <v>568.373352586919</v>
      </c>
      <c r="X34" s="72" t="n">
        <f aca="false">VLOOKUP($A34,FoodLog!$A$1:$Z$10004,17,0)</f>
        <v>80</v>
      </c>
      <c r="Y34" s="72" t="n">
        <f aca="false">VLOOKUP($A34,FoodLog!$A$1:$Z$10004,18,0)</f>
        <v>482.474652711422</v>
      </c>
      <c r="Z34" s="72" t="n">
        <f aca="false">VLOOKUP($A34,FoodLog!$A$1:$Z$10004,19,0)</f>
        <v>1130.84800529834</v>
      </c>
      <c r="AA34" s="64" t="n">
        <f aca="false">MIN($H34,($H34+Z34))/3500</f>
        <v>0.355691388058121</v>
      </c>
      <c r="AB34" s="65" t="n">
        <f aca="false">Scale!C34</f>
        <v>0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190.576342687598</v>
      </c>
      <c r="D35" s="69" t="n">
        <f aca="false">$D$3</f>
        <v>150.77332897232</v>
      </c>
      <c r="E35" s="70" t="n">
        <f aca="false">C35-D35</f>
        <v>39.8030137152781</v>
      </c>
      <c r="F35" s="58"/>
      <c r="G35" s="71" t="n">
        <f aca="false">C35*TDEE!$B$5</f>
        <v>2371.3419945104</v>
      </c>
      <c r="H35" s="69" t="n">
        <f aca="false">$E35*31</f>
        <v>1233.89342517362</v>
      </c>
      <c r="I35" s="69" t="n">
        <f aca="false">$G35-$H35</f>
        <v>1137.44856933678</v>
      </c>
      <c r="J35" s="60" t="n">
        <f aca="false">H35/3500</f>
        <v>0.352540978621034</v>
      </c>
      <c r="K35" s="69" t="n">
        <f aca="false">N35/9</f>
        <v>63.8859907361511</v>
      </c>
      <c r="L35" s="69" t="n">
        <v>20</v>
      </c>
      <c r="M35" s="56" t="n">
        <f aca="false">Protein_Amt!$B$6</f>
        <v>120.618663177856</v>
      </c>
      <c r="N35" s="69" t="n">
        <f aca="false">MAX(0,I35-(O35+P35))</f>
        <v>574.97391662536</v>
      </c>
      <c r="O35" s="69" t="n">
        <f aca="false">4*L35</f>
        <v>80</v>
      </c>
      <c r="P35" s="69" t="n">
        <f aca="false">4*M35</f>
        <v>482.474652711422</v>
      </c>
      <c r="Q35" s="70" t="n">
        <f aca="false">SUM(N35:P35)</f>
        <v>1137.44856933678</v>
      </c>
      <c r="S35" s="72" t="n">
        <f aca="false">VLOOKUP($A35,FoodLog!$A$1:$Z$10004,12,0)</f>
        <v>0</v>
      </c>
      <c r="T35" s="72" t="n">
        <f aca="false">VLOOKUP($A35,FoodLog!$A$1:$Z$10004,13,0)</f>
        <v>0</v>
      </c>
      <c r="U35" s="72" t="n">
        <f aca="false">VLOOKUP($A35,FoodLog!$A$1:$Z$10004,14,0)</f>
        <v>0</v>
      </c>
      <c r="V35" s="72" t="n">
        <f aca="false">VLOOKUP($A35,FoodLog!$A$1:$Z$10004,15,0)</f>
        <v>0</v>
      </c>
      <c r="W35" s="72" t="n">
        <f aca="false">VLOOKUP($A35,FoodLog!$A$1:$Z$10004,16,0)</f>
        <v>574.97391662536</v>
      </c>
      <c r="X35" s="72" t="n">
        <f aca="false">VLOOKUP($A35,FoodLog!$A$1:$Z$10004,17,0)</f>
        <v>80</v>
      </c>
      <c r="Y35" s="72" t="n">
        <f aca="false">VLOOKUP($A35,FoodLog!$A$1:$Z$10004,18,0)</f>
        <v>482.474652711422</v>
      </c>
      <c r="Z35" s="72" t="n">
        <f aca="false">VLOOKUP($A35,FoodLog!$A$1:$Z$10004,19,0)</f>
        <v>1137.44856933678</v>
      </c>
      <c r="AA35" s="64" t="n">
        <f aca="false">MIN($H35,($H35+Z35))/3500</f>
        <v>0.352540978621034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190.223801708977</v>
      </c>
      <c r="D36" s="69" t="n">
        <f aca="false">$D$3</f>
        <v>150.77332897232</v>
      </c>
      <c r="E36" s="70" t="n">
        <f aca="false">C36-D36</f>
        <v>39.450472736657</v>
      </c>
      <c r="F36" s="58"/>
      <c r="G36" s="71" t="n">
        <f aca="false">C36*TDEE!$B$5</f>
        <v>2366.95532607297</v>
      </c>
      <c r="H36" s="69" t="n">
        <f aca="false">$E36*31</f>
        <v>1222.96465483637</v>
      </c>
      <c r="I36" s="69" t="n">
        <f aca="false">$G36-$H36</f>
        <v>1143.9906712366</v>
      </c>
      <c r="J36" s="60" t="n">
        <f aca="false">H36/3500</f>
        <v>0.349418472810391</v>
      </c>
      <c r="K36" s="69" t="n">
        <f aca="false">N36/9</f>
        <v>64.6128909472416</v>
      </c>
      <c r="L36" s="69" t="n">
        <v>20</v>
      </c>
      <c r="M36" s="56" t="n">
        <f aca="false">Protein_Amt!$B$6</f>
        <v>120.618663177856</v>
      </c>
      <c r="N36" s="69" t="n">
        <f aca="false">MAX(0,I36-(O36+P36))</f>
        <v>581.516018525175</v>
      </c>
      <c r="O36" s="69" t="n">
        <f aca="false">4*L36</f>
        <v>80</v>
      </c>
      <c r="P36" s="69" t="n">
        <f aca="false">4*M36</f>
        <v>482.474652711422</v>
      </c>
      <c r="Q36" s="70" t="n">
        <f aca="false">SUM(N36:P36)</f>
        <v>1143.9906712366</v>
      </c>
      <c r="S36" s="72" t="n">
        <f aca="false">VLOOKUP($A36,FoodLog!$A$1:$Z$10004,12,0)</f>
        <v>0</v>
      </c>
      <c r="T36" s="72" t="n">
        <f aca="false">VLOOKUP($A36,FoodLog!$A$1:$Z$10004,13,0)</f>
        <v>0</v>
      </c>
      <c r="U36" s="72" t="n">
        <f aca="false">VLOOKUP($A36,FoodLog!$A$1:$Z$10004,14,0)</f>
        <v>0</v>
      </c>
      <c r="V36" s="72" t="n">
        <f aca="false">VLOOKUP($A36,FoodLog!$A$1:$Z$10004,15,0)</f>
        <v>0</v>
      </c>
      <c r="W36" s="72" t="n">
        <f aca="false">VLOOKUP($A36,FoodLog!$A$1:$Z$10004,16,0)</f>
        <v>581.516018525175</v>
      </c>
      <c r="X36" s="72" t="n">
        <f aca="false">VLOOKUP($A36,FoodLog!$A$1:$Z$10004,17,0)</f>
        <v>80</v>
      </c>
      <c r="Y36" s="72" t="n">
        <f aca="false">VLOOKUP($A36,FoodLog!$A$1:$Z$10004,18,0)</f>
        <v>482.474652711422</v>
      </c>
      <c r="Z36" s="72" t="n">
        <f aca="false">VLOOKUP($A36,FoodLog!$A$1:$Z$10004,19,0)</f>
        <v>1143.9906712366</v>
      </c>
      <c r="AA36" s="64" t="n">
        <f aca="false">MIN($H36,($H36+Z36))/3500</f>
        <v>0.349418472810391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189.874383236166</v>
      </c>
      <c r="D37" s="69" t="n">
        <f aca="false">$D$3</f>
        <v>150.77332897232</v>
      </c>
      <c r="E37" s="70" t="n">
        <f aca="false">C37-D37</f>
        <v>39.1010542638467</v>
      </c>
      <c r="F37" s="58"/>
      <c r="G37" s="71" t="n">
        <f aca="false">C37*TDEE!$B$5</f>
        <v>2362.60751098455</v>
      </c>
      <c r="H37" s="69" t="n">
        <f aca="false">$E37*31</f>
        <v>1212.13268217925</v>
      </c>
      <c r="I37" s="69" t="n">
        <f aca="false">$G37-$H37</f>
        <v>1150.4748288053</v>
      </c>
      <c r="J37" s="60" t="n">
        <f aca="false">H37/3500</f>
        <v>0.346323623479785</v>
      </c>
      <c r="K37" s="69" t="n">
        <f aca="false">N37/9</f>
        <v>65.3333528993197</v>
      </c>
      <c r="L37" s="69" t="n">
        <v>20</v>
      </c>
      <c r="M37" s="56" t="n">
        <f aca="false">Protein_Amt!$B$6</f>
        <v>120.618663177856</v>
      </c>
      <c r="N37" s="69" t="n">
        <f aca="false">MAX(0,I37-(O37+P37))</f>
        <v>588.000176093877</v>
      </c>
      <c r="O37" s="69" t="n">
        <f aca="false">4*L37</f>
        <v>80</v>
      </c>
      <c r="P37" s="69" t="n">
        <f aca="false">4*M37</f>
        <v>482.474652711422</v>
      </c>
      <c r="Q37" s="70" t="n">
        <f aca="false">SUM(N37:P37)</f>
        <v>1150.4748288053</v>
      </c>
      <c r="S37" s="72" t="n">
        <f aca="false">VLOOKUP($A37,FoodLog!$A$1:$Z$10004,12,0)</f>
        <v>0</v>
      </c>
      <c r="T37" s="72" t="n">
        <f aca="false">VLOOKUP($A37,FoodLog!$A$1:$Z$10004,13,0)</f>
        <v>0</v>
      </c>
      <c r="U37" s="72" t="n">
        <f aca="false">VLOOKUP($A37,FoodLog!$A$1:$Z$10004,14,0)</f>
        <v>0</v>
      </c>
      <c r="V37" s="72" t="n">
        <f aca="false">VLOOKUP($A37,FoodLog!$A$1:$Z$10004,15,0)</f>
        <v>0</v>
      </c>
      <c r="W37" s="72" t="n">
        <f aca="false">VLOOKUP($A37,FoodLog!$A$1:$Z$10004,16,0)</f>
        <v>588.000176093877</v>
      </c>
      <c r="X37" s="72" t="n">
        <f aca="false">VLOOKUP($A37,FoodLog!$A$1:$Z$10004,17,0)</f>
        <v>80</v>
      </c>
      <c r="Y37" s="72" t="n">
        <f aca="false">VLOOKUP($A37,FoodLog!$A$1:$Z$10004,18,0)</f>
        <v>482.474652711422</v>
      </c>
      <c r="Z37" s="72" t="n">
        <f aca="false">VLOOKUP($A37,FoodLog!$A$1:$Z$10004,19,0)</f>
        <v>1150.4748288053</v>
      </c>
      <c r="AA37" s="64" t="n">
        <f aca="false">MIN($H37,($H37+Z37))/3500</f>
        <v>0.346323623479785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189.528059612686</v>
      </c>
      <c r="D38" s="69" t="n">
        <f aca="false">$D$3</f>
        <v>150.77332897232</v>
      </c>
      <c r="E38" s="70" t="n">
        <f aca="false">C38-D38</f>
        <v>38.7547306403669</v>
      </c>
      <c r="F38" s="58"/>
      <c r="G38" s="71" t="n">
        <f aca="false">C38*TDEE!$B$5</f>
        <v>2358.29820511548</v>
      </c>
      <c r="H38" s="69" t="n">
        <f aca="false">$E38*31</f>
        <v>1201.39664985137</v>
      </c>
      <c r="I38" s="69" t="n">
        <f aca="false">$G38-$H38</f>
        <v>1156.90155526411</v>
      </c>
      <c r="J38" s="60" t="n">
        <f aca="false">H38/3500</f>
        <v>0.343256185671821</v>
      </c>
      <c r="K38" s="69" t="n">
        <f aca="false">N38/9</f>
        <v>66.047433616965</v>
      </c>
      <c r="L38" s="69" t="n">
        <v>20</v>
      </c>
      <c r="M38" s="56" t="n">
        <f aca="false">Protein_Amt!$B$6</f>
        <v>120.618663177856</v>
      </c>
      <c r="N38" s="69" t="n">
        <f aca="false">MAX(0,I38-(O38+P38))</f>
        <v>594.426902552685</v>
      </c>
      <c r="O38" s="69" t="n">
        <f aca="false">4*L38</f>
        <v>80</v>
      </c>
      <c r="P38" s="69" t="n">
        <f aca="false">4*M38</f>
        <v>482.474652711422</v>
      </c>
      <c r="Q38" s="70" t="n">
        <f aca="false">SUM(N38:P38)</f>
        <v>1156.90155526411</v>
      </c>
      <c r="S38" s="72" t="n">
        <f aca="false">VLOOKUP($A38,FoodLog!$A$1:$Z$10004,12,0)</f>
        <v>0</v>
      </c>
      <c r="T38" s="72" t="n">
        <f aca="false">VLOOKUP($A38,FoodLog!$A$1:$Z$10004,13,0)</f>
        <v>0</v>
      </c>
      <c r="U38" s="72" t="n">
        <f aca="false">VLOOKUP($A38,FoodLog!$A$1:$Z$10004,14,0)</f>
        <v>0</v>
      </c>
      <c r="V38" s="72" t="n">
        <f aca="false">VLOOKUP($A38,FoodLog!$A$1:$Z$10004,15,0)</f>
        <v>0</v>
      </c>
      <c r="W38" s="72" t="n">
        <f aca="false">VLOOKUP($A38,FoodLog!$A$1:$Z$10004,16,0)</f>
        <v>594.426902552685</v>
      </c>
      <c r="X38" s="72" t="n">
        <f aca="false">VLOOKUP($A38,FoodLog!$A$1:$Z$10004,17,0)</f>
        <v>80</v>
      </c>
      <c r="Y38" s="72" t="n">
        <f aca="false">VLOOKUP($A38,FoodLog!$A$1:$Z$10004,18,0)</f>
        <v>482.474652711422</v>
      </c>
      <c r="Z38" s="72" t="n">
        <f aca="false">VLOOKUP($A38,FoodLog!$A$1:$Z$10004,19,0)</f>
        <v>1156.90155526411</v>
      </c>
      <c r="AA38" s="64" t="n">
        <f aca="false">MIN($H38,($H38+Z38))/3500</f>
        <v>0.343256185671821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189.184803427015</v>
      </c>
      <c r="D39" s="69" t="n">
        <f aca="false">$D$3</f>
        <v>150.77332897232</v>
      </c>
      <c r="E39" s="70" t="n">
        <f aca="false">C39-D39</f>
        <v>38.411474454695</v>
      </c>
      <c r="F39" s="58"/>
      <c r="G39" s="71" t="n">
        <f aca="false">C39*TDEE!$B$5</f>
        <v>2354.02706738411</v>
      </c>
      <c r="H39" s="69" t="n">
        <f aca="false">$E39*31</f>
        <v>1190.75570809555</v>
      </c>
      <c r="I39" s="69" t="n">
        <f aca="false">$G39-$H39</f>
        <v>1163.27135928857</v>
      </c>
      <c r="J39" s="60" t="n">
        <f aca="false">H39/3500</f>
        <v>0.340215916598728</v>
      </c>
      <c r="K39" s="69" t="n">
        <f aca="false">N39/9</f>
        <v>66.7551896196827</v>
      </c>
      <c r="L39" s="69" t="n">
        <v>20</v>
      </c>
      <c r="M39" s="56" t="n">
        <f aca="false">Protein_Amt!$B$6</f>
        <v>120.618663177856</v>
      </c>
      <c r="N39" s="69" t="n">
        <f aca="false">MAX(0,I39-(O39+P39))</f>
        <v>600.796706577144</v>
      </c>
      <c r="O39" s="69" t="n">
        <f aca="false">4*L39</f>
        <v>80</v>
      </c>
      <c r="P39" s="69" t="n">
        <f aca="false">4*M39</f>
        <v>482.474652711422</v>
      </c>
      <c r="Q39" s="70" t="n">
        <f aca="false">SUM(N39:P39)</f>
        <v>1163.27135928857</v>
      </c>
      <c r="S39" s="72" t="n">
        <f aca="false">VLOOKUP($A39,FoodLog!$A$1:$Z$10004,12,0)</f>
        <v>0</v>
      </c>
      <c r="T39" s="72" t="n">
        <f aca="false">VLOOKUP($A39,FoodLog!$A$1:$Z$10004,13,0)</f>
        <v>0</v>
      </c>
      <c r="U39" s="72" t="n">
        <f aca="false">VLOOKUP($A39,FoodLog!$A$1:$Z$10004,14,0)</f>
        <v>0</v>
      </c>
      <c r="V39" s="72" t="n">
        <f aca="false">VLOOKUP($A39,FoodLog!$A$1:$Z$10004,15,0)</f>
        <v>0</v>
      </c>
      <c r="W39" s="72" t="n">
        <f aca="false">VLOOKUP($A39,FoodLog!$A$1:$Z$10004,16,0)</f>
        <v>600.796706577144</v>
      </c>
      <c r="X39" s="72" t="n">
        <f aca="false">VLOOKUP($A39,FoodLog!$A$1:$Z$10004,17,0)</f>
        <v>80</v>
      </c>
      <c r="Y39" s="72" t="n">
        <f aca="false">VLOOKUP($A39,FoodLog!$A$1:$Z$10004,18,0)</f>
        <v>482.474652711422</v>
      </c>
      <c r="Z39" s="72" t="n">
        <f aca="false">VLOOKUP($A39,FoodLog!$A$1:$Z$10004,19,0)</f>
        <v>1163.27135928857</v>
      </c>
      <c r="AA39" s="64" t="n">
        <f aca="false">MIN($H39,($H39+Z39))/3500</f>
        <v>0.340215916598728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188.844587510416</v>
      </c>
      <c r="D40" s="69" t="n">
        <f aca="false">$D$3</f>
        <v>150.77332897232</v>
      </c>
      <c r="E40" s="70" t="n">
        <f aca="false">C40-D40</f>
        <v>38.0712585380963</v>
      </c>
      <c r="F40" s="58"/>
      <c r="G40" s="71" t="n">
        <f aca="false">C40*TDEE!$B$5</f>
        <v>2349.79375972979</v>
      </c>
      <c r="H40" s="69" t="n">
        <f aca="false">$E40*31</f>
        <v>1180.20901468099</v>
      </c>
      <c r="I40" s="69" t="n">
        <f aca="false">$G40-$H40</f>
        <v>1169.58474504881</v>
      </c>
      <c r="J40" s="60" t="n">
        <f aca="false">H40/3500</f>
        <v>0.337202575623139</v>
      </c>
      <c r="K40" s="69" t="n">
        <f aca="false">N40/9</f>
        <v>67.4566769263763</v>
      </c>
      <c r="L40" s="69" t="n">
        <v>20</v>
      </c>
      <c r="M40" s="56" t="n">
        <f aca="false">Protein_Amt!$B$6</f>
        <v>120.618663177856</v>
      </c>
      <c r="N40" s="69" t="n">
        <f aca="false">MAX(0,I40-(O40+P40))</f>
        <v>607.110092337387</v>
      </c>
      <c r="O40" s="69" t="n">
        <f aca="false">4*L40</f>
        <v>80</v>
      </c>
      <c r="P40" s="69" t="n">
        <f aca="false">4*M40</f>
        <v>482.474652711422</v>
      </c>
      <c r="Q40" s="70" t="n">
        <f aca="false">SUM(N40:P40)</f>
        <v>1169.58474504881</v>
      </c>
      <c r="S40" s="72" t="n">
        <f aca="false">VLOOKUP($A40,FoodLog!$A$1:$Z$10004,12,0)</f>
        <v>0</v>
      </c>
      <c r="T40" s="72" t="n">
        <f aca="false">VLOOKUP($A40,FoodLog!$A$1:$Z$10004,13,0)</f>
        <v>0</v>
      </c>
      <c r="U40" s="72" t="n">
        <f aca="false">VLOOKUP($A40,FoodLog!$A$1:$Z$10004,14,0)</f>
        <v>0</v>
      </c>
      <c r="V40" s="72" t="n">
        <f aca="false">VLOOKUP($A40,FoodLog!$A$1:$Z$10004,15,0)</f>
        <v>0</v>
      </c>
      <c r="W40" s="72" t="n">
        <f aca="false">VLOOKUP($A40,FoodLog!$A$1:$Z$10004,16,0)</f>
        <v>607.110092337387</v>
      </c>
      <c r="X40" s="72" t="n">
        <f aca="false">VLOOKUP($A40,FoodLog!$A$1:$Z$10004,17,0)</f>
        <v>80</v>
      </c>
      <c r="Y40" s="72" t="n">
        <f aca="false">VLOOKUP($A40,FoodLog!$A$1:$Z$10004,18,0)</f>
        <v>482.474652711422</v>
      </c>
      <c r="Z40" s="72" t="n">
        <f aca="false">VLOOKUP($A40,FoodLog!$A$1:$Z$10004,19,0)</f>
        <v>1169.58474504881</v>
      </c>
      <c r="AA40" s="64" t="n">
        <f aca="false">MIN($H40,($H40+Z40))/3500</f>
        <v>0.337202575623139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188.507384934793</v>
      </c>
      <c r="D41" s="69" t="n">
        <f aca="false">$D$3</f>
        <v>150.77332897232</v>
      </c>
      <c r="E41" s="70" t="n">
        <f aca="false">C41-D41</f>
        <v>37.7340559624732</v>
      </c>
      <c r="F41" s="58"/>
      <c r="G41" s="71" t="n">
        <f aca="false">C41*TDEE!$B$5</f>
        <v>2345.59794708613</v>
      </c>
      <c r="H41" s="69" t="n">
        <f aca="false">$E41*31</f>
        <v>1169.75573483667</v>
      </c>
      <c r="I41" s="69" t="n">
        <f aca="false">$G41-$H41</f>
        <v>1175.84221224946</v>
      </c>
      <c r="J41" s="60" t="n">
        <f aca="false">H41/3500</f>
        <v>0.334215924239048</v>
      </c>
      <c r="K41" s="69" t="n">
        <f aca="false">N41/9</f>
        <v>68.151951059782</v>
      </c>
      <c r="L41" s="69" t="n">
        <v>20</v>
      </c>
      <c r="M41" s="56" t="n">
        <f aca="false">Protein_Amt!$B$6</f>
        <v>120.618663177856</v>
      </c>
      <c r="N41" s="69" t="n">
        <f aca="false">MAX(0,I41-(O41+P41))</f>
        <v>613.367559538038</v>
      </c>
      <c r="O41" s="69" t="n">
        <f aca="false">4*L41</f>
        <v>80</v>
      </c>
      <c r="P41" s="69" t="n">
        <f aca="false">4*M41</f>
        <v>482.474652711422</v>
      </c>
      <c r="Q41" s="70" t="n">
        <f aca="false">SUM(N41:P41)</f>
        <v>1175.84221224946</v>
      </c>
      <c r="S41" s="72" t="n">
        <f aca="false">VLOOKUP($A41,FoodLog!$A$1:$Z$10004,12,0)</f>
        <v>0</v>
      </c>
      <c r="T41" s="72" t="n">
        <f aca="false">VLOOKUP($A41,FoodLog!$A$1:$Z$10004,13,0)</f>
        <v>0</v>
      </c>
      <c r="U41" s="72" t="n">
        <f aca="false">VLOOKUP($A41,FoodLog!$A$1:$Z$10004,14,0)</f>
        <v>0</v>
      </c>
      <c r="V41" s="72" t="n">
        <f aca="false">VLOOKUP($A41,FoodLog!$A$1:$Z$10004,15,0)</f>
        <v>0</v>
      </c>
      <c r="W41" s="72" t="n">
        <f aca="false">VLOOKUP($A41,FoodLog!$A$1:$Z$10004,16,0)</f>
        <v>613.367559538038</v>
      </c>
      <c r="X41" s="72" t="n">
        <f aca="false">VLOOKUP($A41,FoodLog!$A$1:$Z$10004,17,0)</f>
        <v>80</v>
      </c>
      <c r="Y41" s="72" t="n">
        <f aca="false">VLOOKUP($A41,FoodLog!$A$1:$Z$10004,18,0)</f>
        <v>482.474652711422</v>
      </c>
      <c r="Z41" s="72" t="n">
        <f aca="false">VLOOKUP($A41,FoodLog!$A$1:$Z$10004,19,0)</f>
        <v>1175.84221224946</v>
      </c>
      <c r="AA41" s="64" t="n">
        <f aca="false">MIN($H41,($H41+Z41))/3500</f>
        <v>0.334215924239048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188.173169010554</v>
      </c>
      <c r="D42" s="69" t="n">
        <f aca="false">$D$3</f>
        <v>150.77332897232</v>
      </c>
      <c r="E42" s="70" t="n">
        <f aca="false">C42-D42</f>
        <v>37.3998400382341</v>
      </c>
      <c r="F42" s="58"/>
      <c r="G42" s="71" t="n">
        <f aca="false">C42*TDEE!$B$5</f>
        <v>2341.43929735445</v>
      </c>
      <c r="H42" s="69" t="n">
        <f aca="false">$E42*31</f>
        <v>1159.39504118526</v>
      </c>
      <c r="I42" s="69" t="n">
        <f aca="false">$G42-$H42</f>
        <v>1182.04425616919</v>
      </c>
      <c r="J42" s="60" t="n">
        <f aca="false">H42/3500</f>
        <v>0.331255726052931</v>
      </c>
      <c r="K42" s="69" t="n">
        <f aca="false">N42/9</f>
        <v>68.8410670508633</v>
      </c>
      <c r="L42" s="69" t="n">
        <v>20</v>
      </c>
      <c r="M42" s="56" t="n">
        <f aca="false">Protein_Amt!$B$6</f>
        <v>120.618663177856</v>
      </c>
      <c r="N42" s="69" t="n">
        <f aca="false">MAX(0,I42-(O42+P42))</f>
        <v>619.56960345777</v>
      </c>
      <c r="O42" s="69" t="n">
        <f aca="false">4*L42</f>
        <v>80</v>
      </c>
      <c r="P42" s="69" t="n">
        <f aca="false">4*M42</f>
        <v>482.474652711422</v>
      </c>
      <c r="Q42" s="70" t="n">
        <f aca="false">SUM(N42:P42)</f>
        <v>1182.04425616919</v>
      </c>
      <c r="S42" s="72" t="n">
        <f aca="false">VLOOKUP($A42,FoodLog!$A$1:$Z$10004,12,0)</f>
        <v>0</v>
      </c>
      <c r="T42" s="72" t="n">
        <f aca="false">VLOOKUP($A42,FoodLog!$A$1:$Z$10004,13,0)</f>
        <v>0</v>
      </c>
      <c r="U42" s="72" t="n">
        <f aca="false">VLOOKUP($A42,FoodLog!$A$1:$Z$10004,14,0)</f>
        <v>0</v>
      </c>
      <c r="V42" s="72" t="n">
        <f aca="false">VLOOKUP($A42,FoodLog!$A$1:$Z$10004,15,0)</f>
        <v>0</v>
      </c>
      <c r="W42" s="72" t="n">
        <f aca="false">VLOOKUP($A42,FoodLog!$A$1:$Z$10004,16,0)</f>
        <v>619.56960345777</v>
      </c>
      <c r="X42" s="72" t="n">
        <f aca="false">VLOOKUP($A42,FoodLog!$A$1:$Z$10004,17,0)</f>
        <v>80</v>
      </c>
      <c r="Y42" s="72" t="n">
        <f aca="false">VLOOKUP($A42,FoodLog!$A$1:$Z$10004,18,0)</f>
        <v>482.474652711422</v>
      </c>
      <c r="Z42" s="72" t="n">
        <f aca="false">VLOOKUP($A42,FoodLog!$A$1:$Z$10004,19,0)</f>
        <v>1182.04425616919</v>
      </c>
      <c r="AA42" s="64" t="n">
        <f aca="false">MIN($H42,($H42+Z42))/3500</f>
        <v>0.331255726052931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187.841913284501</v>
      </c>
      <c r="D43" s="69" t="n">
        <f aca="false">$D$3</f>
        <v>150.77332897232</v>
      </c>
      <c r="E43" s="70" t="n">
        <f aca="false">C43-D43</f>
        <v>37.0685843121812</v>
      </c>
      <c r="F43" s="58"/>
      <c r="G43" s="71" t="n">
        <f aca="false">C43*TDEE!$B$5</f>
        <v>2337.31748137754</v>
      </c>
      <c r="H43" s="69" t="n">
        <f aca="false">$E43*31</f>
        <v>1149.12611367762</v>
      </c>
      <c r="I43" s="69" t="n">
        <f aca="false">$G43-$H43</f>
        <v>1188.19136769992</v>
      </c>
      <c r="J43" s="60" t="n">
        <f aca="false">H43/3500</f>
        <v>0.328321746765033</v>
      </c>
      <c r="K43" s="69" t="n">
        <f aca="false">N43/9</f>
        <v>69.5240794431664</v>
      </c>
      <c r="L43" s="69" t="n">
        <v>20</v>
      </c>
      <c r="M43" s="56" t="n">
        <f aca="false">Protein_Amt!$B$6</f>
        <v>120.618663177856</v>
      </c>
      <c r="N43" s="69" t="n">
        <f aca="false">MAX(0,I43-(O43+P43))</f>
        <v>625.716714988498</v>
      </c>
      <c r="O43" s="69" t="n">
        <f aca="false">4*L43</f>
        <v>80</v>
      </c>
      <c r="P43" s="69" t="n">
        <f aca="false">4*M43</f>
        <v>482.474652711422</v>
      </c>
      <c r="Q43" s="70" t="n">
        <f aca="false">SUM(N43:P43)</f>
        <v>1188.19136769992</v>
      </c>
      <c r="S43" s="72" t="n">
        <f aca="false">VLOOKUP($A43,FoodLog!$A$1:$Z$10004,12,0)</f>
        <v>0</v>
      </c>
      <c r="T43" s="72" t="n">
        <f aca="false">VLOOKUP($A43,FoodLog!$A$1:$Z$10004,13,0)</f>
        <v>0</v>
      </c>
      <c r="U43" s="72" t="n">
        <f aca="false">VLOOKUP($A43,FoodLog!$A$1:$Z$10004,14,0)</f>
        <v>0</v>
      </c>
      <c r="V43" s="72" t="n">
        <f aca="false">VLOOKUP($A43,FoodLog!$A$1:$Z$10004,15,0)</f>
        <v>0</v>
      </c>
      <c r="W43" s="72" t="n">
        <f aca="false">VLOOKUP($A43,FoodLog!$A$1:$Z$10004,16,0)</f>
        <v>625.716714988498</v>
      </c>
      <c r="X43" s="72" t="n">
        <f aca="false">VLOOKUP($A43,FoodLog!$A$1:$Z$10004,17,0)</f>
        <v>80</v>
      </c>
      <c r="Y43" s="72" t="n">
        <f aca="false">VLOOKUP($A43,FoodLog!$A$1:$Z$10004,18,0)</f>
        <v>482.474652711422</v>
      </c>
      <c r="Z43" s="72" t="n">
        <f aca="false">VLOOKUP($A43,FoodLog!$A$1:$Z$10004,19,0)</f>
        <v>1188.19136769992</v>
      </c>
      <c r="AA43" s="64" t="n">
        <f aca="false">MIN($H43,($H43+Z43))/3500</f>
        <v>0.328321746765033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187.513591537736</v>
      </c>
      <c r="D44" s="69" t="n">
        <f aca="false">$D$3</f>
        <v>150.77332897232</v>
      </c>
      <c r="E44" s="70" t="n">
        <f aca="false">C44-D44</f>
        <v>36.7402625654161</v>
      </c>
      <c r="F44" s="58"/>
      <c r="G44" s="71" t="n">
        <f aca="false">C44*TDEE!$B$5</f>
        <v>2333.23217291356</v>
      </c>
      <c r="H44" s="69" t="n">
        <f aca="false">$E44*31</f>
        <v>1138.9481395279</v>
      </c>
      <c r="I44" s="69" t="n">
        <f aca="false">$G44-$H44</f>
        <v>1194.28403338566</v>
      </c>
      <c r="J44" s="60" t="n">
        <f aca="false">H44/3500</f>
        <v>0.325413754150829</v>
      </c>
      <c r="K44" s="69" t="n">
        <f aca="false">N44/9</f>
        <v>70.2010422971377</v>
      </c>
      <c r="L44" s="69" t="n">
        <v>20</v>
      </c>
      <c r="M44" s="56" t="n">
        <f aca="false">Protein_Amt!$B$6</f>
        <v>120.618663177856</v>
      </c>
      <c r="N44" s="69" t="n">
        <f aca="false">MAX(0,I44-(O44+P44))</f>
        <v>631.809380674239</v>
      </c>
      <c r="O44" s="69" t="n">
        <f aca="false">4*L44</f>
        <v>80</v>
      </c>
      <c r="P44" s="69" t="n">
        <f aca="false">4*M44</f>
        <v>482.474652711422</v>
      </c>
      <c r="Q44" s="70" t="n">
        <f aca="false">SUM(N44:P44)</f>
        <v>1194.28403338566</v>
      </c>
      <c r="S44" s="72" t="n">
        <f aca="false">VLOOKUP($A44,FoodLog!$A$1:$Z$10004,12,0)</f>
        <v>0</v>
      </c>
      <c r="T44" s="72" t="n">
        <f aca="false">VLOOKUP($A44,FoodLog!$A$1:$Z$10004,13,0)</f>
        <v>0</v>
      </c>
      <c r="U44" s="72" t="n">
        <f aca="false">VLOOKUP($A44,FoodLog!$A$1:$Z$10004,14,0)</f>
        <v>0</v>
      </c>
      <c r="V44" s="72" t="n">
        <f aca="false">VLOOKUP($A44,FoodLog!$A$1:$Z$10004,15,0)</f>
        <v>0</v>
      </c>
      <c r="W44" s="72" t="n">
        <f aca="false">VLOOKUP($A44,FoodLog!$A$1:$Z$10004,16,0)</f>
        <v>631.809380674239</v>
      </c>
      <c r="X44" s="72" t="n">
        <f aca="false">VLOOKUP($A44,FoodLog!$A$1:$Z$10004,17,0)</f>
        <v>80</v>
      </c>
      <c r="Y44" s="72" t="n">
        <f aca="false">VLOOKUP($A44,FoodLog!$A$1:$Z$10004,18,0)</f>
        <v>482.474652711422</v>
      </c>
      <c r="Z44" s="72" t="n">
        <f aca="false">VLOOKUP($A44,FoodLog!$A$1:$Z$10004,19,0)</f>
        <v>1194.28403338566</v>
      </c>
      <c r="AA44" s="64" t="n">
        <f aca="false">MIN($H44,($H44+Z44))/3500</f>
        <v>0.325413754150829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187.188177783585</v>
      </c>
      <c r="D45" s="69" t="n">
        <f aca="false">$D$3</f>
        <v>150.77332897232</v>
      </c>
      <c r="E45" s="70" t="n">
        <f aca="false">C45-D45</f>
        <v>36.4148488112653</v>
      </c>
      <c r="F45" s="58"/>
      <c r="G45" s="71" t="n">
        <f aca="false">C45*TDEE!$B$5</f>
        <v>2329.18304861027</v>
      </c>
      <c r="H45" s="69" t="n">
        <f aca="false">$E45*31</f>
        <v>1128.86031314923</v>
      </c>
      <c r="I45" s="69" t="n">
        <f aca="false">$G45-$H45</f>
        <v>1200.32273546104</v>
      </c>
      <c r="J45" s="60" t="n">
        <f aca="false">H45/3500</f>
        <v>0.322531518042636</v>
      </c>
      <c r="K45" s="69" t="n">
        <f aca="false">N45/9</f>
        <v>70.8720091944024</v>
      </c>
      <c r="L45" s="69" t="n">
        <v>20</v>
      </c>
      <c r="M45" s="56" t="n">
        <f aca="false">Protein_Amt!$B$6</f>
        <v>120.618663177856</v>
      </c>
      <c r="N45" s="69" t="n">
        <f aca="false">MAX(0,I45-(O45+P45))</f>
        <v>637.848082749621</v>
      </c>
      <c r="O45" s="69" t="n">
        <f aca="false">4*L45</f>
        <v>80</v>
      </c>
      <c r="P45" s="69" t="n">
        <f aca="false">4*M45</f>
        <v>482.474652711422</v>
      </c>
      <c r="Q45" s="70" t="n">
        <f aca="false">SUM(N45:P45)</f>
        <v>1200.32273546104</v>
      </c>
      <c r="S45" s="72" t="n">
        <f aca="false">VLOOKUP($A45,FoodLog!$A$1:$Z$10004,12,0)</f>
        <v>0</v>
      </c>
      <c r="T45" s="72" t="n">
        <f aca="false">VLOOKUP($A45,FoodLog!$A$1:$Z$10004,13,0)</f>
        <v>0</v>
      </c>
      <c r="U45" s="72" t="n">
        <f aca="false">VLOOKUP($A45,FoodLog!$A$1:$Z$10004,14,0)</f>
        <v>0</v>
      </c>
      <c r="V45" s="72" t="n">
        <f aca="false">VLOOKUP($A45,FoodLog!$A$1:$Z$10004,15,0)</f>
        <v>0</v>
      </c>
      <c r="W45" s="72" t="n">
        <f aca="false">VLOOKUP($A45,FoodLog!$A$1:$Z$10004,16,0)</f>
        <v>637.848082749621</v>
      </c>
      <c r="X45" s="72" t="n">
        <f aca="false">VLOOKUP($A45,FoodLog!$A$1:$Z$10004,17,0)</f>
        <v>80</v>
      </c>
      <c r="Y45" s="72" t="n">
        <f aca="false">VLOOKUP($A45,FoodLog!$A$1:$Z$10004,18,0)</f>
        <v>482.474652711422</v>
      </c>
      <c r="Z45" s="72" t="n">
        <f aca="false">VLOOKUP($A45,FoodLog!$A$1:$Z$10004,19,0)</f>
        <v>1200.32273546104</v>
      </c>
      <c r="AA45" s="64" t="n">
        <f aca="false">MIN($H45,($H45+Z45))/3500</f>
        <v>0.322531518042636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186.865646265542</v>
      </c>
      <c r="D46" s="69" t="n">
        <f aca="false">$D$3</f>
        <v>150.77332897232</v>
      </c>
      <c r="E46" s="70" t="n">
        <f aca="false">C46-D46</f>
        <v>36.0923172932227</v>
      </c>
      <c r="F46" s="58"/>
      <c r="G46" s="71" t="n">
        <f aca="false">C46*TDEE!$B$5</f>
        <v>2325.16978797938</v>
      </c>
      <c r="H46" s="69" t="n">
        <f aca="false">$E46*31</f>
        <v>1118.8618360899</v>
      </c>
      <c r="I46" s="69" t="n">
        <f aca="false">$G46-$H46</f>
        <v>1206.30795188947</v>
      </c>
      <c r="J46" s="60" t="n">
        <f aca="false">H46/3500</f>
        <v>0.319674810311401</v>
      </c>
      <c r="K46" s="69" t="n">
        <f aca="false">N46/9</f>
        <v>71.5370332420056</v>
      </c>
      <c r="L46" s="69" t="n">
        <v>20</v>
      </c>
      <c r="M46" s="56" t="n">
        <f aca="false">Protein_Amt!$B$6</f>
        <v>120.618663177856</v>
      </c>
      <c r="N46" s="69" t="n">
        <f aca="false">MAX(0,I46-(O46+P46))</f>
        <v>643.83329917805</v>
      </c>
      <c r="O46" s="69" t="n">
        <f aca="false">4*L46</f>
        <v>80</v>
      </c>
      <c r="P46" s="69" t="n">
        <f aca="false">4*M46</f>
        <v>482.474652711422</v>
      </c>
      <c r="Q46" s="70" t="n">
        <f aca="false">SUM(N46:P46)</f>
        <v>1206.30795188947</v>
      </c>
      <c r="S46" s="72" t="n">
        <f aca="false">VLOOKUP($A46,FoodLog!$A$1:$Z$10004,12,0)</f>
        <v>0</v>
      </c>
      <c r="T46" s="72" t="n">
        <f aca="false">VLOOKUP($A46,FoodLog!$A$1:$Z$10004,13,0)</f>
        <v>0</v>
      </c>
      <c r="U46" s="72" t="n">
        <f aca="false">VLOOKUP($A46,FoodLog!$A$1:$Z$10004,14,0)</f>
        <v>0</v>
      </c>
      <c r="V46" s="72" t="n">
        <f aca="false">VLOOKUP($A46,FoodLog!$A$1:$Z$10004,15,0)</f>
        <v>0</v>
      </c>
      <c r="W46" s="72" t="n">
        <f aca="false">VLOOKUP($A46,FoodLog!$A$1:$Z$10004,16,0)</f>
        <v>643.83329917805</v>
      </c>
      <c r="X46" s="72" t="n">
        <f aca="false">VLOOKUP($A46,FoodLog!$A$1:$Z$10004,17,0)</f>
        <v>80</v>
      </c>
      <c r="Y46" s="72" t="n">
        <f aca="false">VLOOKUP($A46,FoodLog!$A$1:$Z$10004,18,0)</f>
        <v>482.474652711422</v>
      </c>
      <c r="Z46" s="72" t="n">
        <f aca="false">VLOOKUP($A46,FoodLog!$A$1:$Z$10004,19,0)</f>
        <v>1206.30795188947</v>
      </c>
      <c r="AA46" s="64" t="n">
        <f aca="false">MIN($H46,($H46+Z46))/3500</f>
        <v>0.319674810311401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186.545971455231</v>
      </c>
      <c r="D47" s="69" t="n">
        <f aca="false">$D$3</f>
        <v>150.77332897232</v>
      </c>
      <c r="E47" s="70" t="n">
        <f aca="false">C47-D47</f>
        <v>35.7726424829113</v>
      </c>
      <c r="F47" s="58"/>
      <c r="G47" s="71" t="n">
        <f aca="false">C47*TDEE!$B$5</f>
        <v>2321.19207337121</v>
      </c>
      <c r="H47" s="69" t="n">
        <f aca="false">$E47*31</f>
        <v>1108.95191697025</v>
      </c>
      <c r="I47" s="69" t="n">
        <f aca="false">$G47-$H47</f>
        <v>1212.24015640096</v>
      </c>
      <c r="J47" s="60" t="n">
        <f aca="false">H47/3500</f>
        <v>0.316843404848643</v>
      </c>
      <c r="K47" s="69" t="n">
        <f aca="false">N47/9</f>
        <v>72.1961670766157</v>
      </c>
      <c r="L47" s="69" t="n">
        <v>20</v>
      </c>
      <c r="M47" s="56" t="n">
        <f aca="false">Protein_Amt!$B$6</f>
        <v>120.618663177856</v>
      </c>
      <c r="N47" s="69" t="n">
        <f aca="false">MAX(0,I47-(O47+P47))</f>
        <v>649.765503689541</v>
      </c>
      <c r="O47" s="69" t="n">
        <f aca="false">4*L47</f>
        <v>80</v>
      </c>
      <c r="P47" s="69" t="n">
        <f aca="false">4*M47</f>
        <v>482.474652711422</v>
      </c>
      <c r="Q47" s="70" t="n">
        <f aca="false">SUM(N47:P47)</f>
        <v>1212.24015640096</v>
      </c>
      <c r="S47" s="72" t="n">
        <f aca="false">VLOOKUP($A47,FoodLog!$A$1:$Z$10004,12,0)</f>
        <v>0</v>
      </c>
      <c r="T47" s="72" t="n">
        <f aca="false">VLOOKUP($A47,FoodLog!$A$1:$Z$10004,13,0)</f>
        <v>0</v>
      </c>
      <c r="U47" s="72" t="n">
        <f aca="false">VLOOKUP($A47,FoodLog!$A$1:$Z$10004,14,0)</f>
        <v>0</v>
      </c>
      <c r="V47" s="72" t="n">
        <f aca="false">VLOOKUP($A47,FoodLog!$A$1:$Z$10004,15,0)</f>
        <v>0</v>
      </c>
      <c r="W47" s="72" t="n">
        <f aca="false">VLOOKUP($A47,FoodLog!$A$1:$Z$10004,16,0)</f>
        <v>649.765503689541</v>
      </c>
      <c r="X47" s="72" t="n">
        <f aca="false">VLOOKUP($A47,FoodLog!$A$1:$Z$10004,17,0)</f>
        <v>80</v>
      </c>
      <c r="Y47" s="72" t="n">
        <f aca="false">VLOOKUP($A47,FoodLog!$A$1:$Z$10004,18,0)</f>
        <v>482.474652711422</v>
      </c>
      <c r="Z47" s="72" t="n">
        <f aca="false">VLOOKUP($A47,FoodLog!$A$1:$Z$10004,19,0)</f>
        <v>1212.24015640096</v>
      </c>
      <c r="AA47" s="64" t="n">
        <f aca="false">MIN($H47,($H47+Z47))/3500</f>
        <v>0.316843404848643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186.229128050382</v>
      </c>
      <c r="D48" s="69" t="n">
        <f aca="false">$D$3</f>
        <v>150.77332897232</v>
      </c>
      <c r="E48" s="70" t="n">
        <f aca="false">C48-D48</f>
        <v>35.4557990780627</v>
      </c>
      <c r="F48" s="58"/>
      <c r="G48" s="71" t="n">
        <f aca="false">C48*TDEE!$B$5</f>
        <v>2317.24958994958</v>
      </c>
      <c r="H48" s="69" t="n">
        <f aca="false">$E48*31</f>
        <v>1099.12977141994</v>
      </c>
      <c r="I48" s="69" t="n">
        <f aca="false">$G48-$H48</f>
        <v>1218.11981852964</v>
      </c>
      <c r="J48" s="60" t="n">
        <f aca="false">H48/3500</f>
        <v>0.314037077548555</v>
      </c>
      <c r="K48" s="69" t="n">
        <f aca="false">N48/9</f>
        <v>72.8494628686907</v>
      </c>
      <c r="L48" s="69" t="n">
        <v>20</v>
      </c>
      <c r="M48" s="56" t="n">
        <f aca="false">Protein_Amt!$B$6</f>
        <v>120.618663177856</v>
      </c>
      <c r="N48" s="69" t="n">
        <f aca="false">MAX(0,I48-(O48+P48))</f>
        <v>655.645165818217</v>
      </c>
      <c r="O48" s="69" t="n">
        <f aca="false">4*L48</f>
        <v>80</v>
      </c>
      <c r="P48" s="69" t="n">
        <f aca="false">4*M48</f>
        <v>482.474652711422</v>
      </c>
      <c r="Q48" s="70" t="n">
        <f aca="false">SUM(N48:P48)</f>
        <v>1218.11981852964</v>
      </c>
      <c r="S48" s="72" t="n">
        <f aca="false">VLOOKUP($A48,FoodLog!$A$1:$Z$10004,12,0)</f>
        <v>0</v>
      </c>
      <c r="T48" s="72" t="n">
        <f aca="false">VLOOKUP($A48,FoodLog!$A$1:$Z$10004,13,0)</f>
        <v>0</v>
      </c>
      <c r="U48" s="72" t="n">
        <f aca="false">VLOOKUP($A48,FoodLog!$A$1:$Z$10004,14,0)</f>
        <v>0</v>
      </c>
      <c r="V48" s="72" t="n">
        <f aca="false">VLOOKUP($A48,FoodLog!$A$1:$Z$10004,15,0)</f>
        <v>0</v>
      </c>
      <c r="W48" s="72" t="n">
        <f aca="false">VLOOKUP($A48,FoodLog!$A$1:$Z$10004,16,0)</f>
        <v>655.645165818217</v>
      </c>
      <c r="X48" s="72" t="n">
        <f aca="false">VLOOKUP($A48,FoodLog!$A$1:$Z$10004,17,0)</f>
        <v>80</v>
      </c>
      <c r="Y48" s="72" t="n">
        <f aca="false">VLOOKUP($A48,FoodLog!$A$1:$Z$10004,18,0)</f>
        <v>482.474652711422</v>
      </c>
      <c r="Z48" s="72" t="n">
        <f aca="false">VLOOKUP($A48,FoodLog!$A$1:$Z$10004,19,0)</f>
        <v>1218.11981852964</v>
      </c>
      <c r="AA48" s="64" t="n">
        <f aca="false">MIN($H48,($H48+Z48))/3500</f>
        <v>0.314037077548555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185.915090972834</v>
      </c>
      <c r="D49" s="69" t="n">
        <f aca="false">$D$3</f>
        <v>150.77332897232</v>
      </c>
      <c r="E49" s="70" t="n">
        <f aca="false">C49-D49</f>
        <v>35.1417620005141</v>
      </c>
      <c r="F49" s="58"/>
      <c r="G49" s="71" t="n">
        <f aca="false">C49*TDEE!$B$5</f>
        <v>2313.34202566683</v>
      </c>
      <c r="H49" s="69" t="n">
        <f aca="false">$E49*31</f>
        <v>1089.39462201594</v>
      </c>
      <c r="I49" s="69" t="n">
        <f aca="false">$G49-$H49</f>
        <v>1223.94740365089</v>
      </c>
      <c r="J49" s="60" t="n">
        <f aca="false">H49/3500</f>
        <v>0.311255606290268</v>
      </c>
      <c r="K49" s="69" t="n">
        <f aca="false">N49/9</f>
        <v>73.4969723266074</v>
      </c>
      <c r="L49" s="69" t="n">
        <v>20</v>
      </c>
      <c r="M49" s="56" t="n">
        <f aca="false">Protein_Amt!$B$6</f>
        <v>120.618663177856</v>
      </c>
      <c r="N49" s="69" t="n">
        <f aca="false">MAX(0,I49-(O49+P49))</f>
        <v>661.472750939466</v>
      </c>
      <c r="O49" s="69" t="n">
        <f aca="false">4*L49</f>
        <v>80</v>
      </c>
      <c r="P49" s="69" t="n">
        <f aca="false">4*M49</f>
        <v>482.474652711422</v>
      </c>
      <c r="Q49" s="70" t="n">
        <f aca="false">SUM(N49:P49)</f>
        <v>1223.94740365089</v>
      </c>
      <c r="S49" s="72" t="n">
        <f aca="false">VLOOKUP($A49,FoodLog!$A$1:$Z$10004,12,0)</f>
        <v>0</v>
      </c>
      <c r="T49" s="72" t="n">
        <f aca="false">VLOOKUP($A49,FoodLog!$A$1:$Z$10004,13,0)</f>
        <v>0</v>
      </c>
      <c r="U49" s="72" t="n">
        <f aca="false">VLOOKUP($A49,FoodLog!$A$1:$Z$10004,14,0)</f>
        <v>0</v>
      </c>
      <c r="V49" s="72" t="n">
        <f aca="false">VLOOKUP($A49,FoodLog!$A$1:$Z$10004,15,0)</f>
        <v>0</v>
      </c>
      <c r="W49" s="72" t="n">
        <f aca="false">VLOOKUP($A49,FoodLog!$A$1:$Z$10004,16,0)</f>
        <v>661.472750939466</v>
      </c>
      <c r="X49" s="72" t="n">
        <f aca="false">VLOOKUP($A49,FoodLog!$A$1:$Z$10004,17,0)</f>
        <v>80</v>
      </c>
      <c r="Y49" s="72" t="n">
        <f aca="false">VLOOKUP($A49,FoodLog!$A$1:$Z$10004,18,0)</f>
        <v>482.474652711422</v>
      </c>
      <c r="Z49" s="72" t="n">
        <f aca="false">VLOOKUP($A49,FoodLog!$A$1:$Z$10004,19,0)</f>
        <v>1223.94740365089</v>
      </c>
      <c r="AA49" s="64" t="n">
        <f aca="false">MIN($H49,($H49+Z49))/3500</f>
        <v>0.311255606290268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185.603835366543</v>
      </c>
      <c r="D50" s="69" t="n">
        <f aca="false">$D$3</f>
        <v>150.77332897232</v>
      </c>
      <c r="E50" s="70" t="n">
        <f aca="false">C50-D50</f>
        <v>34.8305063942238</v>
      </c>
      <c r="F50" s="58"/>
      <c r="G50" s="71" t="n">
        <f aca="false">C50*TDEE!$B$5</f>
        <v>2309.46907123915</v>
      </c>
      <c r="H50" s="69" t="n">
        <f aca="false">$E50*31</f>
        <v>1079.74569822094</v>
      </c>
      <c r="I50" s="69" t="n">
        <f aca="false">$G50-$H50</f>
        <v>1229.72337301821</v>
      </c>
      <c r="J50" s="60" t="n">
        <f aca="false">H50/3500</f>
        <v>0.308498770920268</v>
      </c>
      <c r="K50" s="69" t="n">
        <f aca="false">N50/9</f>
        <v>74.138746700754</v>
      </c>
      <c r="L50" s="69" t="n">
        <v>20</v>
      </c>
      <c r="M50" s="56" t="n">
        <f aca="false">Protein_Amt!$B$6</f>
        <v>120.618663177856</v>
      </c>
      <c r="N50" s="69" t="n">
        <f aca="false">MAX(0,I50-(O50+P50))</f>
        <v>667.248720306786</v>
      </c>
      <c r="O50" s="69" t="n">
        <f aca="false">4*L50</f>
        <v>80</v>
      </c>
      <c r="P50" s="69" t="n">
        <f aca="false">4*M50</f>
        <v>482.474652711422</v>
      </c>
      <c r="Q50" s="70" t="n">
        <f aca="false">SUM(N50:P50)</f>
        <v>1229.72337301821</v>
      </c>
      <c r="S50" s="72" t="n">
        <f aca="false">VLOOKUP($A50,FoodLog!$A$1:$Z$10004,12,0)</f>
        <v>0</v>
      </c>
      <c r="T50" s="72" t="n">
        <f aca="false">VLOOKUP($A50,FoodLog!$A$1:$Z$10004,13,0)</f>
        <v>0</v>
      </c>
      <c r="U50" s="72" t="n">
        <f aca="false">VLOOKUP($A50,FoodLog!$A$1:$Z$10004,14,0)</f>
        <v>0</v>
      </c>
      <c r="V50" s="72" t="n">
        <f aca="false">VLOOKUP($A50,FoodLog!$A$1:$Z$10004,15,0)</f>
        <v>0</v>
      </c>
      <c r="W50" s="72" t="n">
        <f aca="false">VLOOKUP($A50,FoodLog!$A$1:$Z$10004,16,0)</f>
        <v>667.248720306786</v>
      </c>
      <c r="X50" s="72" t="n">
        <f aca="false">VLOOKUP($A50,FoodLog!$A$1:$Z$10004,17,0)</f>
        <v>80</v>
      </c>
      <c r="Y50" s="72" t="n">
        <f aca="false">VLOOKUP($A50,FoodLog!$A$1:$Z$10004,18,0)</f>
        <v>482.474652711422</v>
      </c>
      <c r="Z50" s="72" t="n">
        <f aca="false">VLOOKUP($A50,FoodLog!$A$1:$Z$10004,19,0)</f>
        <v>1229.72337301821</v>
      </c>
      <c r="AA50" s="64" t="n">
        <f aca="false">MIN($H50,($H50+Z50))/3500</f>
        <v>0.308498770920268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185.295336595623</v>
      </c>
      <c r="D51" s="69" t="n">
        <f aca="false">$D$3</f>
        <v>150.77332897232</v>
      </c>
      <c r="E51" s="70" t="n">
        <f aca="false">C51-D51</f>
        <v>34.5220076233036</v>
      </c>
      <c r="F51" s="58"/>
      <c r="G51" s="71" t="n">
        <f aca="false">C51*TDEE!$B$5</f>
        <v>2305.63042012211</v>
      </c>
      <c r="H51" s="69" t="n">
        <f aca="false">$E51*31</f>
        <v>1070.18223632241</v>
      </c>
      <c r="I51" s="69" t="n">
        <f aca="false">$G51-$H51</f>
        <v>1235.4481837997</v>
      </c>
      <c r="J51" s="60" t="n">
        <f aca="false">H51/3500</f>
        <v>0.305766353234974</v>
      </c>
      <c r="K51" s="69" t="n">
        <f aca="false">N51/9</f>
        <v>74.7748367875866</v>
      </c>
      <c r="L51" s="69" t="n">
        <v>20</v>
      </c>
      <c r="M51" s="56" t="n">
        <f aca="false">Protein_Amt!$B$6</f>
        <v>120.618663177856</v>
      </c>
      <c r="N51" s="69" t="n">
        <f aca="false">MAX(0,I51-(O51+P51))</f>
        <v>672.973531088279</v>
      </c>
      <c r="O51" s="69" t="n">
        <f aca="false">4*L51</f>
        <v>80</v>
      </c>
      <c r="P51" s="69" t="n">
        <f aca="false">4*M51</f>
        <v>482.474652711422</v>
      </c>
      <c r="Q51" s="70" t="n">
        <f aca="false">SUM(N51:P51)</f>
        <v>1235.4481837997</v>
      </c>
      <c r="S51" s="72" t="n">
        <f aca="false">VLOOKUP($A51,FoodLog!$A$1:$Z$10004,12,0)</f>
        <v>0</v>
      </c>
      <c r="T51" s="72" t="n">
        <f aca="false">VLOOKUP($A51,FoodLog!$A$1:$Z$10004,13,0)</f>
        <v>0</v>
      </c>
      <c r="U51" s="72" t="n">
        <f aca="false">VLOOKUP($A51,FoodLog!$A$1:$Z$10004,14,0)</f>
        <v>0</v>
      </c>
      <c r="V51" s="72" t="n">
        <f aca="false">VLOOKUP($A51,FoodLog!$A$1:$Z$10004,15,0)</f>
        <v>0</v>
      </c>
      <c r="W51" s="72" t="n">
        <f aca="false">VLOOKUP($A51,FoodLog!$A$1:$Z$10004,16,0)</f>
        <v>672.973531088279</v>
      </c>
      <c r="X51" s="72" t="n">
        <f aca="false">VLOOKUP($A51,FoodLog!$A$1:$Z$10004,17,0)</f>
        <v>80</v>
      </c>
      <c r="Y51" s="72" t="n">
        <f aca="false">VLOOKUP($A51,FoodLog!$A$1:$Z$10004,18,0)</f>
        <v>482.474652711422</v>
      </c>
      <c r="Z51" s="72" t="n">
        <f aca="false">VLOOKUP($A51,FoodLog!$A$1:$Z$10004,19,0)</f>
        <v>1235.4481837997</v>
      </c>
      <c r="AA51" s="64" t="n">
        <f aca="false">MIN($H51,($H51+Z51))/3500</f>
        <v>0.305766353234974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184.989570242388</v>
      </c>
      <c r="D52" s="69" t="n">
        <f aca="false">$D$3</f>
        <v>150.77332897232</v>
      </c>
      <c r="E52" s="70" t="n">
        <f aca="false">C52-D52</f>
        <v>34.2162412700686</v>
      </c>
      <c r="F52" s="58"/>
      <c r="G52" s="71" t="n">
        <f aca="false">C52*TDEE!$B$5</f>
        <v>2301.8257684864</v>
      </c>
      <c r="H52" s="69" t="n">
        <f aca="false">$E52*31</f>
        <v>1060.70347937213</v>
      </c>
      <c r="I52" s="69" t="n">
        <f aca="false">$G52-$H52</f>
        <v>1241.12228911427</v>
      </c>
      <c r="J52" s="60" t="n">
        <f aca="false">H52/3500</f>
        <v>0.303058136963464</v>
      </c>
      <c r="K52" s="69" t="n">
        <f aca="false">N52/9</f>
        <v>75.4052929336502</v>
      </c>
      <c r="L52" s="69" t="n">
        <v>20</v>
      </c>
      <c r="M52" s="56" t="n">
        <f aca="false">Protein_Amt!$B$6</f>
        <v>120.618663177856</v>
      </c>
      <c r="N52" s="69" t="n">
        <f aca="false">MAX(0,I52-(O52+P52))</f>
        <v>678.647636402852</v>
      </c>
      <c r="O52" s="69" t="n">
        <f aca="false">4*L52</f>
        <v>80</v>
      </c>
      <c r="P52" s="69" t="n">
        <f aca="false">4*M52</f>
        <v>482.474652711422</v>
      </c>
      <c r="Q52" s="70" t="n">
        <f aca="false">SUM(N52:P52)</f>
        <v>1241.12228911427</v>
      </c>
      <c r="S52" s="72" t="n">
        <f aca="false">VLOOKUP($A52,FoodLog!$A$1:$Z$10004,12,0)</f>
        <v>0</v>
      </c>
      <c r="T52" s="72" t="n">
        <f aca="false">VLOOKUP($A52,FoodLog!$A$1:$Z$10004,13,0)</f>
        <v>0</v>
      </c>
      <c r="U52" s="72" t="n">
        <f aca="false">VLOOKUP($A52,FoodLog!$A$1:$Z$10004,14,0)</f>
        <v>0</v>
      </c>
      <c r="V52" s="72" t="n">
        <f aca="false">VLOOKUP($A52,FoodLog!$A$1:$Z$10004,15,0)</f>
        <v>0</v>
      </c>
      <c r="W52" s="72" t="n">
        <f aca="false">VLOOKUP($A52,FoodLog!$A$1:$Z$10004,16,0)</f>
        <v>678.647636402852</v>
      </c>
      <c r="X52" s="72" t="n">
        <f aca="false">VLOOKUP($A52,FoodLog!$A$1:$Z$10004,17,0)</f>
        <v>80</v>
      </c>
      <c r="Y52" s="72" t="n">
        <f aca="false">VLOOKUP($A52,FoodLog!$A$1:$Z$10004,18,0)</f>
        <v>482.474652711422</v>
      </c>
      <c r="Z52" s="72" t="n">
        <f aca="false">VLOOKUP($A52,FoodLog!$A$1:$Z$10004,19,0)</f>
        <v>1241.12228911427</v>
      </c>
      <c r="AA52" s="64" t="n">
        <f aca="false">MIN($H52,($H52+Z52))/3500</f>
        <v>0.303058136963464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184.686512105425</v>
      </c>
      <c r="D53" s="69" t="n">
        <f aca="false">$D$3</f>
        <v>150.77332897232</v>
      </c>
      <c r="E53" s="70" t="n">
        <f aca="false">C53-D53</f>
        <v>33.9131831331051</v>
      </c>
      <c r="F53" s="58"/>
      <c r="G53" s="71" t="n">
        <f aca="false">C53*TDEE!$B$5</f>
        <v>2298.05481519375</v>
      </c>
      <c r="H53" s="69" t="n">
        <f aca="false">$E53*31</f>
        <v>1051.30867712626</v>
      </c>
      <c r="I53" s="69" t="n">
        <f aca="false">$G53-$H53</f>
        <v>1246.74613806749</v>
      </c>
      <c r="J53" s="60" t="n">
        <f aca="false">H53/3500</f>
        <v>0.300373907750359</v>
      </c>
      <c r="K53" s="69" t="n">
        <f aca="false">N53/9</f>
        <v>76.0301650395629</v>
      </c>
      <c r="L53" s="69" t="n">
        <v>20</v>
      </c>
      <c r="M53" s="56" t="n">
        <f aca="false">Protein_Amt!$B$6</f>
        <v>120.618663177856</v>
      </c>
      <c r="N53" s="69" t="n">
        <f aca="false">MAX(0,I53-(O53+P53))</f>
        <v>684.271485356066</v>
      </c>
      <c r="O53" s="69" t="n">
        <f aca="false">4*L53</f>
        <v>80</v>
      </c>
      <c r="P53" s="69" t="n">
        <f aca="false">4*M53</f>
        <v>482.474652711422</v>
      </c>
      <c r="Q53" s="70" t="n">
        <f aca="false">SUM(N53:P53)</f>
        <v>1246.74613806749</v>
      </c>
      <c r="S53" s="72" t="n">
        <f aca="false">VLOOKUP($A53,FoodLog!$A$1:$Z$10004,12,0)</f>
        <v>0</v>
      </c>
      <c r="T53" s="72" t="n">
        <f aca="false">VLOOKUP($A53,FoodLog!$A$1:$Z$10004,13,0)</f>
        <v>0</v>
      </c>
      <c r="U53" s="72" t="n">
        <f aca="false">VLOOKUP($A53,FoodLog!$A$1:$Z$10004,14,0)</f>
        <v>0</v>
      </c>
      <c r="V53" s="72" t="n">
        <f aca="false">VLOOKUP($A53,FoodLog!$A$1:$Z$10004,15,0)</f>
        <v>0</v>
      </c>
      <c r="W53" s="72" t="n">
        <f aca="false">VLOOKUP($A53,FoodLog!$A$1:$Z$10004,16,0)</f>
        <v>684.271485356066</v>
      </c>
      <c r="X53" s="72" t="n">
        <f aca="false">VLOOKUP($A53,FoodLog!$A$1:$Z$10004,17,0)</f>
        <v>80</v>
      </c>
      <c r="Y53" s="72" t="n">
        <f aca="false">VLOOKUP($A53,FoodLog!$A$1:$Z$10004,18,0)</f>
        <v>482.474652711422</v>
      </c>
      <c r="Z53" s="72" t="n">
        <f aca="false">VLOOKUP($A53,FoodLog!$A$1:$Z$10004,19,0)</f>
        <v>1246.74613806749</v>
      </c>
      <c r="AA53" s="64" t="n">
        <f aca="false">MIN($H53,($H53+Z53))/3500</f>
        <v>0.300373907750359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184.386138197674</v>
      </c>
      <c r="D54" s="69" t="n">
        <f aca="false">$D$3</f>
        <v>150.77332897232</v>
      </c>
      <c r="E54" s="70" t="n">
        <f aca="false">C54-D54</f>
        <v>33.6128092253547</v>
      </c>
      <c r="F54" s="58"/>
      <c r="G54" s="71" t="n">
        <f aca="false">C54*TDEE!$B$5</f>
        <v>2294.31726177311</v>
      </c>
      <c r="H54" s="69" t="n">
        <f aca="false">$E54*31</f>
        <v>1041.997085986</v>
      </c>
      <c r="I54" s="69" t="n">
        <f aca="false">$G54-$H54</f>
        <v>1252.32017578712</v>
      </c>
      <c r="J54" s="60" t="n">
        <f aca="false">H54/3500</f>
        <v>0.297713453138856</v>
      </c>
      <c r="K54" s="69" t="n">
        <f aca="false">N54/9</f>
        <v>76.6495025639661</v>
      </c>
      <c r="L54" s="69" t="n">
        <v>20</v>
      </c>
      <c r="M54" s="56" t="n">
        <f aca="false">Protein_Amt!$B$6</f>
        <v>120.618663177856</v>
      </c>
      <c r="N54" s="69" t="n">
        <f aca="false">MAX(0,I54-(O54+P54))</f>
        <v>689.845523075695</v>
      </c>
      <c r="O54" s="69" t="n">
        <f aca="false">4*L54</f>
        <v>80</v>
      </c>
      <c r="P54" s="69" t="n">
        <f aca="false">4*M54</f>
        <v>482.474652711422</v>
      </c>
      <c r="Q54" s="70" t="n">
        <f aca="false">SUM(N54:P54)</f>
        <v>1252.32017578712</v>
      </c>
      <c r="S54" s="72" t="n">
        <f aca="false">VLOOKUP($A54,FoodLog!$A$1:$Z$10004,12,0)</f>
        <v>0</v>
      </c>
      <c r="T54" s="72" t="n">
        <f aca="false">VLOOKUP($A54,FoodLog!$A$1:$Z$10004,13,0)</f>
        <v>0</v>
      </c>
      <c r="U54" s="72" t="n">
        <f aca="false">VLOOKUP($A54,FoodLog!$A$1:$Z$10004,14,0)</f>
        <v>0</v>
      </c>
      <c r="V54" s="72" t="n">
        <f aca="false">VLOOKUP($A54,FoodLog!$A$1:$Z$10004,15,0)</f>
        <v>0</v>
      </c>
      <c r="W54" s="72" t="n">
        <f aca="false">VLOOKUP($A54,FoodLog!$A$1:$Z$10004,16,0)</f>
        <v>689.845523075695</v>
      </c>
      <c r="X54" s="72" t="n">
        <f aca="false">VLOOKUP($A54,FoodLog!$A$1:$Z$10004,17,0)</f>
        <v>80</v>
      </c>
      <c r="Y54" s="72" t="n">
        <f aca="false">VLOOKUP($A54,FoodLog!$A$1:$Z$10004,18,0)</f>
        <v>482.474652711422</v>
      </c>
      <c r="Z54" s="72" t="n">
        <f aca="false">VLOOKUP($A54,FoodLog!$A$1:$Z$10004,19,0)</f>
        <v>1252.32017578712</v>
      </c>
      <c r="AA54" s="64" t="n">
        <f aca="false">MIN($H54,($H54+Z54))/3500</f>
        <v>0.297713453138856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184.088424744535</v>
      </c>
      <c r="D55" s="69" t="n">
        <f aca="false">$D$3</f>
        <v>150.77332897232</v>
      </c>
      <c r="E55" s="70" t="n">
        <f aca="false">C55-D55</f>
        <v>33.3150957722159</v>
      </c>
      <c r="F55" s="58"/>
      <c r="G55" s="71" t="n">
        <f aca="false">C55*TDEE!$B$5</f>
        <v>2290.61281239706</v>
      </c>
      <c r="H55" s="69" t="n">
        <f aca="false">$E55*31</f>
        <v>1032.76796893869</v>
      </c>
      <c r="I55" s="69" t="n">
        <f aca="false">$G55-$H55</f>
        <v>1257.84484345837</v>
      </c>
      <c r="J55" s="60" t="n">
        <f aca="false">H55/3500</f>
        <v>0.295076562553912</v>
      </c>
      <c r="K55" s="69" t="n">
        <f aca="false">N55/9</f>
        <v>77.2633545274389</v>
      </c>
      <c r="L55" s="69" t="n">
        <v>20</v>
      </c>
      <c r="M55" s="56" t="n">
        <f aca="false">Protein_Amt!$B$6</f>
        <v>120.618663177856</v>
      </c>
      <c r="N55" s="69" t="n">
        <f aca="false">MAX(0,I55-(O55+P55))</f>
        <v>695.37019074695</v>
      </c>
      <c r="O55" s="69" t="n">
        <f aca="false">4*L55</f>
        <v>80</v>
      </c>
      <c r="P55" s="69" t="n">
        <f aca="false">4*M55</f>
        <v>482.474652711422</v>
      </c>
      <c r="Q55" s="70" t="n">
        <f aca="false">SUM(N55:P55)</f>
        <v>1257.84484345837</v>
      </c>
      <c r="S55" s="72" t="n">
        <f aca="false">VLOOKUP($A55,FoodLog!$A$1:$Z$10004,12,0)</f>
        <v>0</v>
      </c>
      <c r="T55" s="72" t="n">
        <f aca="false">VLOOKUP($A55,FoodLog!$A$1:$Z$10004,13,0)</f>
        <v>0</v>
      </c>
      <c r="U55" s="72" t="n">
        <f aca="false">VLOOKUP($A55,FoodLog!$A$1:$Z$10004,14,0)</f>
        <v>0</v>
      </c>
      <c r="V55" s="72" t="n">
        <f aca="false">VLOOKUP($A55,FoodLog!$A$1:$Z$10004,15,0)</f>
        <v>0</v>
      </c>
      <c r="W55" s="72" t="n">
        <f aca="false">VLOOKUP($A55,FoodLog!$A$1:$Z$10004,16,0)</f>
        <v>695.37019074695</v>
      </c>
      <c r="X55" s="72" t="n">
        <f aca="false">VLOOKUP($A55,FoodLog!$A$1:$Z$10004,17,0)</f>
        <v>80</v>
      </c>
      <c r="Y55" s="72" t="n">
        <f aca="false">VLOOKUP($A55,FoodLog!$A$1:$Z$10004,18,0)</f>
        <v>482.474652711422</v>
      </c>
      <c r="Z55" s="72" t="n">
        <f aca="false">VLOOKUP($A55,FoodLog!$A$1:$Z$10004,19,0)</f>
        <v>1257.84484345837</v>
      </c>
      <c r="AA55" s="64" t="n">
        <f aca="false">MIN($H55,($H55+Z55))/3500</f>
        <v>0.295076562553912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183.793348181981</v>
      </c>
      <c r="D56" s="69" t="n">
        <f aca="false">$D$3</f>
        <v>150.77332897232</v>
      </c>
      <c r="E56" s="70" t="n">
        <f aca="false">C56-D56</f>
        <v>33.020019209662</v>
      </c>
      <c r="F56" s="58"/>
      <c r="G56" s="71" t="n">
        <f aca="false">C56*TDEE!$B$5</f>
        <v>2286.94117385835</v>
      </c>
      <c r="H56" s="69" t="n">
        <f aca="false">$E56*31</f>
        <v>1023.62059549952</v>
      </c>
      <c r="I56" s="69" t="n">
        <f aca="false">$G56-$H56</f>
        <v>1263.32057835882</v>
      </c>
      <c r="J56" s="60" t="n">
        <f aca="false">H56/3500</f>
        <v>0.292463027285577</v>
      </c>
      <c r="K56" s="69" t="n">
        <f aca="false">N56/9</f>
        <v>77.8717695163781</v>
      </c>
      <c r="L56" s="69" t="n">
        <v>20</v>
      </c>
      <c r="M56" s="56" t="n">
        <f aca="false">Protein_Amt!$B$6</f>
        <v>120.618663177856</v>
      </c>
      <c r="N56" s="69" t="n">
        <f aca="false">MAX(0,I56-(O56+P56))</f>
        <v>700.845925647403</v>
      </c>
      <c r="O56" s="69" t="n">
        <f aca="false">4*L56</f>
        <v>80</v>
      </c>
      <c r="P56" s="69" t="n">
        <f aca="false">4*M56</f>
        <v>482.474652711422</v>
      </c>
      <c r="Q56" s="70" t="n">
        <f aca="false">SUM(N56:P56)</f>
        <v>1263.32057835882</v>
      </c>
      <c r="S56" s="72" t="n">
        <f aca="false">VLOOKUP($A56,FoodLog!$A$1:$Z$10004,12,0)</f>
        <v>0</v>
      </c>
      <c r="T56" s="72" t="n">
        <f aca="false">VLOOKUP($A56,FoodLog!$A$1:$Z$10004,13,0)</f>
        <v>0</v>
      </c>
      <c r="U56" s="72" t="n">
        <f aca="false">VLOOKUP($A56,FoodLog!$A$1:$Z$10004,14,0)</f>
        <v>0</v>
      </c>
      <c r="V56" s="72" t="n">
        <f aca="false">VLOOKUP($A56,FoodLog!$A$1:$Z$10004,15,0)</f>
        <v>0</v>
      </c>
      <c r="W56" s="72" t="n">
        <f aca="false">VLOOKUP($A56,FoodLog!$A$1:$Z$10004,16,0)</f>
        <v>700.845925647403</v>
      </c>
      <c r="X56" s="72" t="n">
        <f aca="false">VLOOKUP($A56,FoodLog!$A$1:$Z$10004,17,0)</f>
        <v>80</v>
      </c>
      <c r="Y56" s="72" t="n">
        <f aca="false">VLOOKUP($A56,FoodLog!$A$1:$Z$10004,18,0)</f>
        <v>482.474652711422</v>
      </c>
      <c r="Z56" s="72" t="n">
        <f aca="false">VLOOKUP($A56,FoodLog!$A$1:$Z$10004,19,0)</f>
        <v>1263.32057835882</v>
      </c>
      <c r="AA56" s="64" t="n">
        <f aca="false">MIN($H56,($H56+Z56))/3500</f>
        <v>0.292463027285577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183.500885154696</v>
      </c>
      <c r="D57" s="69" t="n">
        <f aca="false">$D$3</f>
        <v>150.77332897232</v>
      </c>
      <c r="E57" s="70" t="n">
        <f aca="false">C57-D57</f>
        <v>32.7275561823764</v>
      </c>
      <c r="F57" s="58"/>
      <c r="G57" s="71" t="n">
        <f aca="false">C57*TDEE!$B$5</f>
        <v>2283.30205554668</v>
      </c>
      <c r="H57" s="69" t="n">
        <f aca="false">$E57*31</f>
        <v>1014.55424165367</v>
      </c>
      <c r="I57" s="69" t="n">
        <f aca="false">$G57-$H57</f>
        <v>1268.74781389302</v>
      </c>
      <c r="J57" s="60" t="n">
        <f aca="false">H57/3500</f>
        <v>0.289872640472477</v>
      </c>
      <c r="K57" s="69" t="n">
        <f aca="false">N57/9</f>
        <v>78.4747956868437</v>
      </c>
      <c r="L57" s="69" t="n">
        <v>20</v>
      </c>
      <c r="M57" s="56" t="n">
        <f aca="false">Protein_Amt!$B$6</f>
        <v>120.618663177856</v>
      </c>
      <c r="N57" s="69" t="n">
        <f aca="false">MAX(0,I57-(O57+P57))</f>
        <v>706.273161181594</v>
      </c>
      <c r="O57" s="69" t="n">
        <f aca="false">4*L57</f>
        <v>80</v>
      </c>
      <c r="P57" s="69" t="n">
        <f aca="false">4*M57</f>
        <v>482.474652711422</v>
      </c>
      <c r="Q57" s="70" t="n">
        <f aca="false">SUM(N57:P57)</f>
        <v>1268.74781389302</v>
      </c>
      <c r="S57" s="72" t="n">
        <f aca="false">VLOOKUP($A57,FoodLog!$A$1:$Z$10004,12,0)</f>
        <v>0</v>
      </c>
      <c r="T57" s="72" t="n">
        <f aca="false">VLOOKUP($A57,FoodLog!$A$1:$Z$10004,13,0)</f>
        <v>0</v>
      </c>
      <c r="U57" s="72" t="n">
        <f aca="false">VLOOKUP($A57,FoodLog!$A$1:$Z$10004,14,0)</f>
        <v>0</v>
      </c>
      <c r="V57" s="72" t="n">
        <f aca="false">VLOOKUP($A57,FoodLog!$A$1:$Z$10004,15,0)</f>
        <v>0</v>
      </c>
      <c r="W57" s="72" t="n">
        <f aca="false">VLOOKUP($A57,FoodLog!$A$1:$Z$10004,16,0)</f>
        <v>706.273161181594</v>
      </c>
      <c r="X57" s="72" t="n">
        <f aca="false">VLOOKUP($A57,FoodLog!$A$1:$Z$10004,17,0)</f>
        <v>80</v>
      </c>
      <c r="Y57" s="72" t="n">
        <f aca="false">VLOOKUP($A57,FoodLog!$A$1:$Z$10004,18,0)</f>
        <v>482.474652711422</v>
      </c>
      <c r="Z57" s="72" t="n">
        <f aca="false">VLOOKUP($A57,FoodLog!$A$1:$Z$10004,19,0)</f>
        <v>1268.74781389302</v>
      </c>
      <c r="AA57" s="64" t="n">
        <f aca="false">MIN($H57,($H57+Z57))/3500</f>
        <v>0.289872640472477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183.211012514223</v>
      </c>
      <c r="D58" s="69" t="n">
        <f aca="false">$D$3</f>
        <v>150.77332897232</v>
      </c>
      <c r="E58" s="70" t="n">
        <f aca="false">C58-D58</f>
        <v>32.4376835419039</v>
      </c>
      <c r="F58" s="58"/>
      <c r="G58" s="71" t="n">
        <f aca="false">C58*TDEE!$B$5</f>
        <v>2279.69516942578</v>
      </c>
      <c r="H58" s="69" t="n">
        <f aca="false">$E58*31</f>
        <v>1005.56818979902</v>
      </c>
      <c r="I58" s="69" t="n">
        <f aca="false">$G58-$H58</f>
        <v>1274.12697962676</v>
      </c>
      <c r="J58" s="60" t="n">
        <f aca="false">H58/3500</f>
        <v>0.287305197085435</v>
      </c>
      <c r="K58" s="69" t="n">
        <f aca="false">N58/9</f>
        <v>79.072480768371</v>
      </c>
      <c r="L58" s="69" t="n">
        <v>20</v>
      </c>
      <c r="M58" s="56" t="n">
        <f aca="false">Protein_Amt!$B$6</f>
        <v>120.618663177856</v>
      </c>
      <c r="N58" s="69" t="n">
        <f aca="false">MAX(0,I58-(O58+P58))</f>
        <v>711.652326915339</v>
      </c>
      <c r="O58" s="69" t="n">
        <f aca="false">4*L58</f>
        <v>80</v>
      </c>
      <c r="P58" s="69" t="n">
        <f aca="false">4*M58</f>
        <v>482.474652711422</v>
      </c>
      <c r="Q58" s="70" t="n">
        <f aca="false">SUM(N58:P58)</f>
        <v>1274.12697962676</v>
      </c>
      <c r="S58" s="72" t="n">
        <f aca="false">VLOOKUP($A58,FoodLog!$A$1:$Z$10004,12,0)</f>
        <v>0</v>
      </c>
      <c r="T58" s="72" t="n">
        <f aca="false">VLOOKUP($A58,FoodLog!$A$1:$Z$10004,13,0)</f>
        <v>0</v>
      </c>
      <c r="U58" s="72" t="n">
        <f aca="false">VLOOKUP($A58,FoodLog!$A$1:$Z$10004,14,0)</f>
        <v>0</v>
      </c>
      <c r="V58" s="72" t="n">
        <f aca="false">VLOOKUP($A58,FoodLog!$A$1:$Z$10004,15,0)</f>
        <v>0</v>
      </c>
      <c r="W58" s="72" t="n">
        <f aca="false">VLOOKUP($A58,FoodLog!$A$1:$Z$10004,16,0)</f>
        <v>711.652326915339</v>
      </c>
      <c r="X58" s="72" t="n">
        <f aca="false">VLOOKUP($A58,FoodLog!$A$1:$Z$10004,17,0)</f>
        <v>80</v>
      </c>
      <c r="Y58" s="72" t="n">
        <f aca="false">VLOOKUP($A58,FoodLog!$A$1:$Z$10004,18,0)</f>
        <v>482.474652711422</v>
      </c>
      <c r="Z58" s="72" t="n">
        <f aca="false">VLOOKUP($A58,FoodLog!$A$1:$Z$10004,19,0)</f>
        <v>1274.12697962676</v>
      </c>
      <c r="AA58" s="64" t="n">
        <f aca="false">MIN($H58,($H58+Z58))/3500</f>
        <v>0.287305197085435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182.923707317138</v>
      </c>
      <c r="D59" s="69" t="n">
        <f aca="false">$D$3</f>
        <v>150.77332897232</v>
      </c>
      <c r="E59" s="70" t="n">
        <f aca="false">C59-D59</f>
        <v>32.1503783448185</v>
      </c>
      <c r="F59" s="58"/>
      <c r="G59" s="71" t="n">
        <f aca="false">C59*TDEE!$B$5</f>
        <v>2276.12023001052</v>
      </c>
      <c r="H59" s="69" t="n">
        <f aca="false">$E59*31</f>
        <v>996.661728689373</v>
      </c>
      <c r="I59" s="69" t="n">
        <f aca="false">$G59-$H59</f>
        <v>1279.45850132115</v>
      </c>
      <c r="J59" s="60" t="n">
        <f aca="false">H59/3500</f>
        <v>0.284760493911249</v>
      </c>
      <c r="K59" s="69" t="n">
        <f aca="false">N59/9</f>
        <v>79.6648720677477</v>
      </c>
      <c r="L59" s="69" t="n">
        <v>20</v>
      </c>
      <c r="M59" s="56" t="n">
        <f aca="false">Protein_Amt!$B$6</f>
        <v>120.618663177856</v>
      </c>
      <c r="N59" s="69" t="n">
        <f aca="false">MAX(0,I59-(O59+P59))</f>
        <v>716.983848609729</v>
      </c>
      <c r="O59" s="69" t="n">
        <f aca="false">4*L59</f>
        <v>80</v>
      </c>
      <c r="P59" s="69" t="n">
        <f aca="false">4*M59</f>
        <v>482.474652711422</v>
      </c>
      <c r="Q59" s="70" t="n">
        <f aca="false">SUM(N59:P59)</f>
        <v>1279.45850132115</v>
      </c>
      <c r="S59" s="72" t="n">
        <f aca="false">VLOOKUP($A59,FoodLog!$A$1:$Z$10004,12,0)</f>
        <v>0</v>
      </c>
      <c r="T59" s="72" t="n">
        <f aca="false">VLOOKUP($A59,FoodLog!$A$1:$Z$10004,13,0)</f>
        <v>0</v>
      </c>
      <c r="U59" s="72" t="n">
        <f aca="false">VLOOKUP($A59,FoodLog!$A$1:$Z$10004,14,0)</f>
        <v>0</v>
      </c>
      <c r="V59" s="72" t="n">
        <f aca="false">VLOOKUP($A59,FoodLog!$A$1:$Z$10004,15,0)</f>
        <v>0</v>
      </c>
      <c r="W59" s="72" t="n">
        <f aca="false">VLOOKUP($A59,FoodLog!$A$1:$Z$10004,16,0)</f>
        <v>716.983848609729</v>
      </c>
      <c r="X59" s="72" t="n">
        <f aca="false">VLOOKUP($A59,FoodLog!$A$1:$Z$10004,17,0)</f>
        <v>80</v>
      </c>
      <c r="Y59" s="72" t="n">
        <f aca="false">VLOOKUP($A59,FoodLog!$A$1:$Z$10004,18,0)</f>
        <v>482.474652711422</v>
      </c>
      <c r="Z59" s="72" t="n">
        <f aca="false">VLOOKUP($A59,FoodLog!$A$1:$Z$10004,19,0)</f>
        <v>1279.45850132115</v>
      </c>
      <c r="AA59" s="64" t="n">
        <f aca="false">MIN($H59,($H59+Z59))/3500</f>
        <v>0.284760493911249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182.638946823227</v>
      </c>
      <c r="D60" s="69" t="n">
        <f aca="false">$D$3</f>
        <v>150.77332897232</v>
      </c>
      <c r="E60" s="70" t="n">
        <f aca="false">C60-D60</f>
        <v>31.8656178509072</v>
      </c>
      <c r="F60" s="58"/>
      <c r="G60" s="71" t="n">
        <f aca="false">C60*TDEE!$B$5</f>
        <v>2272.57695434437</v>
      </c>
      <c r="H60" s="69" t="n">
        <f aca="false">$E60*31</f>
        <v>987.834153378124</v>
      </c>
      <c r="I60" s="69" t="n">
        <f aca="false">$G60-$H60</f>
        <v>1284.74280096625</v>
      </c>
      <c r="J60" s="60" t="n">
        <f aca="false">H60/3500</f>
        <v>0.282238329536607</v>
      </c>
      <c r="K60" s="69" t="n">
        <f aca="false">N60/9</f>
        <v>80.2520164727584</v>
      </c>
      <c r="L60" s="69" t="n">
        <v>20</v>
      </c>
      <c r="M60" s="56" t="n">
        <f aca="false">Protein_Amt!$B$6</f>
        <v>120.618663177856</v>
      </c>
      <c r="N60" s="69" t="n">
        <f aca="false">MAX(0,I60-(O60+P60))</f>
        <v>722.268148254825</v>
      </c>
      <c r="O60" s="69" t="n">
        <f aca="false">4*L60</f>
        <v>80</v>
      </c>
      <c r="P60" s="69" t="n">
        <f aca="false">4*M60</f>
        <v>482.474652711422</v>
      </c>
      <c r="Q60" s="70" t="n">
        <f aca="false">SUM(N60:P60)</f>
        <v>1284.74280096625</v>
      </c>
      <c r="S60" s="72" t="n">
        <f aca="false">VLOOKUP($A60,FoodLog!$A$1:$Z$10004,12,0)</f>
        <v>0</v>
      </c>
      <c r="T60" s="72" t="n">
        <f aca="false">VLOOKUP($A60,FoodLog!$A$1:$Z$10004,13,0)</f>
        <v>0</v>
      </c>
      <c r="U60" s="72" t="n">
        <f aca="false">VLOOKUP($A60,FoodLog!$A$1:$Z$10004,14,0)</f>
        <v>0</v>
      </c>
      <c r="V60" s="72" t="n">
        <f aca="false">VLOOKUP($A60,FoodLog!$A$1:$Z$10004,15,0)</f>
        <v>0</v>
      </c>
      <c r="W60" s="72" t="n">
        <f aca="false">VLOOKUP($A60,FoodLog!$A$1:$Z$10004,16,0)</f>
        <v>722.268148254825</v>
      </c>
      <c r="X60" s="72" t="n">
        <f aca="false">VLOOKUP($A60,FoodLog!$A$1:$Z$10004,17,0)</f>
        <v>80</v>
      </c>
      <c r="Y60" s="72" t="n">
        <f aca="false">VLOOKUP($A60,FoodLog!$A$1:$Z$10004,18,0)</f>
        <v>482.474652711422</v>
      </c>
      <c r="Z60" s="72" t="n">
        <f aca="false">VLOOKUP($A60,FoodLog!$A$1:$Z$10004,19,0)</f>
        <v>1284.74280096625</v>
      </c>
      <c r="AA60" s="64" t="n">
        <f aca="false">MIN($H60,($H60+Z60))/3500</f>
        <v>0.282238329536607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182.35670849369</v>
      </c>
      <c r="D61" s="69" t="n">
        <f aca="false">$D$3</f>
        <v>150.77332897232</v>
      </c>
      <c r="E61" s="70" t="n">
        <f aca="false">C61-D61</f>
        <v>31.5833795213706</v>
      </c>
      <c r="F61" s="58"/>
      <c r="G61" s="71" t="n">
        <f aca="false">C61*TDEE!$B$5</f>
        <v>2269.06506197698</v>
      </c>
      <c r="H61" s="69" t="n">
        <f aca="false">$E61*31</f>
        <v>979.08476516249</v>
      </c>
      <c r="I61" s="69" t="n">
        <f aca="false">$G61-$H61</f>
        <v>1289.98029681449</v>
      </c>
      <c r="J61" s="60" t="n">
        <f aca="false">H61/3500</f>
        <v>0.27973850433214</v>
      </c>
      <c r="K61" s="69" t="n">
        <f aca="false">N61/9</f>
        <v>80.8339604558961</v>
      </c>
      <c r="L61" s="69" t="n">
        <v>20</v>
      </c>
      <c r="M61" s="56" t="n">
        <f aca="false">Protein_Amt!$B$6</f>
        <v>120.618663177856</v>
      </c>
      <c r="N61" s="69" t="n">
        <f aca="false">MAX(0,I61-(O61+P61))</f>
        <v>727.505644103065</v>
      </c>
      <c r="O61" s="69" t="n">
        <f aca="false">4*L61</f>
        <v>80</v>
      </c>
      <c r="P61" s="69" t="n">
        <f aca="false">4*M61</f>
        <v>482.474652711422</v>
      </c>
      <c r="Q61" s="70" t="n">
        <f aca="false">SUM(N61:P61)</f>
        <v>1289.98029681449</v>
      </c>
      <c r="S61" s="72" t="n">
        <f aca="false">VLOOKUP($A61,FoodLog!$A$1:$Z$10004,12,0)</f>
        <v>0</v>
      </c>
      <c r="T61" s="72" t="n">
        <f aca="false">VLOOKUP($A61,FoodLog!$A$1:$Z$10004,13,0)</f>
        <v>0</v>
      </c>
      <c r="U61" s="72" t="n">
        <f aca="false">VLOOKUP($A61,FoodLog!$A$1:$Z$10004,14,0)</f>
        <v>0</v>
      </c>
      <c r="V61" s="72" t="n">
        <f aca="false">VLOOKUP($A61,FoodLog!$A$1:$Z$10004,15,0)</f>
        <v>0</v>
      </c>
      <c r="W61" s="72" t="n">
        <f aca="false">VLOOKUP($A61,FoodLog!$A$1:$Z$10004,16,0)</f>
        <v>727.505644103065</v>
      </c>
      <c r="X61" s="72" t="n">
        <f aca="false">VLOOKUP($A61,FoodLog!$A$1:$Z$10004,17,0)</f>
        <v>80</v>
      </c>
      <c r="Y61" s="72" t="n">
        <f aca="false">VLOOKUP($A61,FoodLog!$A$1:$Z$10004,18,0)</f>
        <v>482.474652711422</v>
      </c>
      <c r="Z61" s="72" t="n">
        <f aca="false">VLOOKUP($A61,FoodLog!$A$1:$Z$10004,19,0)</f>
        <v>1289.98029681449</v>
      </c>
      <c r="AA61" s="64" t="n">
        <f aca="false">MIN($H61,($H61+Z61))/3500</f>
        <v>0.27973850433214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182.076969989358</v>
      </c>
      <c r="D62" s="69" t="n">
        <f aca="false">$D$3</f>
        <v>150.77332897232</v>
      </c>
      <c r="E62" s="70" t="n">
        <f aca="false">C62-D62</f>
        <v>31.3036410170385</v>
      </c>
      <c r="F62" s="58"/>
      <c r="G62" s="71" t="n">
        <f aca="false">C62*TDEE!$B$5</f>
        <v>2265.58427494198</v>
      </c>
      <c r="H62" s="69" t="n">
        <f aca="false">$E62*31</f>
        <v>970.412871528194</v>
      </c>
      <c r="I62" s="69" t="n">
        <f aca="false">$G62-$H62</f>
        <v>1295.17140341379</v>
      </c>
      <c r="J62" s="60" t="n">
        <f aca="false">H62/3500</f>
        <v>0.277260820436627</v>
      </c>
      <c r="K62" s="69" t="n">
        <f aca="false">N62/9</f>
        <v>81.4107500780403</v>
      </c>
      <c r="L62" s="69" t="n">
        <v>20</v>
      </c>
      <c r="M62" s="56" t="n">
        <f aca="false">Protein_Amt!$B$6</f>
        <v>120.618663177856</v>
      </c>
      <c r="N62" s="69" t="n">
        <f aca="false">MAX(0,I62-(O62+P62))</f>
        <v>732.696750702363</v>
      </c>
      <c r="O62" s="69" t="n">
        <f aca="false">4*L62</f>
        <v>80</v>
      </c>
      <c r="P62" s="69" t="n">
        <f aca="false">4*M62</f>
        <v>482.474652711422</v>
      </c>
      <c r="Q62" s="70" t="n">
        <f aca="false">SUM(N62:P62)</f>
        <v>1295.17140341379</v>
      </c>
      <c r="S62" s="72" t="n">
        <f aca="false">VLOOKUP($A62,FoodLog!$A$1:$Z$10004,12,0)</f>
        <v>0</v>
      </c>
      <c r="T62" s="72" t="n">
        <f aca="false">VLOOKUP($A62,FoodLog!$A$1:$Z$10004,13,0)</f>
        <v>0</v>
      </c>
      <c r="U62" s="72" t="n">
        <f aca="false">VLOOKUP($A62,FoodLog!$A$1:$Z$10004,14,0)</f>
        <v>0</v>
      </c>
      <c r="V62" s="72" t="n">
        <f aca="false">VLOOKUP($A62,FoodLog!$A$1:$Z$10004,15,0)</f>
        <v>0</v>
      </c>
      <c r="W62" s="72" t="n">
        <f aca="false">VLOOKUP($A62,FoodLog!$A$1:$Z$10004,16,0)</f>
        <v>732.696750702363</v>
      </c>
      <c r="X62" s="72" t="n">
        <f aca="false">VLOOKUP($A62,FoodLog!$A$1:$Z$10004,17,0)</f>
        <v>80</v>
      </c>
      <c r="Y62" s="72" t="n">
        <f aca="false">VLOOKUP($A62,FoodLog!$A$1:$Z$10004,18,0)</f>
        <v>482.474652711422</v>
      </c>
      <c r="Z62" s="72" t="n">
        <f aca="false">VLOOKUP($A62,FoodLog!$A$1:$Z$10004,19,0)</f>
        <v>1295.17140341379</v>
      </c>
      <c r="AA62" s="64" t="n">
        <f aca="false">MIN($H62,($H62+Z62))/3500</f>
        <v>0.277260820436627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181.799709168921</v>
      </c>
      <c r="D63" s="69" t="n">
        <f aca="false">$D$3</f>
        <v>150.77332897232</v>
      </c>
      <c r="E63" s="70" t="n">
        <f aca="false">C63-D63</f>
        <v>31.0263801966019</v>
      </c>
      <c r="F63" s="58"/>
      <c r="G63" s="71" t="n">
        <f aca="false">C63*TDEE!$B$5</f>
        <v>2262.13431773501</v>
      </c>
      <c r="H63" s="69" t="n">
        <f aca="false">$E63*31</f>
        <v>961.817786094658</v>
      </c>
      <c r="I63" s="69" t="n">
        <f aca="false">$G63-$H63</f>
        <v>1300.31653164035</v>
      </c>
      <c r="J63" s="60" t="n">
        <f aca="false">H63/3500</f>
        <v>0.274805081741331</v>
      </c>
      <c r="K63" s="69" t="n">
        <f aca="false">N63/9</f>
        <v>81.9824309921028</v>
      </c>
      <c r="L63" s="69" t="n">
        <v>20</v>
      </c>
      <c r="M63" s="56" t="n">
        <f aca="false">Protein_Amt!$B$6</f>
        <v>120.618663177856</v>
      </c>
      <c r="N63" s="69" t="n">
        <f aca="false">MAX(0,I63-(O63+P63))</f>
        <v>737.841878928925</v>
      </c>
      <c r="O63" s="69" t="n">
        <f aca="false">4*L63</f>
        <v>80</v>
      </c>
      <c r="P63" s="69" t="n">
        <f aca="false">4*M63</f>
        <v>482.474652711422</v>
      </c>
      <c r="Q63" s="70" t="n">
        <f aca="false">SUM(N63:P63)</f>
        <v>1300.31653164035</v>
      </c>
      <c r="S63" s="72" t="n">
        <f aca="false">VLOOKUP($A63,FoodLog!$A$1:$Z$10004,12,0)</f>
        <v>0</v>
      </c>
      <c r="T63" s="72" t="n">
        <f aca="false">VLOOKUP($A63,FoodLog!$A$1:$Z$10004,13,0)</f>
        <v>0</v>
      </c>
      <c r="U63" s="72" t="n">
        <f aca="false">VLOOKUP($A63,FoodLog!$A$1:$Z$10004,14,0)</f>
        <v>0</v>
      </c>
      <c r="V63" s="72" t="n">
        <f aca="false">VLOOKUP($A63,FoodLog!$A$1:$Z$10004,15,0)</f>
        <v>0</v>
      </c>
      <c r="W63" s="72" t="n">
        <f aca="false">VLOOKUP($A63,FoodLog!$A$1:$Z$10004,16,0)</f>
        <v>737.841878928925</v>
      </c>
      <c r="X63" s="72" t="n">
        <f aca="false">VLOOKUP($A63,FoodLog!$A$1:$Z$10004,17,0)</f>
        <v>80</v>
      </c>
      <c r="Y63" s="72" t="n">
        <f aca="false">VLOOKUP($A63,FoodLog!$A$1:$Z$10004,18,0)</f>
        <v>482.474652711422</v>
      </c>
      <c r="Z63" s="72" t="n">
        <f aca="false">VLOOKUP($A63,FoodLog!$A$1:$Z$10004,19,0)</f>
        <v>1300.31653164035</v>
      </c>
      <c r="AA63" s="64" t="n">
        <f aca="false">MIN($H63,($H63+Z63))/3500</f>
        <v>0.274805081741331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181.52490408718</v>
      </c>
      <c r="D64" s="69" t="n">
        <f aca="false">$D$3</f>
        <v>150.77332897232</v>
      </c>
      <c r="E64" s="70" t="n">
        <f aca="false">C64-D64</f>
        <v>30.7515751148605</v>
      </c>
      <c r="F64" s="58"/>
      <c r="G64" s="71" t="n">
        <f aca="false">C64*TDEE!$B$5</f>
        <v>2258.71491729186</v>
      </c>
      <c r="H64" s="69" t="n">
        <f aca="false">$E64*31</f>
        <v>953.298828560677</v>
      </c>
      <c r="I64" s="69" t="n">
        <f aca="false">$G64-$H64</f>
        <v>1305.41608873119</v>
      </c>
      <c r="J64" s="60" t="n">
        <f aca="false">H64/3500</f>
        <v>0.272371093874479</v>
      </c>
      <c r="K64" s="69" t="n">
        <f aca="false">N64/9</f>
        <v>82.5490484466406</v>
      </c>
      <c r="L64" s="69" t="n">
        <v>20</v>
      </c>
      <c r="M64" s="56" t="n">
        <f aca="false">Protein_Amt!$B$6</f>
        <v>120.618663177856</v>
      </c>
      <c r="N64" s="69" t="n">
        <f aca="false">MAX(0,I64-(O64+P64))</f>
        <v>742.941436019766</v>
      </c>
      <c r="O64" s="69" t="n">
        <f aca="false">4*L64</f>
        <v>80</v>
      </c>
      <c r="P64" s="69" t="n">
        <f aca="false">4*M64</f>
        <v>482.474652711422</v>
      </c>
      <c r="Q64" s="70" t="n">
        <f aca="false">SUM(N64:P64)</f>
        <v>1305.41608873119</v>
      </c>
      <c r="S64" s="72" t="n">
        <f aca="false">VLOOKUP($A64,FoodLog!$A$1:$Z$10004,12,0)</f>
        <v>0</v>
      </c>
      <c r="T64" s="72" t="n">
        <f aca="false">VLOOKUP($A64,FoodLog!$A$1:$Z$10004,13,0)</f>
        <v>0</v>
      </c>
      <c r="U64" s="72" t="n">
        <f aca="false">VLOOKUP($A64,FoodLog!$A$1:$Z$10004,14,0)</f>
        <v>0</v>
      </c>
      <c r="V64" s="72" t="n">
        <f aca="false">VLOOKUP($A64,FoodLog!$A$1:$Z$10004,15,0)</f>
        <v>0</v>
      </c>
      <c r="W64" s="72" t="n">
        <f aca="false">VLOOKUP($A64,FoodLog!$A$1:$Z$10004,16,0)</f>
        <v>742.941436019766</v>
      </c>
      <c r="X64" s="72" t="n">
        <f aca="false">VLOOKUP($A64,FoodLog!$A$1:$Z$10004,17,0)</f>
        <v>80</v>
      </c>
      <c r="Y64" s="72" t="n">
        <f aca="false">VLOOKUP($A64,FoodLog!$A$1:$Z$10004,18,0)</f>
        <v>482.474652711422</v>
      </c>
      <c r="Z64" s="72" t="n">
        <f aca="false">VLOOKUP($A64,FoodLog!$A$1:$Z$10004,19,0)</f>
        <v>1305.41608873119</v>
      </c>
      <c r="AA64" s="64" t="n">
        <f aca="false">MIN($H64,($H64+Z64))/3500</f>
        <v>0.272371093874479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181.252532993306</v>
      </c>
      <c r="D65" s="69" t="n">
        <f aca="false">$D$3</f>
        <v>150.77332897232</v>
      </c>
      <c r="E65" s="70" t="n">
        <f aca="false">C65-D65</f>
        <v>30.4792040209861</v>
      </c>
      <c r="F65" s="58"/>
      <c r="G65" s="71" t="n">
        <f aca="false">C65*TDEE!$B$5</f>
        <v>2255.32580296693</v>
      </c>
      <c r="H65" s="69" t="n">
        <f aca="false">$E65*31</f>
        <v>944.855324650568</v>
      </c>
      <c r="I65" s="69" t="n">
        <f aca="false">$G65-$H65</f>
        <v>1310.47047831637</v>
      </c>
      <c r="J65" s="60" t="n">
        <f aca="false">H65/3500</f>
        <v>0.269958664185876</v>
      </c>
      <c r="K65" s="69" t="n">
        <f aca="false">N65/9</f>
        <v>83.1106472894383</v>
      </c>
      <c r="L65" s="69" t="n">
        <v>20</v>
      </c>
      <c r="M65" s="56" t="n">
        <f aca="false">Protein_Amt!$B$6</f>
        <v>120.618663177856</v>
      </c>
      <c r="N65" s="69" t="n">
        <f aca="false">MAX(0,I65-(O65+P65))</f>
        <v>747.995825604944</v>
      </c>
      <c r="O65" s="69" t="n">
        <f aca="false">4*L65</f>
        <v>80</v>
      </c>
      <c r="P65" s="69" t="n">
        <f aca="false">4*M65</f>
        <v>482.474652711422</v>
      </c>
      <c r="Q65" s="70" t="n">
        <f aca="false">SUM(N65:P65)</f>
        <v>1310.47047831637</v>
      </c>
      <c r="S65" s="72" t="n">
        <f aca="false">VLOOKUP($A65,FoodLog!$A$1:$Z$10004,12,0)</f>
        <v>0</v>
      </c>
      <c r="T65" s="72" t="n">
        <f aca="false">VLOOKUP($A65,FoodLog!$A$1:$Z$10004,13,0)</f>
        <v>0</v>
      </c>
      <c r="U65" s="72" t="n">
        <f aca="false">VLOOKUP($A65,FoodLog!$A$1:$Z$10004,14,0)</f>
        <v>0</v>
      </c>
      <c r="V65" s="72" t="n">
        <f aca="false">VLOOKUP($A65,FoodLog!$A$1:$Z$10004,15,0)</f>
        <v>0</v>
      </c>
      <c r="W65" s="72" t="n">
        <f aca="false">VLOOKUP($A65,FoodLog!$A$1:$Z$10004,16,0)</f>
        <v>747.995825604944</v>
      </c>
      <c r="X65" s="72" t="n">
        <f aca="false">VLOOKUP($A65,FoodLog!$A$1:$Z$10004,17,0)</f>
        <v>80</v>
      </c>
      <c r="Y65" s="72" t="n">
        <f aca="false">VLOOKUP($A65,FoodLog!$A$1:$Z$10004,18,0)</f>
        <v>482.474652711422</v>
      </c>
      <c r="Z65" s="72" t="n">
        <f aca="false">VLOOKUP($A65,FoodLog!$A$1:$Z$10004,19,0)</f>
        <v>1310.47047831637</v>
      </c>
      <c r="AA65" s="64" t="n">
        <f aca="false">MIN($H65,($H65+Z65))/3500</f>
        <v>0.269958664185876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180.98257432912</v>
      </c>
      <c r="D66" s="69" t="n">
        <f aca="false">$D$3</f>
        <v>150.77332897232</v>
      </c>
      <c r="E66" s="70" t="n">
        <f aca="false">C66-D66</f>
        <v>30.2092453568002</v>
      </c>
      <c r="F66" s="58"/>
      <c r="G66" s="71" t="n">
        <f aca="false">C66*TDEE!$B$5</f>
        <v>2251.96670651174</v>
      </c>
      <c r="H66" s="69" t="n">
        <f aca="false">$E66*31</f>
        <v>936.486606060806</v>
      </c>
      <c r="I66" s="69" t="n">
        <f aca="false">$G66-$H66</f>
        <v>1315.48010045093</v>
      </c>
      <c r="J66" s="60" t="n">
        <f aca="false">H66/3500</f>
        <v>0.267567601731659</v>
      </c>
      <c r="K66" s="69" t="n">
        <f aca="false">N66/9</f>
        <v>83.6672719710569</v>
      </c>
      <c r="L66" s="69" t="n">
        <v>20</v>
      </c>
      <c r="M66" s="56" t="n">
        <f aca="false">Protein_Amt!$B$6</f>
        <v>120.618663177856</v>
      </c>
      <c r="N66" s="69" t="n">
        <f aca="false">MAX(0,I66-(O66+P66))</f>
        <v>753.005447739512</v>
      </c>
      <c r="O66" s="69" t="n">
        <f aca="false">4*L66</f>
        <v>80</v>
      </c>
      <c r="P66" s="69" t="n">
        <f aca="false">4*M66</f>
        <v>482.474652711422</v>
      </c>
      <c r="Q66" s="70" t="n">
        <f aca="false">SUM(N66:P66)</f>
        <v>1315.48010045093</v>
      </c>
      <c r="S66" s="72" t="n">
        <f aca="false">VLOOKUP($A66,FoodLog!$A$1:$Z$10004,12,0)</f>
        <v>0</v>
      </c>
      <c r="T66" s="72" t="n">
        <f aca="false">VLOOKUP($A66,FoodLog!$A$1:$Z$10004,13,0)</f>
        <v>0</v>
      </c>
      <c r="U66" s="72" t="n">
        <f aca="false">VLOOKUP($A66,FoodLog!$A$1:$Z$10004,14,0)</f>
        <v>0</v>
      </c>
      <c r="V66" s="72" t="n">
        <f aca="false">VLOOKUP($A66,FoodLog!$A$1:$Z$10004,15,0)</f>
        <v>0</v>
      </c>
      <c r="W66" s="72" t="n">
        <f aca="false">VLOOKUP($A66,FoodLog!$A$1:$Z$10004,16,0)</f>
        <v>753.005447739512</v>
      </c>
      <c r="X66" s="72" t="n">
        <f aca="false">VLOOKUP($A66,FoodLog!$A$1:$Z$10004,17,0)</f>
        <v>80</v>
      </c>
      <c r="Y66" s="72" t="n">
        <f aca="false">VLOOKUP($A66,FoodLog!$A$1:$Z$10004,18,0)</f>
        <v>482.474652711422</v>
      </c>
      <c r="Z66" s="72" t="n">
        <f aca="false">VLOOKUP($A66,FoodLog!$A$1:$Z$10004,19,0)</f>
        <v>1315.48010045093</v>
      </c>
      <c r="AA66" s="64" t="n">
        <f aca="false">MIN($H66,($H66+Z66))/3500</f>
        <v>0.267567601731659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180.715006727388</v>
      </c>
      <c r="D67" s="69" t="n">
        <f aca="false">$D$3</f>
        <v>150.77332897232</v>
      </c>
      <c r="E67" s="70" t="n">
        <f aca="false">C67-D67</f>
        <v>29.9416777550685</v>
      </c>
      <c r="F67" s="58"/>
      <c r="G67" s="71" t="n">
        <f aca="false">C67*TDEE!$B$5</f>
        <v>2248.63736205372</v>
      </c>
      <c r="H67" s="69" t="n">
        <f aca="false">$E67*31</f>
        <v>928.192010407124</v>
      </c>
      <c r="I67" s="69" t="n">
        <f aca="false">$G67-$H67</f>
        <v>1320.4453516466</v>
      </c>
      <c r="J67" s="60" t="n">
        <f aca="false">H67/3500</f>
        <v>0.265197717259178</v>
      </c>
      <c r="K67" s="69" t="n">
        <f aca="false">N67/9</f>
        <v>84.2189665483526</v>
      </c>
      <c r="L67" s="69" t="n">
        <v>20</v>
      </c>
      <c r="M67" s="56" t="n">
        <f aca="false">Protein_Amt!$B$6</f>
        <v>120.618663177856</v>
      </c>
      <c r="N67" s="69" t="n">
        <f aca="false">MAX(0,I67-(O67+P67))</f>
        <v>757.970698935173</v>
      </c>
      <c r="O67" s="69" t="n">
        <f aca="false">4*L67</f>
        <v>80</v>
      </c>
      <c r="P67" s="69" t="n">
        <f aca="false">4*M67</f>
        <v>482.474652711422</v>
      </c>
      <c r="Q67" s="70" t="n">
        <f aca="false">SUM(N67:P67)</f>
        <v>1320.4453516466</v>
      </c>
      <c r="S67" s="72" t="n">
        <f aca="false">VLOOKUP($A67,FoodLog!$A$1:$Z$10004,12,0)</f>
        <v>0</v>
      </c>
      <c r="T67" s="72" t="n">
        <f aca="false">VLOOKUP($A67,FoodLog!$A$1:$Z$10004,13,0)</f>
        <v>0</v>
      </c>
      <c r="U67" s="72" t="n">
        <f aca="false">VLOOKUP($A67,FoodLog!$A$1:$Z$10004,14,0)</f>
        <v>0</v>
      </c>
      <c r="V67" s="72" t="n">
        <f aca="false">VLOOKUP($A67,FoodLog!$A$1:$Z$10004,15,0)</f>
        <v>0</v>
      </c>
      <c r="W67" s="72" t="n">
        <f aca="false">VLOOKUP($A67,FoodLog!$A$1:$Z$10004,16,0)</f>
        <v>757.970698935173</v>
      </c>
      <c r="X67" s="72" t="n">
        <f aca="false">VLOOKUP($A67,FoodLog!$A$1:$Z$10004,17,0)</f>
        <v>80</v>
      </c>
      <c r="Y67" s="72" t="n">
        <f aca="false">VLOOKUP($A67,FoodLog!$A$1:$Z$10004,18,0)</f>
        <v>482.474652711422</v>
      </c>
      <c r="Z67" s="72" t="n">
        <f aca="false">VLOOKUP($A67,FoodLog!$A$1:$Z$10004,19,0)</f>
        <v>1320.4453516466</v>
      </c>
      <c r="AA67" s="64" t="n">
        <f aca="false">MIN($H67,($H67+Z67))/3500</f>
        <v>0.265197717259178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180.449809010129</v>
      </c>
      <c r="D68" s="69" t="n">
        <f aca="false">$D$3</f>
        <v>150.77332897232</v>
      </c>
      <c r="E68" s="70" t="n">
        <f aca="false">C68-D68</f>
        <v>29.6764800378093</v>
      </c>
      <c r="F68" s="58"/>
      <c r="G68" s="71" t="n">
        <f aca="false">C68*TDEE!$B$5</f>
        <v>2245.33750607518</v>
      </c>
      <c r="H68" s="69" t="n">
        <f aca="false">$E68*31</f>
        <v>919.97088117209</v>
      </c>
      <c r="I68" s="69" t="n">
        <f aca="false">$G68-$H68</f>
        <v>1325.3666249031</v>
      </c>
      <c r="J68" s="60" t="n">
        <f aca="false">H68/3500</f>
        <v>0.262848823192026</v>
      </c>
      <c r="K68" s="69" t="n">
        <f aca="false">N68/9</f>
        <v>84.7657746879636</v>
      </c>
      <c r="L68" s="69" t="n">
        <v>20</v>
      </c>
      <c r="M68" s="56" t="n">
        <f aca="false">Protein_Amt!$B$6</f>
        <v>120.618663177856</v>
      </c>
      <c r="N68" s="69" t="n">
        <f aca="false">MAX(0,I68-(O68+P68))</f>
        <v>762.891972191673</v>
      </c>
      <c r="O68" s="69" t="n">
        <f aca="false">4*L68</f>
        <v>80</v>
      </c>
      <c r="P68" s="69" t="n">
        <f aca="false">4*M68</f>
        <v>482.474652711422</v>
      </c>
      <c r="Q68" s="70" t="n">
        <f aca="false">SUM(N68:P68)</f>
        <v>1325.3666249031</v>
      </c>
      <c r="S68" s="72" t="n">
        <f aca="false">VLOOKUP($A68,FoodLog!$A$1:$Z$10004,12,0)</f>
        <v>0</v>
      </c>
      <c r="T68" s="72" t="n">
        <f aca="false">VLOOKUP($A68,FoodLog!$A$1:$Z$10004,13,0)</f>
        <v>0</v>
      </c>
      <c r="U68" s="72" t="n">
        <f aca="false">VLOOKUP($A68,FoodLog!$A$1:$Z$10004,14,0)</f>
        <v>0</v>
      </c>
      <c r="V68" s="72" t="n">
        <f aca="false">VLOOKUP($A68,FoodLog!$A$1:$Z$10004,15,0)</f>
        <v>0</v>
      </c>
      <c r="W68" s="72" t="n">
        <f aca="false">VLOOKUP($A68,FoodLog!$A$1:$Z$10004,16,0)</f>
        <v>762.891972191673</v>
      </c>
      <c r="X68" s="72" t="n">
        <f aca="false">VLOOKUP($A68,FoodLog!$A$1:$Z$10004,17,0)</f>
        <v>80</v>
      </c>
      <c r="Y68" s="72" t="n">
        <f aca="false">VLOOKUP($A68,FoodLog!$A$1:$Z$10004,18,0)</f>
        <v>482.474652711422</v>
      </c>
      <c r="Z68" s="72" t="n">
        <f aca="false">VLOOKUP($A68,FoodLog!$A$1:$Z$10004,19,0)</f>
        <v>1325.3666249031</v>
      </c>
      <c r="AA68" s="64" t="n">
        <f aca="false">MIN($H68,($H68+Z68))/3500</f>
        <v>0.262848823192026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180.186960186937</v>
      </c>
      <c r="D69" s="69" t="n">
        <f aca="false">$D$3</f>
        <v>150.77332897232</v>
      </c>
      <c r="E69" s="70" t="n">
        <f aca="false">C69-D69</f>
        <v>29.4136312146173</v>
      </c>
      <c r="F69" s="58"/>
      <c r="G69" s="71" t="n">
        <f aca="false">C69*TDEE!$B$5</f>
        <v>2242.06687739246</v>
      </c>
      <c r="H69" s="69" t="n">
        <f aca="false">$E69*31</f>
        <v>911.822567653137</v>
      </c>
      <c r="I69" s="69" t="n">
        <f aca="false">$G69-$H69</f>
        <v>1330.24430973932</v>
      </c>
      <c r="J69" s="60" t="n">
        <f aca="false">H69/3500</f>
        <v>0.260520733615182</v>
      </c>
      <c r="K69" s="69" t="n">
        <f aca="false">N69/9</f>
        <v>85.3077396697667</v>
      </c>
      <c r="L69" s="69" t="n">
        <v>20</v>
      </c>
      <c r="M69" s="56" t="n">
        <f aca="false">Protein_Amt!$B$6</f>
        <v>120.618663177856</v>
      </c>
      <c r="N69" s="69" t="n">
        <f aca="false">MAX(0,I69-(O69+P69))</f>
        <v>767.769657027901</v>
      </c>
      <c r="O69" s="69" t="n">
        <f aca="false">4*L69</f>
        <v>80</v>
      </c>
      <c r="P69" s="69" t="n">
        <f aca="false">4*M69</f>
        <v>482.474652711422</v>
      </c>
      <c r="Q69" s="70" t="n">
        <f aca="false">SUM(N69:P69)</f>
        <v>1330.24430973932</v>
      </c>
      <c r="S69" s="72" t="n">
        <f aca="false">VLOOKUP($A69,FoodLog!$A$1:$Z$10004,12,0)</f>
        <v>0</v>
      </c>
      <c r="T69" s="72" t="n">
        <f aca="false">VLOOKUP($A69,FoodLog!$A$1:$Z$10004,13,0)</f>
        <v>0</v>
      </c>
      <c r="U69" s="72" t="n">
        <f aca="false">VLOOKUP($A69,FoodLog!$A$1:$Z$10004,14,0)</f>
        <v>0</v>
      </c>
      <c r="V69" s="72" t="n">
        <f aca="false">VLOOKUP($A69,FoodLog!$A$1:$Z$10004,15,0)</f>
        <v>0</v>
      </c>
      <c r="W69" s="72" t="n">
        <f aca="false">VLOOKUP($A69,FoodLog!$A$1:$Z$10004,16,0)</f>
        <v>767.769657027901</v>
      </c>
      <c r="X69" s="72" t="n">
        <f aca="false">VLOOKUP($A69,FoodLog!$A$1:$Z$10004,17,0)</f>
        <v>80</v>
      </c>
      <c r="Y69" s="72" t="n">
        <f aca="false">VLOOKUP($A69,FoodLog!$A$1:$Z$10004,18,0)</f>
        <v>482.474652711422</v>
      </c>
      <c r="Z69" s="72" t="n">
        <f aca="false">VLOOKUP($A69,FoodLog!$A$1:$Z$10004,19,0)</f>
        <v>1330.24430973932</v>
      </c>
      <c r="AA69" s="64" t="n">
        <f aca="false">MIN($H69,($H69+Z69))/3500</f>
        <v>0.260520733615182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179.926439453322</v>
      </c>
      <c r="D70" s="69" t="n">
        <f aca="false">$D$3</f>
        <v>150.77332897232</v>
      </c>
      <c r="E70" s="70" t="n">
        <f aca="false">C70-D70</f>
        <v>29.1531104810021</v>
      </c>
      <c r="F70" s="58"/>
      <c r="G70" s="71" t="n">
        <f aca="false">C70*TDEE!$B$5</f>
        <v>2238.82521713521</v>
      </c>
      <c r="H70" s="69" t="n">
        <f aca="false">$E70*31</f>
        <v>903.746424911066</v>
      </c>
      <c r="I70" s="69" t="n">
        <f aca="false">$G70-$H70</f>
        <v>1335.07879222414</v>
      </c>
      <c r="J70" s="60" t="n">
        <f aca="false">H70/3500</f>
        <v>0.258213264260305</v>
      </c>
      <c r="K70" s="69" t="n">
        <f aca="false">N70/9</f>
        <v>85.8449043903024</v>
      </c>
      <c r="L70" s="69" t="n">
        <v>20</v>
      </c>
      <c r="M70" s="56" t="n">
        <f aca="false">Protein_Amt!$B$6</f>
        <v>120.618663177856</v>
      </c>
      <c r="N70" s="69" t="n">
        <f aca="false">MAX(0,I70-(O70+P70))</f>
        <v>772.604139512722</v>
      </c>
      <c r="O70" s="69" t="n">
        <f aca="false">4*L70</f>
        <v>80</v>
      </c>
      <c r="P70" s="69" t="n">
        <f aca="false">4*M70</f>
        <v>482.474652711422</v>
      </c>
      <c r="Q70" s="70" t="n">
        <f aca="false">SUM(N70:P70)</f>
        <v>1335.07879222414</v>
      </c>
      <c r="S70" s="72" t="n">
        <f aca="false">VLOOKUP($A70,FoodLog!$A$1:$Z$10004,12,0)</f>
        <v>0</v>
      </c>
      <c r="T70" s="72" t="n">
        <f aca="false">VLOOKUP($A70,FoodLog!$A$1:$Z$10004,13,0)</f>
        <v>0</v>
      </c>
      <c r="U70" s="72" t="n">
        <f aca="false">VLOOKUP($A70,FoodLog!$A$1:$Z$10004,14,0)</f>
        <v>0</v>
      </c>
      <c r="V70" s="72" t="n">
        <f aca="false">VLOOKUP($A70,FoodLog!$A$1:$Z$10004,15,0)</f>
        <v>0</v>
      </c>
      <c r="W70" s="72" t="n">
        <f aca="false">VLOOKUP($A70,FoodLog!$A$1:$Z$10004,16,0)</f>
        <v>772.604139512722</v>
      </c>
      <c r="X70" s="72" t="n">
        <f aca="false">VLOOKUP($A70,FoodLog!$A$1:$Z$10004,17,0)</f>
        <v>80</v>
      </c>
      <c r="Y70" s="72" t="n">
        <f aca="false">VLOOKUP($A70,FoodLog!$A$1:$Z$10004,18,0)</f>
        <v>482.474652711422</v>
      </c>
      <c r="Z70" s="72" t="n">
        <f aca="false">VLOOKUP($A70,FoodLog!$A$1:$Z$10004,19,0)</f>
        <v>1335.07879222414</v>
      </c>
      <c r="AA70" s="64" t="n">
        <f aca="false">MIN($H70,($H70+Z70))/3500</f>
        <v>0.258213264260305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179.668226189061</v>
      </c>
      <c r="D71" s="69" t="n">
        <f aca="false">$D$3</f>
        <v>150.77332897232</v>
      </c>
      <c r="E71" s="70" t="n">
        <f aca="false">C71-D71</f>
        <v>28.8948972167418</v>
      </c>
      <c r="F71" s="58"/>
      <c r="G71" s="71" t="n">
        <f aca="false">C71*TDEE!$B$5</f>
        <v>2235.61226872595</v>
      </c>
      <c r="H71" s="69" t="n">
        <f aca="false">$E71*31</f>
        <v>895.741813718997</v>
      </c>
      <c r="I71" s="69" t="n">
        <f aca="false">$G71-$H71</f>
        <v>1339.87045500696</v>
      </c>
      <c r="J71" s="60" t="n">
        <f aca="false">H71/3500</f>
        <v>0.255926232491142</v>
      </c>
      <c r="K71" s="69" t="n">
        <f aca="false">N71/9</f>
        <v>86.3773113661705</v>
      </c>
      <c r="L71" s="69" t="n">
        <v>20</v>
      </c>
      <c r="M71" s="56" t="n">
        <f aca="false">Protein_Amt!$B$6</f>
        <v>120.618663177856</v>
      </c>
      <c r="N71" s="69" t="n">
        <f aca="false">MAX(0,I71-(O71+P71))</f>
        <v>777.395802295534</v>
      </c>
      <c r="O71" s="69" t="n">
        <f aca="false">4*L71</f>
        <v>80</v>
      </c>
      <c r="P71" s="69" t="n">
        <f aca="false">4*M71</f>
        <v>482.474652711422</v>
      </c>
      <c r="Q71" s="70" t="n">
        <f aca="false">SUM(N71:P71)</f>
        <v>1339.87045500696</v>
      </c>
      <c r="S71" s="72" t="n">
        <f aca="false">VLOOKUP($A71,FoodLog!$A$1:$Z$10004,12,0)</f>
        <v>0</v>
      </c>
      <c r="T71" s="72" t="n">
        <f aca="false">VLOOKUP($A71,FoodLog!$A$1:$Z$10004,13,0)</f>
        <v>0</v>
      </c>
      <c r="U71" s="72" t="n">
        <f aca="false">VLOOKUP($A71,FoodLog!$A$1:$Z$10004,14,0)</f>
        <v>0</v>
      </c>
      <c r="V71" s="72" t="n">
        <f aca="false">VLOOKUP($A71,FoodLog!$A$1:$Z$10004,15,0)</f>
        <v>0</v>
      </c>
      <c r="W71" s="72" t="n">
        <f aca="false">VLOOKUP($A71,FoodLog!$A$1:$Z$10004,16,0)</f>
        <v>777.395802295534</v>
      </c>
      <c r="X71" s="72" t="n">
        <f aca="false">VLOOKUP($A71,FoodLog!$A$1:$Z$10004,17,0)</f>
        <v>80</v>
      </c>
      <c r="Y71" s="72" t="n">
        <f aca="false">VLOOKUP($A71,FoodLog!$A$1:$Z$10004,18,0)</f>
        <v>482.474652711422</v>
      </c>
      <c r="Z71" s="72" t="n">
        <f aca="false">VLOOKUP($A71,FoodLog!$A$1:$Z$10004,19,0)</f>
        <v>1339.87045500696</v>
      </c>
      <c r="AA71" s="64" t="n">
        <f aca="false">MIN($H71,($H71+Z71))/3500</f>
        <v>0.255926232491142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179.41229995657</v>
      </c>
      <c r="D72" s="69" t="n">
        <f aca="false">$D$3</f>
        <v>150.77332897232</v>
      </c>
      <c r="E72" s="70" t="n">
        <f aca="false">C72-D72</f>
        <v>28.6389709842507</v>
      </c>
      <c r="F72" s="58"/>
      <c r="G72" s="71" t="n">
        <f aca="false">C72*TDEE!$B$5</f>
        <v>2232.42777785975</v>
      </c>
      <c r="H72" s="69" t="n">
        <f aca="false">$E72*31</f>
        <v>887.808100511772</v>
      </c>
      <c r="I72" s="69" t="n">
        <f aca="false">$G72-$H72</f>
        <v>1344.61967734798</v>
      </c>
      <c r="J72" s="60" t="n">
        <f aca="false">H72/3500</f>
        <v>0.253659457289078</v>
      </c>
      <c r="K72" s="69" t="n">
        <f aca="false">N72/9</f>
        <v>86.9050027373951</v>
      </c>
      <c r="L72" s="69" t="n">
        <v>20</v>
      </c>
      <c r="M72" s="56" t="n">
        <f aca="false">Protein_Amt!$B$6</f>
        <v>120.618663177856</v>
      </c>
      <c r="N72" s="69" t="n">
        <f aca="false">MAX(0,I72-(O72+P72))</f>
        <v>782.145024636556</v>
      </c>
      <c r="O72" s="69" t="n">
        <f aca="false">4*L72</f>
        <v>80</v>
      </c>
      <c r="P72" s="69" t="n">
        <f aca="false">4*M72</f>
        <v>482.474652711422</v>
      </c>
      <c r="Q72" s="70" t="n">
        <f aca="false">SUM(N72:P72)</f>
        <v>1344.61967734798</v>
      </c>
      <c r="S72" s="72" t="n">
        <f aca="false">VLOOKUP($A72,FoodLog!$A$1:$Z$10004,12,0)</f>
        <v>0</v>
      </c>
      <c r="T72" s="72" t="n">
        <f aca="false">VLOOKUP($A72,FoodLog!$A$1:$Z$10004,13,0)</f>
        <v>0</v>
      </c>
      <c r="U72" s="72" t="n">
        <f aca="false">VLOOKUP($A72,FoodLog!$A$1:$Z$10004,14,0)</f>
        <v>0</v>
      </c>
      <c r="V72" s="72" t="n">
        <f aca="false">VLOOKUP($A72,FoodLog!$A$1:$Z$10004,15,0)</f>
        <v>0</v>
      </c>
      <c r="W72" s="72" t="n">
        <f aca="false">VLOOKUP($A72,FoodLog!$A$1:$Z$10004,16,0)</f>
        <v>782.145024636556</v>
      </c>
      <c r="X72" s="72" t="n">
        <f aca="false">VLOOKUP($A72,FoodLog!$A$1:$Z$10004,17,0)</f>
        <v>80</v>
      </c>
      <c r="Y72" s="72" t="n">
        <f aca="false">VLOOKUP($A72,FoodLog!$A$1:$Z$10004,18,0)</f>
        <v>482.474652711422</v>
      </c>
      <c r="Z72" s="72" t="n">
        <f aca="false">VLOOKUP($A72,FoodLog!$A$1:$Z$10004,19,0)</f>
        <v>1344.61967734798</v>
      </c>
      <c r="AA72" s="64" t="n">
        <f aca="false">MIN($H72,($H72+Z72))/3500</f>
        <v>0.253659457289078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179.158640499281</v>
      </c>
      <c r="D73" s="69" t="n">
        <f aca="false">$D$3</f>
        <v>150.77332897232</v>
      </c>
      <c r="E73" s="70" t="n">
        <f aca="false">C73-D73</f>
        <v>28.3853115269616</v>
      </c>
      <c r="F73" s="58"/>
      <c r="G73" s="71" t="n">
        <f aca="false">C73*TDEE!$B$5</f>
        <v>2229.27149248408</v>
      </c>
      <c r="H73" s="69" t="n">
        <f aca="false">$E73*31</f>
        <v>879.94465733581</v>
      </c>
      <c r="I73" s="69" t="n">
        <f aca="false">$G73-$H73</f>
        <v>1349.32683514827</v>
      </c>
      <c r="J73" s="60" t="n">
        <f aca="false">H73/3500</f>
        <v>0.251412759238803</v>
      </c>
      <c r="K73" s="69" t="n">
        <f aca="false">N73/9</f>
        <v>87.4280202707604</v>
      </c>
      <c r="L73" s="69" t="n">
        <v>20</v>
      </c>
      <c r="M73" s="56" t="n">
        <f aca="false">Protein_Amt!$B$6</f>
        <v>120.618663177856</v>
      </c>
      <c r="N73" s="69" t="n">
        <f aca="false">MAX(0,I73-(O73+P73))</f>
        <v>786.852182436844</v>
      </c>
      <c r="O73" s="69" t="n">
        <f aca="false">4*L73</f>
        <v>80</v>
      </c>
      <c r="P73" s="69" t="n">
        <f aca="false">4*M73</f>
        <v>482.474652711422</v>
      </c>
      <c r="Q73" s="70" t="n">
        <f aca="false">SUM(N73:P73)</f>
        <v>1349.32683514827</v>
      </c>
      <c r="S73" s="72" t="n">
        <f aca="false">VLOOKUP($A73,FoodLog!$A$1:$Z$10004,12,0)</f>
        <v>0</v>
      </c>
      <c r="T73" s="72" t="n">
        <f aca="false">VLOOKUP($A73,FoodLog!$A$1:$Z$10004,13,0)</f>
        <v>0</v>
      </c>
      <c r="U73" s="72" t="n">
        <f aca="false">VLOOKUP($A73,FoodLog!$A$1:$Z$10004,14,0)</f>
        <v>0</v>
      </c>
      <c r="V73" s="72" t="n">
        <f aca="false">VLOOKUP($A73,FoodLog!$A$1:$Z$10004,15,0)</f>
        <v>0</v>
      </c>
      <c r="W73" s="72" t="n">
        <f aca="false">VLOOKUP($A73,FoodLog!$A$1:$Z$10004,16,0)</f>
        <v>786.852182436844</v>
      </c>
      <c r="X73" s="72" t="n">
        <f aca="false">VLOOKUP($A73,FoodLog!$A$1:$Z$10004,17,0)</f>
        <v>80</v>
      </c>
      <c r="Y73" s="72" t="n">
        <f aca="false">VLOOKUP($A73,FoodLog!$A$1:$Z$10004,18,0)</f>
        <v>482.474652711422</v>
      </c>
      <c r="Z73" s="72" t="n">
        <f aca="false">VLOOKUP($A73,FoodLog!$A$1:$Z$10004,19,0)</f>
        <v>1349.32683514827</v>
      </c>
      <c r="AA73" s="64" t="n">
        <f aca="false">MIN($H73,($H73+Z73))/3500</f>
        <v>0.251412759238803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178.907227740042</v>
      </c>
      <c r="D74" s="69" t="n">
        <f aca="false">$D$3</f>
        <v>150.77332897232</v>
      </c>
      <c r="E74" s="70" t="n">
        <f aca="false">C74-D74</f>
        <v>28.1338987677228</v>
      </c>
      <c r="F74" s="58"/>
      <c r="G74" s="71" t="n">
        <f aca="false">C74*TDEE!$B$5</f>
        <v>2226.14316277887</v>
      </c>
      <c r="H74" s="69" t="n">
        <f aca="false">$E74*31</f>
        <v>872.150861799408</v>
      </c>
      <c r="I74" s="69" t="n">
        <f aca="false">$G74-$H74</f>
        <v>1353.99230097946</v>
      </c>
      <c r="J74" s="60" t="n">
        <f aca="false">H74/3500</f>
        <v>0.249185960514116</v>
      </c>
      <c r="K74" s="69" t="n">
        <f aca="false">N74/9</f>
        <v>87.9464053631158</v>
      </c>
      <c r="L74" s="69" t="n">
        <v>20</v>
      </c>
      <c r="M74" s="56" t="n">
        <f aca="false">Protein_Amt!$B$6</f>
        <v>120.618663177856</v>
      </c>
      <c r="N74" s="69" t="n">
        <f aca="false">MAX(0,I74-(O74+P74))</f>
        <v>791.517648268042</v>
      </c>
      <c r="O74" s="69" t="n">
        <f aca="false">4*L74</f>
        <v>80</v>
      </c>
      <c r="P74" s="69" t="n">
        <f aca="false">4*M74</f>
        <v>482.474652711422</v>
      </c>
      <c r="Q74" s="70" t="n">
        <f aca="false">SUM(N74:P74)</f>
        <v>1353.99230097946</v>
      </c>
      <c r="S74" s="72" t="n">
        <f aca="false">VLOOKUP($A74,FoodLog!$A$1:$Z$10004,12,0)</f>
        <v>0</v>
      </c>
      <c r="T74" s="72" t="n">
        <f aca="false">VLOOKUP($A74,FoodLog!$A$1:$Z$10004,13,0)</f>
        <v>0</v>
      </c>
      <c r="U74" s="72" t="n">
        <f aca="false">VLOOKUP($A74,FoodLog!$A$1:$Z$10004,14,0)</f>
        <v>0</v>
      </c>
      <c r="V74" s="72" t="n">
        <f aca="false">VLOOKUP($A74,FoodLog!$A$1:$Z$10004,15,0)</f>
        <v>0</v>
      </c>
      <c r="W74" s="72" t="n">
        <f aca="false">VLOOKUP($A74,FoodLog!$A$1:$Z$10004,16,0)</f>
        <v>791.517648268042</v>
      </c>
      <c r="X74" s="72" t="n">
        <f aca="false">VLOOKUP($A74,FoodLog!$A$1:$Z$10004,17,0)</f>
        <v>80</v>
      </c>
      <c r="Y74" s="72" t="n">
        <f aca="false">VLOOKUP($A74,FoodLog!$A$1:$Z$10004,18,0)</f>
        <v>482.474652711422</v>
      </c>
      <c r="Z74" s="72" t="n">
        <f aca="false">VLOOKUP($A74,FoodLog!$A$1:$Z$10004,19,0)</f>
        <v>1353.99230097946</v>
      </c>
      <c r="AA74" s="64" t="n">
        <f aca="false">MIN($H74,($H74+Z74))/3500</f>
        <v>0.249185960514116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178.658041779528</v>
      </c>
      <c r="D75" s="69" t="n">
        <f aca="false">$D$3</f>
        <v>150.77332897232</v>
      </c>
      <c r="E75" s="70" t="n">
        <f aca="false">C75-D75</f>
        <v>27.8847128072087</v>
      </c>
      <c r="F75" s="58"/>
      <c r="G75" s="71" t="n">
        <f aca="false">C75*TDEE!$B$5</f>
        <v>2223.04254113677</v>
      </c>
      <c r="H75" s="69" t="n">
        <f aca="false">$E75*31</f>
        <v>864.42609702347</v>
      </c>
      <c r="I75" s="69" t="n">
        <f aca="false">$G75-$H75</f>
        <v>1358.6164441133</v>
      </c>
      <c r="J75" s="60" t="n">
        <f aca="false">H75/3500</f>
        <v>0.246978884863848</v>
      </c>
      <c r="K75" s="69" t="n">
        <f aca="false">N75/9</f>
        <v>88.4601990446533</v>
      </c>
      <c r="L75" s="69" t="n">
        <v>20</v>
      </c>
      <c r="M75" s="56" t="n">
        <f aca="false">Protein_Amt!$B$6</f>
        <v>120.618663177856</v>
      </c>
      <c r="N75" s="69" t="n">
        <f aca="false">MAX(0,I75-(O75+P75))</f>
        <v>796.14179140188</v>
      </c>
      <c r="O75" s="69" t="n">
        <f aca="false">4*L75</f>
        <v>80</v>
      </c>
      <c r="P75" s="69" t="n">
        <f aca="false">4*M75</f>
        <v>482.474652711422</v>
      </c>
      <c r="Q75" s="70" t="n">
        <f aca="false">SUM(N75:P75)</f>
        <v>1358.6164441133</v>
      </c>
      <c r="S75" s="72" t="n">
        <f aca="false">VLOOKUP($A75,FoodLog!$A$1:$Z$10004,12,0)</f>
        <v>0</v>
      </c>
      <c r="T75" s="72" t="n">
        <f aca="false">VLOOKUP($A75,FoodLog!$A$1:$Z$10004,13,0)</f>
        <v>0</v>
      </c>
      <c r="U75" s="72" t="n">
        <f aca="false">VLOOKUP($A75,FoodLog!$A$1:$Z$10004,14,0)</f>
        <v>0</v>
      </c>
      <c r="V75" s="72" t="n">
        <f aca="false">VLOOKUP($A75,FoodLog!$A$1:$Z$10004,15,0)</f>
        <v>0</v>
      </c>
      <c r="W75" s="72" t="n">
        <f aca="false">VLOOKUP($A75,FoodLog!$A$1:$Z$10004,16,0)</f>
        <v>796.14179140188</v>
      </c>
      <c r="X75" s="72" t="n">
        <f aca="false">VLOOKUP($A75,FoodLog!$A$1:$Z$10004,17,0)</f>
        <v>80</v>
      </c>
      <c r="Y75" s="72" t="n">
        <f aca="false">VLOOKUP($A75,FoodLog!$A$1:$Z$10004,18,0)</f>
        <v>482.474652711422</v>
      </c>
      <c r="Z75" s="72" t="n">
        <f aca="false">VLOOKUP($A75,FoodLog!$A$1:$Z$10004,19,0)</f>
        <v>1358.6164441133</v>
      </c>
      <c r="AA75" s="64" t="n">
        <f aca="false">MIN($H75,($H75+Z75))/3500</f>
        <v>0.246978884863848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178.411062894664</v>
      </c>
      <c r="D76" s="69" t="n">
        <f aca="false">$D$3</f>
        <v>150.77332897232</v>
      </c>
      <c r="E76" s="70" t="n">
        <f aca="false">C76-D76</f>
        <v>27.6377339223449</v>
      </c>
      <c r="F76" s="58"/>
      <c r="G76" s="71" t="n">
        <f aca="false">C76*TDEE!$B$5</f>
        <v>2219.9693821435</v>
      </c>
      <c r="H76" s="69" t="n">
        <f aca="false">$E76*31</f>
        <v>856.769751592691</v>
      </c>
      <c r="I76" s="69" t="n">
        <f aca="false">$G76-$H76</f>
        <v>1363.19963055081</v>
      </c>
      <c r="J76" s="60" t="n">
        <f aca="false">H76/3500</f>
        <v>0.244791357597912</v>
      </c>
      <c r="K76" s="69" t="n">
        <f aca="false">N76/9</f>
        <v>88.9694419821543</v>
      </c>
      <c r="L76" s="69" t="n">
        <v>20</v>
      </c>
      <c r="M76" s="56" t="n">
        <f aca="false">Protein_Amt!$B$6</f>
        <v>120.618663177856</v>
      </c>
      <c r="N76" s="69" t="n">
        <f aca="false">MAX(0,I76-(O76+P76))</f>
        <v>800.724977839389</v>
      </c>
      <c r="O76" s="69" t="n">
        <f aca="false">4*L76</f>
        <v>80</v>
      </c>
      <c r="P76" s="69" t="n">
        <f aca="false">4*M76</f>
        <v>482.474652711422</v>
      </c>
      <c r="Q76" s="70" t="n">
        <f aca="false">SUM(N76:P76)</f>
        <v>1363.19963055081</v>
      </c>
      <c r="S76" s="72" t="n">
        <f aca="false">VLOOKUP($A76,FoodLog!$A$1:$Z$10004,12,0)</f>
        <v>0</v>
      </c>
      <c r="T76" s="72" t="n">
        <f aca="false">VLOOKUP($A76,FoodLog!$A$1:$Z$10004,13,0)</f>
        <v>0</v>
      </c>
      <c r="U76" s="72" t="n">
        <f aca="false">VLOOKUP($A76,FoodLog!$A$1:$Z$10004,14,0)</f>
        <v>0</v>
      </c>
      <c r="V76" s="72" t="n">
        <f aca="false">VLOOKUP($A76,FoodLog!$A$1:$Z$10004,15,0)</f>
        <v>0</v>
      </c>
      <c r="W76" s="72" t="n">
        <f aca="false">VLOOKUP($A76,FoodLog!$A$1:$Z$10004,16,0)</f>
        <v>800.724977839389</v>
      </c>
      <c r="X76" s="72" t="n">
        <f aca="false">VLOOKUP($A76,FoodLog!$A$1:$Z$10004,17,0)</f>
        <v>80</v>
      </c>
      <c r="Y76" s="72" t="n">
        <f aca="false">VLOOKUP($A76,FoodLog!$A$1:$Z$10004,18,0)</f>
        <v>482.474652711422</v>
      </c>
      <c r="Z76" s="72" t="n">
        <f aca="false">VLOOKUP($A76,FoodLog!$A$1:$Z$10004,19,0)</f>
        <v>1363.19963055081</v>
      </c>
      <c r="AA76" s="64" t="n">
        <f aca="false">MIN($H76,($H76+Z76))/3500</f>
        <v>0.244791357597912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178.166271537066</v>
      </c>
      <c r="D77" s="69" t="n">
        <f aca="false">$D$3</f>
        <v>150.77332897232</v>
      </c>
      <c r="E77" s="70" t="n">
        <f aca="false">C77-D77</f>
        <v>27.392942564747</v>
      </c>
      <c r="F77" s="58"/>
      <c r="G77" s="71" t="n">
        <f aca="false">C77*TDEE!$B$5</f>
        <v>2216.92344255846</v>
      </c>
      <c r="H77" s="69" t="n">
        <f aca="false">$E77*31</f>
        <v>849.181219507156</v>
      </c>
      <c r="I77" s="69" t="n">
        <f aca="false">$G77-$H77</f>
        <v>1367.7422230513</v>
      </c>
      <c r="J77" s="60" t="n">
        <f aca="false">H77/3500</f>
        <v>0.242623205573473</v>
      </c>
      <c r="K77" s="69" t="n">
        <f aca="false">N77/9</f>
        <v>89.4741744822088</v>
      </c>
      <c r="L77" s="69" t="n">
        <v>20</v>
      </c>
      <c r="M77" s="56" t="n">
        <f aca="false">Protein_Amt!$B$6</f>
        <v>120.618663177856</v>
      </c>
      <c r="N77" s="69" t="n">
        <f aca="false">MAX(0,I77-(O77+P77))</f>
        <v>805.267570339879</v>
      </c>
      <c r="O77" s="69" t="n">
        <f aca="false">4*L77</f>
        <v>80</v>
      </c>
      <c r="P77" s="69" t="n">
        <f aca="false">4*M77</f>
        <v>482.474652711422</v>
      </c>
      <c r="Q77" s="70" t="n">
        <f aca="false">SUM(N77:P77)</f>
        <v>1367.7422230513</v>
      </c>
      <c r="S77" s="72" t="n">
        <f aca="false">VLOOKUP($A77,FoodLog!$A$1:$Z$10004,12,0)</f>
        <v>0</v>
      </c>
      <c r="T77" s="72" t="n">
        <f aca="false">VLOOKUP($A77,FoodLog!$A$1:$Z$10004,13,0)</f>
        <v>0</v>
      </c>
      <c r="U77" s="72" t="n">
        <f aca="false">VLOOKUP($A77,FoodLog!$A$1:$Z$10004,14,0)</f>
        <v>0</v>
      </c>
      <c r="V77" s="72" t="n">
        <f aca="false">VLOOKUP($A77,FoodLog!$A$1:$Z$10004,15,0)</f>
        <v>0</v>
      </c>
      <c r="W77" s="72" t="n">
        <f aca="false">VLOOKUP($A77,FoodLog!$A$1:$Z$10004,16,0)</f>
        <v>805.267570339879</v>
      </c>
      <c r="X77" s="72" t="n">
        <f aca="false">VLOOKUP($A77,FoodLog!$A$1:$Z$10004,17,0)</f>
        <v>80</v>
      </c>
      <c r="Y77" s="72" t="n">
        <f aca="false">VLOOKUP($A77,FoodLog!$A$1:$Z$10004,18,0)</f>
        <v>482.474652711422</v>
      </c>
      <c r="Z77" s="72" t="n">
        <f aca="false">VLOOKUP($A77,FoodLog!$A$1:$Z$10004,19,0)</f>
        <v>1367.7422230513</v>
      </c>
      <c r="AA77" s="64" t="n">
        <f aca="false">MIN($H77,($H77+Z77))/3500</f>
        <v>0.242623205573473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177.923648331493</v>
      </c>
      <c r="D78" s="69" t="n">
        <f aca="false">$D$3</f>
        <v>150.77332897232</v>
      </c>
      <c r="E78" s="70" t="n">
        <f aca="false">C78-D78</f>
        <v>27.1503193591735</v>
      </c>
      <c r="F78" s="58"/>
      <c r="G78" s="71" t="n">
        <f aca="false">C78*TDEE!$B$5</f>
        <v>2213.90448129545</v>
      </c>
      <c r="H78" s="69" t="n">
        <f aca="false">$E78*31</f>
        <v>841.659900134378</v>
      </c>
      <c r="I78" s="69" t="n">
        <f aca="false">$G78-$H78</f>
        <v>1372.24458116107</v>
      </c>
      <c r="J78" s="60" t="n">
        <f aca="false">H78/3500</f>
        <v>0.240474257181251</v>
      </c>
      <c r="K78" s="69" t="n">
        <f aca="false">N78/9</f>
        <v>89.9744364944057</v>
      </c>
      <c r="L78" s="69" t="n">
        <v>20</v>
      </c>
      <c r="M78" s="56" t="n">
        <f aca="false">Protein_Amt!$B$6</f>
        <v>120.618663177856</v>
      </c>
      <c r="N78" s="69" t="n">
        <f aca="false">MAX(0,I78-(O78+P78))</f>
        <v>809.769928449651</v>
      </c>
      <c r="O78" s="69" t="n">
        <f aca="false">4*L78</f>
        <v>80</v>
      </c>
      <c r="P78" s="69" t="n">
        <f aca="false">4*M78</f>
        <v>482.474652711422</v>
      </c>
      <c r="Q78" s="70" t="n">
        <f aca="false">SUM(N78:P78)</f>
        <v>1372.24458116107</v>
      </c>
      <c r="S78" s="72" t="n">
        <f aca="false">VLOOKUP($A78,FoodLog!$A$1:$Z$10004,12,0)</f>
        <v>0</v>
      </c>
      <c r="T78" s="72" t="n">
        <f aca="false">VLOOKUP($A78,FoodLog!$A$1:$Z$10004,13,0)</f>
        <v>0</v>
      </c>
      <c r="U78" s="72" t="n">
        <f aca="false">VLOOKUP($A78,FoodLog!$A$1:$Z$10004,14,0)</f>
        <v>0</v>
      </c>
      <c r="V78" s="72" t="n">
        <f aca="false">VLOOKUP($A78,FoodLog!$A$1:$Z$10004,15,0)</f>
        <v>0</v>
      </c>
      <c r="W78" s="72" t="n">
        <f aca="false">VLOOKUP($A78,FoodLog!$A$1:$Z$10004,16,0)</f>
        <v>809.769928449651</v>
      </c>
      <c r="X78" s="72" t="n">
        <f aca="false">VLOOKUP($A78,FoodLog!$A$1:$Z$10004,17,0)</f>
        <v>80</v>
      </c>
      <c r="Y78" s="72" t="n">
        <f aca="false">VLOOKUP($A78,FoodLog!$A$1:$Z$10004,18,0)</f>
        <v>482.474652711422</v>
      </c>
      <c r="Z78" s="72" t="n">
        <f aca="false">VLOOKUP($A78,FoodLog!$A$1:$Z$10004,19,0)</f>
        <v>1372.24458116107</v>
      </c>
      <c r="AA78" s="64" t="n">
        <f aca="false">MIN($H78,($H78+Z78))/3500</f>
        <v>0.240474257181251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177.683174074312</v>
      </c>
      <c r="D79" s="69" t="n">
        <f aca="false">$D$3</f>
        <v>150.77332897232</v>
      </c>
      <c r="E79" s="70" t="n">
        <f aca="false">C79-D79</f>
        <v>26.9098451019922</v>
      </c>
      <c r="F79" s="58"/>
      <c r="G79" s="71" t="n">
        <f aca="false">C79*TDEE!$B$5</f>
        <v>2210.91225940363</v>
      </c>
      <c r="H79" s="69" t="n">
        <f aca="false">$E79*31</f>
        <v>834.205198161759</v>
      </c>
      <c r="I79" s="69" t="n">
        <f aca="false">$G79-$H79</f>
        <v>1376.70706124187</v>
      </c>
      <c r="J79" s="60" t="n">
        <f aca="false">H79/3500</f>
        <v>0.238344342331931</v>
      </c>
      <c r="K79" s="69" t="n">
        <f aca="false">N79/9</f>
        <v>90.4702676144946</v>
      </c>
      <c r="L79" s="69" t="n">
        <v>20</v>
      </c>
      <c r="M79" s="56" t="n">
        <f aca="false">Protein_Amt!$B$6</f>
        <v>120.618663177856</v>
      </c>
      <c r="N79" s="69" t="n">
        <f aca="false">MAX(0,I79-(O79+P79))</f>
        <v>814.232408530452</v>
      </c>
      <c r="O79" s="69" t="n">
        <f aca="false">4*L79</f>
        <v>80</v>
      </c>
      <c r="P79" s="69" t="n">
        <f aca="false">4*M79</f>
        <v>482.474652711422</v>
      </c>
      <c r="Q79" s="70" t="n">
        <f aca="false">SUM(N79:P79)</f>
        <v>1376.70706124187</v>
      </c>
      <c r="S79" s="72" t="n">
        <f aca="false">VLOOKUP($A79,FoodLog!$A$1:$Z$10004,12,0)</f>
        <v>0</v>
      </c>
      <c r="T79" s="72" t="n">
        <f aca="false">VLOOKUP($A79,FoodLog!$A$1:$Z$10004,13,0)</f>
        <v>0</v>
      </c>
      <c r="U79" s="72" t="n">
        <f aca="false">VLOOKUP($A79,FoodLog!$A$1:$Z$10004,14,0)</f>
        <v>0</v>
      </c>
      <c r="V79" s="72" t="n">
        <f aca="false">VLOOKUP($A79,FoodLog!$A$1:$Z$10004,15,0)</f>
        <v>0</v>
      </c>
      <c r="W79" s="72" t="n">
        <f aca="false">VLOOKUP($A79,FoodLog!$A$1:$Z$10004,16,0)</f>
        <v>814.232408530452</v>
      </c>
      <c r="X79" s="72" t="n">
        <f aca="false">VLOOKUP($A79,FoodLog!$A$1:$Z$10004,17,0)</f>
        <v>80</v>
      </c>
      <c r="Y79" s="72" t="n">
        <f aca="false">VLOOKUP($A79,FoodLog!$A$1:$Z$10004,18,0)</f>
        <v>482.474652711422</v>
      </c>
      <c r="Z79" s="72" t="n">
        <f aca="false">VLOOKUP($A79,FoodLog!$A$1:$Z$10004,19,0)</f>
        <v>1376.70706124187</v>
      </c>
      <c r="AA79" s="64" t="n">
        <f aca="false">MIN($H79,($H79+Z79))/3500</f>
        <v>0.238344342331931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177.44482973198</v>
      </c>
      <c r="D80" s="69" t="n">
        <f aca="false">$D$3</f>
        <v>150.77332897232</v>
      </c>
      <c r="E80" s="70" t="n">
        <f aca="false">C80-D80</f>
        <v>26.6715007596603</v>
      </c>
      <c r="F80" s="58"/>
      <c r="G80" s="71" t="n">
        <f aca="false">C80*TDEE!$B$5</f>
        <v>2207.94654004857</v>
      </c>
      <c r="H80" s="69" t="n">
        <f aca="false">$E80*31</f>
        <v>826.816523549469</v>
      </c>
      <c r="I80" s="69" t="n">
        <f aca="false">$G80-$H80</f>
        <v>1381.1300164991</v>
      </c>
      <c r="J80" s="60" t="n">
        <f aca="false">H80/3500</f>
        <v>0.236233292442705</v>
      </c>
      <c r="K80" s="69" t="n">
        <f aca="false">N80/9</f>
        <v>90.9617070875199</v>
      </c>
      <c r="L80" s="69" t="n">
        <v>20</v>
      </c>
      <c r="M80" s="56" t="n">
        <f aca="false">Protein_Amt!$B$6</f>
        <v>120.618663177856</v>
      </c>
      <c r="N80" s="69" t="n">
        <f aca="false">MAX(0,I80-(O80+P80))</f>
        <v>818.655363787679</v>
      </c>
      <c r="O80" s="69" t="n">
        <f aca="false">4*L80</f>
        <v>80</v>
      </c>
      <c r="P80" s="69" t="n">
        <f aca="false">4*M80</f>
        <v>482.474652711422</v>
      </c>
      <c r="Q80" s="70" t="n">
        <f aca="false">SUM(N80:P80)</f>
        <v>1381.1300164991</v>
      </c>
      <c r="S80" s="72" t="n">
        <f aca="false">VLOOKUP($A80,FoodLog!$A$1:$Z$10004,12,0)</f>
        <v>0</v>
      </c>
      <c r="T80" s="72" t="n">
        <f aca="false">VLOOKUP($A80,FoodLog!$A$1:$Z$10004,13,0)</f>
        <v>0</v>
      </c>
      <c r="U80" s="72" t="n">
        <f aca="false">VLOOKUP($A80,FoodLog!$A$1:$Z$10004,14,0)</f>
        <v>0</v>
      </c>
      <c r="V80" s="72" t="n">
        <f aca="false">VLOOKUP($A80,FoodLog!$A$1:$Z$10004,15,0)</f>
        <v>0</v>
      </c>
      <c r="W80" s="72" t="n">
        <f aca="false">VLOOKUP($A80,FoodLog!$A$1:$Z$10004,16,0)</f>
        <v>818.655363787679</v>
      </c>
      <c r="X80" s="72" t="n">
        <f aca="false">VLOOKUP($A80,FoodLog!$A$1:$Z$10004,17,0)</f>
        <v>80</v>
      </c>
      <c r="Y80" s="72" t="n">
        <f aca="false">VLOOKUP($A80,FoodLog!$A$1:$Z$10004,18,0)</f>
        <v>482.474652711422</v>
      </c>
      <c r="Z80" s="72" t="n">
        <f aca="false">VLOOKUP($A80,FoodLog!$A$1:$Z$10004,19,0)</f>
        <v>1381.1300164991</v>
      </c>
      <c r="AA80" s="64" t="n">
        <f aca="false">MIN($H80,($H80+Z80))/3500</f>
        <v>0.236233292442705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177.208596439537</v>
      </c>
      <c r="D81" s="69" t="n">
        <f aca="false">$D$3</f>
        <v>150.77332897232</v>
      </c>
      <c r="E81" s="70" t="n">
        <f aca="false">C81-D81</f>
        <v>26.4352674672176</v>
      </c>
      <c r="F81" s="58"/>
      <c r="G81" s="71" t="n">
        <f aca="false">C81*TDEE!$B$5</f>
        <v>2205.00708849351</v>
      </c>
      <c r="H81" s="69" t="n">
        <f aca="false">$E81*31</f>
        <v>819.493291483745</v>
      </c>
      <c r="I81" s="69" t="n">
        <f aca="false">$G81-$H81</f>
        <v>1385.51379700976</v>
      </c>
      <c r="J81" s="60" t="n">
        <f aca="false">H81/3500</f>
        <v>0.234140940423927</v>
      </c>
      <c r="K81" s="69" t="n">
        <f aca="false">N81/9</f>
        <v>91.4487938109269</v>
      </c>
      <c r="L81" s="69" t="n">
        <v>20</v>
      </c>
      <c r="M81" s="56" t="n">
        <f aca="false">Protein_Amt!$B$6</f>
        <v>120.618663177856</v>
      </c>
      <c r="N81" s="69" t="n">
        <f aca="false">MAX(0,I81-(O81+P81))</f>
        <v>823.039144298342</v>
      </c>
      <c r="O81" s="69" t="n">
        <f aca="false">4*L81</f>
        <v>80</v>
      </c>
      <c r="P81" s="69" t="n">
        <f aca="false">4*M81</f>
        <v>482.474652711422</v>
      </c>
      <c r="Q81" s="70" t="n">
        <f aca="false">SUM(N81:P81)</f>
        <v>1385.51379700976</v>
      </c>
      <c r="S81" s="72" t="n">
        <f aca="false">VLOOKUP($A81,FoodLog!$A$1:$Z$10004,12,0)</f>
        <v>0</v>
      </c>
      <c r="T81" s="72" t="n">
        <f aca="false">VLOOKUP($A81,FoodLog!$A$1:$Z$10004,13,0)</f>
        <v>0</v>
      </c>
      <c r="U81" s="72" t="n">
        <f aca="false">VLOOKUP($A81,FoodLog!$A$1:$Z$10004,14,0)</f>
        <v>0</v>
      </c>
      <c r="V81" s="72" t="n">
        <f aca="false">VLOOKUP($A81,FoodLog!$A$1:$Z$10004,15,0)</f>
        <v>0</v>
      </c>
      <c r="W81" s="72" t="n">
        <f aca="false">VLOOKUP($A81,FoodLog!$A$1:$Z$10004,16,0)</f>
        <v>823.039144298342</v>
      </c>
      <c r="X81" s="72" t="n">
        <f aca="false">VLOOKUP($A81,FoodLog!$A$1:$Z$10004,17,0)</f>
        <v>80</v>
      </c>
      <c r="Y81" s="72" t="n">
        <f aca="false">VLOOKUP($A81,FoodLog!$A$1:$Z$10004,18,0)</f>
        <v>482.474652711422</v>
      </c>
      <c r="Z81" s="72" t="n">
        <f aca="false">VLOOKUP($A81,FoodLog!$A$1:$Z$10004,19,0)</f>
        <v>1385.51379700976</v>
      </c>
      <c r="AA81" s="64" t="n">
        <f aca="false">MIN($H81,($H81+Z81))/3500</f>
        <v>0.234140940423927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176.974455499113</v>
      </c>
      <c r="D82" s="69" t="n">
        <f aca="false">$D$3</f>
        <v>150.77332897232</v>
      </c>
      <c r="E82" s="70" t="n">
        <f aca="false">C82-D82</f>
        <v>26.2011265267937</v>
      </c>
      <c r="F82" s="58"/>
      <c r="G82" s="71" t="n">
        <f aca="false">C82*TDEE!$B$5</f>
        <v>2202.09367208079</v>
      </c>
      <c r="H82" s="69" t="n">
        <f aca="false">$E82*31</f>
        <v>812.234922330604</v>
      </c>
      <c r="I82" s="69" t="n">
        <f aca="false">$G82-$H82</f>
        <v>1389.85874975019</v>
      </c>
      <c r="J82" s="60" t="n">
        <f aca="false">H82/3500</f>
        <v>0.232067120665887</v>
      </c>
      <c r="K82" s="69" t="n">
        <f aca="false">N82/9</f>
        <v>91.9315663376409</v>
      </c>
      <c r="L82" s="69" t="n">
        <v>20</v>
      </c>
      <c r="M82" s="56" t="n">
        <f aca="false">Protein_Amt!$B$6</f>
        <v>120.618663177856</v>
      </c>
      <c r="N82" s="69" t="n">
        <f aca="false">MAX(0,I82-(O82+P82))</f>
        <v>827.384097038768</v>
      </c>
      <c r="O82" s="69" t="n">
        <f aca="false">4*L82</f>
        <v>80</v>
      </c>
      <c r="P82" s="69" t="n">
        <f aca="false">4*M82</f>
        <v>482.474652711422</v>
      </c>
      <c r="Q82" s="70" t="n">
        <f aca="false">SUM(N82:P82)</f>
        <v>1389.85874975019</v>
      </c>
      <c r="S82" s="72" t="n">
        <f aca="false">VLOOKUP($A82,FoodLog!$A$1:$Z$10004,12,0)</f>
        <v>0</v>
      </c>
      <c r="T82" s="72" t="n">
        <f aca="false">VLOOKUP($A82,FoodLog!$A$1:$Z$10004,13,0)</f>
        <v>0</v>
      </c>
      <c r="U82" s="72" t="n">
        <f aca="false">VLOOKUP($A82,FoodLog!$A$1:$Z$10004,14,0)</f>
        <v>0</v>
      </c>
      <c r="V82" s="72" t="n">
        <f aca="false">VLOOKUP($A82,FoodLog!$A$1:$Z$10004,15,0)</f>
        <v>0</v>
      </c>
      <c r="W82" s="72" t="n">
        <f aca="false">VLOOKUP($A82,FoodLog!$A$1:$Z$10004,16,0)</f>
        <v>827.384097038768</v>
      </c>
      <c r="X82" s="72" t="n">
        <f aca="false">VLOOKUP($A82,FoodLog!$A$1:$Z$10004,17,0)</f>
        <v>80</v>
      </c>
      <c r="Y82" s="72" t="n">
        <f aca="false">VLOOKUP($A82,FoodLog!$A$1:$Z$10004,18,0)</f>
        <v>482.474652711422</v>
      </c>
      <c r="Z82" s="72" t="n">
        <f aca="false">VLOOKUP($A82,FoodLog!$A$1:$Z$10004,19,0)</f>
        <v>1389.85874975019</v>
      </c>
      <c r="AA82" s="64" t="n">
        <f aca="false">MIN($H82,($H82+Z82))/3500</f>
        <v>0.232067120665887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176.742388378447</v>
      </c>
      <c r="D83" s="69" t="n">
        <f aca="false">$D$3</f>
        <v>150.77332897232</v>
      </c>
      <c r="E83" s="70" t="n">
        <f aca="false">C83-D83</f>
        <v>25.9690594061278</v>
      </c>
      <c r="F83" s="58"/>
      <c r="G83" s="71" t="n">
        <f aca="false">C83*TDEE!$B$5</f>
        <v>2199.20606021345</v>
      </c>
      <c r="H83" s="69" t="n">
        <f aca="false">$E83*31</f>
        <v>805.040841589962</v>
      </c>
      <c r="I83" s="69" t="n">
        <f aca="false">$G83-$H83</f>
        <v>1394.16521862349</v>
      </c>
      <c r="J83" s="60" t="n">
        <f aca="false">H83/3500</f>
        <v>0.230011669025703</v>
      </c>
      <c r="K83" s="69" t="n">
        <f aca="false">N83/9</f>
        <v>92.4100628791182</v>
      </c>
      <c r="L83" s="69" t="n">
        <v>20</v>
      </c>
      <c r="M83" s="56" t="n">
        <f aca="false">Protein_Amt!$B$6</f>
        <v>120.618663177856</v>
      </c>
      <c r="N83" s="69" t="n">
        <f aca="false">MAX(0,I83-(O83+P83))</f>
        <v>831.690565912064</v>
      </c>
      <c r="O83" s="69" t="n">
        <f aca="false">4*L83</f>
        <v>80</v>
      </c>
      <c r="P83" s="69" t="n">
        <f aca="false">4*M83</f>
        <v>482.474652711422</v>
      </c>
      <c r="Q83" s="70" t="n">
        <f aca="false">SUM(N83:P83)</f>
        <v>1394.16521862349</v>
      </c>
      <c r="S83" s="72" t="n">
        <f aca="false">VLOOKUP($A83,FoodLog!$A$1:$Z$10004,12,0)</f>
        <v>0</v>
      </c>
      <c r="T83" s="72" t="n">
        <f aca="false">VLOOKUP($A83,FoodLog!$A$1:$Z$10004,13,0)</f>
        <v>0</v>
      </c>
      <c r="U83" s="72" t="n">
        <f aca="false">VLOOKUP($A83,FoodLog!$A$1:$Z$10004,14,0)</f>
        <v>0</v>
      </c>
      <c r="V83" s="72" t="n">
        <f aca="false">VLOOKUP($A83,FoodLog!$A$1:$Z$10004,15,0)</f>
        <v>0</v>
      </c>
      <c r="W83" s="72" t="n">
        <f aca="false">VLOOKUP($A83,FoodLog!$A$1:$Z$10004,16,0)</f>
        <v>831.690565912064</v>
      </c>
      <c r="X83" s="72" t="n">
        <f aca="false">VLOOKUP($A83,FoodLog!$A$1:$Z$10004,17,0)</f>
        <v>80</v>
      </c>
      <c r="Y83" s="72" t="n">
        <f aca="false">VLOOKUP($A83,FoodLog!$A$1:$Z$10004,18,0)</f>
        <v>482.474652711422</v>
      </c>
      <c r="Z83" s="72" t="n">
        <f aca="false">VLOOKUP($A83,FoodLog!$A$1:$Z$10004,19,0)</f>
        <v>1394.16521862349</v>
      </c>
      <c r="AA83" s="64" t="n">
        <f aca="false">MIN($H83,($H83+Z83))/3500</f>
        <v>0.230011669025703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176.512376709422</v>
      </c>
      <c r="D84" s="69" t="n">
        <f aca="false">$D$3</f>
        <v>150.77332897232</v>
      </c>
      <c r="E84" s="70" t="n">
        <f aca="false">C84-D84</f>
        <v>25.7390477371021</v>
      </c>
      <c r="F84" s="58"/>
      <c r="G84" s="71" t="n">
        <f aca="false">C84*TDEE!$B$5</f>
        <v>2196.34402433693</v>
      </c>
      <c r="H84" s="69" t="n">
        <f aca="false">$E84*31</f>
        <v>797.910479850165</v>
      </c>
      <c r="I84" s="69" t="n">
        <f aca="false">$G84-$H84</f>
        <v>1398.43354448676</v>
      </c>
      <c r="J84" s="60" t="n">
        <f aca="false">H84/3500</f>
        <v>0.227974422814333</v>
      </c>
      <c r="K84" s="69" t="n">
        <f aca="false">N84/9</f>
        <v>92.8843213083711</v>
      </c>
      <c r="L84" s="69" t="n">
        <v>20</v>
      </c>
      <c r="M84" s="56" t="n">
        <f aca="false">Protein_Amt!$B$6</f>
        <v>120.618663177856</v>
      </c>
      <c r="N84" s="69" t="n">
        <f aca="false">MAX(0,I84-(O84+P84))</f>
        <v>835.958891775339</v>
      </c>
      <c r="O84" s="69" t="n">
        <f aca="false">4*L84</f>
        <v>80</v>
      </c>
      <c r="P84" s="69" t="n">
        <f aca="false">4*M84</f>
        <v>482.474652711422</v>
      </c>
      <c r="Q84" s="70" t="n">
        <f aca="false">SUM(N84:P84)</f>
        <v>1398.43354448676</v>
      </c>
      <c r="S84" s="72" t="n">
        <f aca="false">VLOOKUP($A84,FoodLog!$A$1:$Z$10004,12,0)</f>
        <v>0</v>
      </c>
      <c r="T84" s="72" t="n">
        <f aca="false">VLOOKUP($A84,FoodLog!$A$1:$Z$10004,13,0)</f>
        <v>0</v>
      </c>
      <c r="U84" s="72" t="n">
        <f aca="false">VLOOKUP($A84,FoodLog!$A$1:$Z$10004,14,0)</f>
        <v>0</v>
      </c>
      <c r="V84" s="72" t="n">
        <f aca="false">VLOOKUP($A84,FoodLog!$A$1:$Z$10004,15,0)</f>
        <v>0</v>
      </c>
      <c r="W84" s="72" t="n">
        <f aca="false">VLOOKUP($A84,FoodLog!$A$1:$Z$10004,16,0)</f>
        <v>835.958891775339</v>
      </c>
      <c r="X84" s="72" t="n">
        <f aca="false">VLOOKUP($A84,FoodLog!$A$1:$Z$10004,17,0)</f>
        <v>80</v>
      </c>
      <c r="Y84" s="72" t="n">
        <f aca="false">VLOOKUP($A84,FoodLog!$A$1:$Z$10004,18,0)</f>
        <v>482.474652711422</v>
      </c>
      <c r="Z84" s="72" t="n">
        <f aca="false">VLOOKUP($A84,FoodLog!$A$1:$Z$10004,19,0)</f>
        <v>1398.43354448676</v>
      </c>
      <c r="AA84" s="64" t="n">
        <f aca="false">MIN($H84,($H84+Z84))/3500</f>
        <v>0.227974422814333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176.284402286607</v>
      </c>
      <c r="D85" s="69" t="n">
        <f aca="false">$D$3</f>
        <v>150.77332897232</v>
      </c>
      <c r="E85" s="70" t="n">
        <f aca="false">C85-D85</f>
        <v>25.5110733142878</v>
      </c>
      <c r="F85" s="58"/>
      <c r="G85" s="71" t="n">
        <f aca="false">C85*TDEE!$B$5</f>
        <v>2193.50733792103</v>
      </c>
      <c r="H85" s="69" t="n">
        <f aca="false">$E85*31</f>
        <v>790.84327274292</v>
      </c>
      <c r="I85" s="69" t="n">
        <f aca="false">$G85-$H85</f>
        <v>1402.66406517811</v>
      </c>
      <c r="J85" s="60" t="n">
        <f aca="false">H85/3500</f>
        <v>0.225955220783692</v>
      </c>
      <c r="K85" s="69" t="n">
        <f aca="false">N85/9</f>
        <v>93.3543791629648</v>
      </c>
      <c r="L85" s="69" t="n">
        <v>20</v>
      </c>
      <c r="M85" s="56" t="n">
        <f aca="false">Protein_Amt!$B$6</f>
        <v>120.618663177856</v>
      </c>
      <c r="N85" s="69" t="n">
        <f aca="false">MAX(0,I85-(O85+P85))</f>
        <v>840.189412466684</v>
      </c>
      <c r="O85" s="69" t="n">
        <f aca="false">4*L85</f>
        <v>80</v>
      </c>
      <c r="P85" s="69" t="n">
        <f aca="false">4*M85</f>
        <v>482.474652711422</v>
      </c>
      <c r="Q85" s="70" t="n">
        <f aca="false">SUM(N85:P85)</f>
        <v>1402.66406517811</v>
      </c>
      <c r="S85" s="72" t="n">
        <f aca="false">VLOOKUP($A85,FoodLog!$A$1:$Z$10004,12,0)</f>
        <v>0</v>
      </c>
      <c r="T85" s="72" t="n">
        <f aca="false">VLOOKUP($A85,FoodLog!$A$1:$Z$10004,13,0)</f>
        <v>0</v>
      </c>
      <c r="U85" s="72" t="n">
        <f aca="false">VLOOKUP($A85,FoodLog!$A$1:$Z$10004,14,0)</f>
        <v>0</v>
      </c>
      <c r="V85" s="72" t="n">
        <f aca="false">VLOOKUP($A85,FoodLog!$A$1:$Z$10004,15,0)</f>
        <v>0</v>
      </c>
      <c r="W85" s="72" t="n">
        <f aca="false">VLOOKUP($A85,FoodLog!$A$1:$Z$10004,16,0)</f>
        <v>840.189412466684</v>
      </c>
      <c r="X85" s="72" t="n">
        <f aca="false">VLOOKUP($A85,FoodLog!$A$1:$Z$10004,17,0)</f>
        <v>80</v>
      </c>
      <c r="Y85" s="72" t="n">
        <f aca="false">VLOOKUP($A85,FoodLog!$A$1:$Z$10004,18,0)</f>
        <v>482.474652711422</v>
      </c>
      <c r="Z85" s="72" t="n">
        <f aca="false">VLOOKUP($A85,FoodLog!$A$1:$Z$10004,19,0)</f>
        <v>1402.66406517811</v>
      </c>
      <c r="AA85" s="64" t="n">
        <f aca="false">MIN($H85,($H85+Z85))/3500</f>
        <v>0.225955220783692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176.058447065824</v>
      </c>
      <c r="D86" s="77" t="n">
        <f aca="false">$D$3</f>
        <v>150.77332897232</v>
      </c>
      <c r="E86" s="78" t="n">
        <f aca="false">C86-D86</f>
        <v>25.2851180935041</v>
      </c>
      <c r="F86" s="79"/>
      <c r="G86" s="80" t="n">
        <f aca="false">C86*TDEE!$B$5</f>
        <v>2190.69577644195</v>
      </c>
      <c r="H86" s="69" t="n">
        <f aca="false">$E86*31</f>
        <v>783.838660898626</v>
      </c>
      <c r="I86" s="69" t="n">
        <f aca="false">$G86-$H86</f>
        <v>1406.85711554333</v>
      </c>
      <c r="J86" s="60" t="n">
        <f aca="false">H86/3500</f>
        <v>0.223953903113893</v>
      </c>
      <c r="K86" s="77" t="n">
        <f aca="false">N86/9</f>
        <v>93.8202736479894</v>
      </c>
      <c r="L86" s="77" t="n">
        <v>20</v>
      </c>
      <c r="M86" s="56" t="n">
        <f aca="false">Protein_Amt!$B$6</f>
        <v>120.618663177856</v>
      </c>
      <c r="N86" s="69" t="n">
        <f aca="false">MAX(0,I86-(O86+P86))</f>
        <v>844.382462831904</v>
      </c>
      <c r="O86" s="77" t="n">
        <f aca="false">4*L86</f>
        <v>80</v>
      </c>
      <c r="P86" s="77" t="n">
        <f aca="false">4*M86</f>
        <v>482.474652711422</v>
      </c>
      <c r="Q86" s="70" t="n">
        <f aca="false">SUM(N86:P86)</f>
        <v>1406.85711554333</v>
      </c>
      <c r="S86" s="72" t="n">
        <f aca="false">VLOOKUP($A86,FoodLog!$A$1:$Z$10004,12,0)</f>
        <v>0</v>
      </c>
      <c r="T86" s="72" t="n">
        <f aca="false">VLOOKUP($A86,FoodLog!$A$1:$Z$10004,13,0)</f>
        <v>0</v>
      </c>
      <c r="U86" s="72" t="n">
        <f aca="false">VLOOKUP($A86,FoodLog!$A$1:$Z$10004,14,0)</f>
        <v>0</v>
      </c>
      <c r="V86" s="72" t="n">
        <f aca="false">VLOOKUP($A86,FoodLog!$A$1:$Z$10004,15,0)</f>
        <v>0</v>
      </c>
      <c r="W86" s="72" t="n">
        <f aca="false">VLOOKUP($A86,FoodLog!$A$1:$Z$10004,16,0)</f>
        <v>844.382462831904</v>
      </c>
      <c r="X86" s="72" t="n">
        <f aca="false">VLOOKUP($A86,FoodLog!$A$1:$Z$10004,17,0)</f>
        <v>80</v>
      </c>
      <c r="Y86" s="72" t="n">
        <f aca="false">VLOOKUP($A86,FoodLog!$A$1:$Z$10004,18,0)</f>
        <v>482.474652711422</v>
      </c>
      <c r="Z86" s="72" t="n">
        <f aca="false">VLOOKUP($A86,FoodLog!$A$1:$Z$10004,19,0)</f>
        <v>1406.85711554333</v>
      </c>
      <c r="AA86" s="64" t="n">
        <f aca="false">MIN($H86,($H86+Z86))/3500</f>
        <v>0.223953903113893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175.83449316271</v>
      </c>
      <c r="D87" s="77" t="n">
        <f aca="false">$D$3</f>
        <v>150.77332897232</v>
      </c>
      <c r="E87" s="78" t="n">
        <f aca="false">C87-D87</f>
        <v>25.0611641903902</v>
      </c>
      <c r="F87" s="79"/>
      <c r="G87" s="80" t="n">
        <f aca="false">C87*TDEE!$B$5</f>
        <v>2187.90911736455</v>
      </c>
      <c r="H87" s="69" t="n">
        <f aca="false">$E87*31</f>
        <v>776.896089902095</v>
      </c>
      <c r="I87" s="69" t="n">
        <f aca="false">$G87-$H87</f>
        <v>1411.01302746245</v>
      </c>
      <c r="J87" s="60" t="n">
        <f aca="false">H87/3500</f>
        <v>0.221970311400599</v>
      </c>
      <c r="K87" s="77" t="n">
        <f aca="false">N87/9</f>
        <v>93.8375971945592</v>
      </c>
      <c r="L87" s="77" t="n">
        <v>21</v>
      </c>
      <c r="M87" s="56" t="n">
        <f aca="false">Protein_Amt!$B$6</f>
        <v>120.618663177856</v>
      </c>
      <c r="N87" s="69" t="n">
        <f aca="false">MAX(0,I87-(O87+P87))</f>
        <v>844.538374751033</v>
      </c>
      <c r="O87" s="77" t="n">
        <f aca="false">4*L87</f>
        <v>84</v>
      </c>
      <c r="P87" s="77" t="n">
        <f aca="false">4*M87</f>
        <v>482.474652711422</v>
      </c>
      <c r="Q87" s="70" t="n">
        <f aca="false">SUM(N87:P87)</f>
        <v>1411.01302746245</v>
      </c>
      <c r="S87" s="72" t="n">
        <f aca="false">VLOOKUP($A87,FoodLog!$A$1:$Z$10004,12,0)</f>
        <v>0</v>
      </c>
      <c r="T87" s="72" t="n">
        <f aca="false">VLOOKUP($A87,FoodLog!$A$1:$Z$10004,13,0)</f>
        <v>0</v>
      </c>
      <c r="U87" s="72" t="n">
        <f aca="false">VLOOKUP($A87,FoodLog!$A$1:$Z$10004,14,0)</f>
        <v>0</v>
      </c>
      <c r="V87" s="72" t="n">
        <f aca="false">VLOOKUP($A87,FoodLog!$A$1:$Z$10004,15,0)</f>
        <v>0</v>
      </c>
      <c r="W87" s="72" t="n">
        <f aca="false">VLOOKUP($A87,FoodLog!$A$1:$Z$10004,16,0)</f>
        <v>844.538374751033</v>
      </c>
      <c r="X87" s="72" t="n">
        <f aca="false">VLOOKUP($A87,FoodLog!$A$1:$Z$10004,17,0)</f>
        <v>84</v>
      </c>
      <c r="Y87" s="72" t="n">
        <f aca="false">VLOOKUP($A87,FoodLog!$A$1:$Z$10004,18,0)</f>
        <v>482.474652711422</v>
      </c>
      <c r="Z87" s="72" t="n">
        <f aca="false">VLOOKUP($A87,FoodLog!$A$1:$Z$10004,19,0)</f>
        <v>1411.01302746245</v>
      </c>
      <c r="AA87" s="64" t="n">
        <f aca="false">MIN($H87,($H87+Z87))/3500</f>
        <v>0.221970311400599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175.612522851309</v>
      </c>
      <c r="D88" s="77" t="n">
        <f aca="false">$D$3</f>
        <v>150.77332897232</v>
      </c>
      <c r="E88" s="78" t="n">
        <f aca="false">C88-D88</f>
        <v>24.8391938789896</v>
      </c>
      <c r="F88" s="79"/>
      <c r="G88" s="80" t="n">
        <f aca="false">C88*TDEE!$B$5</f>
        <v>2185.14714012469</v>
      </c>
      <c r="H88" s="69" t="n">
        <f aca="false">$E88*31</f>
        <v>770.015010248676</v>
      </c>
      <c r="I88" s="69" t="n">
        <f aca="false">$G88-$H88</f>
        <v>1415.13212987601</v>
      </c>
      <c r="J88" s="60" t="n">
        <f aca="false">H88/3500</f>
        <v>0.220004288642479</v>
      </c>
      <c r="K88" s="77" t="n">
        <f aca="false">N88/9</f>
        <v>93.8508307960657</v>
      </c>
      <c r="L88" s="77" t="n">
        <v>22</v>
      </c>
      <c r="M88" s="56" t="n">
        <f aca="false">Protein_Amt!$B$6</f>
        <v>120.618663177856</v>
      </c>
      <c r="N88" s="69" t="n">
        <f aca="false">MAX(0,I88-(O88+P88))</f>
        <v>844.657477164592</v>
      </c>
      <c r="O88" s="77" t="n">
        <f aca="false">4*L88</f>
        <v>88</v>
      </c>
      <c r="P88" s="77" t="n">
        <f aca="false">4*M88</f>
        <v>482.474652711422</v>
      </c>
      <c r="Q88" s="70" t="n">
        <f aca="false">SUM(N88:P88)</f>
        <v>1415.13212987601</v>
      </c>
      <c r="S88" s="72" t="n">
        <f aca="false">VLOOKUP($A88,FoodLog!$A$1:$Z$10004,12,0)</f>
        <v>0</v>
      </c>
      <c r="T88" s="72" t="n">
        <f aca="false">VLOOKUP($A88,FoodLog!$A$1:$Z$10004,13,0)</f>
        <v>0</v>
      </c>
      <c r="U88" s="72" t="n">
        <f aca="false">VLOOKUP($A88,FoodLog!$A$1:$Z$10004,14,0)</f>
        <v>0</v>
      </c>
      <c r="V88" s="72" t="n">
        <f aca="false">VLOOKUP($A88,FoodLog!$A$1:$Z$10004,15,0)</f>
        <v>0</v>
      </c>
      <c r="W88" s="72" t="n">
        <f aca="false">VLOOKUP($A88,FoodLog!$A$1:$Z$10004,16,0)</f>
        <v>844.657477164592</v>
      </c>
      <c r="X88" s="72" t="n">
        <f aca="false">VLOOKUP($A88,FoodLog!$A$1:$Z$10004,17,0)</f>
        <v>88</v>
      </c>
      <c r="Y88" s="72" t="n">
        <f aca="false">VLOOKUP($A88,FoodLog!$A$1:$Z$10004,18,0)</f>
        <v>482.474652711422</v>
      </c>
      <c r="Z88" s="72" t="n">
        <f aca="false">VLOOKUP($A88,FoodLog!$A$1:$Z$10004,19,0)</f>
        <v>1415.13212987601</v>
      </c>
      <c r="AA88" s="64" t="n">
        <f aca="false">MIN($H88,($H88+Z88))/3500</f>
        <v>0.220004288642479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175.392518562667</v>
      </c>
      <c r="D89" s="77" t="n">
        <f aca="false">$D$3</f>
        <v>150.77332897232</v>
      </c>
      <c r="E89" s="78" t="n">
        <f aca="false">C89-D89</f>
        <v>24.6191895903471</v>
      </c>
      <c r="F89" s="79"/>
      <c r="G89" s="80" t="n">
        <f aca="false">C89*TDEE!$B$5</f>
        <v>2182.40962611181</v>
      </c>
      <c r="H89" s="69" t="n">
        <f aca="false">$E89*31</f>
        <v>763.194877300759</v>
      </c>
      <c r="I89" s="69" t="n">
        <f aca="false">$G89-$H89</f>
        <v>1419.21474881105</v>
      </c>
      <c r="J89" s="60" t="n">
        <f aca="false">H89/3500</f>
        <v>0.218055679228788</v>
      </c>
      <c r="K89" s="77" t="n">
        <f aca="false">N89/9</f>
        <v>93.8600106777368</v>
      </c>
      <c r="L89" s="77" t="n">
        <v>23</v>
      </c>
      <c r="M89" s="56" t="n">
        <f aca="false">Protein_Amt!$B$6</f>
        <v>120.618663177856</v>
      </c>
      <c r="N89" s="69" t="n">
        <f aca="false">MAX(0,I89-(O89+P89))</f>
        <v>844.740096099631</v>
      </c>
      <c r="O89" s="77" t="n">
        <f aca="false">4*L89</f>
        <v>92</v>
      </c>
      <c r="P89" s="77" t="n">
        <f aca="false">4*M89</f>
        <v>482.474652711422</v>
      </c>
      <c r="Q89" s="70" t="n">
        <f aca="false">SUM(N89:P89)</f>
        <v>1419.21474881105</v>
      </c>
      <c r="S89" s="72" t="n">
        <f aca="false">VLOOKUP($A89,FoodLog!$A$1:$Z$10004,12,0)</f>
        <v>0</v>
      </c>
      <c r="T89" s="72" t="n">
        <f aca="false">VLOOKUP($A89,FoodLog!$A$1:$Z$10004,13,0)</f>
        <v>0</v>
      </c>
      <c r="U89" s="72" t="n">
        <f aca="false">VLOOKUP($A89,FoodLog!$A$1:$Z$10004,14,0)</f>
        <v>0</v>
      </c>
      <c r="V89" s="72" t="n">
        <f aca="false">VLOOKUP($A89,FoodLog!$A$1:$Z$10004,15,0)</f>
        <v>0</v>
      </c>
      <c r="W89" s="72" t="n">
        <f aca="false">VLOOKUP($A89,FoodLog!$A$1:$Z$10004,16,0)</f>
        <v>844.740096099631</v>
      </c>
      <c r="X89" s="72" t="n">
        <f aca="false">VLOOKUP($A89,FoodLog!$A$1:$Z$10004,17,0)</f>
        <v>92</v>
      </c>
      <c r="Y89" s="72" t="n">
        <f aca="false">VLOOKUP($A89,FoodLog!$A$1:$Z$10004,18,0)</f>
        <v>482.474652711422</v>
      </c>
      <c r="Z89" s="72" t="n">
        <f aca="false">VLOOKUP($A89,FoodLog!$A$1:$Z$10004,19,0)</f>
        <v>1419.21474881105</v>
      </c>
      <c r="AA89" s="64" t="n">
        <f aca="false">MIN($H89,($H89+Z89))/3500</f>
        <v>0.218055679228788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175.174462883438</v>
      </c>
      <c r="D90" s="77" t="n">
        <f aca="false">$D$3</f>
        <v>150.77332897232</v>
      </c>
      <c r="E90" s="78" t="n">
        <f aca="false">C90-D90</f>
        <v>24.4011339111183</v>
      </c>
      <c r="F90" s="79"/>
      <c r="G90" s="80" t="n">
        <f aca="false">C90*TDEE!$B$5</f>
        <v>2179.69635865162</v>
      </c>
      <c r="H90" s="69" t="n">
        <f aca="false">$E90*31</f>
        <v>756.435151244667</v>
      </c>
      <c r="I90" s="69" t="n">
        <f aca="false">$G90-$H90</f>
        <v>1423.26120740695</v>
      </c>
      <c r="J90" s="60" t="n">
        <f aca="false">H90/3500</f>
        <v>0.216124328927048</v>
      </c>
      <c r="K90" s="77" t="n">
        <f aca="false">N90/9</f>
        <v>93.8651727439479</v>
      </c>
      <c r="L90" s="77" t="n">
        <v>24</v>
      </c>
      <c r="M90" s="56" t="n">
        <f aca="false">Protein_Amt!$B$6</f>
        <v>120.618663177856</v>
      </c>
      <c r="N90" s="69" t="n">
        <f aca="false">MAX(0,I90-(O90+P90))</f>
        <v>844.786554695531</v>
      </c>
      <c r="O90" s="77" t="n">
        <f aca="false">4*L90</f>
        <v>96</v>
      </c>
      <c r="P90" s="77" t="n">
        <f aca="false">4*M90</f>
        <v>482.474652711422</v>
      </c>
      <c r="Q90" s="70" t="n">
        <f aca="false">SUM(N90:P90)</f>
        <v>1423.26120740695</v>
      </c>
      <c r="S90" s="72" t="n">
        <f aca="false">VLOOKUP($A90,FoodLog!$A$1:$Z$10004,12,0)</f>
        <v>0</v>
      </c>
      <c r="T90" s="72" t="n">
        <f aca="false">VLOOKUP($A90,FoodLog!$A$1:$Z$10004,13,0)</f>
        <v>0</v>
      </c>
      <c r="U90" s="72" t="n">
        <f aca="false">VLOOKUP($A90,FoodLog!$A$1:$Z$10004,14,0)</f>
        <v>0</v>
      </c>
      <c r="V90" s="72" t="n">
        <f aca="false">VLOOKUP($A90,FoodLog!$A$1:$Z$10004,15,0)</f>
        <v>0</v>
      </c>
      <c r="W90" s="72" t="n">
        <f aca="false">VLOOKUP($A90,FoodLog!$A$1:$Z$10004,16,0)</f>
        <v>844.786554695531</v>
      </c>
      <c r="X90" s="72" t="n">
        <f aca="false">VLOOKUP($A90,FoodLog!$A$1:$Z$10004,17,0)</f>
        <v>96</v>
      </c>
      <c r="Y90" s="72" t="n">
        <f aca="false">VLOOKUP($A90,FoodLog!$A$1:$Z$10004,18,0)</f>
        <v>482.474652711422</v>
      </c>
      <c r="Z90" s="72" t="n">
        <f aca="false">VLOOKUP($A90,FoodLog!$A$1:$Z$10004,19,0)</f>
        <v>1423.26120740695</v>
      </c>
      <c r="AA90" s="64" t="n">
        <f aca="false">MIN($H90,($H90+Z90))/3500</f>
        <v>0.216124328927048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174.958338554511</v>
      </c>
      <c r="D91" s="77" t="n">
        <f aca="false">$D$3</f>
        <v>150.77332897232</v>
      </c>
      <c r="E91" s="78" t="n">
        <f aca="false">C91-D91</f>
        <v>24.1850095821912</v>
      </c>
      <c r="F91" s="79"/>
      <c r="G91" s="80" t="n">
        <f aca="false">C91*TDEE!$B$5</f>
        <v>2177.00712298893</v>
      </c>
      <c r="H91" s="69" t="n">
        <f aca="false">$E91*31</f>
        <v>749.735297047929</v>
      </c>
      <c r="I91" s="69" t="n">
        <f aca="false">$G91-$H91</f>
        <v>1427.271825941</v>
      </c>
      <c r="J91" s="60" t="n">
        <f aca="false">H91/3500</f>
        <v>0.214210084870837</v>
      </c>
      <c r="K91" s="77" t="n">
        <f aca="false">N91/9</f>
        <v>93.8663525810646</v>
      </c>
      <c r="L91" s="77" t="n">
        <v>25</v>
      </c>
      <c r="M91" s="56" t="n">
        <f aca="false">Protein_Amt!$B$6</f>
        <v>120.618663177856</v>
      </c>
      <c r="N91" s="69" t="n">
        <f aca="false">MAX(0,I91-(O91+P91))</f>
        <v>844.797173229582</v>
      </c>
      <c r="O91" s="77" t="n">
        <f aca="false">4*L91</f>
        <v>100</v>
      </c>
      <c r="P91" s="77" t="n">
        <f aca="false">4*M91</f>
        <v>482.474652711422</v>
      </c>
      <c r="Q91" s="70" t="n">
        <f aca="false">SUM(N91:P91)</f>
        <v>1427.271825941</v>
      </c>
      <c r="S91" s="72" t="n">
        <f aca="false">VLOOKUP($A91,FoodLog!$A$1:$Z$10004,12,0)</f>
        <v>0</v>
      </c>
      <c r="T91" s="72" t="n">
        <f aca="false">VLOOKUP($A91,FoodLog!$A$1:$Z$10004,13,0)</f>
        <v>0</v>
      </c>
      <c r="U91" s="72" t="n">
        <f aca="false">VLOOKUP($A91,FoodLog!$A$1:$Z$10004,14,0)</f>
        <v>0</v>
      </c>
      <c r="V91" s="72" t="n">
        <f aca="false">VLOOKUP($A91,FoodLog!$A$1:$Z$10004,15,0)</f>
        <v>0</v>
      </c>
      <c r="W91" s="72" t="n">
        <f aca="false">VLOOKUP($A91,FoodLog!$A$1:$Z$10004,16,0)</f>
        <v>844.797173229582</v>
      </c>
      <c r="X91" s="72" t="n">
        <f aca="false">VLOOKUP($A91,FoodLog!$A$1:$Z$10004,17,0)</f>
        <v>100</v>
      </c>
      <c r="Y91" s="72" t="n">
        <f aca="false">VLOOKUP($A91,FoodLog!$A$1:$Z$10004,18,0)</f>
        <v>482.474652711422</v>
      </c>
      <c r="Z91" s="72" t="n">
        <f aca="false">VLOOKUP($A91,FoodLog!$A$1:$Z$10004,19,0)</f>
        <v>1427.271825941</v>
      </c>
      <c r="AA91" s="64" t="n">
        <f aca="false">MIN($H91,($H91+Z91))/3500</f>
        <v>0.214210084870837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174.74412846964</v>
      </c>
      <c r="D92" s="77" t="n">
        <f aca="false">$D$3</f>
        <v>150.77332897232</v>
      </c>
      <c r="E92" s="78" t="n">
        <f aca="false">C92-D92</f>
        <v>23.9707994973204</v>
      </c>
      <c r="F92" s="79"/>
      <c r="G92" s="80" t="n">
        <f aca="false">C92*TDEE!$B$5</f>
        <v>2174.34170627069</v>
      </c>
      <c r="H92" s="69" t="n">
        <f aca="false">$E92*31</f>
        <v>743.094784416932</v>
      </c>
      <c r="I92" s="69" t="n">
        <f aca="false">$G92-$H92</f>
        <v>1431.24692185375</v>
      </c>
      <c r="J92" s="60" t="n">
        <f aca="false">H92/3500</f>
        <v>0.212312795547695</v>
      </c>
      <c r="K92" s="77" t="n">
        <f aca="false">N92/9</f>
        <v>93.863585460259</v>
      </c>
      <c r="L92" s="77" t="n">
        <v>26</v>
      </c>
      <c r="M92" s="56" t="n">
        <f aca="false">Protein_Amt!$B$6</f>
        <v>120.618663177856</v>
      </c>
      <c r="N92" s="69" t="n">
        <f aca="false">MAX(0,I92-(O92+P92))</f>
        <v>844.772269142331</v>
      </c>
      <c r="O92" s="77" t="n">
        <f aca="false">4*L92</f>
        <v>104</v>
      </c>
      <c r="P92" s="77" t="n">
        <f aca="false">4*M92</f>
        <v>482.474652711422</v>
      </c>
      <c r="Q92" s="70" t="n">
        <f aca="false">SUM(N92:P92)</f>
        <v>1431.24692185375</v>
      </c>
      <c r="S92" s="72" t="n">
        <f aca="false">VLOOKUP($A92,FoodLog!$A$1:$Z$10004,12,0)</f>
        <v>0</v>
      </c>
      <c r="T92" s="72" t="n">
        <f aca="false">VLOOKUP($A92,FoodLog!$A$1:$Z$10004,13,0)</f>
        <v>0</v>
      </c>
      <c r="U92" s="72" t="n">
        <f aca="false">VLOOKUP($A92,FoodLog!$A$1:$Z$10004,14,0)</f>
        <v>0</v>
      </c>
      <c r="V92" s="72" t="n">
        <f aca="false">VLOOKUP($A92,FoodLog!$A$1:$Z$10004,15,0)</f>
        <v>0</v>
      </c>
      <c r="W92" s="72" t="n">
        <f aca="false">VLOOKUP($A92,FoodLog!$A$1:$Z$10004,16,0)</f>
        <v>844.772269142331</v>
      </c>
      <c r="X92" s="72" t="n">
        <f aca="false">VLOOKUP($A92,FoodLog!$A$1:$Z$10004,17,0)</f>
        <v>104</v>
      </c>
      <c r="Y92" s="72" t="n">
        <f aca="false">VLOOKUP($A92,FoodLog!$A$1:$Z$10004,18,0)</f>
        <v>482.474652711422</v>
      </c>
      <c r="Z92" s="72" t="n">
        <f aca="false">VLOOKUP($A92,FoodLog!$A$1:$Z$10004,19,0)</f>
        <v>1431.24692185375</v>
      </c>
      <c r="AA92" s="64" t="n">
        <f aca="false">MIN($H92,($H92+Z92))/3500</f>
        <v>0.212312795547695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174.531815674092</v>
      </c>
      <c r="D93" s="77" t="n">
        <f aca="false">$D$3</f>
        <v>150.77332897232</v>
      </c>
      <c r="E93" s="78" t="n">
        <f aca="false">C93-D93</f>
        <v>23.7584867017727</v>
      </c>
      <c r="F93" s="79"/>
      <c r="G93" s="80" t="n">
        <f aca="false">C93*TDEE!$B$5</f>
        <v>2171.69989752909</v>
      </c>
      <c r="H93" s="69" t="n">
        <f aca="false">$E93*31</f>
        <v>736.513087754954</v>
      </c>
      <c r="I93" s="69" t="n">
        <f aca="false">$G93-$H93</f>
        <v>1435.18680977413</v>
      </c>
      <c r="J93" s="60" t="n">
        <f aca="false">H93/3500</f>
        <v>0.21043231078713</v>
      </c>
      <c r="K93" s="77" t="n">
        <f aca="false">N93/9</f>
        <v>93.8569063403011</v>
      </c>
      <c r="L93" s="77" t="n">
        <v>27</v>
      </c>
      <c r="M93" s="56" t="n">
        <f aca="false">Protein_Amt!$B$6</f>
        <v>120.618663177856</v>
      </c>
      <c r="N93" s="69" t="n">
        <f aca="false">MAX(0,I93-(O93+P93))</f>
        <v>844.71215706271</v>
      </c>
      <c r="O93" s="77" t="n">
        <f aca="false">4*L93</f>
        <v>108</v>
      </c>
      <c r="P93" s="77" t="n">
        <f aca="false">4*M93</f>
        <v>482.474652711422</v>
      </c>
      <c r="Q93" s="70" t="n">
        <f aca="false">SUM(N93:P93)</f>
        <v>1435.18680977413</v>
      </c>
      <c r="S93" s="72" t="n">
        <f aca="false">VLOOKUP($A93,FoodLog!$A$1:$Z$10004,12,0)</f>
        <v>0</v>
      </c>
      <c r="T93" s="72" t="n">
        <f aca="false">VLOOKUP($A93,FoodLog!$A$1:$Z$10004,13,0)</f>
        <v>0</v>
      </c>
      <c r="U93" s="72" t="n">
        <f aca="false">VLOOKUP($A93,FoodLog!$A$1:$Z$10004,14,0)</f>
        <v>0</v>
      </c>
      <c r="V93" s="72" t="n">
        <f aca="false">VLOOKUP($A93,FoodLog!$A$1:$Z$10004,15,0)</f>
        <v>0</v>
      </c>
      <c r="W93" s="72" t="n">
        <f aca="false">VLOOKUP($A93,FoodLog!$A$1:$Z$10004,16,0)</f>
        <v>844.71215706271</v>
      </c>
      <c r="X93" s="72" t="n">
        <f aca="false">VLOOKUP($A93,FoodLog!$A$1:$Z$10004,17,0)</f>
        <v>108</v>
      </c>
      <c r="Y93" s="72" t="n">
        <f aca="false">VLOOKUP($A93,FoodLog!$A$1:$Z$10004,18,0)</f>
        <v>482.474652711422</v>
      </c>
      <c r="Z93" s="72" t="n">
        <f aca="false">VLOOKUP($A93,FoodLog!$A$1:$Z$10004,19,0)</f>
        <v>1435.18680977413</v>
      </c>
      <c r="AA93" s="64" t="n">
        <f aca="false">MIN($H93,($H93+Z93))/3500</f>
        <v>0.21043231078713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174.321383363305</v>
      </c>
      <c r="D94" s="77" t="n">
        <f aca="false">$D$3</f>
        <v>150.77332897232</v>
      </c>
      <c r="E94" s="78" t="n">
        <f aca="false">C94-D94</f>
        <v>23.5480543909856</v>
      </c>
      <c r="F94" s="79"/>
      <c r="G94" s="80" t="n">
        <f aca="false">C94*TDEE!$B$5</f>
        <v>2169.08148766491</v>
      </c>
      <c r="H94" s="69" t="n">
        <f aca="false">$E94*31</f>
        <v>729.989686120553</v>
      </c>
      <c r="I94" s="69" t="n">
        <f aca="false">$G94-$H94</f>
        <v>1439.09180154436</v>
      </c>
      <c r="J94" s="60" t="n">
        <f aca="false">H94/3500</f>
        <v>0.208568481748729</v>
      </c>
      <c r="K94" s="77" t="n">
        <f aca="false">N94/9</f>
        <v>93.8463498703264</v>
      </c>
      <c r="L94" s="77" t="n">
        <v>28</v>
      </c>
      <c r="M94" s="56" t="n">
        <f aca="false">Protein_Amt!$B$6</f>
        <v>120.618663177856</v>
      </c>
      <c r="N94" s="69" t="n">
        <f aca="false">MAX(0,I94-(O94+P94))</f>
        <v>844.617148832937</v>
      </c>
      <c r="O94" s="77" t="n">
        <f aca="false">4*L94</f>
        <v>112</v>
      </c>
      <c r="P94" s="77" t="n">
        <f aca="false">4*M94</f>
        <v>482.474652711422</v>
      </c>
      <c r="Q94" s="70" t="n">
        <f aca="false">SUM(N94:P94)</f>
        <v>1439.09180154436</v>
      </c>
      <c r="S94" s="72" t="n">
        <f aca="false">VLOOKUP($A94,FoodLog!$A$1:$Z$10004,12,0)</f>
        <v>0</v>
      </c>
      <c r="T94" s="72" t="n">
        <f aca="false">VLOOKUP($A94,FoodLog!$A$1:$Z$10004,13,0)</f>
        <v>0</v>
      </c>
      <c r="U94" s="72" t="n">
        <f aca="false">VLOOKUP($A94,FoodLog!$A$1:$Z$10004,14,0)</f>
        <v>0</v>
      </c>
      <c r="V94" s="72" t="n">
        <f aca="false">VLOOKUP($A94,FoodLog!$A$1:$Z$10004,15,0)</f>
        <v>0</v>
      </c>
      <c r="W94" s="72" t="n">
        <f aca="false">VLOOKUP($A94,FoodLog!$A$1:$Z$10004,16,0)</f>
        <v>844.617148832937</v>
      </c>
      <c r="X94" s="72" t="n">
        <f aca="false">VLOOKUP($A94,FoodLog!$A$1:$Z$10004,17,0)</f>
        <v>112</v>
      </c>
      <c r="Y94" s="72" t="n">
        <f aca="false">VLOOKUP($A94,FoodLog!$A$1:$Z$10004,18,0)</f>
        <v>482.474652711422</v>
      </c>
      <c r="Z94" s="72" t="n">
        <f aca="false">VLOOKUP($A94,FoodLog!$A$1:$Z$10004,19,0)</f>
        <v>1439.09180154436</v>
      </c>
      <c r="AA94" s="64" t="n">
        <f aca="false">MIN($H94,($H94+Z94))/3500</f>
        <v>0.208568481748729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174.112814881556</v>
      </c>
      <c r="D95" s="77" t="n">
        <f aca="false">$D$3</f>
        <v>150.77332897232</v>
      </c>
      <c r="E95" s="78" t="n">
        <f aca="false">C95-D95</f>
        <v>23.3394859092369</v>
      </c>
      <c r="F95" s="79"/>
      <c r="G95" s="80" t="n">
        <f aca="false">C95*TDEE!$B$5</f>
        <v>2166.48626943096</v>
      </c>
      <c r="H95" s="69" t="n">
        <f aca="false">$E95*31</f>
        <v>723.524063186343</v>
      </c>
      <c r="I95" s="69" t="n">
        <f aca="false">$G95-$H95</f>
        <v>1442.96220624462</v>
      </c>
      <c r="J95" s="60" t="n">
        <f aca="false">H95/3500</f>
        <v>0.206721160910384</v>
      </c>
      <c r="K95" s="77" t="n">
        <f aca="false">N95/9</f>
        <v>93.8319503925777</v>
      </c>
      <c r="L95" s="77" t="n">
        <v>29</v>
      </c>
      <c r="M95" s="56" t="n">
        <f aca="false">Protein_Amt!$B$6</f>
        <v>120.618663177856</v>
      </c>
      <c r="N95" s="69" t="n">
        <f aca="false">MAX(0,I95-(O95+P95))</f>
        <v>844.4875535332</v>
      </c>
      <c r="O95" s="77" t="n">
        <f aca="false">4*L95</f>
        <v>116</v>
      </c>
      <c r="P95" s="77" t="n">
        <f aca="false">4*M95</f>
        <v>482.474652711422</v>
      </c>
      <c r="Q95" s="70" t="n">
        <f aca="false">SUM(N95:P95)</f>
        <v>1442.96220624462</v>
      </c>
      <c r="S95" s="72" t="n">
        <f aca="false">VLOOKUP($A95,FoodLog!$A$1:$Z$10004,12,0)</f>
        <v>0</v>
      </c>
      <c r="T95" s="72" t="n">
        <f aca="false">VLOOKUP($A95,FoodLog!$A$1:$Z$10004,13,0)</f>
        <v>0</v>
      </c>
      <c r="U95" s="72" t="n">
        <f aca="false">VLOOKUP($A95,FoodLog!$A$1:$Z$10004,14,0)</f>
        <v>0</v>
      </c>
      <c r="V95" s="72" t="n">
        <f aca="false">VLOOKUP($A95,FoodLog!$A$1:$Z$10004,15,0)</f>
        <v>0</v>
      </c>
      <c r="W95" s="72" t="n">
        <f aca="false">VLOOKUP($A95,FoodLog!$A$1:$Z$10004,16,0)</f>
        <v>844.4875535332</v>
      </c>
      <c r="X95" s="72" t="n">
        <f aca="false">VLOOKUP($A95,FoodLog!$A$1:$Z$10004,17,0)</f>
        <v>116</v>
      </c>
      <c r="Y95" s="72" t="n">
        <f aca="false">VLOOKUP($A95,FoodLog!$A$1:$Z$10004,18,0)</f>
        <v>482.474652711422</v>
      </c>
      <c r="Z95" s="72" t="n">
        <f aca="false">VLOOKUP($A95,FoodLog!$A$1:$Z$10004,19,0)</f>
        <v>1442.96220624462</v>
      </c>
      <c r="AA95" s="64" t="n">
        <f aca="false">MIN($H95,($H95+Z95))/3500</f>
        <v>0.206721160910384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173.906093720646</v>
      </c>
      <c r="D96" s="77" t="n">
        <f aca="false">$D$3</f>
        <v>150.77332897232</v>
      </c>
      <c r="E96" s="78" t="n">
        <f aca="false">C96-D96</f>
        <v>23.1327647483265</v>
      </c>
      <c r="F96" s="79"/>
      <c r="G96" s="80" t="n">
        <f aca="false">C96*TDEE!$B$5</f>
        <v>2163.91403741566</v>
      </c>
      <c r="H96" s="69" t="n">
        <f aca="false">$E96*31</f>
        <v>717.115707198121</v>
      </c>
      <c r="I96" s="69" t="n">
        <f aca="false">$G96-$H96</f>
        <v>1446.79833021754</v>
      </c>
      <c r="J96" s="60" t="n">
        <f aca="false">H96/3500</f>
        <v>0.204890202056606</v>
      </c>
      <c r="K96" s="77" t="n">
        <f aca="false">N96/9</f>
        <v>94.2581863895685</v>
      </c>
      <c r="L96" s="77" t="n">
        <v>29</v>
      </c>
      <c r="M96" s="56" t="n">
        <f aca="false">Protein_Amt!$B$6</f>
        <v>120.618663177856</v>
      </c>
      <c r="N96" s="69" t="n">
        <f aca="false">MAX(0,I96-(O96+P96))</f>
        <v>848.323677506116</v>
      </c>
      <c r="O96" s="77" t="n">
        <f aca="false">4*L96</f>
        <v>116</v>
      </c>
      <c r="P96" s="77" t="n">
        <f aca="false">4*M96</f>
        <v>482.474652711422</v>
      </c>
      <c r="Q96" s="70" t="n">
        <f aca="false">SUM(N96:P96)</f>
        <v>1446.79833021754</v>
      </c>
      <c r="S96" s="72" t="n">
        <f aca="false">VLOOKUP($A96,FoodLog!$A$1:$Z$10004,12,0)</f>
        <v>0</v>
      </c>
      <c r="T96" s="72" t="n">
        <f aca="false">VLOOKUP($A96,FoodLog!$A$1:$Z$10004,13,0)</f>
        <v>0</v>
      </c>
      <c r="U96" s="72" t="n">
        <f aca="false">VLOOKUP($A96,FoodLog!$A$1:$Z$10004,14,0)</f>
        <v>0</v>
      </c>
      <c r="V96" s="72" t="n">
        <f aca="false">VLOOKUP($A96,FoodLog!$A$1:$Z$10004,15,0)</f>
        <v>0</v>
      </c>
      <c r="W96" s="72" t="n">
        <f aca="false">VLOOKUP($A96,FoodLog!$A$1:$Z$10004,16,0)</f>
        <v>848.323677506116</v>
      </c>
      <c r="X96" s="72" t="n">
        <f aca="false">VLOOKUP($A96,FoodLog!$A$1:$Z$10004,17,0)</f>
        <v>116</v>
      </c>
      <c r="Y96" s="72" t="n">
        <f aca="false">VLOOKUP($A96,FoodLog!$A$1:$Z$10004,18,0)</f>
        <v>482.474652711422</v>
      </c>
      <c r="Z96" s="72" t="n">
        <f aca="false">VLOOKUP($A96,FoodLog!$A$1:$Z$10004,19,0)</f>
        <v>1446.79833021754</v>
      </c>
      <c r="AA96" s="64" t="n">
        <f aca="false">MIN($H96,($H96+Z96))/3500</f>
        <v>0.204890202056606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173.701203518589</v>
      </c>
      <c r="D97" s="77" t="n">
        <f aca="false">$D$3</f>
        <v>150.77332897232</v>
      </c>
      <c r="E97" s="78" t="n">
        <f aca="false">C97-D97</f>
        <v>22.9278745462699</v>
      </c>
      <c r="F97" s="79"/>
      <c r="G97" s="80" t="n">
        <f aca="false">C97*TDEE!$B$5</f>
        <v>2161.36458802678</v>
      </c>
      <c r="H97" s="69" t="n">
        <f aca="false">$E97*31</f>
        <v>710.764110934366</v>
      </c>
      <c r="I97" s="69" t="n">
        <f aca="false">$G97-$H97</f>
        <v>1450.60047709241</v>
      </c>
      <c r="J97" s="60" t="n">
        <f aca="false">H97/3500</f>
        <v>0.203075460266962</v>
      </c>
      <c r="K97" s="77" t="n">
        <f aca="false">N97/9</f>
        <v>94.6806471534431</v>
      </c>
      <c r="L97" s="77" t="n">
        <v>29</v>
      </c>
      <c r="M97" s="56" t="n">
        <f aca="false">Protein_Amt!$B$6</f>
        <v>120.618663177856</v>
      </c>
      <c r="N97" s="69" t="n">
        <f aca="false">MAX(0,I97-(O97+P97))</f>
        <v>852.125824380988</v>
      </c>
      <c r="O97" s="77" t="n">
        <f aca="false">4*L97</f>
        <v>116</v>
      </c>
      <c r="P97" s="77" t="n">
        <f aca="false">4*M97</f>
        <v>482.474652711422</v>
      </c>
      <c r="Q97" s="70" t="n">
        <f aca="false">SUM(N97:P97)</f>
        <v>1450.60047709241</v>
      </c>
      <c r="S97" s="72" t="n">
        <f aca="false">VLOOKUP($A97,FoodLog!$A$1:$Z$10004,12,0)</f>
        <v>0</v>
      </c>
      <c r="T97" s="72" t="n">
        <f aca="false">VLOOKUP($A97,FoodLog!$A$1:$Z$10004,13,0)</f>
        <v>0</v>
      </c>
      <c r="U97" s="72" t="n">
        <f aca="false">VLOOKUP($A97,FoodLog!$A$1:$Z$10004,14,0)</f>
        <v>0</v>
      </c>
      <c r="V97" s="72" t="n">
        <f aca="false">VLOOKUP($A97,FoodLog!$A$1:$Z$10004,15,0)</f>
        <v>0</v>
      </c>
      <c r="W97" s="72" t="n">
        <f aca="false">VLOOKUP($A97,FoodLog!$A$1:$Z$10004,16,0)</f>
        <v>852.125824380988</v>
      </c>
      <c r="X97" s="72" t="n">
        <f aca="false">VLOOKUP($A97,FoodLog!$A$1:$Z$10004,17,0)</f>
        <v>116</v>
      </c>
      <c r="Y97" s="72" t="n">
        <f aca="false">VLOOKUP($A97,FoodLog!$A$1:$Z$10004,18,0)</f>
        <v>482.474652711422</v>
      </c>
      <c r="Z97" s="72" t="n">
        <f aca="false">VLOOKUP($A97,FoodLog!$A$1:$Z$10004,19,0)</f>
        <v>1450.60047709241</v>
      </c>
      <c r="AA97" s="64" t="n">
        <f aca="false">MIN($H97,($H97+Z97))/3500</f>
        <v>0.203075460266962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173.498128058322</v>
      </c>
      <c r="D98" s="77" t="n">
        <f aca="false">$D$3</f>
        <v>150.77332897232</v>
      </c>
      <c r="E98" s="78" t="n">
        <f aca="false">C98-D98</f>
        <v>22.7247990860029</v>
      </c>
      <c r="F98" s="79"/>
      <c r="G98" s="80" t="n">
        <f aca="false">C98*TDEE!$B$5</f>
        <v>2158.83771947534</v>
      </c>
      <c r="H98" s="69" t="n">
        <f aca="false">$E98*31</f>
        <v>704.46877166609</v>
      </c>
      <c r="I98" s="69" t="n">
        <f aca="false">$G98-$H98</f>
        <v>1454.36894780925</v>
      </c>
      <c r="J98" s="60" t="n">
        <f aca="false">H98/3500</f>
        <v>0.201276791904597</v>
      </c>
      <c r="K98" s="77" t="n">
        <f aca="false">N98/9</f>
        <v>95.0993661219805</v>
      </c>
      <c r="L98" s="77" t="n">
        <v>29</v>
      </c>
      <c r="M98" s="56" t="n">
        <f aca="false">Protein_Amt!$B$6</f>
        <v>120.618663177856</v>
      </c>
      <c r="N98" s="69" t="n">
        <f aca="false">MAX(0,I98-(O98+P98))</f>
        <v>855.894295097825</v>
      </c>
      <c r="O98" s="77" t="n">
        <f aca="false">4*L98</f>
        <v>116</v>
      </c>
      <c r="P98" s="77" t="n">
        <f aca="false">4*M98</f>
        <v>482.474652711422</v>
      </c>
      <c r="Q98" s="70" t="n">
        <f aca="false">SUM(N98:P98)</f>
        <v>1454.36894780925</v>
      </c>
      <c r="S98" s="72" t="n">
        <f aca="false">VLOOKUP($A98,FoodLog!$A$1:$Z$10004,12,0)</f>
        <v>0</v>
      </c>
      <c r="T98" s="72" t="n">
        <f aca="false">VLOOKUP($A98,FoodLog!$A$1:$Z$10004,13,0)</f>
        <v>0</v>
      </c>
      <c r="U98" s="72" t="n">
        <f aca="false">VLOOKUP($A98,FoodLog!$A$1:$Z$10004,14,0)</f>
        <v>0</v>
      </c>
      <c r="V98" s="72" t="n">
        <f aca="false">VLOOKUP($A98,FoodLog!$A$1:$Z$10004,15,0)</f>
        <v>0</v>
      </c>
      <c r="W98" s="72" t="n">
        <f aca="false">VLOOKUP($A98,FoodLog!$A$1:$Z$10004,16,0)</f>
        <v>855.894295097825</v>
      </c>
      <c r="X98" s="72" t="n">
        <f aca="false">VLOOKUP($A98,FoodLog!$A$1:$Z$10004,17,0)</f>
        <v>116</v>
      </c>
      <c r="Y98" s="72" t="n">
        <f aca="false">VLOOKUP($A98,FoodLog!$A$1:$Z$10004,18,0)</f>
        <v>482.474652711422</v>
      </c>
      <c r="Z98" s="72" t="n">
        <f aca="false">VLOOKUP($A98,FoodLog!$A$1:$Z$10004,19,0)</f>
        <v>1454.36894780925</v>
      </c>
      <c r="AA98" s="64" t="n">
        <f aca="false">MIN($H98,($H98+Z98))/3500</f>
        <v>0.201276791904597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173.296851266418</v>
      </c>
      <c r="D99" s="77" t="n">
        <f aca="false">$D$3</f>
        <v>150.77332897232</v>
      </c>
      <c r="E99" s="78" t="n">
        <f aca="false">C99-D99</f>
        <v>22.5235222940983</v>
      </c>
      <c r="F99" s="79"/>
      <c r="G99" s="80" t="n">
        <f aca="false">C99*TDEE!$B$5</f>
        <v>2156.33323175964</v>
      </c>
      <c r="H99" s="69" t="n">
        <f aca="false">$E99*31</f>
        <v>698.229191117047</v>
      </c>
      <c r="I99" s="69" t="n">
        <f aca="false">$G99-$H99</f>
        <v>1458.10404064259</v>
      </c>
      <c r="J99" s="60" t="n">
        <f aca="false">H99/3500</f>
        <v>0.199494054604871</v>
      </c>
      <c r="K99" s="77" t="n">
        <f aca="false">N99/9</f>
        <v>95.5143764367966</v>
      </c>
      <c r="L99" s="77" t="n">
        <v>29</v>
      </c>
      <c r="M99" s="56" t="n">
        <f aca="false">Protein_Amt!$B$6</f>
        <v>120.618663177856</v>
      </c>
      <c r="N99" s="69" t="n">
        <f aca="false">MAX(0,I99-(O99+P99))</f>
        <v>859.62938793117</v>
      </c>
      <c r="O99" s="77" t="n">
        <f aca="false">4*L99</f>
        <v>116</v>
      </c>
      <c r="P99" s="77" t="n">
        <f aca="false">4*M99</f>
        <v>482.474652711422</v>
      </c>
      <c r="Q99" s="70" t="n">
        <f aca="false">SUM(N99:P99)</f>
        <v>1458.10404064259</v>
      </c>
      <c r="S99" s="72" t="n">
        <f aca="false">VLOOKUP($A99,FoodLog!$A$1:$Z$10004,12,0)</f>
        <v>0</v>
      </c>
      <c r="T99" s="72" t="n">
        <f aca="false">VLOOKUP($A99,FoodLog!$A$1:$Z$10004,13,0)</f>
        <v>0</v>
      </c>
      <c r="U99" s="72" t="n">
        <f aca="false">VLOOKUP($A99,FoodLog!$A$1:$Z$10004,14,0)</f>
        <v>0</v>
      </c>
      <c r="V99" s="72" t="n">
        <f aca="false">VLOOKUP($A99,FoodLog!$A$1:$Z$10004,15,0)</f>
        <v>0</v>
      </c>
      <c r="W99" s="72" t="n">
        <f aca="false">VLOOKUP($A99,FoodLog!$A$1:$Z$10004,16,0)</f>
        <v>859.62938793117</v>
      </c>
      <c r="X99" s="72" t="n">
        <f aca="false">VLOOKUP($A99,FoodLog!$A$1:$Z$10004,17,0)</f>
        <v>116</v>
      </c>
      <c r="Y99" s="72" t="n">
        <f aca="false">VLOOKUP($A99,FoodLog!$A$1:$Z$10004,18,0)</f>
        <v>482.474652711422</v>
      </c>
      <c r="Z99" s="72" t="n">
        <f aca="false">VLOOKUP($A99,FoodLog!$A$1:$Z$10004,19,0)</f>
        <v>1458.10404064259</v>
      </c>
      <c r="AA99" s="64" t="n">
        <f aca="false">MIN($H99,($H99+Z99))/3500</f>
        <v>0.199494054604871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173.097357211813</v>
      </c>
      <c r="D100" s="77" t="n">
        <f aca="false">$D$3</f>
        <v>150.77332897232</v>
      </c>
      <c r="E100" s="78" t="n">
        <f aca="false">C100-D100</f>
        <v>22.3240282394934</v>
      </c>
      <c r="F100" s="79"/>
      <c r="G100" s="80" t="n">
        <f aca="false">C100*TDEE!$B$5</f>
        <v>2153.85092664942</v>
      </c>
      <c r="H100" s="69" t="n">
        <f aca="false">$E100*31</f>
        <v>692.044875424296</v>
      </c>
      <c r="I100" s="69" t="n">
        <f aca="false">$G100-$H100</f>
        <v>1461.80605122513</v>
      </c>
      <c r="J100" s="60" t="n">
        <f aca="false">H100/3500</f>
        <v>0.197727107264084</v>
      </c>
      <c r="K100" s="77" t="n">
        <f aca="false">N100/9</f>
        <v>95.9257109459672</v>
      </c>
      <c r="L100" s="77" t="n">
        <v>29</v>
      </c>
      <c r="M100" s="56" t="n">
        <f aca="false">Protein_Amt!$B$6</f>
        <v>120.618663177856</v>
      </c>
      <c r="N100" s="69" t="n">
        <f aca="false">MAX(0,I100-(O100+P100))</f>
        <v>863.331398513705</v>
      </c>
      <c r="O100" s="77" t="n">
        <f aca="false">4*L100</f>
        <v>116</v>
      </c>
      <c r="P100" s="77" t="n">
        <f aca="false">4*M100</f>
        <v>482.474652711422</v>
      </c>
      <c r="Q100" s="70" t="n">
        <f aca="false">SUM(N100:P100)</f>
        <v>1461.80605122513</v>
      </c>
      <c r="S100" s="72" t="n">
        <f aca="false">VLOOKUP($A100,FoodLog!$A$1:$Z$10004,12,0)</f>
        <v>0</v>
      </c>
      <c r="T100" s="72" t="n">
        <f aca="false">VLOOKUP($A100,FoodLog!$A$1:$Z$10004,13,0)</f>
        <v>0</v>
      </c>
      <c r="U100" s="72" t="n">
        <f aca="false">VLOOKUP($A100,FoodLog!$A$1:$Z$10004,14,0)</f>
        <v>0</v>
      </c>
      <c r="V100" s="72" t="n">
        <f aca="false">VLOOKUP($A100,FoodLog!$A$1:$Z$10004,15,0)</f>
        <v>0</v>
      </c>
      <c r="W100" s="72" t="n">
        <f aca="false">VLOOKUP($A100,FoodLog!$A$1:$Z$10004,16,0)</f>
        <v>863.331398513705</v>
      </c>
      <c r="X100" s="72" t="n">
        <f aca="false">VLOOKUP($A100,FoodLog!$A$1:$Z$10004,17,0)</f>
        <v>116</v>
      </c>
      <c r="Y100" s="72" t="n">
        <f aca="false">VLOOKUP($A100,FoodLog!$A$1:$Z$10004,18,0)</f>
        <v>482.474652711422</v>
      </c>
      <c r="Z100" s="72" t="n">
        <f aca="false">VLOOKUP($A100,FoodLog!$A$1:$Z$10004,19,0)</f>
        <v>1461.80605122513</v>
      </c>
      <c r="AA100" s="64" t="n">
        <f aca="false">MIN($H100,($H100+Z100))/3500</f>
        <v>0.197727107264084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172.899630104549</v>
      </c>
      <c r="D101" s="77" t="n">
        <f aca="false">$D$3</f>
        <v>150.77332897232</v>
      </c>
      <c r="E101" s="78" t="n">
        <f aca="false">C101-D101</f>
        <v>22.1263011322293</v>
      </c>
      <c r="F101" s="79"/>
      <c r="G101" s="80" t="n">
        <f aca="false">C101*TDEE!$B$5</f>
        <v>2151.39060767018</v>
      </c>
      <c r="H101" s="69" t="n">
        <f aca="false">$E101*31</f>
        <v>685.915335099109</v>
      </c>
      <c r="I101" s="69" t="n">
        <f aca="false">$G101-$H101</f>
        <v>1465.47527257107</v>
      </c>
      <c r="J101" s="60" t="n">
        <f aca="false">H101/3500</f>
        <v>0.195975810028317</v>
      </c>
      <c r="K101" s="77" t="n">
        <f aca="false">N101/9</f>
        <v>96.333402206628</v>
      </c>
      <c r="L101" s="77" t="n">
        <v>29</v>
      </c>
      <c r="M101" s="56" t="n">
        <f aca="false">Protein_Amt!$B$6</f>
        <v>120.618663177856</v>
      </c>
      <c r="N101" s="69" t="n">
        <f aca="false">MAX(0,I101-(O101+P101))</f>
        <v>867.000619859652</v>
      </c>
      <c r="O101" s="77" t="n">
        <f aca="false">4*L101</f>
        <v>116</v>
      </c>
      <c r="P101" s="77" t="n">
        <f aca="false">4*M101</f>
        <v>482.474652711422</v>
      </c>
      <c r="Q101" s="70" t="n">
        <f aca="false">SUM(N101:P101)</f>
        <v>1465.47527257107</v>
      </c>
      <c r="S101" s="72" t="n">
        <f aca="false">VLOOKUP($A101,FoodLog!$A$1:$Z$10004,12,0)</f>
        <v>0</v>
      </c>
      <c r="T101" s="72" t="n">
        <f aca="false">VLOOKUP($A101,FoodLog!$A$1:$Z$10004,13,0)</f>
        <v>0</v>
      </c>
      <c r="U101" s="72" t="n">
        <f aca="false">VLOOKUP($A101,FoodLog!$A$1:$Z$10004,14,0)</f>
        <v>0</v>
      </c>
      <c r="V101" s="72" t="n">
        <f aca="false">VLOOKUP($A101,FoodLog!$A$1:$Z$10004,15,0)</f>
        <v>0</v>
      </c>
      <c r="W101" s="72" t="n">
        <f aca="false">VLOOKUP($A101,FoodLog!$A$1:$Z$10004,16,0)</f>
        <v>867.000619859652</v>
      </c>
      <c r="X101" s="72" t="n">
        <f aca="false">VLOOKUP($A101,FoodLog!$A$1:$Z$10004,17,0)</f>
        <v>116</v>
      </c>
      <c r="Y101" s="72" t="n">
        <f aca="false">VLOOKUP($A101,FoodLog!$A$1:$Z$10004,18,0)</f>
        <v>482.474652711422</v>
      </c>
      <c r="Z101" s="72" t="n">
        <f aca="false">VLOOKUP($A101,FoodLog!$A$1:$Z$10004,19,0)</f>
        <v>1465.47527257107</v>
      </c>
      <c r="AA101" s="64" t="n">
        <f aca="false">MIN($H101,($H101+Z101))/3500</f>
        <v>0.195975810028317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172.70365429452</v>
      </c>
      <c r="D102" s="77" t="n">
        <f aca="false">$D$3</f>
        <v>150.77332897232</v>
      </c>
      <c r="E102" s="78" t="n">
        <f aca="false">C102-D102</f>
        <v>21.930325322201</v>
      </c>
      <c r="F102" s="79"/>
      <c r="G102" s="80" t="n">
        <f aca="false">C102*TDEE!$B$5</f>
        <v>2148.95208008762</v>
      </c>
      <c r="H102" s="69" t="n">
        <f aca="false">$E102*31</f>
        <v>679.840084988231</v>
      </c>
      <c r="I102" s="69" t="n">
        <f aca="false">$G102-$H102</f>
        <v>1469.11199509939</v>
      </c>
      <c r="J102" s="60" t="n">
        <f aca="false">H102/3500</f>
        <v>0.194240024282352</v>
      </c>
      <c r="K102" s="77" t="n">
        <f aca="false">N102/9</f>
        <v>96.7374824875515</v>
      </c>
      <c r="L102" s="77" t="n">
        <v>29</v>
      </c>
      <c r="M102" s="56" t="n">
        <f aca="false">Protein_Amt!$B$6</f>
        <v>120.618663177856</v>
      </c>
      <c r="N102" s="69" t="n">
        <f aca="false">MAX(0,I102-(O102+P102))</f>
        <v>870.637342387963</v>
      </c>
      <c r="O102" s="77" t="n">
        <f aca="false">4*L102</f>
        <v>116</v>
      </c>
      <c r="P102" s="77" t="n">
        <f aca="false">4*M102</f>
        <v>482.474652711422</v>
      </c>
      <c r="Q102" s="70" t="n">
        <f aca="false">SUM(N102:P102)</f>
        <v>1469.11199509939</v>
      </c>
      <c r="S102" s="72" t="n">
        <f aca="false">VLOOKUP($A102,FoodLog!$A$1:$Z$10004,12,0)</f>
        <v>0</v>
      </c>
      <c r="T102" s="72" t="n">
        <f aca="false">VLOOKUP($A102,FoodLog!$A$1:$Z$10004,13,0)</f>
        <v>0</v>
      </c>
      <c r="U102" s="72" t="n">
        <f aca="false">VLOOKUP($A102,FoodLog!$A$1:$Z$10004,14,0)</f>
        <v>0</v>
      </c>
      <c r="V102" s="72" t="n">
        <f aca="false">VLOOKUP($A102,FoodLog!$A$1:$Z$10004,15,0)</f>
        <v>0</v>
      </c>
      <c r="W102" s="72" t="n">
        <f aca="false">VLOOKUP($A102,FoodLog!$A$1:$Z$10004,16,0)</f>
        <v>870.637342387963</v>
      </c>
      <c r="X102" s="72" t="n">
        <f aca="false">VLOOKUP($A102,FoodLog!$A$1:$Z$10004,17,0)</f>
        <v>116</v>
      </c>
      <c r="Y102" s="72" t="n">
        <f aca="false">VLOOKUP($A102,FoodLog!$A$1:$Z$10004,18,0)</f>
        <v>482.474652711422</v>
      </c>
      <c r="Z102" s="72" t="n">
        <f aca="false">VLOOKUP($A102,FoodLog!$A$1:$Z$10004,19,0)</f>
        <v>1469.11199509939</v>
      </c>
      <c r="AA102" s="64" t="n">
        <f aca="false">MIN($H102,($H102+Z102))/3500</f>
        <v>0.194240024282352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172.509414270238</v>
      </c>
      <c r="D103" s="77" t="n">
        <f aca="false">$D$3</f>
        <v>150.77332897232</v>
      </c>
      <c r="E103" s="78" t="n">
        <f aca="false">C103-D103</f>
        <v>21.7360852979186</v>
      </c>
      <c r="F103" s="79"/>
      <c r="G103" s="80" t="n">
        <f aca="false">C103*TDEE!$B$5</f>
        <v>2146.53515089221</v>
      </c>
      <c r="H103" s="69" t="n">
        <f aca="false">$E103*31</f>
        <v>673.818644235478</v>
      </c>
      <c r="I103" s="69" t="n">
        <f aca="false">$G103-$H103</f>
        <v>1472.71650665673</v>
      </c>
      <c r="J103" s="60" t="n">
        <f aca="false">H103/3500</f>
        <v>0.192519612638708</v>
      </c>
      <c r="K103" s="77" t="n">
        <f aca="false">N103/9</f>
        <v>97.1379837717011</v>
      </c>
      <c r="L103" s="77" t="n">
        <v>29</v>
      </c>
      <c r="M103" s="56" t="n">
        <f aca="false">Protein_Amt!$B$6</f>
        <v>120.618663177856</v>
      </c>
      <c r="N103" s="69" t="n">
        <f aca="false">MAX(0,I103-(O103+P103))</f>
        <v>874.24185394531</v>
      </c>
      <c r="O103" s="77" t="n">
        <f aca="false">4*L103</f>
        <v>116</v>
      </c>
      <c r="P103" s="77" t="n">
        <f aca="false">4*M103</f>
        <v>482.474652711422</v>
      </c>
      <c r="Q103" s="70" t="n">
        <f aca="false">SUM(N103:P103)</f>
        <v>1472.71650665673</v>
      </c>
      <c r="S103" s="72" t="n">
        <f aca="false">VLOOKUP($A103,FoodLog!$A$1:$Z$10004,12,0)</f>
        <v>0</v>
      </c>
      <c r="T103" s="72" t="n">
        <f aca="false">VLOOKUP($A103,FoodLog!$A$1:$Z$10004,13,0)</f>
        <v>0</v>
      </c>
      <c r="U103" s="72" t="n">
        <f aca="false">VLOOKUP($A103,FoodLog!$A$1:$Z$10004,14,0)</f>
        <v>0</v>
      </c>
      <c r="V103" s="72" t="n">
        <f aca="false">VLOOKUP($A103,FoodLog!$A$1:$Z$10004,15,0)</f>
        <v>0</v>
      </c>
      <c r="W103" s="72" t="n">
        <f aca="false">VLOOKUP($A103,FoodLog!$A$1:$Z$10004,16,0)</f>
        <v>874.24185394531</v>
      </c>
      <c r="X103" s="72" t="n">
        <f aca="false">VLOOKUP($A103,FoodLog!$A$1:$Z$10004,17,0)</f>
        <v>116</v>
      </c>
      <c r="Y103" s="72" t="n">
        <f aca="false">VLOOKUP($A103,FoodLog!$A$1:$Z$10004,18,0)</f>
        <v>482.474652711422</v>
      </c>
      <c r="Z103" s="72" t="n">
        <f aca="false">VLOOKUP($A103,FoodLog!$A$1:$Z$10004,19,0)</f>
        <v>1472.71650665673</v>
      </c>
      <c r="AA103" s="64" t="n">
        <f aca="false">MIN($H103,($H103+Z103))/3500</f>
        <v>0.192519612638708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172.316894657599</v>
      </c>
      <c r="D104" s="77" t="n">
        <f aca="false">$D$3</f>
        <v>150.77332897232</v>
      </c>
      <c r="E104" s="78" t="n">
        <f aca="false">C104-D104</f>
        <v>21.5435656852799</v>
      </c>
      <c r="F104" s="79"/>
      <c r="G104" s="80" t="n">
        <f aca="false">C104*TDEE!$B$5</f>
        <v>2144.13962878396</v>
      </c>
      <c r="H104" s="69" t="n">
        <f aca="false">$E104*31</f>
        <v>667.850536243678</v>
      </c>
      <c r="I104" s="69" t="n">
        <f aca="false">$G104-$H104</f>
        <v>1476.28909254028</v>
      </c>
      <c r="J104" s="60" t="n">
        <f aca="false">H104/3500</f>
        <v>0.190814438926765</v>
      </c>
      <c r="K104" s="77" t="n">
        <f aca="false">N104/9</f>
        <v>97.5349377587625</v>
      </c>
      <c r="L104" s="77" t="n">
        <v>29</v>
      </c>
      <c r="M104" s="56" t="n">
        <f aca="false">Protein_Amt!$B$6</f>
        <v>120.618663177856</v>
      </c>
      <c r="N104" s="69" t="n">
        <f aca="false">MAX(0,I104-(O104+P104))</f>
        <v>877.814439828862</v>
      </c>
      <c r="O104" s="77" t="n">
        <f aca="false">4*L104</f>
        <v>116</v>
      </c>
      <c r="P104" s="77" t="n">
        <f aca="false">4*M104</f>
        <v>482.474652711422</v>
      </c>
      <c r="Q104" s="70" t="n">
        <f aca="false">SUM(N104:P104)</f>
        <v>1476.28909254028</v>
      </c>
      <c r="S104" s="72" t="n">
        <f aca="false">VLOOKUP($A104,FoodLog!$A$1:$Z$10004,12,0)</f>
        <v>0</v>
      </c>
      <c r="T104" s="72" t="n">
        <f aca="false">VLOOKUP($A104,FoodLog!$A$1:$Z$10004,13,0)</f>
        <v>0</v>
      </c>
      <c r="U104" s="72" t="n">
        <f aca="false">VLOOKUP($A104,FoodLog!$A$1:$Z$10004,14,0)</f>
        <v>0</v>
      </c>
      <c r="V104" s="72" t="n">
        <f aca="false">VLOOKUP($A104,FoodLog!$A$1:$Z$10004,15,0)</f>
        <v>0</v>
      </c>
      <c r="W104" s="72" t="n">
        <f aca="false">VLOOKUP($A104,FoodLog!$A$1:$Z$10004,16,0)</f>
        <v>877.814439828862</v>
      </c>
      <c r="X104" s="72" t="n">
        <f aca="false">VLOOKUP($A104,FoodLog!$A$1:$Z$10004,17,0)</f>
        <v>116</v>
      </c>
      <c r="Y104" s="72" t="n">
        <f aca="false">VLOOKUP($A104,FoodLog!$A$1:$Z$10004,18,0)</f>
        <v>482.474652711422</v>
      </c>
      <c r="Z104" s="72" t="n">
        <f aca="false">VLOOKUP($A104,FoodLog!$A$1:$Z$10004,19,0)</f>
        <v>1476.28909254028</v>
      </c>
      <c r="AA104" s="64" t="n">
        <f aca="false">MIN($H104,($H104+Z104))/3500</f>
        <v>0.190814438926765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172.126080218673</v>
      </c>
      <c r="D105" s="83" t="n">
        <f aca="false">$D$3</f>
        <v>150.77332897232</v>
      </c>
      <c r="E105" s="84" t="n">
        <f aca="false">C105-D105</f>
        <v>21.3527512463532</v>
      </c>
      <c r="F105" s="79"/>
      <c r="G105" s="85" t="n">
        <f aca="false">C105*TDEE!$B$5</f>
        <v>2141.76532415725</v>
      </c>
      <c r="H105" s="83" t="n">
        <f aca="false">E105*31</f>
        <v>661.935288636948</v>
      </c>
      <c r="I105" s="83" t="n">
        <f aca="false">G105-H105</f>
        <v>1479.8300355203</v>
      </c>
      <c r="J105" s="60" t="n">
        <f aca="false">H105/3500</f>
        <v>0.189124368181985</v>
      </c>
      <c r="K105" s="83" t="n">
        <f aca="false">N105/9</f>
        <v>97.9283758676528</v>
      </c>
      <c r="L105" s="83" t="n">
        <v>29</v>
      </c>
      <c r="M105" s="56" t="n">
        <f aca="false">Protein_Amt!$B$6</f>
        <v>120.618663177856</v>
      </c>
      <c r="N105" s="82" t="n">
        <f aca="false">MAX(0,I105-(O105+P105))</f>
        <v>881.355382808875</v>
      </c>
      <c r="O105" s="83" t="n">
        <f aca="false">4*L105</f>
        <v>116</v>
      </c>
      <c r="P105" s="83" t="n">
        <f aca="false">4*M105</f>
        <v>482.474652711422</v>
      </c>
      <c r="Q105" s="86" t="n">
        <f aca="false">SUM(N105:P105)</f>
        <v>1479.8300355203</v>
      </c>
      <c r="S105" s="72" t="n">
        <f aca="false">VLOOKUP($A105,FoodLog!$A$1:$Z$10004,12,0)</f>
        <v>0</v>
      </c>
      <c r="T105" s="72" t="n">
        <f aca="false">VLOOKUP($A105,FoodLog!$A$1:$Z$10004,13,0)</f>
        <v>0</v>
      </c>
      <c r="U105" s="72" t="n">
        <f aca="false">VLOOKUP($A105,FoodLog!$A$1:$Z$10004,14,0)</f>
        <v>0</v>
      </c>
      <c r="V105" s="72" t="n">
        <f aca="false">VLOOKUP($A105,FoodLog!$A$1:$Z$10004,15,0)</f>
        <v>0</v>
      </c>
      <c r="W105" s="72" t="n">
        <f aca="false">VLOOKUP($A105,FoodLog!$A$1:$Z$10004,16,0)</f>
        <v>881.355382808875</v>
      </c>
      <c r="X105" s="72" t="n">
        <f aca="false">VLOOKUP($A105,FoodLog!$A$1:$Z$10004,17,0)</f>
        <v>116</v>
      </c>
      <c r="Y105" s="72" t="n">
        <f aca="false">VLOOKUP($A105,FoodLog!$A$1:$Z$10004,18,0)</f>
        <v>482.474652711422</v>
      </c>
      <c r="Z105" s="72" t="n">
        <f aca="false">VLOOKUP($A105,FoodLog!$A$1:$Z$10004,19,0)</f>
        <v>1479.8300355203</v>
      </c>
      <c r="AA105" s="64" t="n">
        <f aca="false">MIN($H105,($H105+Z105))/3500</f>
        <v>0.189124368181985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171.936955850491</v>
      </c>
      <c r="D106" s="83" t="n">
        <f aca="false">$D$3</f>
        <v>150.77332897232</v>
      </c>
      <c r="E106" s="84" t="n">
        <f aca="false">C106-D106</f>
        <v>21.1636268781712</v>
      </c>
      <c r="F106" s="79"/>
      <c r="G106" s="85" t="n">
        <f aca="false">C106*TDEE!$B$5</f>
        <v>2139.41204908579</v>
      </c>
      <c r="H106" s="83" t="n">
        <f aca="false">E106*31</f>
        <v>656.072433223307</v>
      </c>
      <c r="I106" s="83" t="n">
        <f aca="false">G106-H106</f>
        <v>1483.33961586249</v>
      </c>
      <c r="J106" s="60" t="n">
        <f aca="false">H106/3500</f>
        <v>0.187449266635231</v>
      </c>
      <c r="K106" s="83" t="n">
        <f aca="false">N106/9</f>
        <v>98.3183292390072</v>
      </c>
      <c r="L106" s="83" t="n">
        <v>29</v>
      </c>
      <c r="M106" s="56" t="n">
        <f aca="false">Protein_Amt!$B$6</f>
        <v>120.618663177856</v>
      </c>
      <c r="N106" s="82" t="n">
        <f aca="false">MAX(0,I106-(O106+P106))</f>
        <v>884.864963151065</v>
      </c>
      <c r="O106" s="83" t="n">
        <f aca="false">4*L106</f>
        <v>116</v>
      </c>
      <c r="P106" s="83" t="n">
        <f aca="false">4*M106</f>
        <v>482.474652711422</v>
      </c>
      <c r="Q106" s="86" t="n">
        <f aca="false">SUM(N106:P106)</f>
        <v>1483.33961586249</v>
      </c>
      <c r="S106" s="72" t="n">
        <f aca="false">VLOOKUP($A106,FoodLog!$A$1:$Z$10004,12,0)</f>
        <v>0</v>
      </c>
      <c r="T106" s="72" t="n">
        <f aca="false">VLOOKUP($A106,FoodLog!$A$1:$Z$10004,13,0)</f>
        <v>0</v>
      </c>
      <c r="U106" s="72" t="n">
        <f aca="false">VLOOKUP($A106,FoodLog!$A$1:$Z$10004,14,0)</f>
        <v>0</v>
      </c>
      <c r="V106" s="72" t="n">
        <f aca="false">VLOOKUP($A106,FoodLog!$A$1:$Z$10004,15,0)</f>
        <v>0</v>
      </c>
      <c r="W106" s="72" t="n">
        <f aca="false">VLOOKUP($A106,FoodLog!$A$1:$Z$10004,16,0)</f>
        <v>884.864963151065</v>
      </c>
      <c r="X106" s="72" t="n">
        <f aca="false">VLOOKUP($A106,FoodLog!$A$1:$Z$10004,17,0)</f>
        <v>116</v>
      </c>
      <c r="Y106" s="72" t="n">
        <f aca="false">VLOOKUP($A106,FoodLog!$A$1:$Z$10004,18,0)</f>
        <v>482.474652711422</v>
      </c>
      <c r="Z106" s="72" t="n">
        <f aca="false">VLOOKUP($A106,FoodLog!$A$1:$Z$10004,19,0)</f>
        <v>1483.33961586249</v>
      </c>
      <c r="AA106" s="64" t="n">
        <f aca="false">MIN($H106,($H106+Z106))/3500</f>
        <v>0.187449266635231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171.749506583855</v>
      </c>
      <c r="D107" s="83" t="n">
        <f aca="false">$D$3</f>
        <v>150.77332897232</v>
      </c>
      <c r="E107" s="84" t="n">
        <f aca="false">C107-D107</f>
        <v>20.9761776115359</v>
      </c>
      <c r="F107" s="79"/>
      <c r="G107" s="85" t="n">
        <f aca="false">C107*TDEE!$B$5</f>
        <v>2137.07961730783</v>
      </c>
      <c r="H107" s="83" t="n">
        <f aca="false">E107*31</f>
        <v>650.261505957614</v>
      </c>
      <c r="I107" s="83" t="n">
        <f aca="false">G107-H107</f>
        <v>1486.81811135022</v>
      </c>
      <c r="J107" s="60" t="n">
        <f aca="false">H107/3500</f>
        <v>0.185789001702176</v>
      </c>
      <c r="K107" s="83" t="n">
        <f aca="false">N107/9</f>
        <v>98.7048287376439</v>
      </c>
      <c r="L107" s="83" t="n">
        <v>29</v>
      </c>
      <c r="M107" s="56" t="n">
        <f aca="false">Protein_Amt!$B$6</f>
        <v>120.618663177856</v>
      </c>
      <c r="N107" s="82" t="n">
        <f aca="false">MAX(0,I107-(O107+P107))</f>
        <v>888.343458638795</v>
      </c>
      <c r="O107" s="83" t="n">
        <f aca="false">4*L107</f>
        <v>116</v>
      </c>
      <c r="P107" s="83" t="n">
        <f aca="false">4*M107</f>
        <v>482.474652711422</v>
      </c>
      <c r="Q107" s="86" t="n">
        <f aca="false">SUM(N107:P107)</f>
        <v>1486.81811135022</v>
      </c>
      <c r="S107" s="72" t="n">
        <f aca="false">VLOOKUP($A107,FoodLog!$A$1:$Z$10004,12,0)</f>
        <v>0</v>
      </c>
      <c r="T107" s="72" t="n">
        <f aca="false">VLOOKUP($A107,FoodLog!$A$1:$Z$10004,13,0)</f>
        <v>0</v>
      </c>
      <c r="U107" s="72" t="n">
        <f aca="false">VLOOKUP($A107,FoodLog!$A$1:$Z$10004,14,0)</f>
        <v>0</v>
      </c>
      <c r="V107" s="72" t="n">
        <f aca="false">VLOOKUP($A107,FoodLog!$A$1:$Z$10004,15,0)</f>
        <v>0</v>
      </c>
      <c r="W107" s="72" t="n">
        <f aca="false">VLOOKUP($A107,FoodLog!$A$1:$Z$10004,16,0)</f>
        <v>888.343458638795</v>
      </c>
      <c r="X107" s="72" t="n">
        <f aca="false">VLOOKUP($A107,FoodLog!$A$1:$Z$10004,17,0)</f>
        <v>116</v>
      </c>
      <c r="Y107" s="72" t="n">
        <f aca="false">VLOOKUP($A107,FoodLog!$A$1:$Z$10004,18,0)</f>
        <v>482.474652711422</v>
      </c>
      <c r="Z107" s="72" t="n">
        <f aca="false">VLOOKUP($A107,FoodLog!$A$1:$Z$10004,19,0)</f>
        <v>1486.81811135022</v>
      </c>
      <c r="AA107" s="64" t="n">
        <f aca="false">MIN($H107,($H107+Z107))/3500</f>
        <v>0.185789001702176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171.563717582153</v>
      </c>
      <c r="D108" s="83" t="n">
        <f aca="false">$D$3</f>
        <v>150.77332897232</v>
      </c>
      <c r="E108" s="84" t="n">
        <f aca="false">C108-D108</f>
        <v>20.7903886098338</v>
      </c>
      <c r="F108" s="79"/>
      <c r="G108" s="85" t="n">
        <f aca="false">C108*TDEE!$B$5</f>
        <v>2134.76784421133</v>
      </c>
      <c r="H108" s="83" t="n">
        <f aca="false">E108*31</f>
        <v>644.502046904847</v>
      </c>
      <c r="I108" s="83" t="n">
        <f aca="false">G108-H108</f>
        <v>1490.26579730649</v>
      </c>
      <c r="J108" s="60" t="n">
        <f aca="false">H108/3500</f>
        <v>0.184143441972813</v>
      </c>
      <c r="K108" s="83" t="n">
        <f aca="false">N108/9</f>
        <v>99.087904955007</v>
      </c>
      <c r="L108" s="83" t="n">
        <v>29</v>
      </c>
      <c r="M108" s="56" t="n">
        <f aca="false">Protein_Amt!$B$6</f>
        <v>120.618663177856</v>
      </c>
      <c r="N108" s="82" t="n">
        <f aca="false">MAX(0,I108-(O108+P108))</f>
        <v>891.791144595063</v>
      </c>
      <c r="O108" s="83" t="n">
        <f aca="false">4*L108</f>
        <v>116</v>
      </c>
      <c r="P108" s="83" t="n">
        <f aca="false">4*M108</f>
        <v>482.474652711422</v>
      </c>
      <c r="Q108" s="86" t="n">
        <f aca="false">SUM(N108:P108)</f>
        <v>1490.26579730649</v>
      </c>
      <c r="S108" s="72" t="n">
        <f aca="false">VLOOKUP($A108,FoodLog!$A$1:$Z$10004,12,0)</f>
        <v>0</v>
      </c>
      <c r="T108" s="72" t="n">
        <f aca="false">VLOOKUP($A108,FoodLog!$A$1:$Z$10004,13,0)</f>
        <v>0</v>
      </c>
      <c r="U108" s="72" t="n">
        <f aca="false">VLOOKUP($A108,FoodLog!$A$1:$Z$10004,14,0)</f>
        <v>0</v>
      </c>
      <c r="V108" s="72" t="n">
        <f aca="false">VLOOKUP($A108,FoodLog!$A$1:$Z$10004,15,0)</f>
        <v>0</v>
      </c>
      <c r="W108" s="72" t="n">
        <f aca="false">VLOOKUP($A108,FoodLog!$A$1:$Z$10004,16,0)</f>
        <v>891.791144595063</v>
      </c>
      <c r="X108" s="72" t="n">
        <f aca="false">VLOOKUP($A108,FoodLog!$A$1:$Z$10004,17,0)</f>
        <v>116</v>
      </c>
      <c r="Y108" s="72" t="n">
        <f aca="false">VLOOKUP($A108,FoodLog!$A$1:$Z$10004,18,0)</f>
        <v>482.474652711422</v>
      </c>
      <c r="Z108" s="72" t="n">
        <f aca="false">VLOOKUP($A108,FoodLog!$A$1:$Z$10004,19,0)</f>
        <v>1490.26579730649</v>
      </c>
      <c r="AA108" s="64" t="n">
        <f aca="false">MIN($H108,($H108+Z108))/3500</f>
        <v>0.184143441972813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171.37957414018</v>
      </c>
      <c r="D109" s="83" t="n">
        <f aca="false">$D$3</f>
        <v>150.77332897232</v>
      </c>
      <c r="E109" s="84" t="n">
        <f aca="false">C109-D109</f>
        <v>20.6062451678609</v>
      </c>
      <c r="F109" s="79"/>
      <c r="G109" s="85" t="n">
        <f aca="false">C109*TDEE!$B$5</f>
        <v>2132.4765468194</v>
      </c>
      <c r="H109" s="83" t="n">
        <f aca="false">E109*31</f>
        <v>638.793600203689</v>
      </c>
      <c r="I109" s="83" t="n">
        <f aca="false">G109-H109</f>
        <v>1493.68294661571</v>
      </c>
      <c r="J109" s="60" t="n">
        <f aca="false">H109/3500</f>
        <v>0.182512457201054</v>
      </c>
      <c r="K109" s="83" t="n">
        <f aca="false">N109/9</f>
        <v>99.4675882115877</v>
      </c>
      <c r="L109" s="83" t="n">
        <v>29</v>
      </c>
      <c r="M109" s="56" t="n">
        <f aca="false">Protein_Amt!$B$6</f>
        <v>120.618663177856</v>
      </c>
      <c r="N109" s="82" t="n">
        <f aca="false">MAX(0,I109-(O109+P109))</f>
        <v>895.208293904289</v>
      </c>
      <c r="O109" s="83" t="n">
        <f aca="false">4*L109</f>
        <v>116</v>
      </c>
      <c r="P109" s="83" t="n">
        <f aca="false">4*M109</f>
        <v>482.474652711422</v>
      </c>
      <c r="Q109" s="86" t="n">
        <f aca="false">SUM(N109:P109)</f>
        <v>1493.68294661571</v>
      </c>
      <c r="S109" s="72" t="n">
        <f aca="false">VLOOKUP($A109,FoodLog!$A$1:$Z$10004,12,0)</f>
        <v>0</v>
      </c>
      <c r="T109" s="72" t="n">
        <f aca="false">VLOOKUP($A109,FoodLog!$A$1:$Z$10004,13,0)</f>
        <v>0</v>
      </c>
      <c r="U109" s="72" t="n">
        <f aca="false">VLOOKUP($A109,FoodLog!$A$1:$Z$10004,14,0)</f>
        <v>0</v>
      </c>
      <c r="V109" s="72" t="n">
        <f aca="false">VLOOKUP($A109,FoodLog!$A$1:$Z$10004,15,0)</f>
        <v>0</v>
      </c>
      <c r="W109" s="72" t="n">
        <f aca="false">VLOOKUP($A109,FoodLog!$A$1:$Z$10004,16,0)</f>
        <v>895.208293904289</v>
      </c>
      <c r="X109" s="72" t="n">
        <f aca="false">VLOOKUP($A109,FoodLog!$A$1:$Z$10004,17,0)</f>
        <v>116</v>
      </c>
      <c r="Y109" s="72" t="n">
        <f aca="false">VLOOKUP($A109,FoodLog!$A$1:$Z$10004,18,0)</f>
        <v>482.474652711422</v>
      </c>
      <c r="Z109" s="72" t="n">
        <f aca="false">VLOOKUP($A109,FoodLog!$A$1:$Z$10004,19,0)</f>
        <v>1493.68294661571</v>
      </c>
      <c r="AA109" s="64" t="n">
        <f aca="false">MIN($H109,($H109+Z109))/3500</f>
        <v>0.182512457201054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171.197061682979</v>
      </c>
      <c r="D110" s="83" t="n">
        <f aca="false">$D$3</f>
        <v>150.77332897232</v>
      </c>
      <c r="E110" s="84" t="n">
        <f aca="false">C110-D110</f>
        <v>20.4237327106599</v>
      </c>
      <c r="F110" s="79"/>
      <c r="G110" s="85" t="n">
        <f aca="false">C110*TDEE!$B$5</f>
        <v>2130.2055437758</v>
      </c>
      <c r="H110" s="83" t="n">
        <f aca="false">E110*31</f>
        <v>633.135714030457</v>
      </c>
      <c r="I110" s="83" t="n">
        <f aca="false">G110-H110</f>
        <v>1497.06982974534</v>
      </c>
      <c r="J110" s="60" t="n">
        <f aca="false">H110/3500</f>
        <v>0.180895918294416</v>
      </c>
      <c r="K110" s="83" t="n">
        <f aca="false">N110/9</f>
        <v>99.8439085593244</v>
      </c>
      <c r="L110" s="83" t="n">
        <v>29</v>
      </c>
      <c r="M110" s="56" t="n">
        <f aca="false">Protein_Amt!$B$6</f>
        <v>120.618663177856</v>
      </c>
      <c r="N110" s="82" t="n">
        <f aca="false">MAX(0,I110-(O110+P110))</f>
        <v>898.59517703392</v>
      </c>
      <c r="O110" s="83" t="n">
        <f aca="false">4*L110</f>
        <v>116</v>
      </c>
      <c r="P110" s="83" t="n">
        <f aca="false">4*M110</f>
        <v>482.474652711422</v>
      </c>
      <c r="Q110" s="86" t="n">
        <f aca="false">SUM(N110:P110)</f>
        <v>1497.06982974534</v>
      </c>
      <c r="S110" s="72" t="n">
        <f aca="false">VLOOKUP($A110,FoodLog!$A$1:$Z$10004,12,0)</f>
        <v>0</v>
      </c>
      <c r="T110" s="72" t="n">
        <f aca="false">VLOOKUP($A110,FoodLog!$A$1:$Z$10004,13,0)</f>
        <v>0</v>
      </c>
      <c r="U110" s="72" t="n">
        <f aca="false">VLOOKUP($A110,FoodLog!$A$1:$Z$10004,14,0)</f>
        <v>0</v>
      </c>
      <c r="V110" s="72" t="n">
        <f aca="false">VLOOKUP($A110,FoodLog!$A$1:$Z$10004,15,0)</f>
        <v>0</v>
      </c>
      <c r="W110" s="72" t="n">
        <f aca="false">VLOOKUP($A110,FoodLog!$A$1:$Z$10004,16,0)</f>
        <v>898.59517703392</v>
      </c>
      <c r="X110" s="72" t="n">
        <f aca="false">VLOOKUP($A110,FoodLog!$A$1:$Z$10004,17,0)</f>
        <v>116</v>
      </c>
      <c r="Y110" s="72" t="n">
        <f aca="false">VLOOKUP($A110,FoodLog!$A$1:$Z$10004,18,0)</f>
        <v>482.474652711422</v>
      </c>
      <c r="Z110" s="72" t="n">
        <f aca="false">VLOOKUP($A110,FoodLog!$A$1:$Z$10004,19,0)</f>
        <v>1497.06982974534</v>
      </c>
      <c r="AA110" s="64" t="n">
        <f aca="false">MIN($H110,($H110+Z110))/3500</f>
        <v>0.180895918294416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171.016165764685</v>
      </c>
      <c r="D111" s="83" t="n">
        <f aca="false">$D$3</f>
        <v>150.77332897232</v>
      </c>
      <c r="E111" s="84" t="n">
        <f aca="false">C111-D111</f>
        <v>20.2428367923655</v>
      </c>
      <c r="F111" s="79"/>
      <c r="G111" s="85" t="n">
        <f aca="false">C111*TDEE!$B$5</f>
        <v>2127.95465533058</v>
      </c>
      <c r="H111" s="83" t="n">
        <f aca="false">E111*31</f>
        <v>627.52794056333</v>
      </c>
      <c r="I111" s="83" t="n">
        <f aca="false">G111-H111</f>
        <v>1500.42671476725</v>
      </c>
      <c r="J111" s="60" t="n">
        <f aca="false">H111/3500</f>
        <v>0.179293697303808</v>
      </c>
      <c r="K111" s="83" t="n">
        <f aca="false">N111/9</f>
        <v>100.216895783981</v>
      </c>
      <c r="L111" s="83" t="n">
        <v>29</v>
      </c>
      <c r="M111" s="56" t="n">
        <f aca="false">Protein_Amt!$B$6</f>
        <v>120.618663177856</v>
      </c>
      <c r="N111" s="82" t="n">
        <f aca="false">MAX(0,I111-(O111+P111))</f>
        <v>901.95206205583</v>
      </c>
      <c r="O111" s="83" t="n">
        <f aca="false">4*L111</f>
        <v>116</v>
      </c>
      <c r="P111" s="83" t="n">
        <f aca="false">4*M111</f>
        <v>482.474652711422</v>
      </c>
      <c r="Q111" s="86" t="n">
        <f aca="false">SUM(N111:P111)</f>
        <v>1500.42671476725</v>
      </c>
      <c r="S111" s="72" t="n">
        <f aca="false">VLOOKUP($A111,FoodLog!$A$1:$Z$10004,12,0)</f>
        <v>0</v>
      </c>
      <c r="T111" s="72" t="n">
        <f aca="false">VLOOKUP($A111,FoodLog!$A$1:$Z$10004,13,0)</f>
        <v>0</v>
      </c>
      <c r="U111" s="72" t="n">
        <f aca="false">VLOOKUP($A111,FoodLog!$A$1:$Z$10004,14,0)</f>
        <v>0</v>
      </c>
      <c r="V111" s="72" t="n">
        <f aca="false">VLOOKUP($A111,FoodLog!$A$1:$Z$10004,15,0)</f>
        <v>0</v>
      </c>
      <c r="W111" s="72" t="n">
        <f aca="false">VLOOKUP($A111,FoodLog!$A$1:$Z$10004,16,0)</f>
        <v>901.95206205583</v>
      </c>
      <c r="X111" s="72" t="n">
        <f aca="false">VLOOKUP($A111,FoodLog!$A$1:$Z$10004,17,0)</f>
        <v>116</v>
      </c>
      <c r="Y111" s="72" t="n">
        <f aca="false">VLOOKUP($A111,FoodLog!$A$1:$Z$10004,18,0)</f>
        <v>482.474652711422</v>
      </c>
      <c r="Z111" s="72" t="n">
        <f aca="false">VLOOKUP($A111,FoodLog!$A$1:$Z$10004,19,0)</f>
        <v>1500.42671476725</v>
      </c>
      <c r="AA111" s="64" t="n">
        <f aca="false">MIN($H111,($H111+Z111))/3500</f>
        <v>0.179293697303808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F24" activeCellId="0" sqref="F24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79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80</v>
      </c>
      <c r="E2" s="89" t="s">
        <v>81</v>
      </c>
      <c r="F2" s="89" t="s">
        <v>82</v>
      </c>
      <c r="G2" s="89" t="s">
        <v>83</v>
      </c>
      <c r="H2" s="89" t="s">
        <v>84</v>
      </c>
      <c r="I2" s="89" t="s">
        <v>85</v>
      </c>
      <c r="J2" s="89" t="s">
        <v>86</v>
      </c>
      <c r="K2" s="89" t="s">
        <v>87</v>
      </c>
      <c r="L2" s="89" t="s">
        <v>88</v>
      </c>
      <c r="M2" s="89" t="s">
        <v>89</v>
      </c>
      <c r="N2" s="89" t="s">
        <v>90</v>
      </c>
      <c r="O2" s="89" t="s">
        <v>91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G21" s="87" t="n">
        <v>28.5</v>
      </c>
      <c r="I21" s="91" t="n">
        <f aca="false">C21-$C$3</f>
        <v>-5.80000000000001</v>
      </c>
      <c r="J21" s="92" t="n">
        <f aca="false">E21*$C21/100</f>
        <v>0</v>
      </c>
      <c r="K21" s="92" t="n">
        <f aca="false">F21*$C21/100</f>
        <v>0</v>
      </c>
      <c r="L21" s="92" t="n">
        <f aca="false">G21*$C21/100</f>
        <v>56.145</v>
      </c>
      <c r="M21" s="92" t="n">
        <f aca="false">J21-J$3</f>
        <v>-64.896</v>
      </c>
      <c r="N21" s="92" t="n">
        <f aca="false">K21-K$3</f>
        <v>-74.8332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3.8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I24" s="91" t="n">
        <f aca="false">C24-$C$3</f>
        <v>-202.8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I25" s="91" t="n">
        <f aca="false">C25-$C$3</f>
        <v>-202.8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I26" s="91" t="n">
        <f aca="false">C26-$C$3</f>
        <v>-202.8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I27" s="91" t="n">
        <f aca="false">C27-$C$3</f>
        <v>-202.8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I28" s="91" t="n">
        <f aca="false">C28-$C$3</f>
        <v>-202.8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I29" s="91" t="n">
        <f aca="false">C29-$C$3</f>
        <v>-202.8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I30" s="91" t="n">
        <f aca="false">C30-$C$3</f>
        <v>-202.8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I31" s="91" t="n">
        <f aca="false">C31-$C$3</f>
        <v>-202.8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6"/>
  <sheetViews>
    <sheetView showFormulas="false" showGridLines="true" showRowColHeaders="true" showZeros="true" rightToLeft="false" tabSelected="false" showOutlineSymbols="true" defaultGridColor="true" view="normal" topLeftCell="A203" colorId="64" zoomScale="130" zoomScaleNormal="130" zoomScalePageLayoutView="100" workbookViewId="0">
      <selection pane="topLeft" activeCell="L206" activeCellId="0" sqref="L206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2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92</v>
      </c>
      <c r="C1" s="21" t="s">
        <v>93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94</v>
      </c>
      <c r="C2" s="97" t="n">
        <v>1</v>
      </c>
      <c r="D2" s="0" t="n">
        <f aca="false">$C2*VLOOKUP($B2,FoodDB!$A$2:$I$1014,3,0)</f>
        <v>0.5</v>
      </c>
      <c r="E2" s="0" t="n">
        <f aca="false">$C2*VLOOKUP($B2,FoodDB!$A$2:$I$1014,4,0)</f>
        <v>0</v>
      </c>
      <c r="F2" s="0" t="n">
        <f aca="false">$C2*VLOOKUP($B2,FoodDB!$A$2:$I$1014,5,0)</f>
        <v>50</v>
      </c>
      <c r="G2" s="0" t="n">
        <f aca="false">$C2*VLOOKUP($B2,FoodDB!$A$2:$I$1014,6,0)</f>
        <v>4.5</v>
      </c>
      <c r="H2" s="0" t="n">
        <f aca="false">$C2*VLOOKUP($B2,FoodDB!$A$2:$I$1014,7,0)</f>
        <v>0</v>
      </c>
      <c r="I2" s="0" t="n">
        <f aca="false">$C2*VLOOKUP($B2,FoodDB!$A$2:$I$1014,8,0)</f>
        <v>200</v>
      </c>
      <c r="J2" s="0" t="n">
        <f aca="false">$C2*VLOOKUP($B2,FoodDB!$A$2:$I$1014,9,0)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95</v>
      </c>
      <c r="C3" s="97" t="n">
        <v>14</v>
      </c>
      <c r="D3" s="0" t="n">
        <f aca="false">$C3*VLOOKUP($B3,FoodDB!$A$2:$I$1014,3,0)</f>
        <v>0</v>
      </c>
      <c r="E3" s="0" t="n">
        <f aca="false">$C3*VLOOKUP($B3,FoodDB!$A$2:$I$1014,4,0)</f>
        <v>9</v>
      </c>
      <c r="F3" s="0" t="n">
        <f aca="false">$C3*VLOOKUP($B3,FoodDB!$A$2:$I$1014,5,0)</f>
        <v>4.5</v>
      </c>
      <c r="G3" s="0" t="n">
        <f aca="false">$C3*VLOOKUP($B3,FoodDB!$A$2:$I$1014,6,0)</f>
        <v>0</v>
      </c>
      <c r="H3" s="0" t="n">
        <f aca="false">$C3*VLOOKUP($B3,FoodDB!$A$2:$I$1014,7,0)</f>
        <v>36</v>
      </c>
      <c r="I3" s="0" t="n">
        <f aca="false">$C3*VLOOKUP($B3,FoodDB!$A$2:$I$1014,8,0)</f>
        <v>18</v>
      </c>
      <c r="J3" s="0" t="n">
        <f aca="false">$C3*VLOOKUP($B3,FoodDB!$A$2:$I$1014,9,0)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94</v>
      </c>
      <c r="C4" s="97" t="n">
        <v>1</v>
      </c>
      <c r="D4" s="0" t="n">
        <f aca="false">$C4*VLOOKUP($B4,FoodDB!$A$2:$I$1014,3,0)</f>
        <v>0.5</v>
      </c>
      <c r="E4" s="0" t="n">
        <f aca="false">$C4*VLOOKUP($B4,FoodDB!$A$2:$I$1014,4,0)</f>
        <v>0</v>
      </c>
      <c r="F4" s="0" t="n">
        <f aca="false">$C4*VLOOKUP($B4,FoodDB!$A$2:$I$1014,5,0)</f>
        <v>50</v>
      </c>
      <c r="G4" s="0" t="n">
        <f aca="false">$C4*VLOOKUP($B4,FoodDB!$A$2:$I$1014,6,0)</f>
        <v>4.5</v>
      </c>
      <c r="H4" s="0" t="n">
        <f aca="false">$C4*VLOOKUP($B4,FoodDB!$A$2:$I$1014,7,0)</f>
        <v>0</v>
      </c>
      <c r="I4" s="0" t="n">
        <f aca="false">$C4*VLOOKUP($B4,FoodDB!$A$2:$I$1014,8,0)</f>
        <v>200</v>
      </c>
      <c r="J4" s="0" t="n">
        <f aca="false">$C4*VLOOKUP($B4,FoodDB!$A$2:$I$1014,9,0)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96</v>
      </c>
      <c r="C5" s="97" t="n">
        <v>2</v>
      </c>
      <c r="D5" s="0" t="n">
        <f aca="false">$C5*VLOOKUP($B5,FoodDB!$A$2:$I$1014,3,0)</f>
        <v>18</v>
      </c>
      <c r="E5" s="0" t="n">
        <f aca="false">$C5*VLOOKUP($B5,FoodDB!$A$2:$I$1014,4,0)</f>
        <v>4</v>
      </c>
      <c r="F5" s="0" t="n">
        <f aca="false">$C5*VLOOKUP($B5,FoodDB!$A$2:$I$1014,5,0)</f>
        <v>9.4</v>
      </c>
      <c r="G5" s="0" t="n">
        <f aca="false">$C5*VLOOKUP($B5,FoodDB!$A$2:$I$1014,6,0)</f>
        <v>162</v>
      </c>
      <c r="H5" s="0" t="n">
        <f aca="false">$C5*VLOOKUP($B5,FoodDB!$A$2:$I$1014,7,0)</f>
        <v>16</v>
      </c>
      <c r="I5" s="0" t="n">
        <f aca="false">$C5*VLOOKUP($B5,FoodDB!$A$2:$I$1014,8,0)</f>
        <v>37.6</v>
      </c>
      <c r="J5" s="0" t="n">
        <f aca="false">$C5*VLOOKUP($B5,FoodDB!$A$2:$I$1014,9,0)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97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92</v>
      </c>
      <c r="C8" s="21" t="s">
        <v>93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94</v>
      </c>
      <c r="C9" s="97" t="n">
        <v>1.5</v>
      </c>
      <c r="D9" s="0" t="n">
        <f aca="false">$C9*VLOOKUP($B9,FoodDB!$A$2:$I$1014,3,0)</f>
        <v>0.75</v>
      </c>
      <c r="E9" s="0" t="n">
        <f aca="false">$C9*VLOOKUP($B9,FoodDB!$A$2:$I$1014,4,0)</f>
        <v>0</v>
      </c>
      <c r="F9" s="0" t="n">
        <f aca="false">$C9*VLOOKUP($B9,FoodDB!$A$2:$I$1014,5,0)</f>
        <v>75</v>
      </c>
      <c r="G9" s="0" t="n">
        <f aca="false">$C9*VLOOKUP($B9,FoodDB!$A$2:$I$1014,6,0)</f>
        <v>6.75</v>
      </c>
      <c r="H9" s="0" t="n">
        <f aca="false">$C9*VLOOKUP($B9,FoodDB!$A$2:$I$1014,7,0)</f>
        <v>0</v>
      </c>
      <c r="I9" s="0" t="n">
        <f aca="false">$C9*VLOOKUP($B9,FoodDB!$A$2:$I$1014,8,0)</f>
        <v>300</v>
      </c>
      <c r="J9" s="0" t="n">
        <f aca="false">$C9*VLOOKUP($B9,FoodDB!$A$2:$I$1014,9,0)</f>
        <v>306.75</v>
      </c>
    </row>
    <row r="10" customFormat="false" ht="15" hidden="false" customHeight="false" outlineLevel="0" collapsed="false">
      <c r="B10" s="96" t="s">
        <v>98</v>
      </c>
      <c r="C10" s="97" t="n">
        <v>3</v>
      </c>
      <c r="D10" s="0" t="n">
        <f aca="false">$C10*VLOOKUP($B10,FoodDB!$A$2:$I$1014,3,0)</f>
        <v>18.54</v>
      </c>
      <c r="E10" s="0" t="n">
        <f aca="false">$C10*VLOOKUP($B10,FoodDB!$A$2:$I$1014,4,0)</f>
        <v>0</v>
      </c>
      <c r="F10" s="0" t="n">
        <f aca="false">$C10*VLOOKUP($B10,FoodDB!$A$2:$I$1014,5,0)</f>
        <v>25.56</v>
      </c>
      <c r="G10" s="0" t="n">
        <f aca="false">$C10*VLOOKUP($B10,FoodDB!$A$2:$I$1014,6,0)</f>
        <v>166.86</v>
      </c>
      <c r="H10" s="0" t="n">
        <f aca="false">$C10*VLOOKUP($B10,FoodDB!$A$2:$I$1014,7,0)</f>
        <v>0</v>
      </c>
      <c r="I10" s="0" t="n">
        <f aca="false">$C10*VLOOKUP($B10,FoodDB!$A$2:$I$1014,8,0)</f>
        <v>102.24</v>
      </c>
      <c r="J10" s="0" t="n">
        <f aca="false">$C10*VLOOKUP($B10,FoodDB!$A$2:$I$1014,9,0)</f>
        <v>269.1</v>
      </c>
    </row>
    <row r="11" customFormat="false" ht="15" hidden="false" customHeight="false" outlineLevel="0" collapsed="false">
      <c r="A11" s="0" t="s">
        <v>97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92</v>
      </c>
      <c r="C13" s="21" t="s">
        <v>93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94</v>
      </c>
      <c r="C14" s="97" t="n">
        <v>1</v>
      </c>
      <c r="D14" s="0" t="n">
        <f aca="false">$C14*VLOOKUP($B14,FoodDB!$A$2:$I$1014,3,0)</f>
        <v>0.5</v>
      </c>
      <c r="E14" s="0" t="n">
        <f aca="false">$C14*VLOOKUP($B14,FoodDB!$A$2:$I$1014,4,0)</f>
        <v>0</v>
      </c>
      <c r="F14" s="0" t="n">
        <f aca="false">$C14*VLOOKUP($B14,FoodDB!$A$2:$I$1014,5,0)</f>
        <v>50</v>
      </c>
      <c r="G14" s="0" t="n">
        <f aca="false">$C14*VLOOKUP($B14,FoodDB!$A$2:$I$1014,6,0)</f>
        <v>4.5</v>
      </c>
      <c r="H14" s="0" t="n">
        <f aca="false">$C14*VLOOKUP($B14,FoodDB!$A$2:$I$1014,7,0)</f>
        <v>0</v>
      </c>
      <c r="I14" s="0" t="n">
        <f aca="false">$C14*VLOOKUP($B14,FoodDB!$A$2:$I$1014,8,0)</f>
        <v>200</v>
      </c>
      <c r="J14" s="0" t="n">
        <f aca="false">$C14*VLOOKUP($B14,FoodDB!$A$2:$I$1014,9,0)</f>
        <v>204.5</v>
      </c>
    </row>
    <row r="15" customFormat="false" ht="15" hidden="false" customHeight="false" outlineLevel="0" collapsed="false">
      <c r="B15" s="96" t="s">
        <v>99</v>
      </c>
      <c r="C15" s="97" t="n">
        <v>7</v>
      </c>
      <c r="D15" s="0" t="n">
        <f aca="false">$C15*VLOOKUP($B15,FoodDB!$A$2:$I$1014,3,0)</f>
        <v>0</v>
      </c>
      <c r="E15" s="0" t="n">
        <f aca="false">$C15*VLOOKUP($B15,FoodDB!$A$2:$I$1014,4,0)</f>
        <v>7</v>
      </c>
      <c r="F15" s="0" t="n">
        <f aca="false">$C15*VLOOKUP($B15,FoodDB!$A$2:$I$1014,5,0)</f>
        <v>4.2</v>
      </c>
      <c r="G15" s="0" t="n">
        <f aca="false">$C15*VLOOKUP($B15,FoodDB!$A$2:$I$1014,6,0)</f>
        <v>0</v>
      </c>
      <c r="H15" s="0" t="n">
        <f aca="false">$C15*VLOOKUP($B15,FoodDB!$A$2:$I$1014,7,0)</f>
        <v>28</v>
      </c>
      <c r="I15" s="0" t="n">
        <f aca="false">$C15*VLOOKUP($B15,FoodDB!$A$2:$I$1014,8,0)</f>
        <v>16.8</v>
      </c>
      <c r="J15" s="0" t="n">
        <f aca="false">$C15*VLOOKUP($B15,FoodDB!$A$2:$I$1014,9,0)</f>
        <v>44.8</v>
      </c>
    </row>
    <row r="16" customFormat="false" ht="15" hidden="false" customHeight="false" outlineLevel="0" collapsed="false">
      <c r="B16" s="96" t="s">
        <v>98</v>
      </c>
      <c r="C16" s="0" t="n">
        <v>5</v>
      </c>
      <c r="D16" s="0" t="n">
        <f aca="false">$C16*VLOOKUP($B16,FoodDB!$A$2:$I$1014,3,0)</f>
        <v>30.9</v>
      </c>
      <c r="E16" s="0" t="n">
        <f aca="false">$C16*VLOOKUP($B16,FoodDB!$A$2:$I$1014,4,0)</f>
        <v>0</v>
      </c>
      <c r="F16" s="0" t="n">
        <f aca="false">$C16*VLOOKUP($B16,FoodDB!$A$2:$I$1014,5,0)</f>
        <v>42.6</v>
      </c>
      <c r="G16" s="0" t="n">
        <f aca="false">$C16*VLOOKUP($B16,FoodDB!$A$2:$I$1014,6,0)</f>
        <v>278.1</v>
      </c>
      <c r="H16" s="0" t="n">
        <f aca="false">$C16*VLOOKUP($B16,FoodDB!$A$2:$I$1014,7,0)</f>
        <v>0</v>
      </c>
      <c r="I16" s="0" t="n">
        <f aca="false">$C16*VLOOKUP($B16,FoodDB!$A$2:$I$1014,8,0)</f>
        <v>170.4</v>
      </c>
      <c r="J16" s="0" t="n">
        <f aca="false">$C16*VLOOKUP($B16,FoodDB!$A$2:$I$1014,9,0)</f>
        <v>448.5</v>
      </c>
    </row>
    <row r="17" customFormat="false" ht="15" hidden="false" customHeight="false" outlineLevel="0" collapsed="false">
      <c r="A17" s="0" t="s">
        <v>97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92</v>
      </c>
      <c r="C19" s="21" t="s">
        <v>93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94</v>
      </c>
      <c r="C20" s="97" t="n">
        <v>2</v>
      </c>
      <c r="D20" s="0" t="n">
        <f aca="false">$C20*VLOOKUP($B20,FoodDB!$A$2:$I$1014,3,0)</f>
        <v>1</v>
      </c>
      <c r="E20" s="0" t="n">
        <f aca="false">$C20*VLOOKUP($B20,FoodDB!$A$2:$I$1014,4,0)</f>
        <v>0</v>
      </c>
      <c r="F20" s="0" t="n">
        <f aca="false">$C20*VLOOKUP($B20,FoodDB!$A$2:$I$1014,5,0)</f>
        <v>100</v>
      </c>
      <c r="G20" s="0" t="n">
        <f aca="false">$C20*VLOOKUP($B20,FoodDB!$A$2:$I$1014,6,0)</f>
        <v>9</v>
      </c>
      <c r="H20" s="0" t="n">
        <f aca="false">$C20*VLOOKUP($B20,FoodDB!$A$2:$I$1014,7,0)</f>
        <v>0</v>
      </c>
      <c r="I20" s="0" t="n">
        <f aca="false">$C20*VLOOKUP($B20,FoodDB!$A$2:$I$1014,8,0)</f>
        <v>400</v>
      </c>
      <c r="J20" s="0" t="n">
        <f aca="false">$C20*VLOOKUP($B20,FoodDB!$A$2:$I$1014,9,0)</f>
        <v>409</v>
      </c>
    </row>
    <row r="21" customFormat="false" ht="15" hidden="false" customHeight="false" outlineLevel="0" collapsed="false">
      <c r="B21" s="96" t="s">
        <v>99</v>
      </c>
      <c r="C21" s="97" t="n">
        <v>14</v>
      </c>
      <c r="D21" s="0" t="n">
        <f aca="false">$C21*VLOOKUP($B21,FoodDB!$A$2:$I$1014,3,0)</f>
        <v>0</v>
      </c>
      <c r="E21" s="0" t="n">
        <f aca="false">$C21*VLOOKUP($B21,FoodDB!$A$2:$I$1014,4,0)</f>
        <v>14</v>
      </c>
      <c r="F21" s="0" t="n">
        <f aca="false">$C21*VLOOKUP($B21,FoodDB!$A$2:$I$1014,5,0)</f>
        <v>8.4</v>
      </c>
      <c r="G21" s="0" t="n">
        <f aca="false">$C21*VLOOKUP($B21,FoodDB!$A$2:$I$1014,6,0)</f>
        <v>0</v>
      </c>
      <c r="H21" s="0" t="n">
        <f aca="false">$C21*VLOOKUP($B21,FoodDB!$A$2:$I$1014,7,0)</f>
        <v>56</v>
      </c>
      <c r="I21" s="0" t="n">
        <f aca="false">$C21*VLOOKUP($B21,FoodDB!$A$2:$I$1014,8,0)</f>
        <v>33.6</v>
      </c>
      <c r="J21" s="0" t="n">
        <f aca="false">$C21*VLOOKUP($B21,FoodDB!$A$2:$I$1014,9,0)</f>
        <v>89.6</v>
      </c>
    </row>
    <row r="22" customFormat="false" ht="15" hidden="false" customHeight="false" outlineLevel="0" collapsed="false">
      <c r="B22" s="96" t="s">
        <v>100</v>
      </c>
      <c r="C22" s="97" t="n">
        <v>0</v>
      </c>
      <c r="D22" s="0" t="n">
        <f aca="false">$C22*VLOOKUP($B22,FoodDB!$A$2:$I$1014,3,0)</f>
        <v>0</v>
      </c>
      <c r="E22" s="0" t="n">
        <f aca="false">$C22*VLOOKUP($B22,FoodDB!$A$2:$I$1014,4,0)</f>
        <v>0</v>
      </c>
      <c r="F22" s="0" t="n">
        <f aca="false">$C22*VLOOKUP($B22,FoodDB!$A$2:$I$1014,5,0)</f>
        <v>0</v>
      </c>
      <c r="G22" s="0" t="n">
        <f aca="false">$C22*VLOOKUP($B22,FoodDB!$A$2:$I$1014,6,0)</f>
        <v>0</v>
      </c>
      <c r="H22" s="0" t="n">
        <f aca="false">$C22*VLOOKUP($B22,FoodDB!$A$2:$I$1014,7,0)</f>
        <v>0</v>
      </c>
      <c r="I22" s="0" t="n">
        <f aca="false">$C22*VLOOKUP($B22,FoodDB!$A$2:$I$1014,8,0)</f>
        <v>0</v>
      </c>
      <c r="J22" s="0" t="n">
        <f aca="false">$C22*VLOOKUP($B22,FoodDB!$A$2:$I$1014,9,0)</f>
        <v>0</v>
      </c>
    </row>
    <row r="23" customFormat="false" ht="15" hidden="false" customHeight="false" outlineLevel="0" collapsed="false">
      <c r="B23" s="96" t="s">
        <v>98</v>
      </c>
      <c r="C23" s="0" t="n">
        <v>3</v>
      </c>
      <c r="D23" s="0" t="n">
        <f aca="false">$C23*VLOOKUP($B23,FoodDB!$A$2:$I$1014,3,0)</f>
        <v>18.54</v>
      </c>
      <c r="E23" s="0" t="n">
        <f aca="false">$C23*VLOOKUP($B23,FoodDB!$A$2:$I$1014,4,0)</f>
        <v>0</v>
      </c>
      <c r="F23" s="0" t="n">
        <f aca="false">$C23*VLOOKUP($B23,FoodDB!$A$2:$I$1014,5,0)</f>
        <v>25.56</v>
      </c>
      <c r="G23" s="0" t="n">
        <f aca="false">$C23*VLOOKUP($B23,FoodDB!$A$2:$I$1014,6,0)</f>
        <v>166.86</v>
      </c>
      <c r="H23" s="0" t="n">
        <f aca="false">$C23*VLOOKUP($B23,FoodDB!$A$2:$I$1014,7,0)</f>
        <v>0</v>
      </c>
      <c r="I23" s="0" t="n">
        <f aca="false">$C23*VLOOKUP($B23,FoodDB!$A$2:$I$1014,8,0)</f>
        <v>102.24</v>
      </c>
      <c r="J23" s="0" t="n">
        <f aca="false">$C23*VLOOKUP($B23,FoodDB!$A$2:$I$1014,9,0)</f>
        <v>269.1</v>
      </c>
    </row>
    <row r="24" customFormat="false" ht="15" hidden="false" customHeight="false" outlineLevel="0" collapsed="false">
      <c r="A24" s="0" t="s">
        <v>97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101</v>
      </c>
      <c r="B25" s="0" t="s">
        <v>102</v>
      </c>
      <c r="E25" s="100"/>
      <c r="F25" s="100"/>
      <c r="G25" s="100" t="n">
        <f aca="false">LossChart!N5</f>
        <v>353.115630513842</v>
      </c>
      <c r="H25" s="100" t="n">
        <f aca="false">LossChart!O5</f>
        <v>80</v>
      </c>
      <c r="I25" s="100" t="n">
        <f aca="false">LossChart!P5</f>
        <v>482.474652711422</v>
      </c>
      <c r="J25" s="100" t="n">
        <f aca="false">LossChart!Q5</f>
        <v>915.590283225264</v>
      </c>
      <c r="K25" s="100"/>
    </row>
    <row r="26" customFormat="false" ht="15" hidden="false" customHeight="false" outlineLevel="0" collapsed="false">
      <c r="A26" s="0" t="s">
        <v>103</v>
      </c>
      <c r="G26" s="0" t="n">
        <f aca="false">G25-G24</f>
        <v>177.255630513842</v>
      </c>
      <c r="H26" s="0" t="n">
        <f aca="false">H25-H24</f>
        <v>24</v>
      </c>
      <c r="I26" s="0" t="n">
        <f aca="false">I25-I24</f>
        <v>-53.3653472885777</v>
      </c>
      <c r="J26" s="0" t="n">
        <f aca="false">J25-J24</f>
        <v>147.890283225264</v>
      </c>
    </row>
    <row r="28" customFormat="false" ht="45" hidden="false" customHeight="false" outlineLevel="0" collapsed="false">
      <c r="A28" s="21" t="s">
        <v>63</v>
      </c>
      <c r="B28" s="21" t="s">
        <v>92</v>
      </c>
      <c r="C28" s="21" t="s">
        <v>93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104</v>
      </c>
      <c r="C29" s="97" t="n">
        <v>1.2</v>
      </c>
      <c r="D29" s="0" t="n">
        <f aca="false">$C29*VLOOKUP($B29,FoodDB!$A$2:$I$1014,3,0)</f>
        <v>0.96</v>
      </c>
      <c r="E29" s="0" t="n">
        <f aca="false">$C29*VLOOKUP($B29,FoodDB!$A$2:$I$1014,4,0)</f>
        <v>0</v>
      </c>
      <c r="F29" s="0" t="n">
        <f aca="false">$C29*VLOOKUP($B29,FoodDB!$A$2:$I$1014,5,0)</f>
        <v>40.8</v>
      </c>
      <c r="G29" s="0" t="n">
        <f aca="false">$C29*VLOOKUP($B29,FoodDB!$A$2:$I$1014,6,0)</f>
        <v>8.64</v>
      </c>
      <c r="H29" s="0" t="n">
        <f aca="false">$C29*VLOOKUP($B29,FoodDB!$A$2:$I$1014,7,0)</f>
        <v>0</v>
      </c>
      <c r="I29" s="0" t="n">
        <f aca="false">$C29*VLOOKUP($B29,FoodDB!$A$2:$I$1014,8,0)</f>
        <v>163.2</v>
      </c>
      <c r="J29" s="0" t="n">
        <f aca="false">$C29*VLOOKUP($B29,FoodDB!$A$2:$I$1014,9,0)</f>
        <v>171.84</v>
      </c>
    </row>
    <row r="30" customFormat="false" ht="15" hidden="false" customHeight="false" outlineLevel="0" collapsed="false">
      <c r="B30" s="96" t="s">
        <v>94</v>
      </c>
      <c r="C30" s="97" t="n">
        <v>1</v>
      </c>
      <c r="D30" s="0" t="n">
        <f aca="false">$C30*VLOOKUP($B30,FoodDB!$A$2:$I$1014,3,0)</f>
        <v>0.5</v>
      </c>
      <c r="E30" s="0" t="n">
        <f aca="false">$C30*VLOOKUP($B30,FoodDB!$A$2:$I$1014,4,0)</f>
        <v>0</v>
      </c>
      <c r="F30" s="0" t="n">
        <f aca="false">$C30*VLOOKUP($B30,FoodDB!$A$2:$I$1014,5,0)</f>
        <v>50</v>
      </c>
      <c r="G30" s="0" t="n">
        <f aca="false">$C30*VLOOKUP($B30,FoodDB!$A$2:$I$1014,6,0)</f>
        <v>4.5</v>
      </c>
      <c r="H30" s="0" t="n">
        <f aca="false">$C30*VLOOKUP($B30,FoodDB!$A$2:$I$1014,7,0)</f>
        <v>0</v>
      </c>
      <c r="I30" s="0" t="n">
        <f aca="false">$C30*VLOOKUP($B30,FoodDB!$A$2:$I$1014,8,0)</f>
        <v>200</v>
      </c>
      <c r="J30" s="0" t="n">
        <f aca="false">$C30*VLOOKUP($B30,FoodDB!$A$2:$I$1014,9,0)</f>
        <v>204.5</v>
      </c>
    </row>
    <row r="31" customFormat="false" ht="15" hidden="false" customHeight="false" outlineLevel="0" collapsed="false">
      <c r="B31" s="96" t="s">
        <v>95</v>
      </c>
      <c r="C31" s="97" t="n">
        <v>12</v>
      </c>
      <c r="D31" s="0" t="n">
        <f aca="false">$C31*VLOOKUP($B31,FoodDB!$A$2:$I$1014,3,0)</f>
        <v>0</v>
      </c>
      <c r="E31" s="0" t="n">
        <f aca="false">$C31*VLOOKUP($B31,FoodDB!$A$2:$I$1014,4,0)</f>
        <v>7.71428571428572</v>
      </c>
      <c r="F31" s="0" t="n">
        <f aca="false">$C31*VLOOKUP($B31,FoodDB!$A$2:$I$1014,5,0)</f>
        <v>3.85714285714286</v>
      </c>
      <c r="G31" s="0" t="n">
        <f aca="false">$C31*VLOOKUP($B31,FoodDB!$A$2:$I$1014,6,0)</f>
        <v>0</v>
      </c>
      <c r="H31" s="0" t="n">
        <f aca="false">$C31*VLOOKUP($B31,FoodDB!$A$2:$I$1014,7,0)</f>
        <v>30.8571428571429</v>
      </c>
      <c r="I31" s="0" t="n">
        <f aca="false">$C31*VLOOKUP($B31,FoodDB!$A$2:$I$1014,8,0)</f>
        <v>15.4285714285714</v>
      </c>
      <c r="J31" s="0" t="n">
        <f aca="false">$C31*VLOOKUP($B31,FoodDB!$A$2:$I$1014,9,0)</f>
        <v>46.2857142857143</v>
      </c>
    </row>
    <row r="32" customFormat="false" ht="15" hidden="false" customHeight="false" outlineLevel="0" collapsed="false">
      <c r="B32" s="96" t="s">
        <v>98</v>
      </c>
      <c r="C32" s="97" t="n">
        <v>4</v>
      </c>
      <c r="D32" s="0" t="n">
        <f aca="false">$C32*VLOOKUP($B32,FoodDB!$A$2:$I$1014,3,0)</f>
        <v>24.72</v>
      </c>
      <c r="E32" s="0" t="n">
        <f aca="false">$C32*VLOOKUP($B32,FoodDB!$A$2:$I$1014,4,0)</f>
        <v>0</v>
      </c>
      <c r="F32" s="0" t="n">
        <f aca="false">$C32*VLOOKUP($B32,FoodDB!$A$2:$I$1014,5,0)</f>
        <v>34.08</v>
      </c>
      <c r="G32" s="0" t="n">
        <f aca="false">$C32*VLOOKUP($B32,FoodDB!$A$2:$I$1014,6,0)</f>
        <v>222.48</v>
      </c>
      <c r="H32" s="0" t="n">
        <f aca="false">$C32*VLOOKUP($B32,FoodDB!$A$2:$I$1014,7,0)</f>
        <v>0</v>
      </c>
      <c r="I32" s="0" t="n">
        <f aca="false">$C32*VLOOKUP($B32,FoodDB!$A$2:$I$1014,8,0)</f>
        <v>136.32</v>
      </c>
      <c r="J32" s="0" t="n">
        <f aca="false">$C32*VLOOKUP($B32,FoodDB!$A$2:$I$1014,9,0)</f>
        <v>358.8</v>
      </c>
    </row>
    <row r="33" customFormat="false" ht="15" hidden="false" customHeight="false" outlineLevel="0" collapsed="false">
      <c r="B33" s="96" t="s">
        <v>99</v>
      </c>
      <c r="C33" s="0" t="n">
        <v>7</v>
      </c>
      <c r="D33" s="0" t="n">
        <f aca="false">$C33*VLOOKUP($B33,FoodDB!$A$2:$I$1014,3,0)</f>
        <v>0</v>
      </c>
      <c r="E33" s="0" t="n">
        <f aca="false">$C33*VLOOKUP($B33,FoodDB!$A$2:$I$1014,4,0)</f>
        <v>7</v>
      </c>
      <c r="F33" s="0" t="n">
        <f aca="false">$C33*VLOOKUP($B33,FoodDB!$A$2:$I$1014,5,0)</f>
        <v>4.2</v>
      </c>
      <c r="G33" s="0" t="n">
        <f aca="false">$C33*VLOOKUP($B33,FoodDB!$A$2:$I$1014,6,0)</f>
        <v>0</v>
      </c>
      <c r="H33" s="0" t="n">
        <f aca="false">$C33*VLOOKUP($B33,FoodDB!$A$2:$I$1014,7,0)</f>
        <v>28</v>
      </c>
      <c r="I33" s="0" t="n">
        <f aca="false">$C33*VLOOKUP($B33,FoodDB!$A$2:$I$1014,8,0)</f>
        <v>16.8</v>
      </c>
      <c r="J33" s="0" t="n">
        <f aca="false">$C33*VLOOKUP($B33,FoodDB!$A$2:$I$1014,9,0)</f>
        <v>44.8</v>
      </c>
    </row>
    <row r="34" customFormat="false" ht="15" hidden="false" customHeight="false" outlineLevel="0" collapsed="false">
      <c r="A34" s="0" t="s">
        <v>97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826.225714285715</v>
      </c>
    </row>
    <row r="35" customFormat="false" ht="15" hidden="false" customHeight="false" outlineLevel="0" collapsed="false">
      <c r="A35" s="0" t="s">
        <v>101</v>
      </c>
      <c r="B35" s="0" t="s">
        <v>102</v>
      </c>
      <c r="E35" s="100"/>
      <c r="F35" s="100"/>
      <c r="G35" s="100" t="n">
        <f aca="false">LossChart!N7</f>
        <v>368.086953530161</v>
      </c>
      <c r="H35" s="100" t="n">
        <f aca="false">LossChart!O7</f>
        <v>80</v>
      </c>
      <c r="I35" s="100" t="n">
        <f aca="false">LossChart!P7</f>
        <v>482.474652711422</v>
      </c>
      <c r="J35" s="100" t="n">
        <f aca="false">LossChart!Q7</f>
        <v>930.561606241583</v>
      </c>
      <c r="K35" s="100"/>
    </row>
    <row r="36" customFormat="false" ht="15" hidden="false" customHeight="false" outlineLevel="0" collapsed="false">
      <c r="A36" s="0" t="s">
        <v>103</v>
      </c>
      <c r="G36" s="0" t="n">
        <f aca="false">G35-G34</f>
        <v>132.466953530161</v>
      </c>
      <c r="H36" s="0" t="n">
        <f aca="false">H35-H34</f>
        <v>21.1428571428571</v>
      </c>
      <c r="I36" s="0" t="n">
        <f aca="false">I35-I34</f>
        <v>-49.2739187171491</v>
      </c>
      <c r="J36" s="0" t="n">
        <f aca="false">J35-J34</f>
        <v>104.335891955869</v>
      </c>
    </row>
    <row r="38" customFormat="false" ht="45" hidden="false" customHeight="false" outlineLevel="0" collapsed="false">
      <c r="A38" s="21" t="s">
        <v>63</v>
      </c>
      <c r="B38" s="21" t="s">
        <v>92</v>
      </c>
      <c r="C38" s="21" t="s">
        <v>93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104</v>
      </c>
      <c r="C39" s="97" t="n">
        <v>1.1</v>
      </c>
      <c r="D39" s="0" t="n">
        <f aca="false">$C39*VLOOKUP($B39,FoodDB!$A$2:$I$1014,3,0)</f>
        <v>0.88</v>
      </c>
      <c r="E39" s="0" t="n">
        <f aca="false">$C39*VLOOKUP($B39,FoodDB!$A$2:$I$1014,4,0)</f>
        <v>0</v>
      </c>
      <c r="F39" s="0" t="n">
        <f aca="false">$C39*VLOOKUP($B39,FoodDB!$A$2:$I$1014,5,0)</f>
        <v>37.4</v>
      </c>
      <c r="G39" s="0" t="n">
        <f aca="false">$C39*VLOOKUP($B39,FoodDB!$A$2:$I$1014,6,0)</f>
        <v>7.92</v>
      </c>
      <c r="H39" s="0" t="n">
        <f aca="false">$C39*VLOOKUP($B39,FoodDB!$A$2:$I$1014,7,0)</f>
        <v>0</v>
      </c>
      <c r="I39" s="0" t="n">
        <f aca="false">$C39*VLOOKUP($B39,FoodDB!$A$2:$I$1014,8,0)</f>
        <v>149.6</v>
      </c>
      <c r="J39" s="0" t="n">
        <f aca="false">$C39*VLOOKUP($B39,FoodDB!$A$2:$I$1014,9,0)</f>
        <v>157.52</v>
      </c>
    </row>
    <row r="40" customFormat="false" ht="15" hidden="false" customHeight="false" outlineLevel="0" collapsed="false">
      <c r="B40" s="96" t="s">
        <v>94</v>
      </c>
      <c r="C40" s="97" t="n">
        <v>1</v>
      </c>
      <c r="D40" s="0" t="n">
        <f aca="false">$C40*VLOOKUP($B40,FoodDB!$A$2:$I$1014,3,0)</f>
        <v>0.5</v>
      </c>
      <c r="E40" s="0" t="n">
        <f aca="false">$C40*VLOOKUP($B40,FoodDB!$A$2:$I$1014,4,0)</f>
        <v>0</v>
      </c>
      <c r="F40" s="0" t="n">
        <f aca="false">$C40*VLOOKUP($B40,FoodDB!$A$2:$I$1014,5,0)</f>
        <v>50</v>
      </c>
      <c r="G40" s="0" t="n">
        <f aca="false">$C40*VLOOKUP($B40,FoodDB!$A$2:$I$1014,6,0)</f>
        <v>4.5</v>
      </c>
      <c r="H40" s="0" t="n">
        <f aca="false">$C40*VLOOKUP($B40,FoodDB!$A$2:$I$1014,7,0)</f>
        <v>0</v>
      </c>
      <c r="I40" s="0" t="n">
        <f aca="false">$C40*VLOOKUP($B40,FoodDB!$A$2:$I$1014,8,0)</f>
        <v>200</v>
      </c>
      <c r="J40" s="0" t="n">
        <f aca="false">$C40*VLOOKUP($B40,FoodDB!$A$2:$I$1014,9,0)</f>
        <v>204.5</v>
      </c>
    </row>
    <row r="41" customFormat="false" ht="15" hidden="false" customHeight="false" outlineLevel="0" collapsed="false">
      <c r="B41" s="96" t="s">
        <v>105</v>
      </c>
      <c r="C41" s="97" t="n">
        <v>4</v>
      </c>
      <c r="D41" s="0" t="n">
        <f aca="false">$C41*VLOOKUP($B41,FoodDB!$A$2:$I$1014,3,0)</f>
        <v>0.4</v>
      </c>
      <c r="E41" s="0" t="n">
        <f aca="false">$C41*VLOOKUP($B41,FoodDB!$A$2:$I$1014,4,0)</f>
        <v>7.2</v>
      </c>
      <c r="F41" s="0" t="n">
        <f aca="false">$C41*VLOOKUP($B41,FoodDB!$A$2:$I$1014,5,0)</f>
        <v>8.8</v>
      </c>
      <c r="G41" s="0" t="n">
        <f aca="false">$C41*VLOOKUP($B41,FoodDB!$A$2:$I$1014,6,0)</f>
        <v>3.6</v>
      </c>
      <c r="H41" s="0" t="n">
        <f aca="false">$C41*VLOOKUP($B41,FoodDB!$A$2:$I$1014,7,0)</f>
        <v>28.8</v>
      </c>
      <c r="I41" s="0" t="n">
        <f aca="false">$C41*VLOOKUP($B41,FoodDB!$A$2:$I$1014,8,0)</f>
        <v>35.2</v>
      </c>
      <c r="J41" s="0" t="n">
        <f aca="false">$C41*VLOOKUP($B41,FoodDB!$A$2:$I$1014,9,0)</f>
        <v>67.6</v>
      </c>
    </row>
    <row r="42" customFormat="false" ht="15" hidden="false" customHeight="false" outlineLevel="0" collapsed="false">
      <c r="B42" s="96" t="s">
        <v>98</v>
      </c>
      <c r="C42" s="97" t="n">
        <v>4</v>
      </c>
      <c r="D42" s="0" t="n">
        <f aca="false">$C42*VLOOKUP($B42,FoodDB!$A$2:$I$1014,3,0)</f>
        <v>24.72</v>
      </c>
      <c r="E42" s="0" t="n">
        <f aca="false">$C42*VLOOKUP($B42,FoodDB!$A$2:$I$1014,4,0)</f>
        <v>0</v>
      </c>
      <c r="F42" s="0" t="n">
        <f aca="false">$C42*VLOOKUP($B42,FoodDB!$A$2:$I$1014,5,0)</f>
        <v>34.08</v>
      </c>
      <c r="G42" s="0" t="n">
        <f aca="false">$C42*VLOOKUP($B42,FoodDB!$A$2:$I$1014,6,0)</f>
        <v>222.48</v>
      </c>
      <c r="H42" s="0" t="n">
        <f aca="false">$C42*VLOOKUP($B42,FoodDB!$A$2:$I$1014,7,0)</f>
        <v>0</v>
      </c>
      <c r="I42" s="0" t="n">
        <f aca="false">$C42*VLOOKUP($B42,FoodDB!$A$2:$I$1014,8,0)</f>
        <v>136.32</v>
      </c>
      <c r="J42" s="0" t="n">
        <f aca="false">$C42*VLOOKUP($B42,FoodDB!$A$2:$I$1014,9,0)</f>
        <v>358.8</v>
      </c>
    </row>
    <row r="43" customFormat="false" ht="15" hidden="false" customHeight="false" outlineLevel="0" collapsed="false">
      <c r="B43" s="96" t="s">
        <v>99</v>
      </c>
      <c r="C43" s="0" t="n">
        <v>7</v>
      </c>
      <c r="D43" s="0" t="n">
        <f aca="false">$C43*VLOOKUP($B43,FoodDB!$A$2:$I$1014,3,0)</f>
        <v>0</v>
      </c>
      <c r="E43" s="0" t="n">
        <f aca="false">$C43*VLOOKUP($B43,FoodDB!$A$2:$I$1014,4,0)</f>
        <v>7</v>
      </c>
      <c r="F43" s="0" t="n">
        <f aca="false">$C43*VLOOKUP($B43,FoodDB!$A$2:$I$1014,5,0)</f>
        <v>4.2</v>
      </c>
      <c r="G43" s="0" t="n">
        <f aca="false">$C43*VLOOKUP($B43,FoodDB!$A$2:$I$1014,6,0)</f>
        <v>0</v>
      </c>
      <c r="H43" s="0" t="n">
        <f aca="false">$C43*VLOOKUP($B43,FoodDB!$A$2:$I$1014,7,0)</f>
        <v>28</v>
      </c>
      <c r="I43" s="0" t="n">
        <f aca="false">$C43*VLOOKUP($B43,FoodDB!$A$2:$I$1014,8,0)</f>
        <v>16.8</v>
      </c>
      <c r="J43" s="0" t="n">
        <f aca="false">$C43*VLOOKUP($B43,FoodDB!$A$2:$I$1014,9,0)</f>
        <v>44.8</v>
      </c>
    </row>
    <row r="44" customFormat="false" ht="15" hidden="false" customHeight="false" outlineLevel="0" collapsed="false">
      <c r="A44" s="0" t="s">
        <v>97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101</v>
      </c>
      <c r="B45" s="0" t="s">
        <v>102</v>
      </c>
      <c r="E45" s="100"/>
      <c r="F45" s="100"/>
      <c r="G45" s="100" t="n">
        <f aca="false">LossChart!N8</f>
        <v>376.46148281739</v>
      </c>
      <c r="H45" s="100" t="n">
        <f aca="false">LossChart!O8</f>
        <v>80</v>
      </c>
      <c r="I45" s="100" t="n">
        <f aca="false">LossChart!P8</f>
        <v>482.474652711422</v>
      </c>
      <c r="J45" s="100" t="n">
        <f aca="false">LossChart!Q8</f>
        <v>938.936135528813</v>
      </c>
      <c r="K45" s="100"/>
    </row>
    <row r="46" customFormat="false" ht="15" hidden="false" customHeight="false" outlineLevel="0" collapsed="false">
      <c r="A46" s="0" t="s">
        <v>103</v>
      </c>
      <c r="G46" s="0" t="n">
        <f aca="false">G45-G44</f>
        <v>137.96148281739</v>
      </c>
      <c r="H46" s="0" t="n">
        <f aca="false">H45-H44</f>
        <v>23.2</v>
      </c>
      <c r="I46" s="0" t="n">
        <f aca="false">I45-I44</f>
        <v>-55.4453472885777</v>
      </c>
      <c r="J46" s="0" t="n">
        <f aca="false">J45-J44</f>
        <v>105.716135528813</v>
      </c>
    </row>
    <row r="48" customFormat="false" ht="45" hidden="false" customHeight="false" outlineLevel="0" collapsed="false">
      <c r="A48" s="21" t="s">
        <v>63</v>
      </c>
      <c r="B48" s="21" t="s">
        <v>92</v>
      </c>
      <c r="C48" s="21" t="s">
        <v>93</v>
      </c>
      <c r="D48" s="94" t="str">
        <f aca="false">FoodDB!$C$1</f>
        <v>Fat
(g)</v>
      </c>
      <c r="E48" s="94" t="str">
        <f aca="false">FoodDB!$D$1</f>
        <v> 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104</v>
      </c>
      <c r="C49" s="97" t="n">
        <v>1.1</v>
      </c>
      <c r="D49" s="0" t="n">
        <f aca="false">$C49*VLOOKUP($B49,FoodDB!$A$2:$I$1014,3,0)</f>
        <v>0.88</v>
      </c>
      <c r="E49" s="0" t="n">
        <f aca="false">$C49*VLOOKUP($B49,FoodDB!$A$2:$I$1014,4,0)</f>
        <v>0</v>
      </c>
      <c r="F49" s="0" t="n">
        <f aca="false">$C49*VLOOKUP($B49,FoodDB!$A$2:$I$1014,5,0)</f>
        <v>37.4</v>
      </c>
      <c r="G49" s="0" t="n">
        <f aca="false">$C49*VLOOKUP($B49,FoodDB!$A$2:$I$1014,6,0)</f>
        <v>7.92</v>
      </c>
      <c r="H49" s="0" t="n">
        <f aca="false">$C49*VLOOKUP($B49,FoodDB!$A$2:$I$1014,7,0)</f>
        <v>0</v>
      </c>
      <c r="I49" s="0" t="n">
        <f aca="false">$C49*VLOOKUP($B49,FoodDB!$A$2:$I$1014,8,0)</f>
        <v>149.6</v>
      </c>
      <c r="J49" s="0" t="n">
        <f aca="false">$C49*VLOOKUP($B49,FoodDB!$A$2:$I$1014,9,0)</f>
        <v>157.52</v>
      </c>
    </row>
    <row r="50" customFormat="false" ht="15" hidden="false" customHeight="false" outlineLevel="0" collapsed="false">
      <c r="B50" s="96" t="s">
        <v>94</v>
      </c>
      <c r="C50" s="97" t="n">
        <v>1</v>
      </c>
      <c r="D50" s="0" t="n">
        <f aca="false">$C50*VLOOKUP($B50,FoodDB!$A$2:$I$1014,3,0)</f>
        <v>0.5</v>
      </c>
      <c r="E50" s="0" t="n">
        <f aca="false">$C50*VLOOKUP($B50,FoodDB!$A$2:$I$1014,4,0)</f>
        <v>0</v>
      </c>
      <c r="F50" s="0" t="n">
        <f aca="false">$C50*VLOOKUP($B50,FoodDB!$A$2:$I$1014,5,0)</f>
        <v>50</v>
      </c>
      <c r="G50" s="0" t="n">
        <f aca="false">$C50*VLOOKUP($B50,FoodDB!$A$2:$I$1014,6,0)</f>
        <v>4.5</v>
      </c>
      <c r="H50" s="0" t="n">
        <f aca="false">$C50*VLOOKUP($B50,FoodDB!$A$2:$I$1014,7,0)</f>
        <v>0</v>
      </c>
      <c r="I50" s="0" t="n">
        <f aca="false">$C50*VLOOKUP($B50,FoodDB!$A$2:$I$1014,8,0)</f>
        <v>200</v>
      </c>
      <c r="J50" s="0" t="n">
        <f aca="false">$C50*VLOOKUP($B50,FoodDB!$A$2:$I$1014,9,0)</f>
        <v>204.5</v>
      </c>
    </row>
    <row r="51" customFormat="false" ht="15" hidden="false" customHeight="false" outlineLevel="0" collapsed="false">
      <c r="B51" s="96" t="s">
        <v>95</v>
      </c>
      <c r="C51" s="97" t="n">
        <v>8</v>
      </c>
      <c r="D51" s="0" t="n">
        <f aca="false">$C51*VLOOKUP($B51,FoodDB!$A$2:$I$1014,3,0)</f>
        <v>0</v>
      </c>
      <c r="E51" s="0" t="n">
        <f aca="false">$C51*VLOOKUP($B51,FoodDB!$A$2:$I$1014,4,0)</f>
        <v>5.14285714285714</v>
      </c>
      <c r="F51" s="0" t="n">
        <f aca="false">$C51*VLOOKUP($B51,FoodDB!$A$2:$I$1014,5,0)</f>
        <v>2.57142857142857</v>
      </c>
      <c r="G51" s="0" t="n">
        <f aca="false">$C51*VLOOKUP($B51,FoodDB!$A$2:$I$1014,6,0)</f>
        <v>0</v>
      </c>
      <c r="H51" s="0" t="n">
        <f aca="false">$C51*VLOOKUP($B51,FoodDB!$A$2:$I$1014,7,0)</f>
        <v>20.5714285714286</v>
      </c>
      <c r="I51" s="0" t="n">
        <f aca="false">$C51*VLOOKUP($B51,FoodDB!$A$2:$I$1014,8,0)</f>
        <v>10.2857142857143</v>
      </c>
      <c r="J51" s="0" t="n">
        <f aca="false">$C51*VLOOKUP($B51,FoodDB!$A$2:$I$1014,9,0)</f>
        <v>30.8571428571429</v>
      </c>
    </row>
    <row r="52" customFormat="false" ht="15" hidden="false" customHeight="false" outlineLevel="0" collapsed="false">
      <c r="B52" s="96" t="s">
        <v>98</v>
      </c>
      <c r="C52" s="97" t="n">
        <v>4</v>
      </c>
      <c r="D52" s="0" t="n">
        <f aca="false">$C52*VLOOKUP($B52,FoodDB!$A$2:$I$1014,3,0)</f>
        <v>24.72</v>
      </c>
      <c r="E52" s="0" t="n">
        <f aca="false">$C52*VLOOKUP($B52,FoodDB!$A$2:$I$1014,4,0)</f>
        <v>0</v>
      </c>
      <c r="F52" s="0" t="n">
        <f aca="false">$C52*VLOOKUP($B52,FoodDB!$A$2:$I$1014,5,0)</f>
        <v>34.08</v>
      </c>
      <c r="G52" s="0" t="n">
        <f aca="false">$C52*VLOOKUP($B52,FoodDB!$A$2:$I$1014,6,0)</f>
        <v>222.48</v>
      </c>
      <c r="H52" s="0" t="n">
        <f aca="false">$C52*VLOOKUP($B52,FoodDB!$A$2:$I$1014,7,0)</f>
        <v>0</v>
      </c>
      <c r="I52" s="0" t="n">
        <f aca="false">$C52*VLOOKUP($B52,FoodDB!$A$2:$I$1014,8,0)</f>
        <v>136.32</v>
      </c>
      <c r="J52" s="0" t="n">
        <f aca="false">$C52*VLOOKUP($B52,FoodDB!$A$2:$I$1014,9,0)</f>
        <v>358.8</v>
      </c>
    </row>
    <row r="53" customFormat="false" ht="15" hidden="false" customHeight="false" outlineLevel="0" collapsed="false">
      <c r="B53" s="96" t="s">
        <v>96</v>
      </c>
      <c r="C53" s="97" t="n">
        <v>2</v>
      </c>
      <c r="D53" s="0" t="n">
        <f aca="false">$C53*VLOOKUP($B53,FoodDB!$A$2:$I$1014,3,0)</f>
        <v>18</v>
      </c>
      <c r="E53" s="0" t="n">
        <f aca="false">$C53*VLOOKUP($B53,FoodDB!$A$2:$I$1014,4,0)</f>
        <v>4</v>
      </c>
      <c r="F53" s="0" t="n">
        <f aca="false">$C53*VLOOKUP($B53,FoodDB!$A$2:$I$1014,5,0)</f>
        <v>9.4</v>
      </c>
      <c r="G53" s="0" t="n">
        <f aca="false">$C53*VLOOKUP($B53,FoodDB!$A$2:$I$1014,6,0)</f>
        <v>162</v>
      </c>
      <c r="H53" s="0" t="n">
        <f aca="false">$C53*VLOOKUP($B53,FoodDB!$A$2:$I$1014,7,0)</f>
        <v>16</v>
      </c>
      <c r="I53" s="0" t="n">
        <f aca="false">$C53*VLOOKUP($B53,FoodDB!$A$2:$I$1014,8,0)</f>
        <v>37.6</v>
      </c>
      <c r="J53" s="0" t="n">
        <f aca="false">$C53*VLOOKUP($B53,FoodDB!$A$2:$I$1014,9,0)</f>
        <v>215.6</v>
      </c>
    </row>
    <row r="54" customFormat="false" ht="15" hidden="false" customHeight="false" outlineLevel="0" collapsed="false">
      <c r="B54" s="96" t="s">
        <v>106</v>
      </c>
      <c r="C54" s="97" t="n">
        <v>1</v>
      </c>
      <c r="D54" s="0" t="n">
        <f aca="false">$C54*VLOOKUP($B54,FoodDB!$A$2:$I$1014,3,0)</f>
        <v>0.5</v>
      </c>
      <c r="E54" s="0" t="n">
        <f aca="false">$C54*VLOOKUP($B54,FoodDB!$A$2:$I$1014,4,0)</f>
        <v>0</v>
      </c>
      <c r="F54" s="0" t="n">
        <f aca="false">$C54*VLOOKUP($B54,FoodDB!$A$2:$I$1014,5,0)</f>
        <v>0</v>
      </c>
      <c r="G54" s="0" t="n">
        <f aca="false">$C54*VLOOKUP($B54,FoodDB!$A$2:$I$1014,6,0)</f>
        <v>4.5</v>
      </c>
      <c r="H54" s="0" t="n">
        <f aca="false">$C54*VLOOKUP($B54,FoodDB!$A$2:$I$1014,7,0)</f>
        <v>0</v>
      </c>
      <c r="I54" s="0" t="n">
        <f aca="false">$C54*VLOOKUP($B54,FoodDB!$A$2:$I$1014,8,0)</f>
        <v>0</v>
      </c>
      <c r="J54" s="0" t="n">
        <f aca="false">$C54*VLOOKUP($B54,FoodDB!$A$2:$I$1014,9,0)</f>
        <v>4.5</v>
      </c>
    </row>
    <row r="55" customFormat="false" ht="15" hidden="false" customHeight="false" outlineLevel="0" collapsed="false">
      <c r="B55" s="96" t="s">
        <v>99</v>
      </c>
      <c r="C55" s="0" t="n">
        <v>7</v>
      </c>
      <c r="D55" s="0" t="n">
        <f aca="false">$C55*VLOOKUP($B55,FoodDB!$A$2:$I$1014,3,0)</f>
        <v>0</v>
      </c>
      <c r="E55" s="0" t="n">
        <f aca="false">$C55*VLOOKUP($B55,FoodDB!$A$2:$I$1014,4,0)</f>
        <v>7</v>
      </c>
      <c r="F55" s="0" t="n">
        <f aca="false">$C55*VLOOKUP($B55,FoodDB!$A$2:$I$1014,5,0)</f>
        <v>4.2</v>
      </c>
      <c r="G55" s="0" t="n">
        <f aca="false">$C55*VLOOKUP($B55,FoodDB!$A$2:$I$1014,6,0)</f>
        <v>0</v>
      </c>
      <c r="H55" s="0" t="n">
        <f aca="false">$C55*VLOOKUP($B55,FoodDB!$A$2:$I$1014,7,0)</f>
        <v>28</v>
      </c>
      <c r="I55" s="0" t="n">
        <f aca="false">$C55*VLOOKUP($B55,FoodDB!$A$2:$I$1014,8,0)</f>
        <v>16.8</v>
      </c>
      <c r="J55" s="0" t="n">
        <f aca="false">$C55*VLOOKUP($B55,FoodDB!$A$2:$I$1014,9,0)</f>
        <v>44.8</v>
      </c>
    </row>
    <row r="56" customFormat="false" ht="15" hidden="false" customHeight="false" outlineLevel="0" collapsed="false">
      <c r="A56" s="0" t="s">
        <v>97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101</v>
      </c>
      <c r="B57" s="0" t="s">
        <v>102</v>
      </c>
      <c r="E57" s="100"/>
      <c r="F57" s="100"/>
      <c r="G57" s="100" t="n">
        <f aca="false">VLOOKUP($A49,LossChart!$A$3:$AB$105,14,0)</f>
        <v>384.761837702361</v>
      </c>
      <c r="H57" s="100" t="n">
        <f aca="false">VLOOKUP($A49,LossChart!$A$3:$AB$105,15,0)</f>
        <v>80</v>
      </c>
      <c r="I57" s="100" t="n">
        <f aca="false">VLOOKUP($A49,LossChart!$A$3:$AB$105,16,0)</f>
        <v>482.474652711422</v>
      </c>
      <c r="J57" s="100" t="n">
        <f aca="false">VLOOKUP($A49,LossChart!$A$3:$AB$105,17,0)</f>
        <v>947.236490413784</v>
      </c>
      <c r="K57" s="100"/>
    </row>
    <row r="58" customFormat="false" ht="15" hidden="false" customHeight="false" outlineLevel="0" collapsed="false">
      <c r="A58" s="0" t="s">
        <v>103</v>
      </c>
      <c r="G58" s="0" t="n">
        <f aca="false">G57-G56</f>
        <v>-16.6381622976386</v>
      </c>
      <c r="H58" s="0" t="n">
        <f aca="false">H57-H56</f>
        <v>15.4285714285714</v>
      </c>
      <c r="I58" s="0" t="n">
        <f aca="false">I57-I56</f>
        <v>-68.131061574292</v>
      </c>
      <c r="J58" s="0" t="n">
        <f aca="false">J57-J56</f>
        <v>-69.3406524433592</v>
      </c>
    </row>
    <row r="60" customFormat="false" ht="45" hidden="false" customHeight="false" outlineLevel="0" collapsed="false">
      <c r="A60" s="21" t="s">
        <v>63</v>
      </c>
      <c r="B60" s="21" t="s">
        <v>92</v>
      </c>
      <c r="C60" s="21" t="s">
        <v>93</v>
      </c>
      <c r="D60" s="94" t="str">
        <f aca="false">FoodDB!$C$1</f>
        <v>Fat
(g)</v>
      </c>
      <c r="E60" s="94" t="str">
        <f aca="false">FoodDB!$D$1</f>
        <v> 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94</v>
      </c>
      <c r="C61" s="97" t="n">
        <v>1</v>
      </c>
      <c r="D61" s="0" t="n">
        <f aca="false">$C61*VLOOKUP($B61,FoodDB!$A$2:$I$1014,3,0)</f>
        <v>0.5</v>
      </c>
      <c r="E61" s="0" t="n">
        <f aca="false">$C61*VLOOKUP($B61,FoodDB!$A$2:$I$1014,4,0)</f>
        <v>0</v>
      </c>
      <c r="F61" s="0" t="n">
        <f aca="false">$C61*VLOOKUP($B61,FoodDB!$A$2:$I$1014,5,0)</f>
        <v>50</v>
      </c>
      <c r="G61" s="0" t="n">
        <f aca="false">$C61*VLOOKUP($B61,FoodDB!$A$2:$I$1014,6,0)</f>
        <v>4.5</v>
      </c>
      <c r="H61" s="0" t="n">
        <f aca="false">$C61*VLOOKUP($B61,FoodDB!$A$2:$I$1014,7,0)</f>
        <v>0</v>
      </c>
      <c r="I61" s="0" t="n">
        <f aca="false">$C61*VLOOKUP($B61,FoodDB!$A$2:$I$1014,8,0)</f>
        <v>200</v>
      </c>
      <c r="J61" s="0" t="n">
        <f aca="false">$C61*VLOOKUP($B61,FoodDB!$A$2:$I$1014,9,0)</f>
        <v>204.5</v>
      </c>
    </row>
    <row r="62" customFormat="false" ht="15" hidden="false" customHeight="false" outlineLevel="0" collapsed="false">
      <c r="B62" s="96" t="s">
        <v>98</v>
      </c>
      <c r="C62" s="97" t="n">
        <v>3</v>
      </c>
      <c r="D62" s="0" t="n">
        <f aca="false">$C62*VLOOKUP($B62,FoodDB!$A$2:$I$1014,3,0)</f>
        <v>18.54</v>
      </c>
      <c r="E62" s="0" t="n">
        <f aca="false">$C62*VLOOKUP($B62,FoodDB!$A$2:$I$1014,4,0)</f>
        <v>0</v>
      </c>
      <c r="F62" s="0" t="n">
        <f aca="false">$C62*VLOOKUP($B62,FoodDB!$A$2:$I$1014,5,0)</f>
        <v>25.56</v>
      </c>
      <c r="G62" s="0" t="n">
        <f aca="false">$C62*VLOOKUP($B62,FoodDB!$A$2:$I$1014,6,0)</f>
        <v>166.86</v>
      </c>
      <c r="H62" s="0" t="n">
        <f aca="false">$C62*VLOOKUP($B62,FoodDB!$A$2:$I$1014,7,0)</f>
        <v>0</v>
      </c>
      <c r="I62" s="0" t="n">
        <f aca="false">$C62*VLOOKUP($B62,FoodDB!$A$2:$I$1014,8,0)</f>
        <v>102.24</v>
      </c>
      <c r="J62" s="0" t="n">
        <f aca="false">$C62*VLOOKUP($B62,FoodDB!$A$2:$I$1014,9,0)</f>
        <v>269.1</v>
      </c>
    </row>
    <row r="63" customFormat="false" ht="15" hidden="false" customHeight="false" outlineLevel="0" collapsed="false">
      <c r="B63" s="96" t="s">
        <v>104</v>
      </c>
      <c r="C63" s="97" t="n">
        <v>1</v>
      </c>
      <c r="D63" s="0" t="n">
        <f aca="false">$C63*VLOOKUP($B63,FoodDB!$A$2:$I$1014,3,0)</f>
        <v>0.8</v>
      </c>
      <c r="E63" s="0" t="n">
        <f aca="false">$C63*VLOOKUP($B63,FoodDB!$A$2:$I$1014,4,0)</f>
        <v>0</v>
      </c>
      <c r="F63" s="0" t="n">
        <f aca="false">$C63*VLOOKUP($B63,FoodDB!$A$2:$I$1014,5,0)</f>
        <v>34</v>
      </c>
      <c r="G63" s="0" t="n">
        <f aca="false">$C63*VLOOKUP($B63,FoodDB!$A$2:$I$1014,6,0)</f>
        <v>7.2</v>
      </c>
      <c r="H63" s="0" t="n">
        <f aca="false">$C63*VLOOKUP($B63,FoodDB!$A$2:$I$1014,7,0)</f>
        <v>0</v>
      </c>
      <c r="I63" s="0" t="n">
        <f aca="false">$C63*VLOOKUP($B63,FoodDB!$A$2:$I$1014,8,0)</f>
        <v>136</v>
      </c>
      <c r="J63" s="0" t="n">
        <f aca="false">$C63*VLOOKUP($B63,FoodDB!$A$2:$I$1014,9,0)</f>
        <v>143.2</v>
      </c>
    </row>
    <row r="64" customFormat="false" ht="15" hidden="false" customHeight="false" outlineLevel="0" collapsed="false">
      <c r="B64" s="96" t="s">
        <v>99</v>
      </c>
      <c r="C64" s="97" t="n">
        <v>7</v>
      </c>
      <c r="D64" s="0" t="n">
        <f aca="false">$C64*VLOOKUP($B64,FoodDB!$A$2:$I$1014,3,0)</f>
        <v>0</v>
      </c>
      <c r="E64" s="0" t="n">
        <f aca="false">$C64*VLOOKUP($B64,FoodDB!$A$2:$I$1014,4,0)</f>
        <v>7</v>
      </c>
      <c r="F64" s="0" t="n">
        <f aca="false">$C64*VLOOKUP($B64,FoodDB!$A$2:$I$1014,5,0)</f>
        <v>4.2</v>
      </c>
      <c r="G64" s="0" t="n">
        <f aca="false">$C64*VLOOKUP($B64,FoodDB!$A$2:$I$1014,6,0)</f>
        <v>0</v>
      </c>
      <c r="H64" s="0" t="n">
        <f aca="false">$C64*VLOOKUP($B64,FoodDB!$A$2:$I$1014,7,0)</f>
        <v>28</v>
      </c>
      <c r="I64" s="0" t="n">
        <f aca="false">$C64*VLOOKUP($B64,FoodDB!$A$2:$I$1014,8,0)</f>
        <v>16.8</v>
      </c>
      <c r="J64" s="0" t="n">
        <f aca="false">$C64*VLOOKUP($B64,FoodDB!$A$2:$I$1014,9,0)</f>
        <v>44.8</v>
      </c>
    </row>
    <row r="65" customFormat="false" ht="15" hidden="false" customHeight="false" outlineLevel="0" collapsed="false">
      <c r="B65" s="96" t="s">
        <v>96</v>
      </c>
      <c r="C65" s="97" t="n">
        <v>2</v>
      </c>
      <c r="D65" s="0" t="n">
        <f aca="false">$C65*VLOOKUP($B65,FoodDB!$A$2:$I$1014,3,0)</f>
        <v>18</v>
      </c>
      <c r="E65" s="0" t="n">
        <f aca="false">$C65*VLOOKUP($B65,FoodDB!$A$2:$I$1014,4,0)</f>
        <v>4</v>
      </c>
      <c r="F65" s="0" t="n">
        <f aca="false">$C65*VLOOKUP($B65,FoodDB!$A$2:$I$1014,5,0)</f>
        <v>9.4</v>
      </c>
      <c r="G65" s="0" t="n">
        <f aca="false">$C65*VLOOKUP($B65,FoodDB!$A$2:$I$1014,6,0)</f>
        <v>162</v>
      </c>
      <c r="H65" s="0" t="n">
        <f aca="false">$C65*VLOOKUP($B65,FoodDB!$A$2:$I$1014,7,0)</f>
        <v>16</v>
      </c>
      <c r="I65" s="0" t="n">
        <f aca="false">$C65*VLOOKUP($B65,FoodDB!$A$2:$I$1014,8,0)</f>
        <v>37.6</v>
      </c>
      <c r="J65" s="0" t="n">
        <f aca="false">$C65*VLOOKUP($B65,FoodDB!$A$2:$I$1014,9,0)</f>
        <v>215.6</v>
      </c>
    </row>
    <row r="66" customFormat="false" ht="15" hidden="false" customHeight="false" outlineLevel="0" collapsed="false">
      <c r="B66" s="96" t="s">
        <v>107</v>
      </c>
      <c r="C66" s="97" t="n">
        <v>0</v>
      </c>
      <c r="D66" s="0" t="n">
        <f aca="false">$C66*VLOOKUP($B66,FoodDB!$A$2:$I$1014,3,0)</f>
        <v>0</v>
      </c>
      <c r="E66" s="0" t="n">
        <f aca="false">$C66*VLOOKUP($B66,FoodDB!$A$2:$I$1014,4,0)</f>
        <v>0</v>
      </c>
      <c r="F66" s="0" t="n">
        <f aca="false">$C66*VLOOKUP($B66,FoodDB!$A$2:$I$1014,5,0)</f>
        <v>0</v>
      </c>
      <c r="G66" s="0" t="n">
        <f aca="false">$C66*VLOOKUP($B66,FoodDB!$A$2:$I$1014,6,0)</f>
        <v>0</v>
      </c>
      <c r="H66" s="0" t="n">
        <f aca="false">$C66*VLOOKUP($B66,FoodDB!$A$2:$I$1014,7,0)</f>
        <v>0</v>
      </c>
      <c r="I66" s="0" t="n">
        <f aca="false">$C66*VLOOKUP($B66,FoodDB!$A$2:$I$1014,8,0)</f>
        <v>0</v>
      </c>
      <c r="J66" s="0" t="n">
        <f aca="false">$C66*VLOOKUP($B66,FoodDB!$A$2:$I$1014,9,0)</f>
        <v>0</v>
      </c>
    </row>
    <row r="67" customFormat="false" ht="15" hidden="false" customHeight="false" outlineLevel="0" collapsed="false">
      <c r="B67" s="96" t="s">
        <v>107</v>
      </c>
      <c r="C67" s="97" t="n">
        <v>0</v>
      </c>
      <c r="D67" s="0" t="n">
        <f aca="false">$C67*VLOOKUP($B67,FoodDB!$A$2:$I$1014,3,0)</f>
        <v>0</v>
      </c>
      <c r="E67" s="0" t="n">
        <f aca="false">$C67*VLOOKUP($B67,FoodDB!$A$2:$I$1014,4,0)</f>
        <v>0</v>
      </c>
      <c r="F67" s="0" t="n">
        <f aca="false">$C67*VLOOKUP($B67,FoodDB!$A$2:$I$1014,5,0)</f>
        <v>0</v>
      </c>
      <c r="G67" s="0" t="n">
        <f aca="false">$C67*VLOOKUP($B67,FoodDB!$A$2:$I$1014,6,0)</f>
        <v>0</v>
      </c>
      <c r="H67" s="0" t="n">
        <f aca="false">$C67*VLOOKUP($B67,FoodDB!$A$2:$I$1014,7,0)</f>
        <v>0</v>
      </c>
      <c r="I67" s="0" t="n">
        <f aca="false">$C67*VLOOKUP($B67,FoodDB!$A$2:$I$1014,8,0)</f>
        <v>0</v>
      </c>
      <c r="J67" s="0" t="n">
        <f aca="false">$C67*VLOOKUP($B67,FoodDB!$A$2:$I$1014,9,0)</f>
        <v>0</v>
      </c>
    </row>
    <row r="68" customFormat="false" ht="15" hidden="false" customHeight="false" outlineLevel="0" collapsed="false">
      <c r="A68" s="0" t="s">
        <v>97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101</v>
      </c>
      <c r="B69" s="0" t="s">
        <v>102</v>
      </c>
      <c r="E69" s="100"/>
      <c r="F69" s="100"/>
      <c r="G69" s="100" t="n">
        <f aca="false">VLOOKUP($A61,LossChart!$A$3:$AB$105,14,0)</f>
        <v>392.621031077567</v>
      </c>
      <c r="H69" s="100" t="n">
        <f aca="false">VLOOKUP($A61,LossChart!$A$3:$AB$105,15,0)</f>
        <v>80</v>
      </c>
      <c r="I69" s="100" t="n">
        <f aca="false">VLOOKUP($A61,LossChart!$A$3:$AB$105,16,0)</f>
        <v>482.474652711422</v>
      </c>
      <c r="J69" s="100" t="n">
        <f aca="false">VLOOKUP($A61,LossChart!$A$3:$AB$105,17,0)</f>
        <v>955.095683788989</v>
      </c>
      <c r="K69" s="100"/>
    </row>
    <row r="70" customFormat="false" ht="15" hidden="false" customHeight="false" outlineLevel="0" collapsed="false">
      <c r="A70" s="0" t="s">
        <v>103</v>
      </c>
      <c r="G70" s="0" t="n">
        <f aca="false">G69-G68</f>
        <v>52.0610310775671</v>
      </c>
      <c r="H70" s="0" t="n">
        <f aca="false">H69-H68</f>
        <v>36</v>
      </c>
      <c r="I70" s="0" t="n">
        <f aca="false">I69-I68</f>
        <v>-10.1653472885777</v>
      </c>
      <c r="J70" s="0" t="n">
        <f aca="false">J69-J68</f>
        <v>77.8956837889893</v>
      </c>
    </row>
    <row r="72" customFormat="false" ht="45" hidden="false" customHeight="false" outlineLevel="0" collapsed="false">
      <c r="A72" s="21" t="s">
        <v>63</v>
      </c>
      <c r="B72" s="21" t="s">
        <v>92</v>
      </c>
      <c r="C72" s="21" t="s">
        <v>93</v>
      </c>
      <c r="D72" s="94" t="str">
        <f aca="false">FoodDB!$C$1</f>
        <v>Fat
(g)</v>
      </c>
      <c r="E72" s="94" t="str">
        <f aca="false">FoodDB!$D$1</f>
        <v> 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104</v>
      </c>
      <c r="C73" s="97" t="n">
        <v>3.3</v>
      </c>
      <c r="D73" s="0" t="n">
        <f aca="false">$C73*VLOOKUP($B73,FoodDB!$A$2:$I$1014,3,0)</f>
        <v>2.64</v>
      </c>
      <c r="E73" s="0" t="n">
        <f aca="false">$C73*VLOOKUP($B73,FoodDB!$A$2:$I$1014,4,0)</f>
        <v>0</v>
      </c>
      <c r="F73" s="0" t="n">
        <f aca="false">$C73*VLOOKUP($B73,FoodDB!$A$2:$I$1014,5,0)</f>
        <v>112.2</v>
      </c>
      <c r="G73" s="0" t="n">
        <f aca="false">$C73*VLOOKUP($B73,FoodDB!$A$2:$I$1014,6,0)</f>
        <v>23.76</v>
      </c>
      <c r="H73" s="0" t="n">
        <f aca="false">$C73*VLOOKUP($B73,FoodDB!$A$2:$I$1014,7,0)</f>
        <v>0</v>
      </c>
      <c r="I73" s="0" t="n">
        <f aca="false">$C73*VLOOKUP($B73,FoodDB!$A$2:$I$1014,8,0)</f>
        <v>448.8</v>
      </c>
      <c r="J73" s="0" t="n">
        <f aca="false">$C73*VLOOKUP($B73,FoodDB!$A$2:$I$1014,9,0)</f>
        <v>472.56</v>
      </c>
    </row>
    <row r="74" customFormat="false" ht="15" hidden="false" customHeight="false" outlineLevel="0" collapsed="false">
      <c r="B74" s="96" t="s">
        <v>95</v>
      </c>
      <c r="C74" s="97" t="n">
        <v>20</v>
      </c>
      <c r="D74" s="0" t="n">
        <f aca="false">$C74*VLOOKUP($B74,FoodDB!$A$2:$I$1014,3,0)</f>
        <v>0</v>
      </c>
      <c r="E74" s="0" t="n">
        <f aca="false">$C74*VLOOKUP($B74,FoodDB!$A$2:$I$1014,4,0)</f>
        <v>12.8571428571429</v>
      </c>
      <c r="F74" s="0" t="n">
        <f aca="false">$C74*VLOOKUP($B74,FoodDB!$A$2:$I$1014,5,0)</f>
        <v>6.42857142857143</v>
      </c>
      <c r="G74" s="0" t="n">
        <f aca="false">$C74*VLOOKUP($B74,FoodDB!$A$2:$I$1014,6,0)</f>
        <v>0</v>
      </c>
      <c r="H74" s="0" t="n">
        <f aca="false">$C74*VLOOKUP($B74,FoodDB!$A$2:$I$1014,7,0)</f>
        <v>51.4285714285714</v>
      </c>
      <c r="I74" s="0" t="n">
        <f aca="false">$C74*VLOOKUP($B74,FoodDB!$A$2:$I$1014,8,0)</f>
        <v>25.7142857142857</v>
      </c>
      <c r="J74" s="0" t="n">
        <f aca="false">$C74*VLOOKUP($B74,FoodDB!$A$2:$I$1014,9,0)</f>
        <v>77.1428571428572</v>
      </c>
    </row>
    <row r="75" customFormat="false" ht="15" hidden="false" customHeight="false" outlineLevel="0" collapsed="false">
      <c r="B75" s="96" t="s">
        <v>106</v>
      </c>
      <c r="C75" s="97" t="n">
        <v>3</v>
      </c>
      <c r="D75" s="0" t="n">
        <f aca="false">$C75*VLOOKUP($B75,FoodDB!$A$2:$I$1014,3,0)</f>
        <v>1.5</v>
      </c>
      <c r="E75" s="0" t="n">
        <f aca="false">$C75*VLOOKUP($B75,FoodDB!$A$2:$I$1014,4,0)</f>
        <v>0</v>
      </c>
      <c r="F75" s="0" t="n">
        <f aca="false">$C75*VLOOKUP($B75,FoodDB!$A$2:$I$1014,5,0)</f>
        <v>0</v>
      </c>
      <c r="G75" s="0" t="n">
        <f aca="false">$C75*VLOOKUP($B75,FoodDB!$A$2:$I$1014,6,0)</f>
        <v>13.5</v>
      </c>
      <c r="H75" s="0" t="n">
        <f aca="false">$C75*VLOOKUP($B75,FoodDB!$A$2:$I$1014,7,0)</f>
        <v>0</v>
      </c>
      <c r="I75" s="0" t="n">
        <f aca="false">$C75*VLOOKUP($B75,FoodDB!$A$2:$I$1014,8,0)</f>
        <v>0</v>
      </c>
      <c r="J75" s="0" t="n">
        <f aca="false">$C75*VLOOKUP($B75,FoodDB!$A$2:$I$1014,9,0)</f>
        <v>13.5</v>
      </c>
    </row>
    <row r="76" customFormat="false" ht="15" hidden="false" customHeight="false" outlineLevel="0" collapsed="false">
      <c r="B76" s="96" t="s">
        <v>99</v>
      </c>
      <c r="C76" s="97" t="n">
        <v>7</v>
      </c>
      <c r="D76" s="0" t="n">
        <f aca="false">$C76*VLOOKUP($B76,FoodDB!$A$2:$I$1014,3,0)</f>
        <v>0</v>
      </c>
      <c r="E76" s="0" t="n">
        <f aca="false">$C76*VLOOKUP($B76,FoodDB!$A$2:$I$1014,4,0)</f>
        <v>7</v>
      </c>
      <c r="F76" s="0" t="n">
        <f aca="false">$C76*VLOOKUP($B76,FoodDB!$A$2:$I$1014,5,0)</f>
        <v>4.2</v>
      </c>
      <c r="G76" s="0" t="n">
        <f aca="false">$C76*VLOOKUP($B76,FoodDB!$A$2:$I$1014,6,0)</f>
        <v>0</v>
      </c>
      <c r="H76" s="0" t="n">
        <f aca="false">$C76*VLOOKUP($B76,FoodDB!$A$2:$I$1014,7,0)</f>
        <v>28</v>
      </c>
      <c r="I76" s="0" t="n">
        <f aca="false">$C76*VLOOKUP($B76,FoodDB!$A$2:$I$1014,8,0)</f>
        <v>16.8</v>
      </c>
      <c r="J76" s="0" t="n">
        <f aca="false">$C76*VLOOKUP($B76,FoodDB!$A$2:$I$1014,9,0)</f>
        <v>44.8</v>
      </c>
    </row>
    <row r="77" customFormat="false" ht="15" hidden="false" customHeight="false" outlineLevel="0" collapsed="false">
      <c r="B77" s="96" t="s">
        <v>108</v>
      </c>
      <c r="C77" s="97" t="n">
        <v>4</v>
      </c>
      <c r="D77" s="0" t="n">
        <f aca="false">$C77*VLOOKUP($B77,FoodDB!$A$2:$I$1014,3,0)</f>
        <v>48</v>
      </c>
      <c r="E77" s="0" t="n">
        <f aca="false">$C77*VLOOKUP($B77,FoodDB!$A$2:$I$1014,4,0)</f>
        <v>0</v>
      </c>
      <c r="F77" s="0" t="n">
        <f aca="false">$C77*VLOOKUP($B77,FoodDB!$A$2:$I$1014,5,0)</f>
        <v>0</v>
      </c>
      <c r="G77" s="0" t="n">
        <f aca="false">$C77*VLOOKUP($B77,FoodDB!$A$2:$I$1014,6,0)</f>
        <v>432</v>
      </c>
      <c r="H77" s="0" t="n">
        <f aca="false">$C77*VLOOKUP($B77,FoodDB!$A$2:$I$1014,7,0)</f>
        <v>0</v>
      </c>
      <c r="I77" s="0" t="n">
        <f aca="false">$C77*VLOOKUP($B77,FoodDB!$A$2:$I$1014,8,0)</f>
        <v>0</v>
      </c>
      <c r="J77" s="0" t="n">
        <f aca="false">$C77*VLOOKUP($B77,FoodDB!$A$2:$I$1014,9,0)</f>
        <v>432</v>
      </c>
    </row>
    <row r="78" customFormat="false" ht="15" hidden="false" customHeight="false" outlineLevel="0" collapsed="false">
      <c r="B78" s="96" t="s">
        <v>107</v>
      </c>
      <c r="C78" s="97" t="n">
        <v>0</v>
      </c>
      <c r="D78" s="0" t="n">
        <f aca="false">$C78*VLOOKUP($B78,FoodDB!$A$2:$I$1014,3,0)</f>
        <v>0</v>
      </c>
      <c r="E78" s="0" t="n">
        <f aca="false">$C78*VLOOKUP($B78,FoodDB!$A$2:$I$1014,4,0)</f>
        <v>0</v>
      </c>
      <c r="F78" s="0" t="n">
        <f aca="false">$C78*VLOOKUP($B78,FoodDB!$A$2:$I$1014,5,0)</f>
        <v>0</v>
      </c>
      <c r="G78" s="0" t="n">
        <f aca="false">$C78*VLOOKUP($B78,FoodDB!$A$2:$I$1014,6,0)</f>
        <v>0</v>
      </c>
      <c r="H78" s="0" t="n">
        <f aca="false">$C78*VLOOKUP($B78,FoodDB!$A$2:$I$1014,7,0)</f>
        <v>0</v>
      </c>
      <c r="I78" s="0" t="n">
        <f aca="false">$C78*VLOOKUP($B78,FoodDB!$A$2:$I$1014,8,0)</f>
        <v>0</v>
      </c>
      <c r="J78" s="0" t="n">
        <f aca="false">$C78*VLOOKUP($B78,FoodDB!$A$2:$I$1014,9,0)</f>
        <v>0</v>
      </c>
    </row>
    <row r="79" customFormat="false" ht="15" hidden="false" customHeight="false" outlineLevel="0" collapsed="false">
      <c r="B79" s="96" t="s">
        <v>107</v>
      </c>
      <c r="C79" s="97" t="n">
        <v>0</v>
      </c>
      <c r="D79" s="0" t="n">
        <f aca="false">$C79*VLOOKUP($B79,FoodDB!$A$2:$I$1014,3,0)</f>
        <v>0</v>
      </c>
      <c r="E79" s="0" t="n">
        <f aca="false">$C79*VLOOKUP($B79,FoodDB!$A$2:$I$1014,4,0)</f>
        <v>0</v>
      </c>
      <c r="F79" s="0" t="n">
        <f aca="false">$C79*VLOOKUP($B79,FoodDB!$A$2:$I$1014,5,0)</f>
        <v>0</v>
      </c>
      <c r="G79" s="0" t="n">
        <f aca="false">$C79*VLOOKUP($B79,FoodDB!$A$2:$I$1014,6,0)</f>
        <v>0</v>
      </c>
      <c r="H79" s="0" t="n">
        <f aca="false">$C79*VLOOKUP($B79,FoodDB!$A$2:$I$1014,7,0)</f>
        <v>0</v>
      </c>
      <c r="I79" s="0" t="n">
        <f aca="false">$C79*VLOOKUP($B79,FoodDB!$A$2:$I$1014,8,0)</f>
        <v>0</v>
      </c>
      <c r="J79" s="0" t="n">
        <f aca="false">$C79*VLOOKUP($B79,FoodDB!$A$2:$I$1014,9,0)</f>
        <v>0</v>
      </c>
    </row>
    <row r="80" customFormat="false" ht="15" hidden="false" customHeight="false" outlineLevel="0" collapsed="false">
      <c r="A80" s="0" t="s">
        <v>97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101</v>
      </c>
      <c r="B81" s="0" t="s">
        <v>102</v>
      </c>
      <c r="E81" s="100"/>
      <c r="F81" s="100"/>
      <c r="G81" s="100" t="n">
        <f aca="false">VLOOKUP($A73,LossChart!$A$3:$AB$105,14,0)</f>
        <v>400.778258535091</v>
      </c>
      <c r="H81" s="100" t="n">
        <f aca="false">VLOOKUP($A73,LossChart!$A$3:$AB$105,15,0)</f>
        <v>80</v>
      </c>
      <c r="I81" s="100" t="n">
        <f aca="false">VLOOKUP($A73,LossChart!$A$3:$AB$105,16,0)</f>
        <v>482.474652711422</v>
      </c>
      <c r="J81" s="100" t="n">
        <f aca="false">VLOOKUP($A73,LossChart!$A$3:$AB$105,17,0)</f>
        <v>963.252911246513</v>
      </c>
      <c r="K81" s="100"/>
    </row>
    <row r="82" customFormat="false" ht="15" hidden="false" customHeight="false" outlineLevel="0" collapsed="false">
      <c r="A82" s="0" t="s">
        <v>103</v>
      </c>
      <c r="G82" s="0" t="n">
        <f aca="false">G81-G80</f>
        <v>-68.481741464909</v>
      </c>
      <c r="H82" s="0" t="n">
        <f aca="false">H81-H80</f>
        <v>0.571428571428569</v>
      </c>
      <c r="I82" s="0" t="n">
        <f aca="false">I81-I80</f>
        <v>-8.83963300286331</v>
      </c>
      <c r="J82" s="0" t="n">
        <f aca="false">J81-J80</f>
        <v>-76.7499458963437</v>
      </c>
    </row>
    <row r="84" customFormat="false" ht="45" hidden="false" customHeight="false" outlineLevel="0" collapsed="false">
      <c r="A84" s="21" t="s">
        <v>63</v>
      </c>
      <c r="B84" s="21" t="s">
        <v>92</v>
      </c>
      <c r="C84" s="21" t="s">
        <v>93</v>
      </c>
      <c r="D84" s="94" t="str">
        <f aca="false">FoodDB!$C$1</f>
        <v>Fat
(g)</v>
      </c>
      <c r="E84" s="94" t="str">
        <f aca="false">FoodDB!$D$1</f>
        <v> 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109</v>
      </c>
      <c r="M84" s="94" t="s">
        <v>110</v>
      </c>
      <c r="N84" s="94" t="s">
        <v>111</v>
      </c>
      <c r="O84" s="94" t="s">
        <v>112</v>
      </c>
      <c r="P84" s="94" t="s">
        <v>113</v>
      </c>
      <c r="Q84" s="94" t="s">
        <v>114</v>
      </c>
      <c r="R84" s="94" t="s">
        <v>115</v>
      </c>
      <c r="S84" s="94" t="s">
        <v>116</v>
      </c>
      <c r="T84" s="94" t="s">
        <v>117</v>
      </c>
      <c r="U84" s="94" t="s">
        <v>118</v>
      </c>
      <c r="V84" s="94" t="s">
        <v>119</v>
      </c>
      <c r="W84" s="94" t="s">
        <v>120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121</v>
      </c>
      <c r="C85" s="97" t="n">
        <v>2</v>
      </c>
      <c r="D85" s="0" t="n">
        <f aca="false">$C85*VLOOKUP($B85,FoodDB!$A$2:$I$1014,3,0)</f>
        <v>36</v>
      </c>
      <c r="E85" s="0" t="n">
        <f aca="false">$C85*VLOOKUP($B85,FoodDB!$A$2:$I$1014,4,0)</f>
        <v>0</v>
      </c>
      <c r="F85" s="0" t="n">
        <f aca="false">$C85*VLOOKUP($B85,FoodDB!$A$2:$I$1014,5,0)</f>
        <v>52</v>
      </c>
      <c r="G85" s="0" t="n">
        <f aca="false">$C85*VLOOKUP($B85,FoodDB!$A$2:$I$1014,6,0)</f>
        <v>324</v>
      </c>
      <c r="H85" s="0" t="n">
        <f aca="false">$C85*VLOOKUP($B85,FoodDB!$A$2:$I$1014,7,0)</f>
        <v>0</v>
      </c>
      <c r="I85" s="0" t="n">
        <f aca="false">$C85*VLOOKUP($B85,FoodDB!$A$2:$I$1014,8,0)</f>
        <v>208</v>
      </c>
      <c r="J85" s="0" t="n">
        <f aca="false">$C85*VLOOKUP($B85,FoodDB!$A$2:$I$1014,9,0)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408.456308115281</v>
      </c>
      <c r="Q85" s="100" t="n">
        <f aca="false">VLOOKUP($A85,LossChart!$A$3:$AB$105,15,0)</f>
        <v>80</v>
      </c>
      <c r="R85" s="100" t="n">
        <f aca="false">VLOOKUP($A85,LossChart!$A$3:$AB$105,16,0)</f>
        <v>482.474652711422</v>
      </c>
      <c r="S85" s="100" t="n">
        <f aca="false">VLOOKUP($A85,LossChart!$A$3:$AB$105,17,0)</f>
        <v>970.930960826704</v>
      </c>
      <c r="T85" s="100" t="n">
        <f aca="false">P85-L85</f>
        <v>-85.4636918847188</v>
      </c>
      <c r="U85" s="100" t="n">
        <f aca="false">Q85-M85</f>
        <v>52</v>
      </c>
      <c r="V85" s="100" t="n">
        <f aca="false">R85-N85</f>
        <v>24.0746527114223</v>
      </c>
      <c r="W85" s="100" t="n">
        <f aca="false">S85-O85</f>
        <v>-9.3890391732964</v>
      </c>
    </row>
    <row r="86" customFormat="false" ht="15" hidden="false" customHeight="false" outlineLevel="0" collapsed="false">
      <c r="B86" s="96" t="s">
        <v>122</v>
      </c>
      <c r="C86" s="97" t="n">
        <v>3</v>
      </c>
      <c r="D86" s="0" t="n">
        <f aca="false">$C86*VLOOKUP($B86,FoodDB!$A$2:$I$1014,3,0)</f>
        <v>18</v>
      </c>
      <c r="E86" s="0" t="n">
        <f aca="false">$C86*VLOOKUP($B86,FoodDB!$A$2:$I$1014,4,0)</f>
        <v>0</v>
      </c>
      <c r="F86" s="0" t="n">
        <f aca="false">$C86*VLOOKUP($B86,FoodDB!$A$2:$I$1014,5,0)</f>
        <v>21</v>
      </c>
      <c r="G86" s="0" t="n">
        <f aca="false">$C86*VLOOKUP($B86,FoodDB!$A$2:$I$1014,6,0)</f>
        <v>162</v>
      </c>
      <c r="H86" s="0" t="n">
        <f aca="false">$C86*VLOOKUP($B86,FoodDB!$A$2:$I$1014,7,0)</f>
        <v>0</v>
      </c>
      <c r="I86" s="0" t="n">
        <f aca="false">$C86*VLOOKUP($B86,FoodDB!$A$2:$I$1014,8,0)</f>
        <v>84</v>
      </c>
      <c r="J86" s="0" t="n">
        <f aca="false">$C86*VLOOKUP($B86,FoodDB!$A$2:$I$1014,9,0)</f>
        <v>246</v>
      </c>
    </row>
    <row r="87" customFormat="false" ht="15" hidden="false" customHeight="false" outlineLevel="0" collapsed="false">
      <c r="B87" s="96" t="s">
        <v>104</v>
      </c>
      <c r="C87" s="97" t="n">
        <v>1.1</v>
      </c>
      <c r="D87" s="0" t="n">
        <f aca="false">$C87*VLOOKUP($B87,FoodDB!$A$2:$I$1014,3,0)</f>
        <v>0.88</v>
      </c>
      <c r="E87" s="0" t="n">
        <f aca="false">$C87*VLOOKUP($B87,FoodDB!$A$2:$I$1014,4,0)</f>
        <v>0</v>
      </c>
      <c r="F87" s="0" t="n">
        <f aca="false">$C87*VLOOKUP($B87,FoodDB!$A$2:$I$1014,5,0)</f>
        <v>37.4</v>
      </c>
      <c r="G87" s="0" t="n">
        <f aca="false">$C87*VLOOKUP($B87,FoodDB!$A$2:$I$1014,6,0)</f>
        <v>7.92</v>
      </c>
      <c r="H87" s="0" t="n">
        <f aca="false">$C87*VLOOKUP($B87,FoodDB!$A$2:$I$1014,7,0)</f>
        <v>0</v>
      </c>
      <c r="I87" s="0" t="n">
        <f aca="false">$C87*VLOOKUP($B87,FoodDB!$A$2:$I$1014,8,0)</f>
        <v>149.6</v>
      </c>
      <c r="J87" s="0" t="n">
        <f aca="false">$C87*VLOOKUP($B87,FoodDB!$A$2:$I$1014,9,0)</f>
        <v>157.52</v>
      </c>
    </row>
    <row r="88" customFormat="false" ht="15" hidden="false" customHeight="false" outlineLevel="0" collapsed="false">
      <c r="B88" s="96" t="s">
        <v>99</v>
      </c>
      <c r="C88" s="97" t="n">
        <v>7</v>
      </c>
      <c r="D88" s="0" t="n">
        <f aca="false">$C88*VLOOKUP($B88,FoodDB!$A$2:$I$1014,3,0)</f>
        <v>0</v>
      </c>
      <c r="E88" s="0" t="n">
        <f aca="false">$C88*VLOOKUP($B88,FoodDB!$A$2:$I$1014,4,0)</f>
        <v>7</v>
      </c>
      <c r="F88" s="0" t="n">
        <f aca="false">$C88*VLOOKUP($B88,FoodDB!$A$2:$I$1014,5,0)</f>
        <v>4.2</v>
      </c>
      <c r="G88" s="0" t="n">
        <f aca="false">$C88*VLOOKUP($B88,FoodDB!$A$2:$I$1014,6,0)</f>
        <v>0</v>
      </c>
      <c r="H88" s="0" t="n">
        <f aca="false">$C88*VLOOKUP($B88,FoodDB!$A$2:$I$1014,7,0)</f>
        <v>28</v>
      </c>
      <c r="I88" s="0" t="n">
        <f aca="false">$C88*VLOOKUP($B88,FoodDB!$A$2:$I$1014,8,0)</f>
        <v>16.8</v>
      </c>
      <c r="J88" s="0" t="n">
        <f aca="false">$C88*VLOOKUP($B88,FoodDB!$A$2:$I$1014,9,0)</f>
        <v>44.8</v>
      </c>
    </row>
    <row r="89" customFormat="false" ht="15" hidden="false" customHeight="false" outlineLevel="0" collapsed="false">
      <c r="B89" s="96" t="s">
        <v>107</v>
      </c>
      <c r="C89" s="97" t="n">
        <v>0</v>
      </c>
      <c r="D89" s="0" t="n">
        <f aca="false">$C89*VLOOKUP($B89,FoodDB!$A$2:$I$1014,3,0)</f>
        <v>0</v>
      </c>
      <c r="E89" s="0" t="n">
        <f aca="false">$C89*VLOOKUP($B89,FoodDB!$A$2:$I$1014,4,0)</f>
        <v>0</v>
      </c>
      <c r="F89" s="0" t="n">
        <f aca="false">$C89*VLOOKUP($B89,FoodDB!$A$2:$I$1014,5,0)</f>
        <v>0</v>
      </c>
      <c r="G89" s="0" t="n">
        <f aca="false">$C89*VLOOKUP($B89,FoodDB!$A$2:$I$1014,6,0)</f>
        <v>0</v>
      </c>
      <c r="H89" s="0" t="n">
        <f aca="false">$C89*VLOOKUP($B89,FoodDB!$A$2:$I$1014,7,0)</f>
        <v>0</v>
      </c>
      <c r="I89" s="0" t="n">
        <f aca="false">$C89*VLOOKUP($B89,FoodDB!$A$2:$I$1014,8,0)</f>
        <v>0</v>
      </c>
      <c r="J89" s="0" t="n">
        <f aca="false">$C89*VLOOKUP($B89,FoodDB!$A$2:$I$1014,9,0)</f>
        <v>0</v>
      </c>
    </row>
    <row r="90" customFormat="false" ht="15" hidden="false" customHeight="false" outlineLevel="0" collapsed="false">
      <c r="B90" s="96" t="s">
        <v>107</v>
      </c>
      <c r="C90" s="97" t="n">
        <v>0</v>
      </c>
      <c r="D90" s="0" t="n">
        <f aca="false">$C90*VLOOKUP($B90,FoodDB!$A$2:$I$1014,3,0)</f>
        <v>0</v>
      </c>
      <c r="E90" s="0" t="n">
        <f aca="false">$C90*VLOOKUP($B90,FoodDB!$A$2:$I$1014,4,0)</f>
        <v>0</v>
      </c>
      <c r="F90" s="0" t="n">
        <f aca="false">$C90*VLOOKUP($B90,FoodDB!$A$2:$I$1014,5,0)</f>
        <v>0</v>
      </c>
      <c r="G90" s="0" t="n">
        <f aca="false">$C90*VLOOKUP($B90,FoodDB!$A$2:$I$1014,6,0)</f>
        <v>0</v>
      </c>
      <c r="H90" s="0" t="n">
        <f aca="false">$C90*VLOOKUP($B90,FoodDB!$A$2:$I$1014,7,0)</f>
        <v>0</v>
      </c>
      <c r="I90" s="0" t="n">
        <f aca="false">$C90*VLOOKUP($B90,FoodDB!$A$2:$I$1014,8,0)</f>
        <v>0</v>
      </c>
      <c r="J90" s="0" t="n">
        <f aca="false">$C90*VLOOKUP($B90,FoodDB!$A$2:$I$1014,9,0)</f>
        <v>0</v>
      </c>
    </row>
    <row r="91" customFormat="false" ht="15" hidden="false" customHeight="false" outlineLevel="0" collapsed="false">
      <c r="B91" s="96" t="s">
        <v>107</v>
      </c>
      <c r="C91" s="97" t="n">
        <v>0</v>
      </c>
      <c r="D91" s="0" t="n">
        <f aca="false">$C91*VLOOKUP($B91,FoodDB!$A$2:$I$1014,3,0)</f>
        <v>0</v>
      </c>
      <c r="E91" s="0" t="n">
        <f aca="false">$C91*VLOOKUP($B91,FoodDB!$A$2:$I$1014,4,0)</f>
        <v>0</v>
      </c>
      <c r="F91" s="0" t="n">
        <f aca="false">$C91*VLOOKUP($B91,FoodDB!$A$2:$I$1014,5,0)</f>
        <v>0</v>
      </c>
      <c r="G91" s="0" t="n">
        <f aca="false">$C91*VLOOKUP($B91,FoodDB!$A$2:$I$1014,6,0)</f>
        <v>0</v>
      </c>
      <c r="H91" s="0" t="n">
        <f aca="false">$C91*VLOOKUP($B91,FoodDB!$A$2:$I$1014,7,0)</f>
        <v>0</v>
      </c>
      <c r="I91" s="0" t="n">
        <f aca="false">$C91*VLOOKUP($B91,FoodDB!$A$2:$I$1014,8,0)</f>
        <v>0</v>
      </c>
      <c r="J91" s="0" t="n">
        <f aca="false">$C91*VLOOKUP($B91,FoodDB!$A$2:$I$1014,9,0)</f>
        <v>0</v>
      </c>
    </row>
    <row r="92" customFormat="false" ht="15" hidden="false" customHeight="false" outlineLevel="0" collapsed="false">
      <c r="A92" s="0" t="s">
        <v>97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101</v>
      </c>
      <c r="B93" s="0" t="s">
        <v>102</v>
      </c>
      <c r="E93" s="100"/>
      <c r="F93" s="100"/>
      <c r="G93" s="100" t="n">
        <f aca="false">VLOOKUP($A85,LossChart!$A$3:$AB$105,14,0)</f>
        <v>408.456308115281</v>
      </c>
      <c r="H93" s="100" t="n">
        <f aca="false">VLOOKUP($A85,LossChart!$A$3:$AB$105,15,0)</f>
        <v>80</v>
      </c>
      <c r="I93" s="100" t="n">
        <f aca="false">VLOOKUP($A85,LossChart!$A$3:$AB$105,16,0)</f>
        <v>482.474652711422</v>
      </c>
      <c r="J93" s="100" t="n">
        <f aca="false">VLOOKUP($A85,LossChart!$A$3:$AB$105,17,0)</f>
        <v>970.930960826704</v>
      </c>
      <c r="K93" s="100"/>
    </row>
    <row r="94" customFormat="false" ht="15" hidden="false" customHeight="false" outlineLevel="0" collapsed="false">
      <c r="A94" s="0" t="s">
        <v>103</v>
      </c>
      <c r="G94" s="0" t="n">
        <f aca="false">G93-G92</f>
        <v>-85.4636918847188</v>
      </c>
      <c r="H94" s="0" t="n">
        <f aca="false">H93-H92</f>
        <v>52</v>
      </c>
      <c r="I94" s="0" t="n">
        <f aca="false">I93-I92</f>
        <v>24.0746527114223</v>
      </c>
      <c r="J94" s="0" t="n">
        <f aca="false">J93-J92</f>
        <v>-9.3890391732964</v>
      </c>
    </row>
    <row r="96" customFormat="false" ht="60" hidden="false" customHeight="false" outlineLevel="0" collapsed="false">
      <c r="A96" s="21" t="s">
        <v>63</v>
      </c>
      <c r="B96" s="21" t="s">
        <v>92</v>
      </c>
      <c r="C96" s="21" t="s">
        <v>93</v>
      </c>
      <c r="D96" s="94" t="str">
        <f aca="false">FoodDB!$C$1</f>
        <v>Fat
(g)</v>
      </c>
      <c r="E96" s="94" t="str">
        <f aca="false">FoodDB!$D$1</f>
        <v> 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109</v>
      </c>
      <c r="M96" s="94" t="s">
        <v>110</v>
      </c>
      <c r="N96" s="94" t="s">
        <v>111</v>
      </c>
      <c r="O96" s="94" t="s">
        <v>112</v>
      </c>
      <c r="P96" s="94" t="s">
        <v>117</v>
      </c>
      <c r="Q96" s="94" t="s">
        <v>118</v>
      </c>
      <c r="R96" s="94" t="s">
        <v>119</v>
      </c>
      <c r="S96" s="94" t="s">
        <v>120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104</v>
      </c>
      <c r="C97" s="97" t="n">
        <v>1.2</v>
      </c>
      <c r="D97" s="0" t="n">
        <f aca="false">$C97*VLOOKUP($B97,FoodDB!$A$2:$I$1014,3,0)</f>
        <v>0.96</v>
      </c>
      <c r="E97" s="0" t="n">
        <f aca="false">$C97*VLOOKUP($B97,FoodDB!$A$2:$I$1014,4,0)</f>
        <v>0</v>
      </c>
      <c r="F97" s="0" t="n">
        <f aca="false">$C97*VLOOKUP($B97,FoodDB!$A$2:$I$1014,5,0)</f>
        <v>40.8</v>
      </c>
      <c r="G97" s="0" t="n">
        <f aca="false">$C97*VLOOKUP($B97,FoodDB!$A$2:$I$1014,6,0)</f>
        <v>8.64</v>
      </c>
      <c r="H97" s="0" t="n">
        <f aca="false">$C97*VLOOKUP($B97,FoodDB!$A$2:$I$1014,7,0)</f>
        <v>0</v>
      </c>
      <c r="I97" s="0" t="n">
        <f aca="false">$C97*VLOOKUP($B97,FoodDB!$A$2:$I$1014,8,0)</f>
        <v>163.2</v>
      </c>
      <c r="J97" s="0" t="n">
        <f aca="false">$C97*VLOOKUP($B97,FoodDB!$A$2:$I$1014,9,0)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14.3034995841205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38.2689384257081</v>
      </c>
      <c r="S97" s="100" t="n">
        <f aca="false">VLOOKUP($A97,LossChart!$A$3:$AB$105,17,0)-O97</f>
        <v>52.0010094383999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98</v>
      </c>
      <c r="C98" s="97" t="n">
        <v>4</v>
      </c>
      <c r="D98" s="0" t="n">
        <f aca="false">$C98*VLOOKUP($B98,FoodDB!$A$2:$I$1014,3,0)</f>
        <v>24.72</v>
      </c>
      <c r="E98" s="0" t="n">
        <f aca="false">$C98*VLOOKUP($B98,FoodDB!$A$2:$I$1014,4,0)</f>
        <v>0</v>
      </c>
      <c r="F98" s="0" t="n">
        <f aca="false">$C98*VLOOKUP($B98,FoodDB!$A$2:$I$1014,5,0)</f>
        <v>34.08</v>
      </c>
      <c r="G98" s="0" t="n">
        <f aca="false">$C98*VLOOKUP($B98,FoodDB!$A$2:$I$1014,6,0)</f>
        <v>222.48</v>
      </c>
      <c r="H98" s="0" t="n">
        <f aca="false">$C98*VLOOKUP($B98,FoodDB!$A$2:$I$1014,7,0)</f>
        <v>0</v>
      </c>
      <c r="I98" s="0" t="n">
        <f aca="false">$C98*VLOOKUP($B98,FoodDB!$A$2:$I$1014,8,0)</f>
        <v>136.32</v>
      </c>
      <c r="J98" s="0" t="n">
        <f aca="false">$C98*VLOOKUP($B98,FoodDB!$A$2:$I$1014,9,0)</f>
        <v>358.8</v>
      </c>
    </row>
    <row r="99" customFormat="false" ht="15" hidden="false" customHeight="false" outlineLevel="0" collapsed="false">
      <c r="B99" s="96" t="s">
        <v>99</v>
      </c>
      <c r="C99" s="97" t="n">
        <v>7</v>
      </c>
      <c r="D99" s="0" t="n">
        <f aca="false">$C99*VLOOKUP($B99,FoodDB!$A$2:$I$1014,3,0)</f>
        <v>0</v>
      </c>
      <c r="E99" s="0" t="n">
        <f aca="false">$C99*VLOOKUP($B99,FoodDB!$A$2:$I$1014,4,0)</f>
        <v>7</v>
      </c>
      <c r="F99" s="0" t="n">
        <f aca="false">$C99*VLOOKUP($B99,FoodDB!$A$2:$I$1014,5,0)</f>
        <v>4.2</v>
      </c>
      <c r="G99" s="0" t="n">
        <f aca="false">$C99*VLOOKUP($B99,FoodDB!$A$2:$I$1014,6,0)</f>
        <v>0</v>
      </c>
      <c r="H99" s="0" t="n">
        <f aca="false">$C99*VLOOKUP($B99,FoodDB!$A$2:$I$1014,7,0)</f>
        <v>28</v>
      </c>
      <c r="I99" s="0" t="n">
        <f aca="false">$C99*VLOOKUP($B99,FoodDB!$A$2:$I$1014,8,0)</f>
        <v>16.8</v>
      </c>
      <c r="J99" s="0" t="n">
        <f aca="false">$C99*VLOOKUP($B99,FoodDB!$A$2:$I$1014,9,0)</f>
        <v>44.8</v>
      </c>
    </row>
    <row r="100" customFormat="false" ht="15" hidden="false" customHeight="false" outlineLevel="0" collapsed="false">
      <c r="B100" s="96" t="s">
        <v>96</v>
      </c>
      <c r="C100" s="97" t="n">
        <v>2</v>
      </c>
      <c r="D100" s="0" t="n">
        <f aca="false">$C100*VLOOKUP($B100,FoodDB!$A$2:$I$1014,3,0)</f>
        <v>18</v>
      </c>
      <c r="E100" s="0" t="n">
        <f aca="false">$C100*VLOOKUP($B100,FoodDB!$A$2:$I$1014,4,0)</f>
        <v>4</v>
      </c>
      <c r="F100" s="0" t="n">
        <f aca="false">$C100*VLOOKUP($B100,FoodDB!$A$2:$I$1014,5,0)</f>
        <v>9.4</v>
      </c>
      <c r="G100" s="0" t="n">
        <f aca="false">$C100*VLOOKUP($B100,FoodDB!$A$2:$I$1014,6,0)</f>
        <v>162</v>
      </c>
      <c r="H100" s="0" t="n">
        <f aca="false">$C100*VLOOKUP($B100,FoodDB!$A$2:$I$1014,7,0)</f>
        <v>16</v>
      </c>
      <c r="I100" s="0" t="n">
        <f aca="false">$C100*VLOOKUP($B100,FoodDB!$A$2:$I$1014,8,0)</f>
        <v>37.6</v>
      </c>
      <c r="J100" s="0" t="n">
        <f aca="false">$C100*VLOOKUP($B100,FoodDB!$A$2:$I$1014,9,0)</f>
        <v>215.6</v>
      </c>
    </row>
    <row r="101" customFormat="false" ht="15" hidden="false" customHeight="false" outlineLevel="0" collapsed="false">
      <c r="B101" s="96" t="s">
        <v>95</v>
      </c>
      <c r="C101" s="97" t="n">
        <v>8</v>
      </c>
      <c r="D101" s="0" t="n">
        <f aca="false">$C101*VLOOKUP($B101,FoodDB!$A$2:$I$1014,3,0)</f>
        <v>0</v>
      </c>
      <c r="E101" s="0" t="n">
        <f aca="false">$C101*VLOOKUP($B101,FoodDB!$A$2:$I$1014,4,0)</f>
        <v>5.14285714285714</v>
      </c>
      <c r="F101" s="0" t="n">
        <f aca="false">$C101*VLOOKUP($B101,FoodDB!$A$2:$I$1014,5,0)</f>
        <v>2.57142857142857</v>
      </c>
      <c r="G101" s="0" t="n">
        <f aca="false">$C101*VLOOKUP($B101,FoodDB!$A$2:$I$1014,6,0)</f>
        <v>0</v>
      </c>
      <c r="H101" s="0" t="n">
        <f aca="false">$C101*VLOOKUP($B101,FoodDB!$A$2:$I$1014,7,0)</f>
        <v>20.5714285714286</v>
      </c>
      <c r="I101" s="0" t="n">
        <f aca="false">$C101*VLOOKUP($B101,FoodDB!$A$2:$I$1014,8,0)</f>
        <v>10.2857142857143</v>
      </c>
      <c r="J101" s="0" t="n">
        <f aca="false">$C101*VLOOKUP($B101,FoodDB!$A$2:$I$1014,9,0)</f>
        <v>30.8571428571429</v>
      </c>
    </row>
    <row r="102" customFormat="false" ht="15" hidden="false" customHeight="false" outlineLevel="0" collapsed="false">
      <c r="B102" s="96" t="s">
        <v>123</v>
      </c>
      <c r="C102" s="97" t="n">
        <v>2</v>
      </c>
      <c r="D102" s="0" t="n">
        <f aca="false">$C102*VLOOKUP($B102,FoodDB!$A$2:$I$1014,3,0)</f>
        <v>1</v>
      </c>
      <c r="E102" s="0" t="n">
        <f aca="false">$C102*VLOOKUP($B102,FoodDB!$A$2:$I$1014,4,0)</f>
        <v>4</v>
      </c>
      <c r="F102" s="0" t="n">
        <f aca="false">$C102*VLOOKUP($B102,FoodDB!$A$2:$I$1014,5,0)</f>
        <v>20</v>
      </c>
      <c r="G102" s="0" t="n">
        <f aca="false">$C102*VLOOKUP($B102,FoodDB!$A$2:$I$1014,6,0)</f>
        <v>9</v>
      </c>
      <c r="H102" s="0" t="n">
        <f aca="false">$C102*VLOOKUP($B102,FoodDB!$A$2:$I$1014,7,0)</f>
        <v>16</v>
      </c>
      <c r="I102" s="0" t="n">
        <f aca="false">$C102*VLOOKUP($B102,FoodDB!$A$2:$I$1014,8,0)</f>
        <v>80</v>
      </c>
      <c r="J102" s="0" t="n">
        <f aca="false">$C102*VLOOKUP($B102,FoodDB!$A$2:$I$1014,9,0)</f>
        <v>105</v>
      </c>
    </row>
    <row r="103" customFormat="false" ht="15" hidden="false" customHeight="false" outlineLevel="0" collapsed="false">
      <c r="B103" s="96" t="s">
        <v>107</v>
      </c>
      <c r="C103" s="97" t="n">
        <v>0</v>
      </c>
      <c r="D103" s="0" t="n">
        <f aca="false">$C103*VLOOKUP($B103,FoodDB!$A$2:$I$1014,3,0)</f>
        <v>0</v>
      </c>
      <c r="E103" s="0" t="n">
        <f aca="false">$C103*VLOOKUP($B103,FoodDB!$A$2:$I$1014,4,0)</f>
        <v>0</v>
      </c>
      <c r="F103" s="0" t="n">
        <f aca="false">$C103*VLOOKUP($B103,FoodDB!$A$2:$I$1014,5,0)</f>
        <v>0</v>
      </c>
      <c r="G103" s="0" t="n">
        <f aca="false">$C103*VLOOKUP($B103,FoodDB!$A$2:$I$1014,6,0)</f>
        <v>0</v>
      </c>
      <c r="H103" s="0" t="n">
        <f aca="false">$C103*VLOOKUP($B103,FoodDB!$A$2:$I$1014,7,0)</f>
        <v>0</v>
      </c>
      <c r="I103" s="0" t="n">
        <f aca="false">$C103*VLOOKUP($B103,FoodDB!$A$2:$I$1014,8,0)</f>
        <v>0</v>
      </c>
      <c r="J103" s="0" t="n">
        <f aca="false">$C103*VLOOKUP($B103,FoodDB!$A$2:$I$1014,9,0)</f>
        <v>0</v>
      </c>
    </row>
    <row r="104" customFormat="false" ht="15" hidden="false" customHeight="false" outlineLevel="0" collapsed="false">
      <c r="A104" s="0" t="s">
        <v>97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101</v>
      </c>
      <c r="B105" s="0" t="s">
        <v>102</v>
      </c>
      <c r="E105" s="100"/>
      <c r="F105" s="100"/>
      <c r="G105" s="100" t="n">
        <f aca="false">VLOOKUP($A97,LossChart!$A$3:$AB$105,14,0)</f>
        <v>416.42349958412</v>
      </c>
      <c r="H105" s="100" t="n">
        <f aca="false">VLOOKUP($A97,LossChart!$A$3:$AB$105,15,0)</f>
        <v>80</v>
      </c>
      <c r="I105" s="100" t="n">
        <f aca="false">VLOOKUP($A97,LossChart!$A$3:$AB$105,16,0)</f>
        <v>482.474652711422</v>
      </c>
      <c r="J105" s="100" t="n">
        <f aca="false">VLOOKUP($A97,LossChart!$A$3:$AB$105,17,0)</f>
        <v>978.898152295543</v>
      </c>
      <c r="K105" s="100"/>
    </row>
    <row r="106" customFormat="false" ht="15" hidden="false" customHeight="false" outlineLevel="0" collapsed="false">
      <c r="A106" s="0" t="s">
        <v>103</v>
      </c>
      <c r="G106" s="0" t="n">
        <f aca="false">G105-G104</f>
        <v>14.3034995841205</v>
      </c>
      <c r="H106" s="0" t="n">
        <f aca="false">H105-H104</f>
        <v>-0.571428571428569</v>
      </c>
      <c r="I106" s="0" t="n">
        <f aca="false">I105-I104</f>
        <v>38.2689384257081</v>
      </c>
      <c r="J106" s="0" t="n">
        <f aca="false">J105-J104</f>
        <v>52.0010094383999</v>
      </c>
    </row>
    <row r="108" customFormat="false" ht="60" hidden="false" customHeight="false" outlineLevel="0" collapsed="false">
      <c r="A108" s="21" t="s">
        <v>63</v>
      </c>
      <c r="B108" s="21" t="s">
        <v>92</v>
      </c>
      <c r="C108" s="21" t="s">
        <v>93</v>
      </c>
      <c r="D108" s="94" t="str">
        <f aca="false">FoodDB!$C$1</f>
        <v>Fat
(g)</v>
      </c>
      <c r="E108" s="94" t="str">
        <f aca="false">FoodDB!$D$1</f>
        <v> 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109</v>
      </c>
      <c r="M108" s="94" t="s">
        <v>110</v>
      </c>
      <c r="N108" s="94" t="s">
        <v>111</v>
      </c>
      <c r="O108" s="94" t="s">
        <v>112</v>
      </c>
      <c r="P108" s="94" t="s">
        <v>117</v>
      </c>
      <c r="Q108" s="94" t="s">
        <v>118</v>
      </c>
      <c r="R108" s="94" t="s">
        <v>119</v>
      </c>
      <c r="S108" s="94" t="s">
        <v>120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94</v>
      </c>
      <c r="C109" s="97" t="n">
        <v>1</v>
      </c>
      <c r="D109" s="0" t="n">
        <f aca="false">$C109*VLOOKUP($B109,FoodDB!$A$2:$I$1014,3,0)</f>
        <v>0.5</v>
      </c>
      <c r="E109" s="0" t="n">
        <f aca="false">$C109*VLOOKUP($B109,FoodDB!$A$2:$I$1014,4,0)</f>
        <v>0</v>
      </c>
      <c r="F109" s="0" t="n">
        <f aca="false">$C109*VLOOKUP($B109,FoodDB!$A$2:$I$1014,5,0)</f>
        <v>50</v>
      </c>
      <c r="G109" s="0" t="n">
        <f aca="false">$C109*VLOOKUP($B109,FoodDB!$A$2:$I$1014,6,0)</f>
        <v>4.5</v>
      </c>
      <c r="H109" s="0" t="n">
        <f aca="false">$C109*VLOOKUP($B109,FoodDB!$A$2:$I$1014,7,0)</f>
        <v>0</v>
      </c>
      <c r="I109" s="0" t="n">
        <f aca="false">$C109*VLOOKUP($B109,FoodDB!$A$2:$I$1014,8,0)</f>
        <v>200</v>
      </c>
      <c r="J109" s="0" t="n">
        <f aca="false">$C109*VLOOKUP($B109,FoodDB!$A$2:$I$1014,9,0)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-38.2300948222706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-15.8110615742919</v>
      </c>
      <c r="S109" s="100" t="n">
        <f aca="false">VLOOKUP($A109,LossChart!$A$3:$AB$105,17,0)-O109</f>
        <v>-26.6125849679911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98</v>
      </c>
      <c r="C110" s="97" t="n">
        <v>5</v>
      </c>
      <c r="D110" s="0" t="n">
        <f aca="false">$C110*VLOOKUP($B110,FoodDB!$A$2:$I$1014,3,0)</f>
        <v>30.9</v>
      </c>
      <c r="E110" s="0" t="n">
        <f aca="false">$C110*VLOOKUP($B110,FoodDB!$A$2:$I$1014,4,0)</f>
        <v>0</v>
      </c>
      <c r="F110" s="0" t="n">
        <f aca="false">$C110*VLOOKUP($B110,FoodDB!$A$2:$I$1014,5,0)</f>
        <v>42.6</v>
      </c>
      <c r="G110" s="0" t="n">
        <f aca="false">$C110*VLOOKUP($B110,FoodDB!$A$2:$I$1014,6,0)</f>
        <v>278.1</v>
      </c>
      <c r="H110" s="0" t="n">
        <f aca="false">$C110*VLOOKUP($B110,FoodDB!$A$2:$I$1014,7,0)</f>
        <v>0</v>
      </c>
      <c r="I110" s="0" t="n">
        <f aca="false">$C110*VLOOKUP($B110,FoodDB!$A$2:$I$1014,8,0)</f>
        <v>170.4</v>
      </c>
      <c r="J110" s="0" t="n">
        <f aca="false">$C110*VLOOKUP($B110,FoodDB!$A$2:$I$1014,9,0)</f>
        <v>448.5</v>
      </c>
    </row>
    <row r="111" customFormat="false" ht="15" hidden="false" customHeight="false" outlineLevel="0" collapsed="false">
      <c r="B111" s="96" t="s">
        <v>106</v>
      </c>
      <c r="C111" s="97" t="n">
        <v>2</v>
      </c>
      <c r="D111" s="0" t="n">
        <f aca="false">$C111*VLOOKUP($B111,FoodDB!$A$2:$I$1014,3,0)</f>
        <v>1</v>
      </c>
      <c r="E111" s="0" t="n">
        <f aca="false">$C111*VLOOKUP($B111,FoodDB!$A$2:$I$1014,4,0)</f>
        <v>0</v>
      </c>
      <c r="F111" s="0" t="n">
        <f aca="false">$C111*VLOOKUP($B111,FoodDB!$A$2:$I$1014,5,0)</f>
        <v>0</v>
      </c>
      <c r="G111" s="0" t="n">
        <f aca="false">$C111*VLOOKUP($B111,FoodDB!$A$2:$I$1014,6,0)</f>
        <v>9</v>
      </c>
      <c r="H111" s="0" t="n">
        <f aca="false">$C111*VLOOKUP($B111,FoodDB!$A$2:$I$1014,7,0)</f>
        <v>0</v>
      </c>
      <c r="I111" s="0" t="n">
        <f aca="false">$C111*VLOOKUP($B111,FoodDB!$A$2:$I$1014,8,0)</f>
        <v>0</v>
      </c>
      <c r="J111" s="0" t="n">
        <f aca="false">$C111*VLOOKUP($B111,FoodDB!$A$2:$I$1014,9,0)</f>
        <v>9</v>
      </c>
    </row>
    <row r="112" customFormat="false" ht="15" hidden="false" customHeight="false" outlineLevel="0" collapsed="false">
      <c r="B112" s="96" t="s">
        <v>123</v>
      </c>
      <c r="C112" s="97" t="n">
        <v>2</v>
      </c>
      <c r="D112" s="0" t="n">
        <f aca="false">$C112*VLOOKUP($B112,FoodDB!$A$2:$I$1014,3,0)</f>
        <v>1</v>
      </c>
      <c r="E112" s="0" t="n">
        <f aca="false">$C112*VLOOKUP($B112,FoodDB!$A$2:$I$1014,4,0)</f>
        <v>4</v>
      </c>
      <c r="F112" s="0" t="n">
        <f aca="false">$C112*VLOOKUP($B112,FoodDB!$A$2:$I$1014,5,0)</f>
        <v>20</v>
      </c>
      <c r="G112" s="0" t="n">
        <f aca="false">$C112*VLOOKUP($B112,FoodDB!$A$2:$I$1014,6,0)</f>
        <v>9</v>
      </c>
      <c r="H112" s="0" t="n">
        <f aca="false">$C112*VLOOKUP($B112,FoodDB!$A$2:$I$1014,7,0)</f>
        <v>16</v>
      </c>
      <c r="I112" s="0" t="n">
        <f aca="false">$C112*VLOOKUP($B112,FoodDB!$A$2:$I$1014,8,0)</f>
        <v>80</v>
      </c>
      <c r="J112" s="0" t="n">
        <f aca="false">$C112*VLOOKUP($B112,FoodDB!$A$2:$I$1014,9,0)</f>
        <v>105</v>
      </c>
    </row>
    <row r="113" customFormat="false" ht="15" hidden="false" customHeight="false" outlineLevel="0" collapsed="false">
      <c r="B113" s="96" t="s">
        <v>95</v>
      </c>
      <c r="C113" s="97" t="n">
        <v>8</v>
      </c>
      <c r="D113" s="0" t="n">
        <f aca="false">$C113*VLOOKUP($B113,FoodDB!$A$2:$I$1014,3,0)</f>
        <v>0</v>
      </c>
      <c r="E113" s="0" t="n">
        <f aca="false">$C113*VLOOKUP($B113,FoodDB!$A$2:$I$1014,4,0)</f>
        <v>5.14285714285714</v>
      </c>
      <c r="F113" s="0" t="n">
        <f aca="false">$C113*VLOOKUP($B113,FoodDB!$A$2:$I$1014,5,0)</f>
        <v>2.57142857142857</v>
      </c>
      <c r="G113" s="0" t="n">
        <f aca="false">$C113*VLOOKUP($B113,FoodDB!$A$2:$I$1014,6,0)</f>
        <v>0</v>
      </c>
      <c r="H113" s="0" t="n">
        <f aca="false">$C113*VLOOKUP($B113,FoodDB!$A$2:$I$1014,7,0)</f>
        <v>20.5714285714286</v>
      </c>
      <c r="I113" s="0" t="n">
        <f aca="false">$C113*VLOOKUP($B113,FoodDB!$A$2:$I$1014,8,0)</f>
        <v>10.2857142857143</v>
      </c>
      <c r="J113" s="0" t="n">
        <f aca="false">$C113*VLOOKUP($B113,FoodDB!$A$2:$I$1014,9,0)</f>
        <v>30.8571428571429</v>
      </c>
    </row>
    <row r="114" customFormat="false" ht="15" hidden="false" customHeight="false" outlineLevel="0" collapsed="false">
      <c r="B114" s="96" t="s">
        <v>96</v>
      </c>
      <c r="C114" s="97" t="n">
        <v>2</v>
      </c>
      <c r="D114" s="0" t="n">
        <f aca="false">$C114*VLOOKUP($B114,FoodDB!$A$2:$I$1014,3,0)</f>
        <v>18</v>
      </c>
      <c r="E114" s="0" t="n">
        <f aca="false">$C114*VLOOKUP($B114,FoodDB!$A$2:$I$1014,4,0)</f>
        <v>4</v>
      </c>
      <c r="F114" s="0" t="n">
        <f aca="false">$C114*VLOOKUP($B114,FoodDB!$A$2:$I$1014,5,0)</f>
        <v>9.4</v>
      </c>
      <c r="G114" s="0" t="n">
        <f aca="false">$C114*VLOOKUP($B114,FoodDB!$A$2:$I$1014,6,0)</f>
        <v>162</v>
      </c>
      <c r="H114" s="0" t="n">
        <f aca="false">$C114*VLOOKUP($B114,FoodDB!$A$2:$I$1014,7,0)</f>
        <v>16</v>
      </c>
      <c r="I114" s="0" t="n">
        <f aca="false">$C114*VLOOKUP($B114,FoodDB!$A$2:$I$1014,8,0)</f>
        <v>37.6</v>
      </c>
      <c r="J114" s="0" t="n">
        <f aca="false">$C114*VLOOKUP($B114,FoodDB!$A$2:$I$1014,9,0)</f>
        <v>215.6</v>
      </c>
    </row>
    <row r="115" customFormat="false" ht="15" hidden="false" customHeight="false" outlineLevel="0" collapsed="false">
      <c r="B115" s="96" t="s">
        <v>107</v>
      </c>
      <c r="C115" s="97" t="n">
        <v>0</v>
      </c>
      <c r="D115" s="0" t="n">
        <f aca="false">$C115*VLOOKUP($B115,FoodDB!$A$2:$I$1014,3,0)</f>
        <v>0</v>
      </c>
      <c r="E115" s="0" t="n">
        <f aca="false">$C115*VLOOKUP($B115,FoodDB!$A$2:$I$1014,4,0)</f>
        <v>0</v>
      </c>
      <c r="F115" s="0" t="n">
        <f aca="false">$C115*VLOOKUP($B115,FoodDB!$A$2:$I$1014,5,0)</f>
        <v>0</v>
      </c>
      <c r="G115" s="0" t="n">
        <f aca="false">$C115*VLOOKUP($B115,FoodDB!$A$2:$I$1014,6,0)</f>
        <v>0</v>
      </c>
      <c r="H115" s="0" t="n">
        <f aca="false">$C115*VLOOKUP($B115,FoodDB!$A$2:$I$1014,7,0)</f>
        <v>0</v>
      </c>
      <c r="I115" s="0" t="n">
        <f aca="false">$C115*VLOOKUP($B115,FoodDB!$A$2:$I$1014,8,0)</f>
        <v>0</v>
      </c>
      <c r="J115" s="0" t="n">
        <f aca="false">$C115*VLOOKUP($B115,FoodDB!$A$2:$I$1014,9,0)</f>
        <v>0</v>
      </c>
    </row>
    <row r="116" customFormat="false" ht="15" hidden="false" customHeight="false" outlineLevel="0" collapsed="false">
      <c r="A116" s="0" t="s">
        <v>97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101</v>
      </c>
      <c r="B117" s="0" t="s">
        <v>102</v>
      </c>
      <c r="E117" s="100"/>
      <c r="F117" s="100"/>
      <c r="G117" s="100" t="n">
        <f aca="false">VLOOKUP($A109,LossChart!$A$3:$AB$105,14,0)</f>
        <v>424.369905177729</v>
      </c>
      <c r="H117" s="100" t="n">
        <f aca="false">VLOOKUP($A109,LossChart!$A$3:$AB$105,15,0)</f>
        <v>80</v>
      </c>
      <c r="I117" s="100" t="n">
        <f aca="false">VLOOKUP($A109,LossChart!$A$3:$AB$105,16,0)</f>
        <v>482.474652711422</v>
      </c>
      <c r="J117" s="100" t="n">
        <f aca="false">VLOOKUP($A109,LossChart!$A$3:$AB$105,17,0)</f>
        <v>986.844557889152</v>
      </c>
      <c r="K117" s="100"/>
    </row>
    <row r="118" customFormat="false" ht="15" hidden="false" customHeight="false" outlineLevel="0" collapsed="false">
      <c r="A118" s="0" t="s">
        <v>103</v>
      </c>
      <c r="G118" s="0" t="n">
        <f aca="false">G117-G116</f>
        <v>-38.2300948222706</v>
      </c>
      <c r="H118" s="0" t="n">
        <f aca="false">H117-H116</f>
        <v>27.4285714285714</v>
      </c>
      <c r="I118" s="0" t="n">
        <f aca="false">I117-I116</f>
        <v>-15.8110615742919</v>
      </c>
      <c r="J118" s="0" t="n">
        <f aca="false">J117-J116</f>
        <v>-26.6125849679911</v>
      </c>
    </row>
    <row r="120" customFormat="false" ht="60" hidden="false" customHeight="false" outlineLevel="0" collapsed="false">
      <c r="A120" s="21" t="s">
        <v>63</v>
      </c>
      <c r="B120" s="21" t="s">
        <v>92</v>
      </c>
      <c r="C120" s="21" t="s">
        <v>93</v>
      </c>
      <c r="D120" s="94" t="str">
        <f aca="false">FoodDB!$C$1</f>
        <v>Fat
(g)</v>
      </c>
      <c r="E120" s="94" t="str">
        <f aca="false">FoodDB!$D$1</f>
        <v> 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109</v>
      </c>
      <c r="M120" s="94" t="s">
        <v>110</v>
      </c>
      <c r="N120" s="94" t="s">
        <v>111</v>
      </c>
      <c r="O120" s="94" t="s">
        <v>112</v>
      </c>
      <c r="P120" s="94" t="s">
        <v>117</v>
      </c>
      <c r="Q120" s="94" t="s">
        <v>118</v>
      </c>
      <c r="R120" s="94" t="s">
        <v>119</v>
      </c>
      <c r="S120" s="94" t="s">
        <v>120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124</v>
      </c>
      <c r="C121" s="97" t="n">
        <v>2</v>
      </c>
      <c r="D121" s="0" t="n">
        <f aca="false">$C121*VLOOKUP($B121,FoodDB!$A$2:$I$1014,3,0)</f>
        <v>3</v>
      </c>
      <c r="E121" s="0" t="n">
        <f aca="false">$C121*VLOOKUP($B121,FoodDB!$A$2:$I$1014,4,0)</f>
        <v>6</v>
      </c>
      <c r="F121" s="0" t="n">
        <f aca="false">$C121*VLOOKUP($B121,FoodDB!$A$2:$I$1014,5,0)</f>
        <v>50</v>
      </c>
      <c r="G121" s="0" t="n">
        <f aca="false">$C121*VLOOKUP($B121,FoodDB!$A$2:$I$1014,6,0)</f>
        <v>27</v>
      </c>
      <c r="H121" s="0" t="n">
        <f aca="false">$C121*VLOOKUP($B121,FoodDB!$A$2:$I$1014,7,0)</f>
        <v>24</v>
      </c>
      <c r="I121" s="0" t="n">
        <f aca="false">$C121*VLOOKUP($B121,FoodDB!$A$2:$I$1014,8,0)</f>
        <v>200</v>
      </c>
      <c r="J121" s="0" t="n">
        <f aca="false">$C121*VLOOKUP($B121,FoodDB!$A$2:$I$1014,9,0)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-37.2451715812652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-35.8110615742918</v>
      </c>
      <c r="S121" s="100" t="n">
        <f aca="false">VLOOKUP($A121,LossChart!$A$3:$AB$105,17,0)-O121</f>
        <v>-53.6276617269857</v>
      </c>
    </row>
    <row r="122" customFormat="false" ht="15" hidden="false" customHeight="false" outlineLevel="0" collapsed="false">
      <c r="B122" s="96" t="s">
        <v>94</v>
      </c>
      <c r="C122" s="97" t="n">
        <v>0.5</v>
      </c>
      <c r="D122" s="0" t="n">
        <f aca="false">$C122*VLOOKUP($B122,FoodDB!$A$2:$I$1014,3,0)</f>
        <v>0.25</v>
      </c>
      <c r="E122" s="0" t="n">
        <f aca="false">$C122*VLOOKUP($B122,FoodDB!$A$2:$I$1014,4,0)</f>
        <v>0</v>
      </c>
      <c r="F122" s="0" t="n">
        <f aca="false">$C122*VLOOKUP($B122,FoodDB!$A$2:$I$1014,5,0)</f>
        <v>25</v>
      </c>
      <c r="G122" s="0" t="n">
        <f aca="false">$C122*VLOOKUP($B122,FoodDB!$A$2:$I$1014,6,0)</f>
        <v>2.25</v>
      </c>
      <c r="H122" s="0" t="n">
        <f aca="false">$C122*VLOOKUP($B122,FoodDB!$A$2:$I$1014,7,0)</f>
        <v>0</v>
      </c>
      <c r="I122" s="0" t="n">
        <f aca="false">$C122*VLOOKUP($B122,FoodDB!$A$2:$I$1014,8,0)</f>
        <v>100</v>
      </c>
      <c r="J122" s="0" t="n">
        <f aca="false">$C122*VLOOKUP($B122,FoodDB!$A$2:$I$1014,9,0)</f>
        <v>102.25</v>
      </c>
    </row>
    <row r="123" customFormat="false" ht="15" hidden="false" customHeight="false" outlineLevel="0" collapsed="false">
      <c r="B123" s="96" t="s">
        <v>98</v>
      </c>
      <c r="C123" s="97" t="n">
        <v>5</v>
      </c>
      <c r="D123" s="0" t="n">
        <f aca="false">$C123*VLOOKUP($B123,FoodDB!$A$2:$I$1014,3,0)</f>
        <v>30.9</v>
      </c>
      <c r="E123" s="0" t="n">
        <f aca="false">$C123*VLOOKUP($B123,FoodDB!$A$2:$I$1014,4,0)</f>
        <v>0</v>
      </c>
      <c r="F123" s="0" t="n">
        <f aca="false">$C123*VLOOKUP($B123,FoodDB!$A$2:$I$1014,5,0)</f>
        <v>42.6</v>
      </c>
      <c r="G123" s="0" t="n">
        <f aca="false">$C123*VLOOKUP($B123,FoodDB!$A$2:$I$1014,6,0)</f>
        <v>278.1</v>
      </c>
      <c r="H123" s="0" t="n">
        <f aca="false">$C123*VLOOKUP($B123,FoodDB!$A$2:$I$1014,7,0)</f>
        <v>0</v>
      </c>
      <c r="I123" s="0" t="n">
        <f aca="false">$C123*VLOOKUP($B123,FoodDB!$A$2:$I$1014,8,0)</f>
        <v>170.4</v>
      </c>
      <c r="J123" s="0" t="n">
        <f aca="false">$C123*VLOOKUP($B123,FoodDB!$A$2:$I$1014,9,0)</f>
        <v>448.5</v>
      </c>
    </row>
    <row r="124" customFormat="false" ht="15" hidden="false" customHeight="false" outlineLevel="0" collapsed="false">
      <c r="B124" s="96" t="s">
        <v>95</v>
      </c>
      <c r="C124" s="97" t="n">
        <v>8</v>
      </c>
      <c r="D124" s="0" t="n">
        <f aca="false">$C124*VLOOKUP($B124,FoodDB!$A$2:$I$1014,3,0)</f>
        <v>0</v>
      </c>
      <c r="E124" s="0" t="n">
        <f aca="false">$C124*VLOOKUP($B124,FoodDB!$A$2:$I$1014,4,0)</f>
        <v>5.14285714285714</v>
      </c>
      <c r="F124" s="0" t="n">
        <f aca="false">$C124*VLOOKUP($B124,FoodDB!$A$2:$I$1014,5,0)</f>
        <v>2.57142857142857</v>
      </c>
      <c r="G124" s="0" t="n">
        <f aca="false">$C124*VLOOKUP($B124,FoodDB!$A$2:$I$1014,6,0)</f>
        <v>0</v>
      </c>
      <c r="H124" s="0" t="n">
        <f aca="false">$C124*VLOOKUP($B124,FoodDB!$A$2:$I$1014,7,0)</f>
        <v>20.5714285714286</v>
      </c>
      <c r="I124" s="0" t="n">
        <f aca="false">$C124*VLOOKUP($B124,FoodDB!$A$2:$I$1014,8,0)</f>
        <v>10.2857142857143</v>
      </c>
      <c r="J124" s="0" t="n">
        <f aca="false">$C124*VLOOKUP($B124,FoodDB!$A$2:$I$1014,9,0)</f>
        <v>30.8571428571429</v>
      </c>
    </row>
    <row r="125" customFormat="false" ht="15" hidden="false" customHeight="false" outlineLevel="0" collapsed="false">
      <c r="B125" s="96" t="s">
        <v>96</v>
      </c>
      <c r="C125" s="97" t="n">
        <v>2</v>
      </c>
      <c r="D125" s="0" t="n">
        <f aca="false">$C125*VLOOKUP($B125,FoodDB!$A$2:$I$1014,3,0)</f>
        <v>18</v>
      </c>
      <c r="E125" s="0" t="n">
        <f aca="false">$C125*VLOOKUP($B125,FoodDB!$A$2:$I$1014,4,0)</f>
        <v>4</v>
      </c>
      <c r="F125" s="0" t="n">
        <f aca="false">$C125*VLOOKUP($B125,FoodDB!$A$2:$I$1014,5,0)</f>
        <v>9.4</v>
      </c>
      <c r="G125" s="0" t="n">
        <f aca="false">$C125*VLOOKUP($B125,FoodDB!$A$2:$I$1014,6,0)</f>
        <v>162</v>
      </c>
      <c r="H125" s="0" t="n">
        <f aca="false">$C125*VLOOKUP($B125,FoodDB!$A$2:$I$1014,7,0)</f>
        <v>16</v>
      </c>
      <c r="I125" s="0" t="n">
        <f aca="false">$C125*VLOOKUP($B125,FoodDB!$A$2:$I$1014,8,0)</f>
        <v>37.6</v>
      </c>
      <c r="J125" s="0" t="n">
        <f aca="false">$C125*VLOOKUP($B125,FoodDB!$A$2:$I$1014,9,0)</f>
        <v>215.6</v>
      </c>
    </row>
    <row r="126" customFormat="false" ht="15" hidden="false" customHeight="false" outlineLevel="0" collapsed="false">
      <c r="B126" s="96" t="s">
        <v>107</v>
      </c>
      <c r="C126" s="97" t="n">
        <v>0</v>
      </c>
      <c r="D126" s="0" t="n">
        <f aca="false">$C126*VLOOKUP($B126,FoodDB!$A$2:$I$1014,3,0)</f>
        <v>0</v>
      </c>
      <c r="E126" s="0" t="n">
        <f aca="false">$C126*VLOOKUP($B126,FoodDB!$A$2:$I$1014,4,0)</f>
        <v>0</v>
      </c>
      <c r="F126" s="0" t="n">
        <f aca="false">$C126*VLOOKUP($B126,FoodDB!$A$2:$I$1014,5,0)</f>
        <v>0</v>
      </c>
      <c r="G126" s="0" t="n">
        <f aca="false">$C126*VLOOKUP($B126,FoodDB!$A$2:$I$1014,6,0)</f>
        <v>0</v>
      </c>
      <c r="H126" s="0" t="n">
        <f aca="false">$C126*VLOOKUP($B126,FoodDB!$A$2:$I$1014,7,0)</f>
        <v>0</v>
      </c>
      <c r="I126" s="0" t="n">
        <f aca="false">$C126*VLOOKUP($B126,FoodDB!$A$2:$I$1014,8,0)</f>
        <v>0</v>
      </c>
      <c r="J126" s="0" t="n">
        <f aca="false">$C126*VLOOKUP($B126,FoodDB!$A$2:$I$1014,9,0)</f>
        <v>0</v>
      </c>
    </row>
    <row r="127" customFormat="false" ht="15" hidden="false" customHeight="false" outlineLevel="0" collapsed="false">
      <c r="B127" s="96" t="s">
        <v>107</v>
      </c>
      <c r="C127" s="97" t="n">
        <v>0</v>
      </c>
      <c r="D127" s="0" t="n">
        <f aca="false">$C127*VLOOKUP($B127,FoodDB!$A$2:$I$1014,3,0)</f>
        <v>0</v>
      </c>
      <c r="E127" s="0" t="n">
        <f aca="false">$C127*VLOOKUP($B127,FoodDB!$A$2:$I$1014,4,0)</f>
        <v>0</v>
      </c>
      <c r="F127" s="0" t="n">
        <f aca="false">$C127*VLOOKUP($B127,FoodDB!$A$2:$I$1014,5,0)</f>
        <v>0</v>
      </c>
      <c r="G127" s="0" t="n">
        <f aca="false">$C127*VLOOKUP($B127,FoodDB!$A$2:$I$1014,6,0)</f>
        <v>0</v>
      </c>
      <c r="H127" s="0" t="n">
        <f aca="false">$C127*VLOOKUP($B127,FoodDB!$A$2:$I$1014,7,0)</f>
        <v>0</v>
      </c>
      <c r="I127" s="0" t="n">
        <f aca="false">$C127*VLOOKUP($B127,FoodDB!$A$2:$I$1014,8,0)</f>
        <v>0</v>
      </c>
      <c r="J127" s="0" t="n">
        <f aca="false">$C127*VLOOKUP($B127,FoodDB!$A$2:$I$1014,9,0)</f>
        <v>0</v>
      </c>
    </row>
    <row r="129" customFormat="false" ht="60" hidden="false" customHeight="false" outlineLevel="0" collapsed="false">
      <c r="A129" s="21" t="s">
        <v>63</v>
      </c>
      <c r="B129" s="21" t="s">
        <v>92</v>
      </c>
      <c r="C129" s="21" t="s">
        <v>93</v>
      </c>
      <c r="D129" s="94" t="str">
        <f aca="false">FoodDB!$C$1</f>
        <v>Fat
(g)</v>
      </c>
      <c r="E129" s="94" t="str">
        <f aca="false">FoodDB!$D$1</f>
        <v> 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109</v>
      </c>
      <c r="M129" s="94" t="s">
        <v>110</v>
      </c>
      <c r="N129" s="94" t="s">
        <v>111</v>
      </c>
      <c r="O129" s="94" t="s">
        <v>112</v>
      </c>
      <c r="P129" s="94" t="s">
        <v>117</v>
      </c>
      <c r="Q129" s="94" t="s">
        <v>118</v>
      </c>
      <c r="R129" s="94" t="s">
        <v>119</v>
      </c>
      <c r="S129" s="94" t="s">
        <v>120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124</v>
      </c>
      <c r="C130" s="97" t="n">
        <v>1</v>
      </c>
      <c r="D130" s="0" t="n">
        <f aca="false">$C130*VLOOKUP($B130,FoodDB!$A$2:$I$1014,3,0)</f>
        <v>1.5</v>
      </c>
      <c r="E130" s="0" t="n">
        <f aca="false">$C130*VLOOKUP($B130,FoodDB!$A$2:$I$1014,4,0)</f>
        <v>3</v>
      </c>
      <c r="F130" s="0" t="n">
        <f aca="false">$C130*VLOOKUP($B130,FoodDB!$A$2:$I$1014,5,0)</f>
        <v>25</v>
      </c>
      <c r="G130" s="0" t="n">
        <f aca="false">$C130*VLOOKUP($B130,FoodDB!$A$2:$I$1014,6,0)</f>
        <v>13.5</v>
      </c>
      <c r="H130" s="0" t="n">
        <f aca="false">$C130*VLOOKUP($B130,FoodDB!$A$2:$I$1014,7,0)</f>
        <v>12</v>
      </c>
      <c r="I130" s="0" t="n">
        <f aca="false">$C130*VLOOKUP($B130,FoodDB!$A$2:$I$1014,8,0)</f>
        <v>100</v>
      </c>
      <c r="J130" s="0" t="n">
        <f aca="false">$C130*VLOOKUP($B130,FoodDB!$A$2:$I$1014,9,0)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-12.4419915745901</v>
      </c>
      <c r="Q130" s="100" t="n">
        <f aca="false">VLOOKUP($A130,LossChart!$A$3:$AB$105,15,0)-M130</f>
        <v>60</v>
      </c>
      <c r="R130" s="100" t="n">
        <f aca="false">VLOOKUP($A130,LossChart!$A$3:$AB$105,16,0)-N130</f>
        <v>-43.1253472885777</v>
      </c>
      <c r="S130" s="100" t="n">
        <f aca="false">VLOOKUP($A130,LossChart!$A$3:$AB$105,17,0)-O130</f>
        <v>4.43266113683217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94</v>
      </c>
      <c r="C131" s="97" t="n">
        <v>0.5</v>
      </c>
      <c r="D131" s="0" t="n">
        <f aca="false">$C131*VLOOKUP($B131,FoodDB!$A$2:$I$1014,3,0)</f>
        <v>0.25</v>
      </c>
      <c r="E131" s="0" t="n">
        <f aca="false">$C131*VLOOKUP($B131,FoodDB!$A$2:$I$1014,4,0)</f>
        <v>0</v>
      </c>
      <c r="F131" s="0" t="n">
        <f aca="false">$C131*VLOOKUP($B131,FoodDB!$A$2:$I$1014,5,0)</f>
        <v>25</v>
      </c>
      <c r="G131" s="0" t="n">
        <f aca="false">$C131*VLOOKUP($B131,FoodDB!$A$2:$I$1014,6,0)</f>
        <v>2.25</v>
      </c>
      <c r="H131" s="0" t="n">
        <f aca="false">$C131*VLOOKUP($B131,FoodDB!$A$2:$I$1014,7,0)</f>
        <v>0</v>
      </c>
      <c r="I131" s="0" t="n">
        <f aca="false">$C131*VLOOKUP($B131,FoodDB!$A$2:$I$1014,8,0)</f>
        <v>100</v>
      </c>
      <c r="J131" s="0" t="n">
        <f aca="false">$C131*VLOOKUP($B131,FoodDB!$A$2:$I$1014,9,0)</f>
        <v>102.25</v>
      </c>
    </row>
    <row r="132" customFormat="false" ht="15" hidden="false" customHeight="false" outlineLevel="0" collapsed="false">
      <c r="B132" s="96" t="s">
        <v>104</v>
      </c>
      <c r="C132" s="97" t="n">
        <v>1.1</v>
      </c>
      <c r="D132" s="0" t="n">
        <f aca="false">$C132*VLOOKUP($B132,FoodDB!$A$2:$I$1014,3,0)</f>
        <v>0.88</v>
      </c>
      <c r="E132" s="0" t="n">
        <f aca="false">$C132*VLOOKUP($B132,FoodDB!$A$2:$I$1014,4,0)</f>
        <v>0</v>
      </c>
      <c r="F132" s="0" t="n">
        <f aca="false">$C132*VLOOKUP($B132,FoodDB!$A$2:$I$1014,5,0)</f>
        <v>37.4</v>
      </c>
      <c r="G132" s="0" t="n">
        <f aca="false">$C132*VLOOKUP($B132,FoodDB!$A$2:$I$1014,6,0)</f>
        <v>7.92</v>
      </c>
      <c r="H132" s="0" t="n">
        <f aca="false">$C132*VLOOKUP($B132,FoodDB!$A$2:$I$1014,7,0)</f>
        <v>0</v>
      </c>
      <c r="I132" s="0" t="n">
        <f aca="false">$C132*VLOOKUP($B132,FoodDB!$A$2:$I$1014,8,0)</f>
        <v>149.6</v>
      </c>
      <c r="J132" s="0" t="n">
        <f aca="false">$C132*VLOOKUP($B132,FoodDB!$A$2:$I$1014,9,0)</f>
        <v>157.52</v>
      </c>
    </row>
    <row r="133" customFormat="false" ht="15" hidden="false" customHeight="false" outlineLevel="0" collapsed="false">
      <c r="B133" s="96" t="s">
        <v>125</v>
      </c>
      <c r="C133" s="97" t="n">
        <v>1</v>
      </c>
      <c r="D133" s="0" t="n">
        <f aca="false">$C133*VLOOKUP($B133,FoodDB!$A$2:$I$1014,3,0)</f>
        <v>3.6</v>
      </c>
      <c r="E133" s="0" t="n">
        <f aca="false">$C133*VLOOKUP($B133,FoodDB!$A$2:$I$1014,4,0)</f>
        <v>0</v>
      </c>
      <c r="F133" s="0" t="n">
        <f aca="false">$C133*VLOOKUP($B133,FoodDB!$A$2:$I$1014,5,0)</f>
        <v>31</v>
      </c>
      <c r="G133" s="0" t="n">
        <f aca="false">$C133*VLOOKUP($B133,FoodDB!$A$2:$I$1014,6,0)</f>
        <v>32.4</v>
      </c>
      <c r="H133" s="0" t="n">
        <f aca="false">$C133*VLOOKUP($B133,FoodDB!$A$2:$I$1014,7,0)</f>
        <v>0</v>
      </c>
      <c r="I133" s="0" t="n">
        <f aca="false">$C133*VLOOKUP($B133,FoodDB!$A$2:$I$1014,8,0)</f>
        <v>124</v>
      </c>
      <c r="J133" s="0" t="n">
        <f aca="false">$C133*VLOOKUP($B133,FoodDB!$A$2:$I$1014,9,0)</f>
        <v>156.4</v>
      </c>
    </row>
    <row r="134" customFormat="false" ht="15" hidden="false" customHeight="false" outlineLevel="0" collapsed="false">
      <c r="B134" s="96" t="s">
        <v>126</v>
      </c>
      <c r="C134" s="97" t="n">
        <v>1</v>
      </c>
      <c r="D134" s="0" t="n">
        <f aca="false">$C134*VLOOKUP($B134,FoodDB!$A$2:$I$1014,3,0)</f>
        <v>15</v>
      </c>
      <c r="E134" s="0" t="n">
        <f aca="false">$C134*VLOOKUP($B134,FoodDB!$A$2:$I$1014,4,0)</f>
        <v>2</v>
      </c>
      <c r="F134" s="0" t="n">
        <f aca="false">$C134*VLOOKUP($B134,FoodDB!$A$2:$I$1014,5,0)</f>
        <v>7</v>
      </c>
      <c r="G134" s="0" t="n">
        <f aca="false">$C134*VLOOKUP($B134,FoodDB!$A$2:$I$1014,6,0)</f>
        <v>135</v>
      </c>
      <c r="H134" s="0" t="n">
        <f aca="false">$C134*VLOOKUP($B134,FoodDB!$A$2:$I$1014,7,0)</f>
        <v>8</v>
      </c>
      <c r="I134" s="0" t="n">
        <f aca="false">$C134*VLOOKUP($B134,FoodDB!$A$2:$I$1014,8,0)</f>
        <v>28</v>
      </c>
      <c r="J134" s="0" t="n">
        <f aca="false">$C134*VLOOKUP($B134,FoodDB!$A$2:$I$1014,9,0)</f>
        <v>171</v>
      </c>
    </row>
    <row r="135" customFormat="false" ht="15" hidden="false" customHeight="false" outlineLevel="0" collapsed="false">
      <c r="B135" s="96" t="s">
        <v>108</v>
      </c>
      <c r="C135" s="97" t="n">
        <v>2</v>
      </c>
      <c r="D135" s="0" t="n">
        <f aca="false">$C135*VLOOKUP($B135,FoodDB!$A$2:$I$1014,3,0)</f>
        <v>24</v>
      </c>
      <c r="E135" s="0" t="n">
        <f aca="false">$C135*VLOOKUP($B135,FoodDB!$A$2:$I$1014,4,0)</f>
        <v>0</v>
      </c>
      <c r="F135" s="0" t="n">
        <f aca="false">$C135*VLOOKUP($B135,FoodDB!$A$2:$I$1014,5,0)</f>
        <v>0</v>
      </c>
      <c r="G135" s="0" t="n">
        <f aca="false">$C135*VLOOKUP($B135,FoodDB!$A$2:$I$1014,6,0)</f>
        <v>216</v>
      </c>
      <c r="H135" s="0" t="n">
        <f aca="false">$C135*VLOOKUP($B135,FoodDB!$A$2:$I$1014,7,0)</f>
        <v>0</v>
      </c>
      <c r="I135" s="0" t="n">
        <f aca="false">$C135*VLOOKUP($B135,FoodDB!$A$2:$I$1014,8,0)</f>
        <v>0</v>
      </c>
      <c r="J135" s="0" t="n">
        <f aca="false">$C135*VLOOKUP($B135,FoodDB!$A$2:$I$1014,9,0)</f>
        <v>216</v>
      </c>
    </row>
    <row r="136" customFormat="false" ht="15" hidden="false" customHeight="false" outlineLevel="0" collapsed="false">
      <c r="B136" s="96" t="s">
        <v>100</v>
      </c>
      <c r="C136" s="97" t="n">
        <v>1</v>
      </c>
      <c r="D136" s="0" t="n">
        <f aca="false">$C136*VLOOKUP($B136,FoodDB!$A$2:$I$1014,3,0)</f>
        <v>5</v>
      </c>
      <c r="E136" s="0" t="n">
        <f aca="false">$C136*VLOOKUP($B136,FoodDB!$A$2:$I$1014,4,0)</f>
        <v>0</v>
      </c>
      <c r="F136" s="0" t="n">
        <f aca="false">$C136*VLOOKUP($B136,FoodDB!$A$2:$I$1014,5,0)</f>
        <v>6</v>
      </c>
      <c r="G136" s="0" t="n">
        <f aca="false">$C136*VLOOKUP($B136,FoodDB!$A$2:$I$1014,6,0)</f>
        <v>45</v>
      </c>
      <c r="H136" s="0" t="n">
        <f aca="false">$C136*VLOOKUP($B136,FoodDB!$A$2:$I$1014,7,0)</f>
        <v>0</v>
      </c>
      <c r="I136" s="0" t="n">
        <f aca="false">$C136*VLOOKUP($B136,FoodDB!$A$2:$I$1014,8,0)</f>
        <v>24</v>
      </c>
      <c r="J136" s="0" t="n">
        <f aca="false">$C136*VLOOKUP($B136,FoodDB!$A$2:$I$1014,9,0)</f>
        <v>69</v>
      </c>
    </row>
    <row r="137" customFormat="false" ht="15" hidden="false" customHeight="false" outlineLevel="0" collapsed="false">
      <c r="A137" s="0" t="s">
        <v>97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101</v>
      </c>
      <c r="B138" s="0" t="s">
        <v>102</v>
      </c>
      <c r="E138" s="100"/>
      <c r="F138" s="100"/>
      <c r="G138" s="100" t="n">
        <f aca="false">VLOOKUP($A130,LossChart!$A$3:$AB$105,14,0)</f>
        <v>439.62800842541</v>
      </c>
      <c r="H138" s="100" t="n">
        <f aca="false">VLOOKUP($A130,LossChart!$A$3:$AB$105,15,0)</f>
        <v>80</v>
      </c>
      <c r="I138" s="100" t="n">
        <f aca="false">VLOOKUP($A130,LossChart!$A$3:$AB$105,16,0)</f>
        <v>482.474652711422</v>
      </c>
      <c r="J138" s="100" t="n">
        <f aca="false">VLOOKUP($A130,LossChart!$A$3:$AB$105,17,0)</f>
        <v>1002.10266113683</v>
      </c>
      <c r="K138" s="100"/>
    </row>
    <row r="139" customFormat="false" ht="15" hidden="false" customHeight="false" outlineLevel="0" collapsed="false">
      <c r="A139" s="0" t="s">
        <v>103</v>
      </c>
      <c r="G139" s="0" t="n">
        <f aca="false">G138-G137</f>
        <v>-12.4419915745901</v>
      </c>
      <c r="H139" s="0" t="n">
        <f aca="false">H138-H137</f>
        <v>60</v>
      </c>
      <c r="I139" s="0" t="n">
        <f aca="false">I138-I137</f>
        <v>-43.1253472885777</v>
      </c>
      <c r="J139" s="0" t="n">
        <f aca="false">J138-J137</f>
        <v>4.43266113683217</v>
      </c>
    </row>
    <row r="141" customFormat="false" ht="60" hidden="false" customHeight="false" outlineLevel="0" collapsed="false">
      <c r="A141" s="21" t="s">
        <v>63</v>
      </c>
      <c r="B141" s="21" t="s">
        <v>92</v>
      </c>
      <c r="C141" s="21" t="s">
        <v>93</v>
      </c>
      <c r="D141" s="94" t="str">
        <f aca="false">FoodDB!$C$1</f>
        <v>Fat
(g)</v>
      </c>
      <c r="E141" s="94" t="str">
        <f aca="false">FoodDB!$D$1</f>
        <v> 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109</v>
      </c>
      <c r="M141" s="94" t="s">
        <v>110</v>
      </c>
      <c r="N141" s="94" t="s">
        <v>111</v>
      </c>
      <c r="O141" s="94" t="s">
        <v>112</v>
      </c>
      <c r="P141" s="94" t="s">
        <v>117</v>
      </c>
      <c r="Q141" s="94" t="s">
        <v>118</v>
      </c>
      <c r="R141" s="94" t="s">
        <v>119</v>
      </c>
      <c r="S141" s="94" t="s">
        <v>120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124</v>
      </c>
      <c r="C142" s="97" t="n">
        <v>1</v>
      </c>
      <c r="D142" s="0" t="n">
        <f aca="false">$C142*VLOOKUP($B142,FoodDB!$A$2:$I$1014,3,0)</f>
        <v>1.5</v>
      </c>
      <c r="E142" s="0" t="n">
        <f aca="false">$C142*VLOOKUP($B142,FoodDB!$A$2:$I$1014,4,0)</f>
        <v>3</v>
      </c>
      <c r="F142" s="0" t="n">
        <f aca="false">$C142*VLOOKUP($B142,FoodDB!$A$2:$I$1014,5,0)</f>
        <v>25</v>
      </c>
      <c r="G142" s="0" t="n">
        <f aca="false">$C142*VLOOKUP($B142,FoodDB!$A$2:$I$1014,6,0)</f>
        <v>13.5</v>
      </c>
      <c r="H142" s="0" t="n">
        <f aca="false">$C142*VLOOKUP($B142,FoodDB!$A$2:$I$1014,7,0)</f>
        <v>12</v>
      </c>
      <c r="I142" s="0" t="n">
        <f aca="false">$C142*VLOOKUP($B142,FoodDB!$A$2:$I$1014,8,0)</f>
        <v>100</v>
      </c>
      <c r="J142" s="0" t="n">
        <f aca="false">$C142*VLOOKUP($B142,FoodDB!$A$2:$I$1014,9,0)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-72.3811116307181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19.1032241399938</v>
      </c>
      <c r="S142" s="100" t="n">
        <f aca="false">VLOOKUP($A142,LossChart!$A$3:$AB$105,17,0)-O142</f>
        <v>-28.8207446335814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94</v>
      </c>
      <c r="C143" s="97" t="n">
        <v>0.5</v>
      </c>
      <c r="D143" s="0" t="n">
        <f aca="false">$C143*VLOOKUP($B143,FoodDB!$A$2:$I$1014,3,0)</f>
        <v>0.25</v>
      </c>
      <c r="E143" s="0" t="n">
        <f aca="false">$C143*VLOOKUP($B143,FoodDB!$A$2:$I$1014,4,0)</f>
        <v>0</v>
      </c>
      <c r="F143" s="0" t="n">
        <f aca="false">$C143*VLOOKUP($B143,FoodDB!$A$2:$I$1014,5,0)</f>
        <v>25</v>
      </c>
      <c r="G143" s="0" t="n">
        <f aca="false">$C143*VLOOKUP($B143,FoodDB!$A$2:$I$1014,6,0)</f>
        <v>2.25</v>
      </c>
      <c r="H143" s="0" t="n">
        <f aca="false">$C143*VLOOKUP($B143,FoodDB!$A$2:$I$1014,7,0)</f>
        <v>0</v>
      </c>
      <c r="I143" s="0" t="n">
        <f aca="false">$C143*VLOOKUP($B143,FoodDB!$A$2:$I$1014,8,0)</f>
        <v>100</v>
      </c>
      <c r="J143" s="0" t="n">
        <f aca="false">$C143*VLOOKUP($B143,FoodDB!$A$2:$I$1014,9,0)</f>
        <v>102.25</v>
      </c>
    </row>
    <row r="144" customFormat="false" ht="15" hidden="false" customHeight="false" outlineLevel="0" collapsed="false">
      <c r="B144" s="96" t="s">
        <v>125</v>
      </c>
      <c r="C144" s="97" t="n">
        <v>2</v>
      </c>
      <c r="D144" s="0" t="n">
        <f aca="false">$C144*VLOOKUP($B144,FoodDB!$A$2:$I$1014,3,0)</f>
        <v>7.2</v>
      </c>
      <c r="E144" s="0" t="n">
        <f aca="false">$C144*VLOOKUP($B144,FoodDB!$A$2:$I$1014,4,0)</f>
        <v>0</v>
      </c>
      <c r="F144" s="0" t="n">
        <f aca="false">$C144*VLOOKUP($B144,FoodDB!$A$2:$I$1014,5,0)</f>
        <v>62</v>
      </c>
      <c r="G144" s="0" t="n">
        <f aca="false">$C144*VLOOKUP($B144,FoodDB!$A$2:$I$1014,6,0)</f>
        <v>64.8</v>
      </c>
      <c r="H144" s="0" t="n">
        <f aca="false">$C144*VLOOKUP($B144,FoodDB!$A$2:$I$1014,7,0)</f>
        <v>0</v>
      </c>
      <c r="I144" s="0" t="n">
        <f aca="false">$C144*VLOOKUP($B144,FoodDB!$A$2:$I$1014,8,0)</f>
        <v>248</v>
      </c>
      <c r="J144" s="0" t="n">
        <f aca="false">$C144*VLOOKUP($B144,FoodDB!$A$2:$I$1014,9,0)</f>
        <v>312.8</v>
      </c>
    </row>
    <row r="145" customFormat="false" ht="15" hidden="false" customHeight="false" outlineLevel="0" collapsed="false">
      <c r="B145" s="96" t="s">
        <v>127</v>
      </c>
      <c r="C145" s="97" t="n">
        <v>4</v>
      </c>
      <c r="D145" s="0" t="n">
        <f aca="false">$C145*VLOOKUP($B145,FoodDB!$A$2:$I$1014,3,0)</f>
        <v>0.8</v>
      </c>
      <c r="E145" s="0" t="n">
        <f aca="false">$C145*VLOOKUP($B145,FoodDB!$A$2:$I$1014,4,0)</f>
        <v>9.6</v>
      </c>
      <c r="F145" s="0" t="n">
        <f aca="false">$C145*VLOOKUP($B145,FoodDB!$A$2:$I$1014,5,0)</f>
        <v>3.2</v>
      </c>
      <c r="G145" s="0" t="n">
        <f aca="false">$C145*VLOOKUP($B145,FoodDB!$A$2:$I$1014,6,0)</f>
        <v>7.2</v>
      </c>
      <c r="H145" s="0" t="n">
        <f aca="false">$C145*VLOOKUP($B145,FoodDB!$A$2:$I$1014,7,0)</f>
        <v>38.4</v>
      </c>
      <c r="I145" s="0" t="n">
        <f aca="false">$C145*VLOOKUP($B145,FoodDB!$A$2:$I$1014,8,0)</f>
        <v>12.8</v>
      </c>
      <c r="J145" s="0" t="n">
        <f aca="false">$C145*VLOOKUP($B145,FoodDB!$A$2:$I$1014,9,0)</f>
        <v>58.4</v>
      </c>
    </row>
    <row r="146" customFormat="false" ht="15" hidden="false" customHeight="false" outlineLevel="0" collapsed="false">
      <c r="B146" s="96" t="s">
        <v>95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$C146*VLOOKUP($B146,FoodDB!$A$2:$I$1014,6,0)</f>
        <v>0</v>
      </c>
      <c r="H146" s="0" t="n">
        <f aca="false">$C146*VLOOKUP($B146,FoodDB!$A$2:$I$1014,7,0)</f>
        <v>5.14285714285714</v>
      </c>
      <c r="I146" s="0" t="n">
        <f aca="false">$C146*VLOOKUP($B146,FoodDB!$A$2:$I$1014,8,0)</f>
        <v>2.57142857142857</v>
      </c>
      <c r="J146" s="0" t="n">
        <f aca="false">$C146*VLOOKUP($B146,FoodDB!$A$2:$I$1014,9,0)</f>
        <v>7.71428571428572</v>
      </c>
    </row>
    <row r="147" customFormat="false" ht="15" hidden="false" customHeight="false" outlineLevel="0" collapsed="false">
      <c r="B147" s="96" t="s">
        <v>108</v>
      </c>
      <c r="C147" s="97" t="n">
        <v>4</v>
      </c>
      <c r="D147" s="0" t="n">
        <f aca="false">$C147*VLOOKUP($B147,FoodDB!$A$2:$I$1014,3,0)</f>
        <v>48</v>
      </c>
      <c r="E147" s="0" t="n">
        <f aca="false">$C147*VLOOKUP($B147,FoodDB!$A$2:$I$1014,4,0)</f>
        <v>0</v>
      </c>
      <c r="F147" s="0" t="n">
        <f aca="false">$C147*VLOOKUP($B147,FoodDB!$A$2:$I$1014,5,0)</f>
        <v>0</v>
      </c>
      <c r="G147" s="0" t="n">
        <f aca="false">$C147*VLOOKUP($B147,FoodDB!$A$2:$I$1014,6,0)</f>
        <v>432</v>
      </c>
      <c r="H147" s="0" t="n">
        <f aca="false">$C147*VLOOKUP($B147,FoodDB!$A$2:$I$1014,7,0)</f>
        <v>0</v>
      </c>
      <c r="I147" s="0" t="n">
        <f aca="false">$C147*VLOOKUP($B147,FoodDB!$A$2:$I$1014,8,0)</f>
        <v>0</v>
      </c>
      <c r="J147" s="0" t="n">
        <f aca="false">$C147*VLOOKUP($B147,FoodDB!$A$2:$I$1014,9,0)</f>
        <v>432</v>
      </c>
    </row>
    <row r="148" customFormat="false" ht="15" hidden="false" customHeight="false" outlineLevel="0" collapsed="false">
      <c r="B148" s="96" t="s">
        <v>107</v>
      </c>
      <c r="C148" s="97" t="n">
        <v>0</v>
      </c>
      <c r="D148" s="0" t="n">
        <f aca="false">$C148*VLOOKUP($B148,FoodDB!$A$2:$I$1014,3,0)</f>
        <v>0</v>
      </c>
      <c r="E148" s="0" t="n">
        <f aca="false">$C148*VLOOKUP($B148,FoodDB!$A$2:$I$1014,4,0)</f>
        <v>0</v>
      </c>
      <c r="F148" s="0" t="n">
        <f aca="false">$C148*VLOOKUP($B148,FoodDB!$A$2:$I$1014,5,0)</f>
        <v>0</v>
      </c>
      <c r="G148" s="0" t="n">
        <f aca="false">$C148*VLOOKUP($B148,FoodDB!$A$2:$I$1014,6,0)</f>
        <v>0</v>
      </c>
      <c r="H148" s="0" t="n">
        <f aca="false">$C148*VLOOKUP($B148,FoodDB!$A$2:$I$1014,7,0)</f>
        <v>0</v>
      </c>
      <c r="I148" s="0" t="n">
        <f aca="false">$C148*VLOOKUP($B148,FoodDB!$A$2:$I$1014,8,0)</f>
        <v>0</v>
      </c>
      <c r="J148" s="0" t="n">
        <f aca="false">$C148*VLOOKUP($B148,FoodDB!$A$2:$I$1014,9,0)</f>
        <v>0</v>
      </c>
    </row>
    <row r="149" customFormat="false" ht="15" hidden="false" customHeight="false" outlineLevel="0" collapsed="false">
      <c r="A149" s="0" t="s">
        <v>97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101</v>
      </c>
      <c r="B150" s="0" t="s">
        <v>102</v>
      </c>
      <c r="E150" s="100"/>
      <c r="F150" s="100"/>
      <c r="G150" s="100" t="n">
        <f aca="false">VLOOKUP($A142,LossChart!$A$3:$AB$105,14,0)</f>
        <v>447.368888369282</v>
      </c>
      <c r="H150" s="100" t="n">
        <f aca="false">VLOOKUP($A142,LossChart!$A$3:$AB$105,15,0)</f>
        <v>80</v>
      </c>
      <c r="I150" s="100" t="n">
        <f aca="false">VLOOKUP($A142,LossChart!$A$3:$AB$105,16,0)</f>
        <v>482.474652711422</v>
      </c>
      <c r="J150" s="100" t="n">
        <f aca="false">VLOOKUP($A142,LossChart!$A$3:$AB$105,17,0)</f>
        <v>1009.8435410807</v>
      </c>
      <c r="K150" s="100"/>
    </row>
    <row r="151" customFormat="false" ht="15" hidden="false" customHeight="false" outlineLevel="0" collapsed="false">
      <c r="A151" s="0" t="s">
        <v>103</v>
      </c>
      <c r="G151" s="0" t="n">
        <f aca="false">G150-G149</f>
        <v>-72.3811116307181</v>
      </c>
      <c r="H151" s="0" t="n">
        <f aca="false">H150-H149</f>
        <v>24.4571428571429</v>
      </c>
      <c r="I151" s="0" t="n">
        <f aca="false">I150-I149</f>
        <v>19.1032241399938</v>
      </c>
      <c r="J151" s="0" t="n">
        <f aca="false">J150-J149</f>
        <v>-28.8207446335814</v>
      </c>
    </row>
    <row r="153" customFormat="false" ht="60" hidden="false" customHeight="false" outlineLevel="0" collapsed="false">
      <c r="A153" s="21" t="s">
        <v>63</v>
      </c>
      <c r="B153" s="21" t="s">
        <v>92</v>
      </c>
      <c r="C153" s="21" t="s">
        <v>93</v>
      </c>
      <c r="D153" s="94" t="str">
        <f aca="false">FoodDB!$C$1</f>
        <v>Fat
(g)</v>
      </c>
      <c r="E153" s="94" t="str">
        <f aca="false">FoodDB!$D$1</f>
        <v> 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109</v>
      </c>
      <c r="M153" s="94" t="s">
        <v>110</v>
      </c>
      <c r="N153" s="94" t="s">
        <v>111</v>
      </c>
      <c r="O153" s="94" t="s">
        <v>112</v>
      </c>
      <c r="P153" s="94" t="s">
        <v>117</v>
      </c>
      <c r="Q153" s="94" t="s">
        <v>118</v>
      </c>
      <c r="R153" s="94" t="s">
        <v>119</v>
      </c>
      <c r="S153" s="94" t="s">
        <v>120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125</v>
      </c>
      <c r="C154" s="97" t="n">
        <v>2</v>
      </c>
      <c r="D154" s="0" t="n">
        <f aca="false">$C154*VLOOKUP($B154,FoodDB!$A$2:$I$1014,3,0)</f>
        <v>7.2</v>
      </c>
      <c r="E154" s="0" t="n">
        <f aca="false">$C154*VLOOKUP($B154,FoodDB!$A$2:$I$1014,4,0)</f>
        <v>0</v>
      </c>
      <c r="F154" s="0" t="n">
        <f aca="false">$C154*VLOOKUP($B154,FoodDB!$A$2:$I$1014,5,0)</f>
        <v>62</v>
      </c>
      <c r="G154" s="0" t="n">
        <f aca="false">$C154*VLOOKUP($B154,FoodDB!$A$2:$I$1014,6,0)</f>
        <v>64.8</v>
      </c>
      <c r="H154" s="0" t="n">
        <f aca="false">$C154*VLOOKUP($B154,FoodDB!$A$2:$I$1014,7,0)</f>
        <v>0</v>
      </c>
      <c r="I154" s="0" t="n">
        <f aca="false">$C154*VLOOKUP($B154,FoodDB!$A$2:$I$1014,8,0)</f>
        <v>248</v>
      </c>
      <c r="J154" s="0" t="n">
        <f aca="false">$C154*VLOOKUP($B154,FoodDB!$A$2:$I$1014,9,0)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-71.6116013300939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-16.2682044314348</v>
      </c>
      <c r="S154" s="100" t="n">
        <f aca="false">VLOOKUP($A154,LossChart!$A$3:$AB$105,17,0)-O154</f>
        <v>-73.3655200472429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127</v>
      </c>
      <c r="C155" s="97" t="n">
        <v>2</v>
      </c>
      <c r="D155" s="0" t="n">
        <f aca="false">$C155*VLOOKUP($B155,FoodDB!$A$2:$I$1014,3,0)</f>
        <v>0.4</v>
      </c>
      <c r="E155" s="0" t="n">
        <f aca="false">$C155*VLOOKUP($B155,FoodDB!$A$2:$I$1014,4,0)</f>
        <v>4.8</v>
      </c>
      <c r="F155" s="0" t="n">
        <f aca="false">$C155*VLOOKUP($B155,FoodDB!$A$2:$I$1014,5,0)</f>
        <v>1.6</v>
      </c>
      <c r="G155" s="0" t="n">
        <f aca="false">$C155*VLOOKUP($B155,FoodDB!$A$2:$I$1014,6,0)</f>
        <v>3.6</v>
      </c>
      <c r="H155" s="0" t="n">
        <f aca="false">$C155*VLOOKUP($B155,FoodDB!$A$2:$I$1014,7,0)</f>
        <v>19.2</v>
      </c>
      <c r="I155" s="0" t="n">
        <f aca="false">$C155*VLOOKUP($B155,FoodDB!$A$2:$I$1014,8,0)</f>
        <v>6.4</v>
      </c>
      <c r="J155" s="0" t="n">
        <f aca="false">$C155*VLOOKUP($B155,FoodDB!$A$2:$I$1014,9,0)</f>
        <v>29.2</v>
      </c>
    </row>
    <row r="156" customFormat="false" ht="15" hidden="false" customHeight="false" outlineLevel="0" collapsed="false">
      <c r="B156" s="96" t="s">
        <v>95</v>
      </c>
      <c r="C156" s="97" t="n">
        <v>4</v>
      </c>
      <c r="D156" s="0" t="n">
        <f aca="false">$C156*VLOOKUP($B156,FoodDB!$A$2:$I$1014,3,0)</f>
        <v>0</v>
      </c>
      <c r="E156" s="0" t="n">
        <f aca="false">$C156*VLOOKUP($B156,FoodDB!$A$2:$I$1014,4,0)</f>
        <v>2.57142857142857</v>
      </c>
      <c r="F156" s="0" t="n">
        <f aca="false">$C156*VLOOKUP($B156,FoodDB!$A$2:$I$1014,5,0)</f>
        <v>1.28571428571429</v>
      </c>
      <c r="G156" s="0" t="n">
        <f aca="false">$C156*VLOOKUP($B156,FoodDB!$A$2:$I$1014,6,0)</f>
        <v>0</v>
      </c>
      <c r="H156" s="0" t="n">
        <f aca="false">$C156*VLOOKUP($B156,FoodDB!$A$2:$I$1014,7,0)</f>
        <v>10.2857142857143</v>
      </c>
      <c r="I156" s="0" t="n">
        <f aca="false">$C156*VLOOKUP($B156,FoodDB!$A$2:$I$1014,8,0)</f>
        <v>5.14285714285714</v>
      </c>
      <c r="J156" s="0" t="n">
        <f aca="false">$C156*VLOOKUP($B156,FoodDB!$A$2:$I$1014,9,0)</f>
        <v>15.4285714285714</v>
      </c>
    </row>
    <row r="157" customFormat="false" ht="15" hidden="false" customHeight="false" outlineLevel="0" collapsed="false">
      <c r="B157" s="96" t="s">
        <v>99</v>
      </c>
      <c r="C157" s="97" t="n">
        <v>7</v>
      </c>
      <c r="D157" s="0" t="n">
        <f aca="false">$C157*VLOOKUP($B157,FoodDB!$A$2:$I$1014,3,0)</f>
        <v>0</v>
      </c>
      <c r="E157" s="0" t="n">
        <f aca="false">$C157*VLOOKUP($B157,FoodDB!$A$2:$I$1014,4,0)</f>
        <v>7</v>
      </c>
      <c r="F157" s="0" t="n">
        <f aca="false">$C157*VLOOKUP($B157,FoodDB!$A$2:$I$1014,5,0)</f>
        <v>4.2</v>
      </c>
      <c r="G157" s="0" t="n">
        <f aca="false">$C157*VLOOKUP($B157,FoodDB!$A$2:$I$1014,6,0)</f>
        <v>0</v>
      </c>
      <c r="H157" s="0" t="n">
        <f aca="false">$C157*VLOOKUP($B157,FoodDB!$A$2:$I$1014,7,0)</f>
        <v>28</v>
      </c>
      <c r="I157" s="0" t="n">
        <f aca="false">$C157*VLOOKUP($B157,FoodDB!$A$2:$I$1014,8,0)</f>
        <v>16.8</v>
      </c>
      <c r="J157" s="0" t="n">
        <f aca="false">$C157*VLOOKUP($B157,FoodDB!$A$2:$I$1014,9,0)</f>
        <v>44.8</v>
      </c>
    </row>
    <row r="158" customFormat="false" ht="15" hidden="false" customHeight="false" outlineLevel="0" collapsed="false">
      <c r="B158" s="96" t="s">
        <v>98</v>
      </c>
      <c r="C158" s="97" t="n">
        <v>5</v>
      </c>
      <c r="D158" s="0" t="n">
        <f aca="false">$C158*VLOOKUP($B158,FoodDB!$A$2:$I$1014,3,0)</f>
        <v>30.9</v>
      </c>
      <c r="E158" s="0" t="n">
        <f aca="false">$C158*VLOOKUP($B158,FoodDB!$A$2:$I$1014,4,0)</f>
        <v>0</v>
      </c>
      <c r="F158" s="0" t="n">
        <f aca="false">$C158*VLOOKUP($B158,FoodDB!$A$2:$I$1014,5,0)</f>
        <v>42.6</v>
      </c>
      <c r="G158" s="0" t="n">
        <f aca="false">$C158*VLOOKUP($B158,FoodDB!$A$2:$I$1014,6,0)</f>
        <v>278.1</v>
      </c>
      <c r="H158" s="0" t="n">
        <f aca="false">$C158*VLOOKUP($B158,FoodDB!$A$2:$I$1014,7,0)</f>
        <v>0</v>
      </c>
      <c r="I158" s="0" t="n">
        <f aca="false">$C158*VLOOKUP($B158,FoodDB!$A$2:$I$1014,8,0)</f>
        <v>170.4</v>
      </c>
      <c r="J158" s="0" t="n">
        <f aca="false">$C158*VLOOKUP($B158,FoodDB!$A$2:$I$1014,9,0)</f>
        <v>448.5</v>
      </c>
    </row>
    <row r="159" customFormat="false" ht="15" hidden="false" customHeight="false" outlineLevel="0" collapsed="false">
      <c r="B159" s="96" t="s">
        <v>107</v>
      </c>
      <c r="C159" s="97" t="n">
        <v>2</v>
      </c>
      <c r="D159" s="0" t="n">
        <f aca="false">$C159*VLOOKUP($B159,FoodDB!$A$2:$I$1014,3,0)</f>
        <v>0</v>
      </c>
      <c r="E159" s="0" t="n">
        <f aca="false">$C159*VLOOKUP($B159,FoodDB!$A$2:$I$1014,4,0)</f>
        <v>0</v>
      </c>
      <c r="F159" s="0" t="n">
        <f aca="false">$C159*VLOOKUP($B159,FoodDB!$A$2:$I$1014,5,0)</f>
        <v>0</v>
      </c>
      <c r="G159" s="0" t="n">
        <f aca="false">$C159*VLOOKUP($B159,FoodDB!$A$2:$I$1014,6,0)</f>
        <v>0</v>
      </c>
      <c r="H159" s="0" t="n">
        <f aca="false">$C159*VLOOKUP($B159,FoodDB!$A$2:$I$1014,7,0)</f>
        <v>0</v>
      </c>
      <c r="I159" s="0" t="n">
        <f aca="false">$C159*VLOOKUP($B159,FoodDB!$A$2:$I$1014,8,0)</f>
        <v>0</v>
      </c>
      <c r="J159" s="0" t="n">
        <f aca="false">$C159*VLOOKUP($B159,FoodDB!$A$2:$I$1014,9,0)</f>
        <v>0</v>
      </c>
    </row>
    <row r="160" customFormat="false" ht="15" hidden="false" customHeight="false" outlineLevel="0" collapsed="false">
      <c r="B160" s="96" t="s">
        <v>126</v>
      </c>
      <c r="C160" s="97" t="n">
        <v>1</v>
      </c>
      <c r="D160" s="0" t="n">
        <f aca="false">$C160*VLOOKUP($B160,FoodDB!$A$2:$I$1014,3,0)</f>
        <v>15</v>
      </c>
      <c r="E160" s="0" t="n">
        <f aca="false">$C160*VLOOKUP($B160,FoodDB!$A$2:$I$1014,4,0)</f>
        <v>2</v>
      </c>
      <c r="F160" s="0" t="n">
        <f aca="false">$C160*VLOOKUP($B160,FoodDB!$A$2:$I$1014,5,0)</f>
        <v>7</v>
      </c>
      <c r="G160" s="0" t="n">
        <f aca="false">$C160*VLOOKUP($B160,FoodDB!$A$2:$I$1014,6,0)</f>
        <v>135</v>
      </c>
      <c r="H160" s="0" t="n">
        <f aca="false">$C160*VLOOKUP($B160,FoodDB!$A$2:$I$1014,7,0)</f>
        <v>8</v>
      </c>
      <c r="I160" s="0" t="n">
        <f aca="false">$C160*VLOOKUP($B160,FoodDB!$A$2:$I$1014,8,0)</f>
        <v>28</v>
      </c>
      <c r="J160" s="0" t="n">
        <f aca="false">$C160*VLOOKUP($B160,FoodDB!$A$2:$I$1014,9,0)</f>
        <v>171</v>
      </c>
    </row>
    <row r="161" customFormat="false" ht="15" hidden="false" customHeight="false" outlineLevel="0" collapsed="false">
      <c r="B161" s="96" t="s">
        <v>100</v>
      </c>
      <c r="C161" s="97" t="n">
        <v>1</v>
      </c>
      <c r="D161" s="0" t="n">
        <f aca="false">$C161*VLOOKUP($B161,FoodDB!$A$2:$I$1014,3,0)</f>
        <v>5</v>
      </c>
      <c r="E161" s="0" t="n">
        <f aca="false">$C161*VLOOKUP($B161,FoodDB!$A$2:$I$1014,4,0)</f>
        <v>0</v>
      </c>
      <c r="F161" s="0" t="n">
        <f aca="false">$C161*VLOOKUP($B161,FoodDB!$A$2:$I$1014,5,0)</f>
        <v>6</v>
      </c>
      <c r="G161" s="0" t="n">
        <f aca="false">$C161*VLOOKUP($B161,FoodDB!$A$2:$I$1014,6,0)</f>
        <v>45</v>
      </c>
      <c r="H161" s="0" t="n">
        <f aca="false">$C161*VLOOKUP($B161,FoodDB!$A$2:$I$1014,7,0)</f>
        <v>0</v>
      </c>
      <c r="I161" s="0" t="n">
        <f aca="false">$C161*VLOOKUP($B161,FoodDB!$A$2:$I$1014,8,0)</f>
        <v>24</v>
      </c>
      <c r="J161" s="0" t="n">
        <f aca="false">$C161*VLOOKUP($B161,FoodDB!$A$2:$I$1014,9,0)</f>
        <v>69</v>
      </c>
    </row>
    <row r="162" customFormat="false" ht="15" hidden="false" customHeight="false" outlineLevel="0" collapsed="false">
      <c r="A162" s="0" t="s">
        <v>97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101</v>
      </c>
      <c r="B163" s="0" t="s">
        <v>102</v>
      </c>
      <c r="E163" s="100"/>
      <c r="F163" s="100"/>
      <c r="G163" s="100" t="n">
        <f aca="false">VLOOKUP($A154,LossChart!$A$3:$AB$105,14,0)</f>
        <v>454.888398669906</v>
      </c>
      <c r="H163" s="100" t="n">
        <f aca="false">VLOOKUP($A154,LossChart!$A$3:$AB$105,15,0)</f>
        <v>80</v>
      </c>
      <c r="I163" s="100" t="n">
        <f aca="false">VLOOKUP($A154,LossChart!$A$3:$AB$105,16,0)</f>
        <v>482.474652711422</v>
      </c>
      <c r="J163" s="100" t="n">
        <f aca="false">VLOOKUP($A154,LossChart!$A$3:$AB$105,17,0)</f>
        <v>1017.36305138133</v>
      </c>
      <c r="K163" s="100"/>
    </row>
    <row r="164" customFormat="false" ht="15" hidden="false" customHeight="false" outlineLevel="0" collapsed="false">
      <c r="A164" s="0" t="s">
        <v>103</v>
      </c>
      <c r="G164" s="0" t="n">
        <f aca="false">G163-G162</f>
        <v>-71.6116013300939</v>
      </c>
      <c r="H164" s="0" t="n">
        <f aca="false">H163-H162</f>
        <v>14.5142857142857</v>
      </c>
      <c r="I164" s="0" t="n">
        <f aca="false">I163-I162</f>
        <v>-16.2682044314348</v>
      </c>
      <c r="J164" s="0" t="n">
        <f aca="false">J163-J162</f>
        <v>-73.3655200472429</v>
      </c>
    </row>
    <row r="166" customFormat="false" ht="60" hidden="false" customHeight="false" outlineLevel="0" collapsed="false">
      <c r="A166" s="21" t="s">
        <v>63</v>
      </c>
      <c r="B166" s="21" t="s">
        <v>92</v>
      </c>
      <c r="C166" s="21" t="s">
        <v>93</v>
      </c>
      <c r="D166" s="94" t="str">
        <f aca="false">FoodDB!$C$1</f>
        <v>Fat
(g)</v>
      </c>
      <c r="E166" s="94" t="str">
        <f aca="false">FoodDB!$D$1</f>
        <v> 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109</v>
      </c>
      <c r="M166" s="94" t="s">
        <v>110</v>
      </c>
      <c r="N166" s="94" t="s">
        <v>111</v>
      </c>
      <c r="O166" s="94" t="s">
        <v>112</v>
      </c>
      <c r="P166" s="94" t="s">
        <v>117</v>
      </c>
      <c r="Q166" s="94" t="s">
        <v>118</v>
      </c>
      <c r="R166" s="94" t="s">
        <v>119</v>
      </c>
      <c r="S166" s="94" t="s">
        <v>120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125</v>
      </c>
      <c r="C167" s="97" t="n">
        <v>2.5</v>
      </c>
      <c r="D167" s="100" t="n">
        <f aca="false">$C167*VLOOKUP($B167,FoodDB!$A$2:$I$1014,3,0)</f>
        <v>9</v>
      </c>
      <c r="E167" s="100" t="n">
        <f aca="false">$C167*VLOOKUP($B167,FoodDB!$A$2:$I$1014,4,0)</f>
        <v>0</v>
      </c>
      <c r="F167" s="100" t="n">
        <f aca="false">$C167*VLOOKUP($B167,FoodDB!$A$2:$I$1014,5,0)</f>
        <v>77.5</v>
      </c>
      <c r="G167" s="100" t="n">
        <f aca="false">$C167*VLOOKUP($B167,FoodDB!$A$2:$I$1014,6,0)</f>
        <v>81</v>
      </c>
      <c r="H167" s="100" t="n">
        <f aca="false">$C167*VLOOKUP($B167,FoodDB!$A$2:$I$1014,7,0)</f>
        <v>0</v>
      </c>
      <c r="I167" s="100" t="n">
        <f aca="false">$C167*VLOOKUP($B167,FoodDB!$A$2:$I$1014,8,0)</f>
        <v>310</v>
      </c>
      <c r="J167" s="100" t="n">
        <f aca="false">$C167*VLOOKUP($B167,FoodDB!$A$2:$I$1014,9,0)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-21.3748687681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-36.5024901457205</v>
      </c>
      <c r="S167" s="100" t="n">
        <f aca="false">VLOOKUP($A167,LossChart!$A$3:$AB$105,17,0)-O167</f>
        <v>-21.5916446281062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98</v>
      </c>
      <c r="C168" s="97" t="n">
        <v>4</v>
      </c>
      <c r="D168" s="100" t="n">
        <f aca="false">$C168*VLOOKUP($B168,FoodDB!$A$2:$I$1014,3,0)</f>
        <v>24.72</v>
      </c>
      <c r="E168" s="100" t="n">
        <f aca="false">$C168*VLOOKUP($B168,FoodDB!$A$2:$I$1014,4,0)</f>
        <v>0</v>
      </c>
      <c r="F168" s="100" t="n">
        <f aca="false">$C168*VLOOKUP($B168,FoodDB!$A$2:$I$1014,5,0)</f>
        <v>34.08</v>
      </c>
      <c r="G168" s="100" t="n">
        <f aca="false">$C168*VLOOKUP($B168,FoodDB!$A$2:$I$1014,6,0)</f>
        <v>222.48</v>
      </c>
      <c r="H168" s="100" t="n">
        <f aca="false">$C168*VLOOKUP($B168,FoodDB!$A$2:$I$1014,7,0)</f>
        <v>0</v>
      </c>
      <c r="I168" s="100" t="n">
        <f aca="false">$C168*VLOOKUP($B168,FoodDB!$A$2:$I$1014,8,0)</f>
        <v>136.32</v>
      </c>
      <c r="J168" s="100" t="n">
        <f aca="false">$C168*VLOOKUP($B168,FoodDB!$A$2:$I$1014,9,0)</f>
        <v>358.8</v>
      </c>
    </row>
    <row r="169" customFormat="false" ht="15" hidden="false" customHeight="false" outlineLevel="0" collapsed="false">
      <c r="B169" s="96" t="s">
        <v>99</v>
      </c>
      <c r="C169" s="97" t="n">
        <v>7</v>
      </c>
      <c r="D169" s="100" t="n">
        <f aca="false">$C169*VLOOKUP($B169,FoodDB!$A$2:$I$1014,3,0)</f>
        <v>0</v>
      </c>
      <c r="E169" s="100" t="n">
        <f aca="false">$C169*VLOOKUP($B169,FoodDB!$A$2:$I$1014,4,0)</f>
        <v>7</v>
      </c>
      <c r="F169" s="100" t="n">
        <f aca="false">$C169*VLOOKUP($B169,FoodDB!$A$2:$I$1014,5,0)</f>
        <v>4.2</v>
      </c>
      <c r="G169" s="100" t="n">
        <f aca="false">$C169*VLOOKUP($B169,FoodDB!$A$2:$I$1014,6,0)</f>
        <v>0</v>
      </c>
      <c r="H169" s="100" t="n">
        <f aca="false">$C169*VLOOKUP($B169,FoodDB!$A$2:$I$1014,7,0)</f>
        <v>28</v>
      </c>
      <c r="I169" s="100" t="n">
        <f aca="false">$C169*VLOOKUP($B169,FoodDB!$A$2:$I$1014,8,0)</f>
        <v>16.8</v>
      </c>
      <c r="J169" s="100" t="n">
        <f aca="false">$C169*VLOOKUP($B169,FoodDB!$A$2:$I$1014,9,0)</f>
        <v>44.8</v>
      </c>
    </row>
    <row r="170" customFormat="false" ht="15" hidden="false" customHeight="false" outlineLevel="0" collapsed="false">
      <c r="B170" s="96" t="s">
        <v>95</v>
      </c>
      <c r="C170" s="97" t="n">
        <v>3</v>
      </c>
      <c r="D170" s="100" t="n">
        <f aca="false">$C170*VLOOKUP($B170,FoodDB!$A$2:$I$1014,3,0)</f>
        <v>0</v>
      </c>
      <c r="E170" s="100" t="n">
        <f aca="false">$C170*VLOOKUP($B170,FoodDB!$A$2:$I$1014,4,0)</f>
        <v>1.92857142857143</v>
      </c>
      <c r="F170" s="100" t="n">
        <f aca="false">$C170*VLOOKUP($B170,FoodDB!$A$2:$I$1014,5,0)</f>
        <v>0.964285714285714</v>
      </c>
      <c r="G170" s="100" t="n">
        <f aca="false">$C170*VLOOKUP($B170,FoodDB!$A$2:$I$1014,6,0)</f>
        <v>0</v>
      </c>
      <c r="H170" s="100" t="n">
        <f aca="false">$C170*VLOOKUP($B170,FoodDB!$A$2:$I$1014,7,0)</f>
        <v>7.71428571428572</v>
      </c>
      <c r="I170" s="100" t="n">
        <f aca="false">$C170*VLOOKUP($B170,FoodDB!$A$2:$I$1014,8,0)</f>
        <v>3.85714285714286</v>
      </c>
      <c r="J170" s="100" t="n">
        <f aca="false">$C170*VLOOKUP($B170,FoodDB!$A$2:$I$1014,9,0)</f>
        <v>11.5714285714286</v>
      </c>
    </row>
    <row r="171" customFormat="false" ht="15" hidden="false" customHeight="false" outlineLevel="0" collapsed="false">
      <c r="B171" s="96" t="s">
        <v>108</v>
      </c>
      <c r="C171" s="97" t="n">
        <v>0</v>
      </c>
      <c r="D171" s="100" t="n">
        <f aca="false">$C171*VLOOKUP($B171,FoodDB!$A$2:$I$1014,3,0)</f>
        <v>0</v>
      </c>
      <c r="E171" s="100" t="n">
        <f aca="false">$C171*VLOOKUP($B171,FoodDB!$A$2:$I$1014,4,0)</f>
        <v>0</v>
      </c>
      <c r="F171" s="100" t="n">
        <f aca="false">$C171*VLOOKUP($B171,FoodDB!$A$2:$I$1014,5,0)</f>
        <v>0</v>
      </c>
      <c r="G171" s="100" t="n">
        <f aca="false">$C171*VLOOKUP($B171,FoodDB!$A$2:$I$1014,6,0)</f>
        <v>0</v>
      </c>
      <c r="H171" s="100" t="n">
        <f aca="false">$C171*VLOOKUP($B171,FoodDB!$A$2:$I$1014,7,0)</f>
        <v>0</v>
      </c>
      <c r="I171" s="100" t="n">
        <f aca="false">$C171*VLOOKUP($B171,FoodDB!$A$2:$I$1014,8,0)</f>
        <v>0</v>
      </c>
      <c r="J171" s="100" t="n">
        <f aca="false">$C171*VLOOKUP($B171,FoodDB!$A$2:$I$1014,9,0)</f>
        <v>0</v>
      </c>
    </row>
    <row r="172" customFormat="false" ht="15" hidden="false" customHeight="false" outlineLevel="0" collapsed="false">
      <c r="B172" s="96" t="s">
        <v>126</v>
      </c>
      <c r="C172" s="97" t="n">
        <v>1</v>
      </c>
      <c r="D172" s="100" t="n">
        <f aca="false">$C172*VLOOKUP($B172,FoodDB!$A$2:$I$1014,3,0)</f>
        <v>15</v>
      </c>
      <c r="E172" s="100" t="n">
        <f aca="false">$C172*VLOOKUP($B172,FoodDB!$A$2:$I$1014,4,0)</f>
        <v>2</v>
      </c>
      <c r="F172" s="100" t="n">
        <f aca="false">$C172*VLOOKUP($B172,FoodDB!$A$2:$I$1014,5,0)</f>
        <v>7</v>
      </c>
      <c r="G172" s="100" t="n">
        <f aca="false">$C172*VLOOKUP($B172,FoodDB!$A$2:$I$1014,6,0)</f>
        <v>135</v>
      </c>
      <c r="H172" s="100" t="n">
        <f aca="false">$C172*VLOOKUP($B172,FoodDB!$A$2:$I$1014,7,0)</f>
        <v>8</v>
      </c>
      <c r="I172" s="100" t="n">
        <f aca="false">$C172*VLOOKUP($B172,FoodDB!$A$2:$I$1014,8,0)</f>
        <v>28</v>
      </c>
      <c r="J172" s="100" t="n">
        <f aca="false">$C172*VLOOKUP($B172,FoodDB!$A$2:$I$1014,9,0)</f>
        <v>171</v>
      </c>
    </row>
    <row r="173" customFormat="false" ht="15" hidden="false" customHeight="false" outlineLevel="0" collapsed="false">
      <c r="B173" s="96" t="s">
        <v>100</v>
      </c>
      <c r="C173" s="97" t="n">
        <v>1</v>
      </c>
      <c r="D173" s="100" t="n">
        <f aca="false">$C173*VLOOKUP($B173,FoodDB!$A$2:$I$1014,3,0)</f>
        <v>5</v>
      </c>
      <c r="E173" s="100" t="n">
        <f aca="false">$C173*VLOOKUP($B173,FoodDB!$A$2:$I$1014,4,0)</f>
        <v>0</v>
      </c>
      <c r="F173" s="100" t="n">
        <f aca="false">$C173*VLOOKUP($B173,FoodDB!$A$2:$I$1014,5,0)</f>
        <v>6</v>
      </c>
      <c r="G173" s="100" t="n">
        <f aca="false">$C173*VLOOKUP($B173,FoodDB!$A$2:$I$1014,6,0)</f>
        <v>45</v>
      </c>
      <c r="H173" s="100" t="n">
        <f aca="false">$C173*VLOOKUP($B173,FoodDB!$A$2:$I$1014,7,0)</f>
        <v>0</v>
      </c>
      <c r="I173" s="100" t="n">
        <f aca="false">$C173*VLOOKUP($B173,FoodDB!$A$2:$I$1014,8,0)</f>
        <v>24</v>
      </c>
      <c r="J173" s="100" t="n">
        <f aca="false">$C173*VLOOKUP($B173,FoodDB!$A$2:$I$1014,9,0)</f>
        <v>69</v>
      </c>
    </row>
    <row r="174" customFormat="false" ht="15" hidden="false" customHeight="false" outlineLevel="0" collapsed="false">
      <c r="B174" s="96" t="s">
        <v>107</v>
      </c>
      <c r="C174" s="97" t="n">
        <v>0</v>
      </c>
      <c r="D174" s="100" t="n">
        <f aca="false">$C174*VLOOKUP($B174,FoodDB!$A$2:$I$1014,3,0)</f>
        <v>0</v>
      </c>
      <c r="E174" s="100" t="n">
        <f aca="false">$C174*VLOOKUP($B174,FoodDB!$A$2:$I$1014,4,0)</f>
        <v>0</v>
      </c>
      <c r="F174" s="100" t="n">
        <f aca="false">$C174*VLOOKUP($B174,FoodDB!$A$2:$I$1014,5,0)</f>
        <v>0</v>
      </c>
      <c r="G174" s="100" t="n">
        <f aca="false">$C174*VLOOKUP($B174,FoodDB!$A$2:$I$1014,6,0)</f>
        <v>0</v>
      </c>
      <c r="H174" s="100" t="n">
        <f aca="false">$C174*VLOOKUP($B174,FoodDB!$A$2:$I$1014,7,0)</f>
        <v>0</v>
      </c>
      <c r="I174" s="100" t="n">
        <f aca="false">$C174*VLOOKUP($B174,FoodDB!$A$2:$I$1014,8,0)</f>
        <v>0</v>
      </c>
      <c r="J174" s="100" t="n">
        <f aca="false">$C174*VLOOKUP($B174,FoodDB!$A$2:$I$1014,9,0)</f>
        <v>0</v>
      </c>
    </row>
    <row r="175" customFormat="false" ht="15" hidden="false" customHeight="false" outlineLevel="0" collapsed="false">
      <c r="A175" s="0" t="s">
        <v>97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101</v>
      </c>
      <c r="B176" s="0" t="s">
        <v>102</v>
      </c>
      <c r="D176" s="100"/>
      <c r="E176" s="100"/>
      <c r="F176" s="100"/>
      <c r="G176" s="100" t="n">
        <f aca="false">VLOOKUP($A167,LossChart!$A$3:$AB$105,14,0)</f>
        <v>462.1051312319</v>
      </c>
      <c r="H176" s="100" t="n">
        <f aca="false">VLOOKUP($A167,LossChart!$A$3:$AB$105,15,0)</f>
        <v>80</v>
      </c>
      <c r="I176" s="100" t="n">
        <f aca="false">VLOOKUP($A167,LossChart!$A$3:$AB$105,16,0)</f>
        <v>482.474652711422</v>
      </c>
      <c r="J176" s="100" t="n">
        <f aca="false">VLOOKUP($A167,LossChart!$A$3:$AB$105,17,0)</f>
        <v>1024.57978394332</v>
      </c>
      <c r="K176" s="100"/>
    </row>
    <row r="177" customFormat="false" ht="15" hidden="false" customHeight="false" outlineLevel="0" collapsed="false">
      <c r="A177" s="0" t="s">
        <v>103</v>
      </c>
      <c r="D177" s="100"/>
      <c r="E177" s="100"/>
      <c r="F177" s="100"/>
      <c r="G177" s="100" t="n">
        <f aca="false">G176-G175</f>
        <v>-21.3748687681</v>
      </c>
      <c r="H177" s="100" t="n">
        <f aca="false">H176-H175</f>
        <v>36.2857142857143</v>
      </c>
      <c r="I177" s="100" t="n">
        <f aca="false">I176-I175</f>
        <v>-36.5024901457205</v>
      </c>
      <c r="J177" s="100" t="n">
        <f aca="false">J176-J175</f>
        <v>-21.5916446281062</v>
      </c>
    </row>
    <row r="179" customFormat="false" ht="60" hidden="false" customHeight="false" outlineLevel="0" collapsed="false">
      <c r="A179" s="21" t="s">
        <v>63</v>
      </c>
      <c r="B179" s="21" t="s">
        <v>92</v>
      </c>
      <c r="C179" s="21" t="s">
        <v>93</v>
      </c>
      <c r="D179" s="94" t="str">
        <f aca="false">FoodDB!$C$1</f>
        <v>Fat
(g)</v>
      </c>
      <c r="E179" s="94" t="str">
        <f aca="false">FoodDB!$D$1</f>
        <v> 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109</v>
      </c>
      <c r="M179" s="94" t="s">
        <v>110</v>
      </c>
      <c r="N179" s="94" t="s">
        <v>111</v>
      </c>
      <c r="O179" s="94" t="s">
        <v>112</v>
      </c>
      <c r="P179" s="94" t="s">
        <v>117</v>
      </c>
      <c r="Q179" s="94" t="s">
        <v>118</v>
      </c>
      <c r="R179" s="94" t="s">
        <v>119</v>
      </c>
      <c r="S179" s="94" t="s">
        <v>120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99</v>
      </c>
      <c r="C180" s="97" t="n">
        <v>7</v>
      </c>
      <c r="D180" s="0" t="n">
        <f aca="false">$C180*VLOOKUP($B180,FoodDB!$A$2:$I$1014,3,0)</f>
        <v>0</v>
      </c>
      <c r="E180" s="0" t="n">
        <f aca="false">$C180*VLOOKUP($B180,FoodDB!$A$2:$I$1014,4,0)</f>
        <v>7</v>
      </c>
      <c r="F180" s="0" t="n">
        <f aca="false">$C180*VLOOKUP($B180,FoodDB!$A$2:$I$1014,5,0)</f>
        <v>4.2</v>
      </c>
      <c r="G180" s="0" t="n">
        <f aca="false">$C180*VLOOKUP($B180,FoodDB!$A$2:$I$1014,6,0)</f>
        <v>0</v>
      </c>
      <c r="H180" s="0" t="n">
        <f aca="false">$C180*VLOOKUP($B180,FoodDB!$A$2:$I$1014,7,0)</f>
        <v>28</v>
      </c>
      <c r="I180" s="0" t="n">
        <f aca="false">$C180*VLOOKUP($B180,FoodDB!$A$2:$I$1014,8,0)</f>
        <v>16.8</v>
      </c>
      <c r="J180" s="0" t="n">
        <f aca="false">$C180*VLOOKUP($B180,FoodDB!$A$2:$I$1014,9,0)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-35.3675507935544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5.81750985427954</v>
      </c>
      <c r="S180" s="100" t="n">
        <f aca="false">VLOOKUP($A180,LossChart!$A$3:$AB$105,17,0)-O180</f>
        <v>-1.2643266535606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98</v>
      </c>
      <c r="C181" s="97" t="n">
        <v>5</v>
      </c>
      <c r="D181" s="0" t="n">
        <f aca="false">$C181*VLOOKUP($B181,FoodDB!$A$2:$I$1014,3,0)</f>
        <v>30.9</v>
      </c>
      <c r="E181" s="0" t="n">
        <f aca="false">$C181*VLOOKUP($B181,FoodDB!$A$2:$I$1014,4,0)</f>
        <v>0</v>
      </c>
      <c r="F181" s="0" t="n">
        <f aca="false">$C181*VLOOKUP($B181,FoodDB!$A$2:$I$1014,5,0)</f>
        <v>42.6</v>
      </c>
      <c r="G181" s="0" t="n">
        <f aca="false">$C181*VLOOKUP($B181,FoodDB!$A$2:$I$1014,6,0)</f>
        <v>278.1</v>
      </c>
      <c r="H181" s="0" t="n">
        <f aca="false">$C181*VLOOKUP($B181,FoodDB!$A$2:$I$1014,7,0)</f>
        <v>0</v>
      </c>
      <c r="I181" s="0" t="n">
        <f aca="false">$C181*VLOOKUP($B181,FoodDB!$A$2:$I$1014,8,0)</f>
        <v>170.4</v>
      </c>
      <c r="J181" s="0" t="n">
        <f aca="false">$C181*VLOOKUP($B181,FoodDB!$A$2:$I$1014,9,0)</f>
        <v>448.5</v>
      </c>
    </row>
    <row r="182" customFormat="false" ht="15" hidden="false" customHeight="false" outlineLevel="0" collapsed="false">
      <c r="B182" s="96" t="s">
        <v>125</v>
      </c>
      <c r="C182" s="97" t="n">
        <v>2</v>
      </c>
      <c r="D182" s="0" t="n">
        <f aca="false">$C182*VLOOKUP($B182,FoodDB!$A$2:$I$1014,3,0)</f>
        <v>7.2</v>
      </c>
      <c r="E182" s="0" t="n">
        <f aca="false">$C182*VLOOKUP($B182,FoodDB!$A$2:$I$1014,4,0)</f>
        <v>0</v>
      </c>
      <c r="F182" s="0" t="n">
        <f aca="false">$C182*VLOOKUP($B182,FoodDB!$A$2:$I$1014,5,0)</f>
        <v>62</v>
      </c>
      <c r="G182" s="0" t="n">
        <f aca="false">$C182*VLOOKUP($B182,FoodDB!$A$2:$I$1014,6,0)</f>
        <v>64.8</v>
      </c>
      <c r="H182" s="0" t="n">
        <f aca="false">$C182*VLOOKUP($B182,FoodDB!$A$2:$I$1014,7,0)</f>
        <v>0</v>
      </c>
      <c r="I182" s="0" t="n">
        <f aca="false">$C182*VLOOKUP($B182,FoodDB!$A$2:$I$1014,8,0)</f>
        <v>248</v>
      </c>
      <c r="J182" s="0" t="n">
        <f aca="false">$C182*VLOOKUP($B182,FoodDB!$A$2:$I$1014,9,0)</f>
        <v>312.8</v>
      </c>
    </row>
    <row r="183" customFormat="false" ht="15" hidden="false" customHeight="false" outlineLevel="0" collapsed="false">
      <c r="B183" s="96" t="s">
        <v>95</v>
      </c>
      <c r="C183" s="97" t="n">
        <v>3</v>
      </c>
      <c r="D183" s="0" t="n">
        <f aca="false">$C183*VLOOKUP($B183,FoodDB!$A$2:$I$1014,3,0)</f>
        <v>0</v>
      </c>
      <c r="E183" s="0" t="n">
        <f aca="false">$C183*VLOOKUP($B183,FoodDB!$A$2:$I$1014,4,0)</f>
        <v>1.92857142857143</v>
      </c>
      <c r="F183" s="0" t="n">
        <f aca="false">$C183*VLOOKUP($B183,FoodDB!$A$2:$I$1014,5,0)</f>
        <v>0.964285714285714</v>
      </c>
      <c r="G183" s="0" t="n">
        <f aca="false">$C183*VLOOKUP($B183,FoodDB!$A$2:$I$1014,6,0)</f>
        <v>0</v>
      </c>
      <c r="H183" s="0" t="n">
        <f aca="false">$C183*VLOOKUP($B183,FoodDB!$A$2:$I$1014,7,0)</f>
        <v>7.71428571428572</v>
      </c>
      <c r="I183" s="0" t="n">
        <f aca="false">$C183*VLOOKUP($B183,FoodDB!$A$2:$I$1014,8,0)</f>
        <v>3.85714285714286</v>
      </c>
      <c r="J183" s="0" t="n">
        <f aca="false">$C183*VLOOKUP($B183,FoodDB!$A$2:$I$1014,9,0)</f>
        <v>11.5714285714286</v>
      </c>
    </row>
    <row r="184" customFormat="false" ht="15" hidden="false" customHeight="false" outlineLevel="0" collapsed="false">
      <c r="B184" s="96" t="s">
        <v>96</v>
      </c>
      <c r="C184" s="97" t="n">
        <v>2</v>
      </c>
      <c r="D184" s="0" t="n">
        <f aca="false">$C184*VLOOKUP($B184,FoodDB!$A$2:$I$1014,3,0)</f>
        <v>18</v>
      </c>
      <c r="E184" s="0" t="n">
        <f aca="false">$C184*VLOOKUP($B184,FoodDB!$A$2:$I$1014,4,0)</f>
        <v>4</v>
      </c>
      <c r="F184" s="0" t="n">
        <f aca="false">$C184*VLOOKUP($B184,FoodDB!$A$2:$I$1014,5,0)</f>
        <v>9.4</v>
      </c>
      <c r="G184" s="0" t="n">
        <f aca="false">$C184*VLOOKUP($B184,FoodDB!$A$2:$I$1014,6,0)</f>
        <v>162</v>
      </c>
      <c r="H184" s="0" t="n">
        <f aca="false">$C184*VLOOKUP($B184,FoodDB!$A$2:$I$1014,7,0)</f>
        <v>16</v>
      </c>
      <c r="I184" s="0" t="n">
        <f aca="false">$C184*VLOOKUP($B184,FoodDB!$A$2:$I$1014,8,0)</f>
        <v>37.6</v>
      </c>
      <c r="J184" s="0" t="n">
        <f aca="false">$C184*VLOOKUP($B184,FoodDB!$A$2:$I$1014,9,0)</f>
        <v>215.6</v>
      </c>
    </row>
    <row r="185" customFormat="false" ht="15" hidden="false" customHeight="false" outlineLevel="0" collapsed="false">
      <c r="B185" s="96" t="s">
        <v>107</v>
      </c>
      <c r="C185" s="97" t="n">
        <v>0</v>
      </c>
      <c r="D185" s="0" t="n">
        <f aca="false">$C185*VLOOKUP($B185,FoodDB!$A$2:$I$1014,3,0)</f>
        <v>0</v>
      </c>
      <c r="E185" s="0" t="n">
        <f aca="false">$C185*VLOOKUP($B185,FoodDB!$A$2:$I$1014,4,0)</f>
        <v>0</v>
      </c>
      <c r="F185" s="0" t="n">
        <f aca="false">$C185*VLOOKUP($B185,FoodDB!$A$2:$I$1014,5,0)</f>
        <v>0</v>
      </c>
      <c r="G185" s="0" t="n">
        <f aca="false">$C185*VLOOKUP($B185,FoodDB!$A$2:$I$1014,6,0)</f>
        <v>0</v>
      </c>
      <c r="H185" s="0" t="n">
        <f aca="false">$C185*VLOOKUP($B185,FoodDB!$A$2:$I$1014,7,0)</f>
        <v>0</v>
      </c>
      <c r="I185" s="0" t="n">
        <f aca="false">$C185*VLOOKUP($B185,FoodDB!$A$2:$I$1014,8,0)</f>
        <v>0</v>
      </c>
      <c r="J185" s="0" t="n">
        <f aca="false">$C185*VLOOKUP($B185,FoodDB!$A$2:$I$1014,9,0)</f>
        <v>0</v>
      </c>
    </row>
    <row r="186" customFormat="false" ht="15" hidden="false" customHeight="false" outlineLevel="0" collapsed="false">
      <c r="B186" s="96" t="s">
        <v>107</v>
      </c>
      <c r="C186" s="97" t="n">
        <v>0</v>
      </c>
      <c r="D186" s="0" t="n">
        <f aca="false">$C186*VLOOKUP($B186,FoodDB!$A$2:$I$1014,3,0)</f>
        <v>0</v>
      </c>
      <c r="E186" s="0" t="n">
        <f aca="false">$C186*VLOOKUP($B186,FoodDB!$A$2:$I$1014,4,0)</f>
        <v>0</v>
      </c>
      <c r="F186" s="0" t="n">
        <f aca="false">$C186*VLOOKUP($B186,FoodDB!$A$2:$I$1014,5,0)</f>
        <v>0</v>
      </c>
      <c r="G186" s="0" t="n">
        <f aca="false">$C186*VLOOKUP($B186,FoodDB!$A$2:$I$1014,6,0)</f>
        <v>0</v>
      </c>
      <c r="H186" s="0" t="n">
        <f aca="false">$C186*VLOOKUP($B186,FoodDB!$A$2:$I$1014,7,0)</f>
        <v>0</v>
      </c>
      <c r="I186" s="0" t="n">
        <f aca="false">$C186*VLOOKUP($B186,FoodDB!$A$2:$I$1014,8,0)</f>
        <v>0</v>
      </c>
      <c r="J186" s="0" t="n">
        <f aca="false">$C186*VLOOKUP($B186,FoodDB!$A$2:$I$1014,9,0)</f>
        <v>0</v>
      </c>
    </row>
    <row r="187" customFormat="false" ht="15" hidden="false" customHeight="false" outlineLevel="0" collapsed="false">
      <c r="A187" s="0" t="s">
        <v>97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101</v>
      </c>
      <c r="B188" s="0" t="s">
        <v>102</v>
      </c>
      <c r="E188" s="100"/>
      <c r="F188" s="100"/>
      <c r="G188" s="100" t="n">
        <f aca="false">VLOOKUP($A180,LossChart!$A$3:$AB$105,14,0)</f>
        <v>469.532449206446</v>
      </c>
      <c r="H188" s="100" t="n">
        <f aca="false">VLOOKUP($A180,LossChart!$A$3:$AB$105,15,0)</f>
        <v>80</v>
      </c>
      <c r="I188" s="100" t="n">
        <f aca="false">VLOOKUP($A180,LossChart!$A$3:$AB$105,16,0)</f>
        <v>482.474652711422</v>
      </c>
      <c r="J188" s="100" t="n">
        <f aca="false">VLOOKUP($A180,LossChart!$A$3:$AB$105,17,0)</f>
        <v>1032.00710191787</v>
      </c>
      <c r="K188" s="100"/>
    </row>
    <row r="189" customFormat="false" ht="15" hidden="false" customHeight="false" outlineLevel="0" collapsed="false">
      <c r="A189" s="0" t="s">
        <v>103</v>
      </c>
      <c r="G189" s="0" t="n">
        <f aca="false">G188-G187</f>
        <v>-35.3675507935544</v>
      </c>
      <c r="H189" s="0" t="n">
        <f aca="false">H188-H187</f>
        <v>28.2857142857143</v>
      </c>
      <c r="I189" s="0" t="n">
        <f aca="false">I188-I187</f>
        <v>5.81750985427954</v>
      </c>
      <c r="J189" s="0" t="n">
        <f aca="false">J188-J187</f>
        <v>-1.2643266535606</v>
      </c>
    </row>
    <row r="191" customFormat="false" ht="60" hidden="false" customHeight="false" outlineLevel="0" collapsed="false">
      <c r="A191" s="21" t="s">
        <v>63</v>
      </c>
      <c r="B191" s="21" t="s">
        <v>92</v>
      </c>
      <c r="C191" s="21" t="s">
        <v>93</v>
      </c>
      <c r="D191" s="94" t="str">
        <f aca="false">FoodDB!$C$1</f>
        <v>Fat
(g)</v>
      </c>
      <c r="E191" s="94" t="str">
        <f aca="false">FoodDB!$D$1</f>
        <v> 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109</v>
      </c>
      <c r="M191" s="94" t="s">
        <v>110</v>
      </c>
      <c r="N191" s="94" t="s">
        <v>111</v>
      </c>
      <c r="O191" s="94" t="s">
        <v>112</v>
      </c>
      <c r="P191" s="94" t="s">
        <v>117</v>
      </c>
      <c r="Q191" s="94" t="s">
        <v>118</v>
      </c>
      <c r="R191" s="94" t="s">
        <v>119</v>
      </c>
      <c r="S191" s="94" t="s">
        <v>120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99</v>
      </c>
      <c r="C192" s="97" t="n">
        <v>7</v>
      </c>
      <c r="D192" s="0" t="n">
        <f aca="false">$C192*VLOOKUP($B192,FoodDB!$A$2:$I$1014,3,0)</f>
        <v>0</v>
      </c>
      <c r="E192" s="0" t="n">
        <f aca="false">$C192*VLOOKUP($B192,FoodDB!$A$2:$I$1014,4,0)</f>
        <v>7</v>
      </c>
      <c r="F192" s="0" t="n">
        <f aca="false">$C192*VLOOKUP($B192,FoodDB!$A$2:$I$1014,5,0)</f>
        <v>4.2</v>
      </c>
      <c r="G192" s="0" t="n">
        <f aca="false">$C192*VLOOKUP($B192,FoodDB!$A$2:$I$1014,6,0)</f>
        <v>0</v>
      </c>
      <c r="H192" s="0" t="n">
        <f aca="false">$C192*VLOOKUP($B192,FoodDB!$A$2:$I$1014,7,0)</f>
        <v>28</v>
      </c>
      <c r="I192" s="0" t="n">
        <f aca="false">$C192*VLOOKUP($B192,FoodDB!$A$2:$I$1014,8,0)</f>
        <v>16.8</v>
      </c>
      <c r="J192" s="0" t="n">
        <f aca="false">$C192*VLOOKUP($B192,FoodDB!$A$2:$I$1014,9,0)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-27.8982422125943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5.81750985427954</v>
      </c>
      <c r="S192" s="100" t="n">
        <f aca="false">VLOOKUP($A192,LossChart!$A$3:$AB$105,17,0)-O192</f>
        <v>6.20498192739956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98</v>
      </c>
      <c r="C193" s="97" t="n">
        <v>5</v>
      </c>
      <c r="D193" s="0" t="n">
        <f aca="false">$C193*VLOOKUP($B193,FoodDB!$A$2:$I$1014,3,0)</f>
        <v>30.9</v>
      </c>
      <c r="E193" s="0" t="n">
        <f aca="false">$C193*VLOOKUP($B193,FoodDB!$A$2:$I$1014,4,0)</f>
        <v>0</v>
      </c>
      <c r="F193" s="0" t="n">
        <f aca="false">$C193*VLOOKUP($B193,FoodDB!$A$2:$I$1014,5,0)</f>
        <v>42.6</v>
      </c>
      <c r="G193" s="0" t="n">
        <f aca="false">$C193*VLOOKUP($B193,FoodDB!$A$2:$I$1014,6,0)</f>
        <v>278.1</v>
      </c>
      <c r="H193" s="0" t="n">
        <f aca="false">$C193*VLOOKUP($B193,FoodDB!$A$2:$I$1014,7,0)</f>
        <v>0</v>
      </c>
      <c r="I193" s="0" t="n">
        <f aca="false">$C193*VLOOKUP($B193,FoodDB!$A$2:$I$1014,8,0)</f>
        <v>170.4</v>
      </c>
      <c r="J193" s="0" t="n">
        <f aca="false">$C193*VLOOKUP($B193,FoodDB!$A$2:$I$1014,9,0)</f>
        <v>448.5</v>
      </c>
    </row>
    <row r="194" customFormat="false" ht="15" hidden="false" customHeight="false" outlineLevel="0" collapsed="false">
      <c r="B194" s="96" t="s">
        <v>125</v>
      </c>
      <c r="C194" s="97" t="n">
        <v>2</v>
      </c>
      <c r="D194" s="0" t="n">
        <f aca="false">$C194*VLOOKUP($B194,FoodDB!$A$2:$I$1014,3,0)</f>
        <v>7.2</v>
      </c>
      <c r="E194" s="0" t="n">
        <f aca="false">$C194*VLOOKUP($B194,FoodDB!$A$2:$I$1014,4,0)</f>
        <v>0</v>
      </c>
      <c r="F194" s="0" t="n">
        <f aca="false">$C194*VLOOKUP($B194,FoodDB!$A$2:$I$1014,5,0)</f>
        <v>62</v>
      </c>
      <c r="G194" s="0" t="n">
        <f aca="false">$C194*VLOOKUP($B194,FoodDB!$A$2:$I$1014,6,0)</f>
        <v>64.8</v>
      </c>
      <c r="H194" s="0" t="n">
        <f aca="false">$C194*VLOOKUP($B194,FoodDB!$A$2:$I$1014,7,0)</f>
        <v>0</v>
      </c>
      <c r="I194" s="0" t="n">
        <f aca="false">$C194*VLOOKUP($B194,FoodDB!$A$2:$I$1014,8,0)</f>
        <v>248</v>
      </c>
      <c r="J194" s="0" t="n">
        <f aca="false">$C194*VLOOKUP($B194,FoodDB!$A$2:$I$1014,9,0)</f>
        <v>312.8</v>
      </c>
    </row>
    <row r="195" customFormat="false" ht="15" hidden="false" customHeight="false" outlineLevel="0" collapsed="false">
      <c r="B195" s="96" t="s">
        <v>95</v>
      </c>
      <c r="C195" s="97" t="n">
        <v>3</v>
      </c>
      <c r="D195" s="0" t="n">
        <f aca="false">$C195*VLOOKUP($B195,FoodDB!$A$2:$I$1014,3,0)</f>
        <v>0</v>
      </c>
      <c r="E195" s="0" t="n">
        <f aca="false">$C195*VLOOKUP($B195,FoodDB!$A$2:$I$1014,4,0)</f>
        <v>1.92857142857143</v>
      </c>
      <c r="F195" s="0" t="n">
        <f aca="false">$C195*VLOOKUP($B195,FoodDB!$A$2:$I$1014,5,0)</f>
        <v>0.964285714285714</v>
      </c>
      <c r="G195" s="0" t="n">
        <f aca="false">$C195*VLOOKUP($B195,FoodDB!$A$2:$I$1014,6,0)</f>
        <v>0</v>
      </c>
      <c r="H195" s="0" t="n">
        <f aca="false">$C195*VLOOKUP($B195,FoodDB!$A$2:$I$1014,7,0)</f>
        <v>7.71428571428572</v>
      </c>
      <c r="I195" s="0" t="n">
        <f aca="false">$C195*VLOOKUP($B195,FoodDB!$A$2:$I$1014,8,0)</f>
        <v>3.85714285714286</v>
      </c>
      <c r="J195" s="0" t="n">
        <f aca="false">$C195*VLOOKUP($B195,FoodDB!$A$2:$I$1014,9,0)</f>
        <v>11.5714285714286</v>
      </c>
    </row>
    <row r="196" customFormat="false" ht="15" hidden="false" customHeight="false" outlineLevel="0" collapsed="false">
      <c r="B196" s="96" t="s">
        <v>96</v>
      </c>
      <c r="C196" s="97" t="n">
        <v>2</v>
      </c>
      <c r="D196" s="0" t="n">
        <f aca="false">$C196*VLOOKUP($B196,FoodDB!$A$2:$I$1014,3,0)</f>
        <v>18</v>
      </c>
      <c r="E196" s="0" t="n">
        <f aca="false">$C196*VLOOKUP($B196,FoodDB!$A$2:$I$1014,4,0)</f>
        <v>4</v>
      </c>
      <c r="F196" s="0" t="n">
        <f aca="false">$C196*VLOOKUP($B196,FoodDB!$A$2:$I$1014,5,0)</f>
        <v>9.4</v>
      </c>
      <c r="G196" s="0" t="n">
        <f aca="false">$C196*VLOOKUP($B196,FoodDB!$A$2:$I$1014,6,0)</f>
        <v>162</v>
      </c>
      <c r="H196" s="0" t="n">
        <f aca="false">$C196*VLOOKUP($B196,FoodDB!$A$2:$I$1014,7,0)</f>
        <v>16</v>
      </c>
      <c r="I196" s="0" t="n">
        <f aca="false">$C196*VLOOKUP($B196,FoodDB!$A$2:$I$1014,8,0)</f>
        <v>37.6</v>
      </c>
      <c r="J196" s="0" t="n">
        <f aca="false">$C196*VLOOKUP($B196,FoodDB!$A$2:$I$1014,9,0)</f>
        <v>215.6</v>
      </c>
    </row>
    <row r="197" customFormat="false" ht="15" hidden="false" customHeight="false" outlineLevel="0" collapsed="false">
      <c r="B197" s="96" t="s">
        <v>107</v>
      </c>
      <c r="C197" s="97" t="n">
        <v>0</v>
      </c>
      <c r="D197" s="0" t="n">
        <f aca="false">$C197*VLOOKUP($B197,FoodDB!$A$2:$I$1014,3,0)</f>
        <v>0</v>
      </c>
      <c r="E197" s="0" t="n">
        <f aca="false">$C197*VLOOKUP($B197,FoodDB!$A$2:$I$1014,4,0)</f>
        <v>0</v>
      </c>
      <c r="F197" s="0" t="n">
        <f aca="false">$C197*VLOOKUP($B197,FoodDB!$A$2:$I$1014,5,0)</f>
        <v>0</v>
      </c>
      <c r="G197" s="0" t="n">
        <f aca="false">$C197*VLOOKUP($B197,FoodDB!$A$2:$I$1014,6,0)</f>
        <v>0</v>
      </c>
      <c r="H197" s="0" t="n">
        <f aca="false">$C197*VLOOKUP($B197,FoodDB!$A$2:$I$1014,7,0)</f>
        <v>0</v>
      </c>
      <c r="I197" s="0" t="n">
        <f aca="false">$C197*VLOOKUP($B197,FoodDB!$A$2:$I$1014,8,0)</f>
        <v>0</v>
      </c>
      <c r="J197" s="0" t="n">
        <f aca="false">$C197*VLOOKUP($B197,FoodDB!$A$2:$I$1014,9,0)</f>
        <v>0</v>
      </c>
    </row>
    <row r="198" customFormat="false" ht="15" hidden="false" customHeight="false" outlineLevel="0" collapsed="false">
      <c r="B198" s="96" t="s">
        <v>107</v>
      </c>
      <c r="C198" s="97" t="n">
        <v>0</v>
      </c>
      <c r="D198" s="0" t="n">
        <f aca="false">$C198*VLOOKUP($B198,FoodDB!$A$2:$I$1014,3,0)</f>
        <v>0</v>
      </c>
      <c r="E198" s="0" t="n">
        <f aca="false">$C198*VLOOKUP($B198,FoodDB!$A$2:$I$1014,4,0)</f>
        <v>0</v>
      </c>
      <c r="F198" s="0" t="n">
        <f aca="false">$C198*VLOOKUP($B198,FoodDB!$A$2:$I$1014,5,0)</f>
        <v>0</v>
      </c>
      <c r="G198" s="0" t="n">
        <f aca="false">$C198*VLOOKUP($B198,FoodDB!$A$2:$I$1014,6,0)</f>
        <v>0</v>
      </c>
      <c r="H198" s="0" t="n">
        <f aca="false">$C198*VLOOKUP($B198,FoodDB!$A$2:$I$1014,7,0)</f>
        <v>0</v>
      </c>
      <c r="I198" s="0" t="n">
        <f aca="false">$C198*VLOOKUP($B198,FoodDB!$A$2:$I$1014,8,0)</f>
        <v>0</v>
      </c>
      <c r="J198" s="0" t="n">
        <f aca="false">$C198*VLOOKUP($B198,FoodDB!$A$2:$I$1014,9,0)</f>
        <v>0</v>
      </c>
    </row>
    <row r="199" customFormat="false" ht="15" hidden="false" customHeight="false" outlineLevel="0" collapsed="false">
      <c r="A199" s="0" t="s">
        <v>97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101</v>
      </c>
      <c r="B200" s="0" t="s">
        <v>102</v>
      </c>
      <c r="E200" s="100"/>
      <c r="F200" s="100"/>
      <c r="G200" s="100" t="n">
        <f aca="false">VLOOKUP($A192,LossChart!$A$3:$AB$105,14,0)</f>
        <v>477.001757787406</v>
      </c>
      <c r="H200" s="100" t="n">
        <f aca="false">VLOOKUP($A192,LossChart!$A$3:$AB$105,15,0)</f>
        <v>80</v>
      </c>
      <c r="I200" s="100" t="n">
        <f aca="false">VLOOKUP($A192,LossChart!$A$3:$AB$105,16,0)</f>
        <v>482.474652711422</v>
      </c>
      <c r="J200" s="100" t="n">
        <f aca="false">VLOOKUP($A192,LossChart!$A$3:$AB$105,17,0)</f>
        <v>1039.47641049883</v>
      </c>
      <c r="K200" s="100"/>
    </row>
    <row r="201" customFormat="false" ht="15" hidden="false" customHeight="false" outlineLevel="0" collapsed="false">
      <c r="A201" s="0" t="s">
        <v>103</v>
      </c>
      <c r="G201" s="0" t="n">
        <f aca="false">G200-G199</f>
        <v>-27.8982422125943</v>
      </c>
      <c r="H201" s="0" t="n">
        <f aca="false">H200-H199</f>
        <v>28.2857142857143</v>
      </c>
      <c r="I201" s="0" t="n">
        <f aca="false">I200-I199</f>
        <v>5.81750985427954</v>
      </c>
      <c r="J201" s="0" t="n">
        <f aca="false">J200-J199</f>
        <v>6.20498192739956</v>
      </c>
    </row>
    <row r="203" customFormat="false" ht="60" hidden="false" customHeight="false" outlineLevel="0" collapsed="false">
      <c r="A203" s="21" t="s">
        <v>63</v>
      </c>
      <c r="B203" s="21" t="s">
        <v>92</v>
      </c>
      <c r="C203" s="21" t="s">
        <v>93</v>
      </c>
      <c r="D203" s="94" t="str">
        <f aca="false">FoodDB!$C$1</f>
        <v>Fat
(g)</v>
      </c>
      <c r="E203" s="94" t="str">
        <f aca="false">FoodDB!$D$1</f>
        <v> 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109</v>
      </c>
      <c r="M203" s="94" t="s">
        <v>110</v>
      </c>
      <c r="N203" s="94" t="s">
        <v>111</v>
      </c>
      <c r="O203" s="94" t="s">
        <v>112</v>
      </c>
      <c r="P203" s="94" t="s">
        <v>117</v>
      </c>
      <c r="Q203" s="94" t="s">
        <v>118</v>
      </c>
      <c r="R203" s="94" t="s">
        <v>119</v>
      </c>
      <c r="S203" s="94" t="s">
        <v>120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125</v>
      </c>
      <c r="C204" s="97" t="n">
        <v>2</v>
      </c>
      <c r="D204" s="0" t="n">
        <f aca="false">$C204*VLOOKUP($B204,FoodDB!$A$2:$I$1014,3,0)</f>
        <v>7.2</v>
      </c>
      <c r="E204" s="0" t="n">
        <f aca="false">$C204*VLOOKUP($B204,FoodDB!$A$2:$I$1014,4,0)</f>
        <v>0</v>
      </c>
      <c r="F204" s="0" t="n">
        <f aca="false">$C204*VLOOKUP($B204,FoodDB!$A$2:$I$1014,5,0)</f>
        <v>62</v>
      </c>
      <c r="G204" s="0" t="n">
        <f aca="false">$C204*VLOOKUP($B204,FoodDB!$A$2:$I$1014,6,0)</f>
        <v>64.8</v>
      </c>
      <c r="H204" s="0" t="n">
        <f aca="false">$C204*VLOOKUP($B204,FoodDB!$A$2:$I$1014,7,0)</f>
        <v>0</v>
      </c>
      <c r="I204" s="0" t="n">
        <f aca="false">$C204*VLOOKUP($B204,FoodDB!$A$2:$I$1014,8,0)</f>
        <v>248</v>
      </c>
      <c r="J204" s="0" t="n">
        <f aca="false">$C204*VLOOKUP($B204,FoodDB!$A$2:$I$1014,9,0)</f>
        <v>312.8</v>
      </c>
      <c r="L204" s="0" t="n">
        <f aca="false">SUM(G204:G213)</f>
        <v>426.6</v>
      </c>
      <c r="M204" s="0" t="n">
        <f aca="false">SUM(H204:H213)</f>
        <v>65.6</v>
      </c>
      <c r="N204" s="0" t="n">
        <f aca="false">SUM(I204:I213)</f>
        <v>500.4</v>
      </c>
      <c r="O204" s="0" t="n">
        <f aca="false">SUM(L204:N204)</f>
        <v>992.6</v>
      </c>
      <c r="P204" s="100" t="n">
        <f aca="false">VLOOKUP($A204,LossChart!$A$3:$AB$105,14,0)-L204</f>
        <v>57.8116130940715</v>
      </c>
      <c r="Q204" s="100" t="n">
        <f aca="false">VLOOKUP($A204,LossChart!$A$3:$AB$105,15,0)-M204</f>
        <v>14.4</v>
      </c>
      <c r="R204" s="100" t="n">
        <f aca="false">VLOOKUP($A204,LossChart!$A$3:$AB$105,16,0)-N204</f>
        <v>-17.9253472885776</v>
      </c>
      <c r="S204" s="100" t="n">
        <f aca="false">VLOOKUP($A204,LossChart!$A$3:$AB$105,17,0)-O204</f>
        <v>54.2862658054938</v>
      </c>
      <c r="T204" s="100"/>
      <c r="U204" s="100"/>
      <c r="V204" s="100"/>
      <c r="W204" s="100"/>
    </row>
    <row r="205" customFormat="false" ht="13.8" hidden="false" customHeight="false" outlineLevel="0" collapsed="false">
      <c r="B205" s="96" t="s">
        <v>99</v>
      </c>
      <c r="C205" s="97" t="n">
        <v>7</v>
      </c>
      <c r="D205" s="0" t="n">
        <f aca="false">$C205*VLOOKUP($B205,FoodDB!$A$2:$I$1014,3,0)</f>
        <v>0</v>
      </c>
      <c r="E205" s="0" t="n">
        <f aca="false">$C205*VLOOKUP($B205,FoodDB!$A$2:$I$1014,4,0)</f>
        <v>7</v>
      </c>
      <c r="F205" s="0" t="n">
        <f aca="false">$C205*VLOOKUP($B205,FoodDB!$A$2:$I$1014,5,0)</f>
        <v>4.2</v>
      </c>
      <c r="G205" s="0" t="n">
        <f aca="false">$C205*VLOOKUP($B205,FoodDB!$A$2:$I$1014,6,0)</f>
        <v>0</v>
      </c>
      <c r="H205" s="0" t="n">
        <f aca="false">$C205*VLOOKUP($B205,FoodDB!$A$2:$I$1014,7,0)</f>
        <v>28</v>
      </c>
      <c r="I205" s="0" t="n">
        <f aca="false">$C205*VLOOKUP($B205,FoodDB!$A$2:$I$1014,8,0)</f>
        <v>16.8</v>
      </c>
      <c r="J205" s="0" t="n">
        <f aca="false">$C205*VLOOKUP($B205,FoodDB!$A$2:$I$1014,9,0)</f>
        <v>44.8</v>
      </c>
    </row>
    <row r="206" customFormat="false" ht="13.8" hidden="false" customHeight="false" outlineLevel="0" collapsed="false">
      <c r="B206" s="96" t="s">
        <v>125</v>
      </c>
      <c r="C206" s="97" t="n">
        <v>1</v>
      </c>
      <c r="D206" s="0" t="n">
        <f aca="false">$C206*VLOOKUP($B206,FoodDB!$A$2:$I$1014,3,0)</f>
        <v>3.6</v>
      </c>
      <c r="E206" s="0" t="n">
        <f aca="false">$C206*VLOOKUP($B206,FoodDB!$A$2:$I$1014,4,0)</f>
        <v>0</v>
      </c>
      <c r="F206" s="0" t="n">
        <f aca="false">$C206*VLOOKUP($B206,FoodDB!$A$2:$I$1014,5,0)</f>
        <v>31</v>
      </c>
      <c r="G206" s="0" t="n">
        <f aca="false">$C206*VLOOKUP($B206,FoodDB!$A$2:$I$1014,6,0)</f>
        <v>32.4</v>
      </c>
      <c r="H206" s="0" t="n">
        <f aca="false">$C206*VLOOKUP($B206,FoodDB!$A$2:$I$1014,7,0)</f>
        <v>0</v>
      </c>
      <c r="I206" s="0" t="n">
        <f aca="false">$C206*VLOOKUP($B206,FoodDB!$A$2:$I$1014,8,0)</f>
        <v>124</v>
      </c>
      <c r="J206" s="0" t="n">
        <f aca="false">$C206*VLOOKUP($B206,FoodDB!$A$2:$I$1014,9,0)</f>
        <v>156.4</v>
      </c>
    </row>
    <row r="207" customFormat="false" ht="13.8" hidden="false" customHeight="false" outlineLevel="0" collapsed="false">
      <c r="B207" s="96" t="s">
        <v>128</v>
      </c>
      <c r="C207" s="97" t="n">
        <v>1</v>
      </c>
      <c r="D207" s="0" t="n">
        <f aca="false">$C207*VLOOKUP($B207,FoodDB!$A$2:$I$1014,3,0)</f>
        <v>0.6</v>
      </c>
      <c r="E207" s="0" t="n">
        <f aca="false">$C207*VLOOKUP($B207,FoodDB!$A$2:$I$1014,4,0)</f>
        <v>4.9</v>
      </c>
      <c r="F207" s="0" t="n">
        <f aca="false">$C207*VLOOKUP($B207,FoodDB!$A$2:$I$1014,5,0)</f>
        <v>2.4</v>
      </c>
      <c r="G207" s="0" t="n">
        <f aca="false">$C207*VLOOKUP($B207,FoodDB!$A$2:$I$1014,6,0)</f>
        <v>5.4</v>
      </c>
      <c r="H207" s="0" t="n">
        <f aca="false">$C207*VLOOKUP($B207,FoodDB!$A$2:$I$1014,7,0)</f>
        <v>19.6</v>
      </c>
      <c r="I207" s="0" t="n">
        <f aca="false">$C207*VLOOKUP($B207,FoodDB!$A$2:$I$1014,8,0)</f>
        <v>9.6</v>
      </c>
      <c r="J207" s="0" t="n">
        <f aca="false">$C207*VLOOKUP($B207,FoodDB!$A$2:$I$1014,9,0)</f>
        <v>34.6</v>
      </c>
    </row>
    <row r="208" customFormat="false" ht="13.8" hidden="false" customHeight="false" outlineLevel="0" collapsed="false">
      <c r="B208" s="96" t="s">
        <v>129</v>
      </c>
      <c r="C208" s="97" t="n">
        <v>0.25</v>
      </c>
      <c r="D208" s="0" t="n">
        <f aca="false">$C208*VLOOKUP($B208,FoodDB!$A$2:$I$1014,3,0)</f>
        <v>0</v>
      </c>
      <c r="E208" s="0" t="n">
        <f aca="false">$C208*VLOOKUP($B208,FoodDB!$A$2:$I$1014,4,0)</f>
        <v>1.3375</v>
      </c>
      <c r="F208" s="0" t="n">
        <f aca="false">$C208*VLOOKUP($B208,FoodDB!$A$2:$I$1014,5,0)</f>
        <v>0</v>
      </c>
      <c r="G208" s="0" t="n">
        <f aca="false">$C208*VLOOKUP($B208,FoodDB!$A$2:$I$1014,6,0)</f>
        <v>0</v>
      </c>
      <c r="H208" s="0" t="n">
        <f aca="false">$C208*VLOOKUP($B208,FoodDB!$A$2:$I$1014,7,0)</f>
        <v>0</v>
      </c>
      <c r="I208" s="0" t="n">
        <f aca="false">$C208*VLOOKUP($B208,FoodDB!$A$2:$I$1014,8,0)</f>
        <v>0</v>
      </c>
      <c r="J208" s="0" t="n">
        <f aca="false">$C208*VLOOKUP($B208,FoodDB!$A$2:$I$1014,9,0)</f>
        <v>0</v>
      </c>
    </row>
    <row r="209" customFormat="false" ht="15" hidden="false" customHeight="false" outlineLevel="0" collapsed="false">
      <c r="B209" s="96" t="s">
        <v>130</v>
      </c>
      <c r="C209" s="97" t="n">
        <v>0.5</v>
      </c>
      <c r="D209" s="0" t="n">
        <f aca="false">$C209*VLOOKUP($B209,FoodDB!$A$2:$I$1014,3,0)</f>
        <v>3.5</v>
      </c>
      <c r="E209" s="0" t="n">
        <f aca="false">$C209*VLOOKUP($B209,FoodDB!$A$2:$I$1014,4,0)</f>
        <v>1.5</v>
      </c>
      <c r="F209" s="0" t="n">
        <f aca="false">$C209*VLOOKUP($B209,FoodDB!$A$2:$I$1014,5,0)</f>
        <v>0.5</v>
      </c>
      <c r="G209" s="0" t="n">
        <f aca="false">$C209*VLOOKUP($B209,FoodDB!$A$2:$I$1014,6,0)</f>
        <v>31.5</v>
      </c>
      <c r="H209" s="0" t="n">
        <f aca="false">$C209*VLOOKUP($B209,FoodDB!$A$2:$I$1014,7,0)</f>
        <v>6</v>
      </c>
      <c r="I209" s="0" t="n">
        <f aca="false">$C209*VLOOKUP($B209,FoodDB!$A$2:$I$1014,8,0)</f>
        <v>2</v>
      </c>
      <c r="J209" s="0" t="n">
        <f aca="false">$C209*VLOOKUP($B209,FoodDB!$A$2:$I$1014,9,0)</f>
        <v>39.5</v>
      </c>
    </row>
    <row r="210" customFormat="false" ht="15" hidden="false" customHeight="false" outlineLevel="0" collapsed="false">
      <c r="B210" s="96" t="s">
        <v>131</v>
      </c>
      <c r="C210" s="97" t="n">
        <v>1</v>
      </c>
      <c r="D210" s="0" t="n">
        <f aca="false">$C210*VLOOKUP($B210,FoodDB!$A$2:$I$1014,3,0)</f>
        <v>0.5</v>
      </c>
      <c r="E210" s="0" t="n">
        <f aca="false">$C210*VLOOKUP($B210,FoodDB!$A$2:$I$1014,4,0)</f>
        <v>1</v>
      </c>
      <c r="F210" s="0" t="n">
        <f aca="false">$C210*VLOOKUP($B210,FoodDB!$A$2:$I$1014,5,0)</f>
        <v>12</v>
      </c>
      <c r="G210" s="0" t="n">
        <f aca="false">$C210*VLOOKUP($B210,FoodDB!$A$2:$I$1014,6,0)</f>
        <v>4.5</v>
      </c>
      <c r="H210" s="0" t="n">
        <f aca="false">$C210*VLOOKUP($B210,FoodDB!$A$2:$I$1014,7,0)</f>
        <v>4</v>
      </c>
      <c r="I210" s="0" t="n">
        <f aca="false">$C210*VLOOKUP($B210,FoodDB!$A$2:$I$1014,8,0)</f>
        <v>48</v>
      </c>
      <c r="J210" s="0" t="n">
        <f aca="false">$C210*VLOOKUP($B210,FoodDB!$A$2:$I$1014,9,0)</f>
        <v>56.5</v>
      </c>
    </row>
    <row r="211" customFormat="false" ht="15" hidden="false" customHeight="false" outlineLevel="0" collapsed="false">
      <c r="B211" s="96" t="s">
        <v>126</v>
      </c>
      <c r="C211" s="97" t="n">
        <v>1</v>
      </c>
      <c r="D211" s="0" t="n">
        <f aca="false">$C211*VLOOKUP($B211,FoodDB!$A$2:$I$1014,3,0)</f>
        <v>15</v>
      </c>
      <c r="E211" s="0" t="n">
        <f aca="false">$C211*VLOOKUP($B211,FoodDB!$A$2:$I$1014,4,0)</f>
        <v>2</v>
      </c>
      <c r="F211" s="0" t="n">
        <f aca="false">$C211*VLOOKUP($B211,FoodDB!$A$2:$I$1014,5,0)</f>
        <v>7</v>
      </c>
      <c r="G211" s="0" t="n">
        <f aca="false">$C211*VLOOKUP($B211,FoodDB!$A$2:$I$1014,6,0)</f>
        <v>135</v>
      </c>
      <c r="H211" s="0" t="n">
        <f aca="false">$C211*VLOOKUP($B211,FoodDB!$A$2:$I$1014,7,0)</f>
        <v>8</v>
      </c>
      <c r="I211" s="0" t="n">
        <f aca="false">$C211*VLOOKUP($B211,FoodDB!$A$2:$I$1014,8,0)</f>
        <v>28</v>
      </c>
      <c r="J211" s="0" t="n">
        <f aca="false">$C211*VLOOKUP($B211,FoodDB!$A$2:$I$1014,9,0)</f>
        <v>171</v>
      </c>
    </row>
    <row r="212" customFormat="false" ht="15" hidden="false" customHeight="false" outlineLevel="0" collapsed="false">
      <c r="B212" s="96" t="s">
        <v>100</v>
      </c>
      <c r="C212" s="97" t="n">
        <v>1</v>
      </c>
      <c r="D212" s="0" t="n">
        <f aca="false">$C212*VLOOKUP($B212,FoodDB!$A$2:$I$1014,3,0)</f>
        <v>5</v>
      </c>
      <c r="E212" s="0" t="n">
        <f aca="false">$C212*VLOOKUP($B212,FoodDB!$A$2:$I$1014,4,0)</f>
        <v>0</v>
      </c>
      <c r="F212" s="0" t="n">
        <f aca="false">$C212*VLOOKUP($B212,FoodDB!$A$2:$I$1014,5,0)</f>
        <v>6</v>
      </c>
      <c r="G212" s="0" t="n">
        <f aca="false">$C212*VLOOKUP($B212,FoodDB!$A$2:$I$1014,6,0)</f>
        <v>45</v>
      </c>
      <c r="H212" s="0" t="n">
        <f aca="false">$C212*VLOOKUP($B212,FoodDB!$A$2:$I$1014,7,0)</f>
        <v>0</v>
      </c>
      <c r="I212" s="0" t="n">
        <f aca="false">$C212*VLOOKUP($B212,FoodDB!$A$2:$I$1014,8,0)</f>
        <v>24</v>
      </c>
      <c r="J212" s="0" t="n">
        <f aca="false">$C212*VLOOKUP($B212,FoodDB!$A$2:$I$1014,9,0)</f>
        <v>69</v>
      </c>
    </row>
    <row r="213" customFormat="false" ht="15" hidden="false" customHeight="false" outlineLevel="0" collapsed="false">
      <c r="B213" s="96" t="s">
        <v>108</v>
      </c>
      <c r="C213" s="97" t="n">
        <v>1</v>
      </c>
      <c r="D213" s="0" t="n">
        <f aca="false">$C213*VLOOKUP($B213,FoodDB!$A$2:$I$1014,3,0)</f>
        <v>12</v>
      </c>
      <c r="E213" s="0" t="n">
        <f aca="false">$C213*VLOOKUP($B213,FoodDB!$A$2:$I$1014,4,0)</f>
        <v>0</v>
      </c>
      <c r="F213" s="0" t="n">
        <f aca="false">$C213*VLOOKUP($B213,FoodDB!$A$2:$I$1014,5,0)</f>
        <v>0</v>
      </c>
      <c r="G213" s="0" t="n">
        <f aca="false">$C213*VLOOKUP($B213,FoodDB!$A$2:$I$1014,6,0)</f>
        <v>108</v>
      </c>
      <c r="H213" s="0" t="n">
        <f aca="false">$C213*VLOOKUP($B213,FoodDB!$A$2:$I$1014,7,0)</f>
        <v>0</v>
      </c>
      <c r="I213" s="0" t="n">
        <f aca="false">$C213*VLOOKUP($B213,FoodDB!$A$2:$I$1014,8,0)</f>
        <v>0</v>
      </c>
      <c r="J213" s="0" t="n">
        <f aca="false">$C213*VLOOKUP($B213,FoodDB!$A$2:$I$1014,9,0)</f>
        <v>108</v>
      </c>
    </row>
    <row r="214" customFormat="false" ht="15" hidden="false" customHeight="false" outlineLevel="0" collapsed="false">
      <c r="A214" s="0" t="s">
        <v>97</v>
      </c>
      <c r="G214" s="0" t="n">
        <f aca="false">SUM(G204:G213)</f>
        <v>426.6</v>
      </c>
      <c r="H214" s="0" t="n">
        <f aca="false">SUM(H204:H213)</f>
        <v>65.6</v>
      </c>
      <c r="I214" s="0" t="n">
        <f aca="false">SUM(I204:I213)</f>
        <v>500.4</v>
      </c>
      <c r="J214" s="0" t="n">
        <f aca="false">SUM(G214:I214)</f>
        <v>992.6</v>
      </c>
    </row>
    <row r="215" customFormat="false" ht="15" hidden="false" customHeight="false" outlineLevel="0" collapsed="false">
      <c r="A215" s="0" t="s">
        <v>101</v>
      </c>
      <c r="B215" s="0" t="s">
        <v>102</v>
      </c>
      <c r="E215" s="100"/>
      <c r="F215" s="100"/>
      <c r="G215" s="100" t="n">
        <f aca="false">VLOOKUP($A204,LossChart!$A$3:$AB$105,14,0)</f>
        <v>484.411613094072</v>
      </c>
      <c r="H215" s="100" t="n">
        <f aca="false">VLOOKUP($A204,LossChart!$A$3:$AB$105,15,0)</f>
        <v>80</v>
      </c>
      <c r="I215" s="100" t="n">
        <f aca="false">VLOOKUP($A204,LossChart!$A$3:$AB$105,16,0)</f>
        <v>482.474652711422</v>
      </c>
      <c r="J215" s="100" t="n">
        <f aca="false">VLOOKUP($A204,LossChart!$A$3:$AB$105,17,0)</f>
        <v>1046.88626580549</v>
      </c>
      <c r="K215" s="100"/>
    </row>
    <row r="216" customFormat="false" ht="15" hidden="false" customHeight="false" outlineLevel="0" collapsed="false">
      <c r="A216" s="0" t="s">
        <v>103</v>
      </c>
      <c r="G216" s="0" t="n">
        <f aca="false">G215-G214</f>
        <v>57.8116130940715</v>
      </c>
      <c r="H216" s="0" t="n">
        <f aca="false">H215-H214</f>
        <v>14.4</v>
      </c>
      <c r="I216" s="0" t="n">
        <f aca="false">I215-I214</f>
        <v>-17.9253472885776</v>
      </c>
      <c r="J216" s="0" t="n">
        <f aca="false">J215-J214</f>
        <v>54.2862658054938</v>
      </c>
    </row>
    <row r="218" customFormat="false" ht="60" hidden="false" customHeight="false" outlineLevel="0" collapsed="false">
      <c r="A218" s="21" t="s">
        <v>63</v>
      </c>
      <c r="B218" s="21" t="s">
        <v>92</v>
      </c>
      <c r="C218" s="21" t="s">
        <v>93</v>
      </c>
      <c r="D218" s="94" t="str">
        <f aca="false">FoodDB!$C$1</f>
        <v>Fat
(g)</v>
      </c>
      <c r="E218" s="94" t="str">
        <f aca="false">FoodDB!$D$1</f>
        <v> 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109</v>
      </c>
      <c r="M218" s="94" t="s">
        <v>110</v>
      </c>
      <c r="N218" s="94" t="s">
        <v>111</v>
      </c>
      <c r="O218" s="94" t="s">
        <v>112</v>
      </c>
      <c r="P218" s="94" t="s">
        <v>117</v>
      </c>
      <c r="Q218" s="94" t="s">
        <v>118</v>
      </c>
      <c r="R218" s="94" t="s">
        <v>119</v>
      </c>
      <c r="S218" s="94" t="s">
        <v>120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107</v>
      </c>
      <c r="C219" s="97" t="n">
        <v>0</v>
      </c>
      <c r="D219" s="0" t="n">
        <f aca="false">$C219*VLOOKUP($B219,FoodDB!$A$2:$I$1014,3,0)</f>
        <v>0</v>
      </c>
      <c r="E219" s="0" t="n">
        <f aca="false">$C219*VLOOKUP($B219,FoodDB!$A$2:$I$1014,4,0)</f>
        <v>0</v>
      </c>
      <c r="F219" s="0" t="n">
        <f aca="false">$C219*VLOOKUP($B219,FoodDB!$A$2:$I$1014,5,0)</f>
        <v>0</v>
      </c>
      <c r="G219" s="0" t="n">
        <f aca="false">$C219*VLOOKUP($B219,FoodDB!$A$2:$I$1014,6,0)</f>
        <v>0</v>
      </c>
      <c r="H219" s="0" t="n">
        <f aca="false">$C219*VLOOKUP($B219,FoodDB!$A$2:$I$1014,7,0)</f>
        <v>0</v>
      </c>
      <c r="I219" s="0" t="n">
        <f aca="false">$C219*VLOOKUP($B219,FoodDB!$A$2:$I$1014,8,0)</f>
        <v>0</v>
      </c>
      <c r="J219" s="0" t="n">
        <f aca="false">$C219*VLOOKUP($B219,FoodDB!$A$2:$I$1014,9,0)</f>
        <v>0</v>
      </c>
      <c r="L219" s="0" t="n">
        <f aca="false">SUM(G219:G225)</f>
        <v>0</v>
      </c>
      <c r="M219" s="0" t="n">
        <f aca="false">SUM(H219:H225)</f>
        <v>0</v>
      </c>
      <c r="N219" s="0" t="n">
        <f aca="false">SUM(I219:I225)</f>
        <v>0</v>
      </c>
      <c r="O219" s="0" t="n">
        <f aca="false">SUM(L219:N219)</f>
        <v>0</v>
      </c>
      <c r="P219" s="100" t="n">
        <f aca="false">VLOOKUP($A219,LossChart!$A$3:$AB$105,14,0)-L219</f>
        <v>491.755838253735</v>
      </c>
      <c r="Q219" s="100" t="n">
        <f aca="false">VLOOKUP($A219,LossChart!$A$3:$AB$105,15,0)-M219</f>
        <v>80</v>
      </c>
      <c r="R219" s="100" t="n">
        <f aca="false">VLOOKUP($A219,LossChart!$A$3:$AB$105,16,0)-N219</f>
        <v>482.474652711422</v>
      </c>
      <c r="S219" s="100" t="n">
        <f aca="false">VLOOKUP($A219,LossChart!$A$3:$AB$105,17,0)-O219</f>
        <v>1054.23049096516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107</v>
      </c>
      <c r="C220" s="97" t="n">
        <v>0</v>
      </c>
      <c r="D220" s="0" t="n">
        <f aca="false">$C220*VLOOKUP($B220,FoodDB!$A$2:$I$1014,3,0)</f>
        <v>0</v>
      </c>
      <c r="E220" s="0" t="n">
        <f aca="false">$C220*VLOOKUP($B220,FoodDB!$A$2:$I$1014,4,0)</f>
        <v>0</v>
      </c>
      <c r="F220" s="0" t="n">
        <f aca="false">$C220*VLOOKUP($B220,FoodDB!$A$2:$I$1014,5,0)</f>
        <v>0</v>
      </c>
      <c r="G220" s="0" t="n">
        <f aca="false">$C220*VLOOKUP($B220,FoodDB!$A$2:$I$1014,6,0)</f>
        <v>0</v>
      </c>
      <c r="H220" s="0" t="n">
        <f aca="false">$C220*VLOOKUP($B220,FoodDB!$A$2:$I$1014,7,0)</f>
        <v>0</v>
      </c>
      <c r="I220" s="0" t="n">
        <f aca="false">$C220*VLOOKUP($B220,FoodDB!$A$2:$I$1014,8,0)</f>
        <v>0</v>
      </c>
      <c r="J220" s="0" t="n">
        <f aca="false">$C220*VLOOKUP($B220,FoodDB!$A$2:$I$1014,9,0)</f>
        <v>0</v>
      </c>
    </row>
    <row r="221" customFormat="false" ht="15" hidden="false" customHeight="false" outlineLevel="0" collapsed="false">
      <c r="B221" s="96" t="s">
        <v>107</v>
      </c>
      <c r="C221" s="97" t="n">
        <v>0</v>
      </c>
      <c r="D221" s="0" t="n">
        <f aca="false">$C221*VLOOKUP($B221,FoodDB!$A$2:$I$1014,3,0)</f>
        <v>0</v>
      </c>
      <c r="E221" s="0" t="n">
        <f aca="false">$C221*VLOOKUP($B221,FoodDB!$A$2:$I$1014,4,0)</f>
        <v>0</v>
      </c>
      <c r="F221" s="0" t="n">
        <f aca="false">$C221*VLOOKUP($B221,FoodDB!$A$2:$I$1014,5,0)</f>
        <v>0</v>
      </c>
      <c r="G221" s="0" t="n">
        <f aca="false">$C221*VLOOKUP($B221,FoodDB!$A$2:$I$1014,6,0)</f>
        <v>0</v>
      </c>
      <c r="H221" s="0" t="n">
        <f aca="false">$C221*VLOOKUP($B221,FoodDB!$A$2:$I$1014,7,0)</f>
        <v>0</v>
      </c>
      <c r="I221" s="0" t="n">
        <f aca="false">$C221*VLOOKUP($B221,FoodDB!$A$2:$I$1014,8,0)</f>
        <v>0</v>
      </c>
      <c r="J221" s="0" t="n">
        <f aca="false">$C221*VLOOKUP($B221,FoodDB!$A$2:$I$1014,9,0)</f>
        <v>0</v>
      </c>
    </row>
    <row r="222" customFormat="false" ht="15" hidden="false" customHeight="false" outlineLevel="0" collapsed="false">
      <c r="B222" s="96" t="s">
        <v>107</v>
      </c>
      <c r="C222" s="97" t="n">
        <v>0</v>
      </c>
      <c r="D222" s="0" t="n">
        <f aca="false">$C222*VLOOKUP($B222,FoodDB!$A$2:$I$1014,3,0)</f>
        <v>0</v>
      </c>
      <c r="E222" s="0" t="n">
        <f aca="false">$C222*VLOOKUP($B222,FoodDB!$A$2:$I$1014,4,0)</f>
        <v>0</v>
      </c>
      <c r="F222" s="0" t="n">
        <f aca="false">$C222*VLOOKUP($B222,FoodDB!$A$2:$I$1014,5,0)</f>
        <v>0</v>
      </c>
      <c r="G222" s="0" t="n">
        <f aca="false">$C222*VLOOKUP($B222,FoodDB!$A$2:$I$1014,6,0)</f>
        <v>0</v>
      </c>
      <c r="H222" s="0" t="n">
        <f aca="false">$C222*VLOOKUP($B222,FoodDB!$A$2:$I$1014,7,0)</f>
        <v>0</v>
      </c>
      <c r="I222" s="0" t="n">
        <f aca="false">$C222*VLOOKUP($B222,FoodDB!$A$2:$I$1014,8,0)</f>
        <v>0</v>
      </c>
      <c r="J222" s="0" t="n">
        <f aca="false">$C222*VLOOKUP($B222,FoodDB!$A$2:$I$1014,9,0)</f>
        <v>0</v>
      </c>
    </row>
    <row r="223" customFormat="false" ht="15" hidden="false" customHeight="false" outlineLevel="0" collapsed="false">
      <c r="B223" s="96" t="s">
        <v>107</v>
      </c>
      <c r="C223" s="97" t="n">
        <v>0</v>
      </c>
      <c r="D223" s="0" t="n">
        <f aca="false">$C223*VLOOKUP($B223,FoodDB!$A$2:$I$1014,3,0)</f>
        <v>0</v>
      </c>
      <c r="E223" s="0" t="n">
        <f aca="false">$C223*VLOOKUP($B223,FoodDB!$A$2:$I$1014,4,0)</f>
        <v>0</v>
      </c>
      <c r="F223" s="0" t="n">
        <f aca="false">$C223*VLOOKUP($B223,FoodDB!$A$2:$I$1014,5,0)</f>
        <v>0</v>
      </c>
      <c r="G223" s="0" t="n">
        <f aca="false">$C223*VLOOKUP($B223,FoodDB!$A$2:$I$1014,6,0)</f>
        <v>0</v>
      </c>
      <c r="H223" s="0" t="n">
        <f aca="false">$C223*VLOOKUP($B223,FoodDB!$A$2:$I$1014,7,0)</f>
        <v>0</v>
      </c>
      <c r="I223" s="0" t="n">
        <f aca="false">$C223*VLOOKUP($B223,FoodDB!$A$2:$I$1014,8,0)</f>
        <v>0</v>
      </c>
      <c r="J223" s="0" t="n">
        <f aca="false">$C223*VLOOKUP($B223,FoodDB!$A$2:$I$1014,9,0)</f>
        <v>0</v>
      </c>
    </row>
    <row r="224" customFormat="false" ht="15" hidden="false" customHeight="false" outlineLevel="0" collapsed="false">
      <c r="B224" s="96" t="s">
        <v>107</v>
      </c>
      <c r="C224" s="97" t="n">
        <v>0</v>
      </c>
      <c r="D224" s="0" t="n">
        <f aca="false">$C224*VLOOKUP($B224,FoodDB!$A$2:$I$1014,3,0)</f>
        <v>0</v>
      </c>
      <c r="E224" s="0" t="n">
        <f aca="false">$C224*VLOOKUP($B224,FoodDB!$A$2:$I$1014,4,0)</f>
        <v>0</v>
      </c>
      <c r="F224" s="0" t="n">
        <f aca="false">$C224*VLOOKUP($B224,FoodDB!$A$2:$I$1014,5,0)</f>
        <v>0</v>
      </c>
      <c r="G224" s="0" t="n">
        <f aca="false">$C224*VLOOKUP($B224,FoodDB!$A$2:$I$1014,6,0)</f>
        <v>0</v>
      </c>
      <c r="H224" s="0" t="n">
        <f aca="false">$C224*VLOOKUP($B224,FoodDB!$A$2:$I$1014,7,0)</f>
        <v>0</v>
      </c>
      <c r="I224" s="0" t="n">
        <f aca="false">$C224*VLOOKUP($B224,FoodDB!$A$2:$I$1014,8,0)</f>
        <v>0</v>
      </c>
      <c r="J224" s="0" t="n">
        <f aca="false">$C224*VLOOKUP($B224,FoodDB!$A$2:$I$1014,9,0)</f>
        <v>0</v>
      </c>
    </row>
    <row r="225" customFormat="false" ht="15" hidden="false" customHeight="false" outlineLevel="0" collapsed="false">
      <c r="B225" s="96" t="s">
        <v>107</v>
      </c>
      <c r="C225" s="97" t="n">
        <v>0</v>
      </c>
      <c r="D225" s="0" t="n">
        <f aca="false">$C225*VLOOKUP($B225,FoodDB!$A$2:$I$1014,3,0)</f>
        <v>0</v>
      </c>
      <c r="E225" s="0" t="n">
        <f aca="false">$C225*VLOOKUP($B225,FoodDB!$A$2:$I$1014,4,0)</f>
        <v>0</v>
      </c>
      <c r="F225" s="0" t="n">
        <f aca="false">$C225*VLOOKUP($B225,FoodDB!$A$2:$I$1014,5,0)</f>
        <v>0</v>
      </c>
      <c r="G225" s="0" t="n">
        <f aca="false">$C225*VLOOKUP($B225,FoodDB!$A$2:$I$1014,6,0)</f>
        <v>0</v>
      </c>
      <c r="H225" s="0" t="n">
        <f aca="false">$C225*VLOOKUP($B225,FoodDB!$A$2:$I$1014,7,0)</f>
        <v>0</v>
      </c>
      <c r="I225" s="0" t="n">
        <f aca="false">$C225*VLOOKUP($B225,FoodDB!$A$2:$I$1014,8,0)</f>
        <v>0</v>
      </c>
      <c r="J225" s="0" t="n">
        <f aca="false">$C225*VLOOKUP($B225,FoodDB!$A$2:$I$1014,9,0)</f>
        <v>0</v>
      </c>
    </row>
    <row r="226" customFormat="false" ht="15" hidden="false" customHeight="false" outlineLevel="0" collapsed="false">
      <c r="A226" s="0" t="s">
        <v>97</v>
      </c>
      <c r="G226" s="0" t="n">
        <f aca="false">SUM(G219:G225)</f>
        <v>0</v>
      </c>
      <c r="H226" s="0" t="n">
        <f aca="false">SUM(H219:H225)</f>
        <v>0</v>
      </c>
      <c r="I226" s="0" t="n">
        <f aca="false">SUM(I219:I225)</f>
        <v>0</v>
      </c>
      <c r="J226" s="0" t="n">
        <f aca="false">SUM(G226:I226)</f>
        <v>0</v>
      </c>
    </row>
    <row r="227" customFormat="false" ht="15" hidden="false" customHeight="false" outlineLevel="0" collapsed="false">
      <c r="A227" s="0" t="s">
        <v>101</v>
      </c>
      <c r="B227" s="0" t="s">
        <v>102</v>
      </c>
      <c r="E227" s="100"/>
      <c r="F227" s="100"/>
      <c r="G227" s="100" t="n">
        <f aca="false">VLOOKUP($A219,LossChart!$A$3:$AB$105,14,0)</f>
        <v>491.755838253735</v>
      </c>
      <c r="H227" s="100" t="n">
        <f aca="false">VLOOKUP($A219,LossChart!$A$3:$AB$105,15,0)</f>
        <v>80</v>
      </c>
      <c r="I227" s="100" t="n">
        <f aca="false">VLOOKUP($A219,LossChart!$A$3:$AB$105,16,0)</f>
        <v>482.474652711422</v>
      </c>
      <c r="J227" s="100" t="n">
        <f aca="false">VLOOKUP($A219,LossChart!$A$3:$AB$105,17,0)</f>
        <v>1054.23049096516</v>
      </c>
      <c r="K227" s="100"/>
    </row>
    <row r="228" customFormat="false" ht="15" hidden="false" customHeight="false" outlineLevel="0" collapsed="false">
      <c r="A228" s="0" t="s">
        <v>103</v>
      </c>
      <c r="G228" s="0" t="n">
        <f aca="false">G227-G226</f>
        <v>491.755838253735</v>
      </c>
      <c r="H228" s="0" t="n">
        <f aca="false">H227-H226</f>
        <v>80</v>
      </c>
      <c r="I228" s="0" t="n">
        <f aca="false">I227-I226</f>
        <v>482.474652711422</v>
      </c>
      <c r="J228" s="0" t="n">
        <f aca="false">J227-J226</f>
        <v>1054.23049096516</v>
      </c>
    </row>
    <row r="230" customFormat="false" ht="60" hidden="false" customHeight="false" outlineLevel="0" collapsed="false">
      <c r="A230" s="21" t="s">
        <v>63</v>
      </c>
      <c r="B230" s="21" t="s">
        <v>92</v>
      </c>
      <c r="C230" s="21" t="s">
        <v>93</v>
      </c>
      <c r="D230" s="94" t="str">
        <f aca="false">FoodDB!$C$1</f>
        <v>Fat
(g)</v>
      </c>
      <c r="E230" s="94" t="str">
        <f aca="false">FoodDB!$D$1</f>
        <v> Carbs
(g)</v>
      </c>
      <c r="F230" s="94" t="str">
        <f aca="false">FoodDB!$E$1</f>
        <v>Protein
(g)</v>
      </c>
      <c r="G230" s="94" t="str">
        <f aca="false">FoodDB!$F$1</f>
        <v>Fat
(Cal)</v>
      </c>
      <c r="H230" s="94" t="str">
        <f aca="false">FoodDB!$G$1</f>
        <v>Carb
(Cal)</v>
      </c>
      <c r="I230" s="94" t="str">
        <f aca="false">FoodDB!$H$1</f>
        <v>Protein
(Cal)</v>
      </c>
      <c r="J230" s="94" t="str">
        <f aca="false">FoodDB!$I$1</f>
        <v>Total
Calories</v>
      </c>
      <c r="K230" s="94"/>
      <c r="L230" s="94" t="s">
        <v>109</v>
      </c>
      <c r="M230" s="94" t="s">
        <v>110</v>
      </c>
      <c r="N230" s="94" t="s">
        <v>111</v>
      </c>
      <c r="O230" s="94" t="s">
        <v>112</v>
      </c>
      <c r="P230" s="94" t="s">
        <v>117</v>
      </c>
      <c r="Q230" s="94" t="s">
        <v>118</v>
      </c>
      <c r="R230" s="94" t="s">
        <v>119</v>
      </c>
      <c r="S230" s="94" t="s">
        <v>120</v>
      </c>
      <c r="T230" s="94"/>
      <c r="U230" s="94"/>
      <c r="V230" s="94"/>
      <c r="W230" s="94"/>
    </row>
    <row r="231" customFormat="false" ht="15" hidden="false" customHeight="false" outlineLevel="0" collapsed="false">
      <c r="A231" s="95" t="n">
        <f aca="false">A219+1</f>
        <v>43013</v>
      </c>
      <c r="B231" s="96" t="s">
        <v>107</v>
      </c>
      <c r="C231" s="97" t="n">
        <v>0</v>
      </c>
      <c r="D231" s="0" t="n">
        <f aca="false">$C231*VLOOKUP($B231,FoodDB!$A$2:$I$1014,3,0)</f>
        <v>0</v>
      </c>
      <c r="E231" s="0" t="n">
        <f aca="false">$C231*VLOOKUP($B231,FoodDB!$A$2:$I$1014,4,0)</f>
        <v>0</v>
      </c>
      <c r="F231" s="0" t="n">
        <f aca="false">$C231*VLOOKUP($B231,FoodDB!$A$2:$I$1014,5,0)</f>
        <v>0</v>
      </c>
      <c r="G231" s="0" t="n">
        <f aca="false">$C231*VLOOKUP($B231,FoodDB!$A$2:$I$1014,6,0)</f>
        <v>0</v>
      </c>
      <c r="H231" s="0" t="n">
        <f aca="false">$C231*VLOOKUP($B231,FoodDB!$A$2:$I$1014,7,0)</f>
        <v>0</v>
      </c>
      <c r="I231" s="0" t="n">
        <f aca="false">$C231*VLOOKUP($B231,FoodDB!$A$2:$I$1014,8,0)</f>
        <v>0</v>
      </c>
      <c r="J231" s="0" t="n">
        <f aca="false">$C231*VLOOKUP($B231,FoodDB!$A$2:$I$1014,9,0)</f>
        <v>0</v>
      </c>
      <c r="L231" s="0" t="n">
        <f aca="false">SUM(G231:G237)</f>
        <v>0</v>
      </c>
      <c r="M231" s="0" t="n">
        <f aca="false">SUM(H231:H237)</f>
        <v>0</v>
      </c>
      <c r="N231" s="0" t="n">
        <f aca="false">SUM(I231:I237)</f>
        <v>0</v>
      </c>
      <c r="O231" s="0" t="n">
        <f aca="false">SUM(L231:N231)</f>
        <v>0</v>
      </c>
      <c r="P231" s="100" t="n">
        <f aca="false">VLOOKUP($A231,LossChart!$A$3:$AB$105,14,0)-L231</f>
        <v>499.035014561985</v>
      </c>
      <c r="Q231" s="100" t="n">
        <f aca="false">VLOOKUP($A231,LossChart!$A$3:$AB$105,15,0)-M231</f>
        <v>80</v>
      </c>
      <c r="R231" s="100" t="n">
        <f aca="false">VLOOKUP($A231,LossChart!$A$3:$AB$105,16,0)-N231</f>
        <v>482.474652711422</v>
      </c>
      <c r="S231" s="100" t="n">
        <f aca="false">VLOOKUP($A231,LossChart!$A$3:$AB$105,17,0)-O231</f>
        <v>1061.50966727341</v>
      </c>
      <c r="T231" s="100"/>
      <c r="U231" s="100"/>
      <c r="V231" s="100"/>
      <c r="W231" s="100"/>
    </row>
    <row r="232" customFormat="false" ht="15" hidden="false" customHeight="false" outlineLevel="0" collapsed="false">
      <c r="B232" s="96" t="s">
        <v>107</v>
      </c>
      <c r="C232" s="97" t="n">
        <v>0</v>
      </c>
      <c r="D232" s="0" t="n">
        <f aca="false">$C232*VLOOKUP($B232,FoodDB!$A$2:$I$1014,3,0)</f>
        <v>0</v>
      </c>
      <c r="E232" s="0" t="n">
        <f aca="false">$C232*VLOOKUP($B232,FoodDB!$A$2:$I$1014,4,0)</f>
        <v>0</v>
      </c>
      <c r="F232" s="0" t="n">
        <f aca="false">$C232*VLOOKUP($B232,FoodDB!$A$2:$I$1014,5,0)</f>
        <v>0</v>
      </c>
      <c r="G232" s="0" t="n">
        <f aca="false">$C232*VLOOKUP($B232,FoodDB!$A$2:$I$1014,6,0)</f>
        <v>0</v>
      </c>
      <c r="H232" s="0" t="n">
        <f aca="false">$C232*VLOOKUP($B232,FoodDB!$A$2:$I$1014,7,0)</f>
        <v>0</v>
      </c>
      <c r="I232" s="0" t="n">
        <f aca="false">$C232*VLOOKUP($B232,FoodDB!$A$2:$I$1014,8,0)</f>
        <v>0</v>
      </c>
      <c r="J232" s="0" t="n">
        <f aca="false">$C232*VLOOKUP($B232,FoodDB!$A$2:$I$1014,9,0)</f>
        <v>0</v>
      </c>
    </row>
    <row r="233" customFormat="false" ht="15" hidden="false" customHeight="false" outlineLevel="0" collapsed="false">
      <c r="B233" s="96" t="s">
        <v>107</v>
      </c>
      <c r="C233" s="97" t="n">
        <v>0</v>
      </c>
      <c r="D233" s="0" t="n">
        <f aca="false">$C233*VLOOKUP($B233,FoodDB!$A$2:$I$1014,3,0)</f>
        <v>0</v>
      </c>
      <c r="E233" s="0" t="n">
        <f aca="false">$C233*VLOOKUP($B233,FoodDB!$A$2:$I$1014,4,0)</f>
        <v>0</v>
      </c>
      <c r="F233" s="0" t="n">
        <f aca="false">$C233*VLOOKUP($B233,FoodDB!$A$2:$I$1014,5,0)</f>
        <v>0</v>
      </c>
      <c r="G233" s="0" t="n">
        <f aca="false">$C233*VLOOKUP($B233,FoodDB!$A$2:$I$1014,6,0)</f>
        <v>0</v>
      </c>
      <c r="H233" s="0" t="n">
        <f aca="false">$C233*VLOOKUP($B233,FoodDB!$A$2:$I$1014,7,0)</f>
        <v>0</v>
      </c>
      <c r="I233" s="0" t="n">
        <f aca="false">$C233*VLOOKUP($B233,FoodDB!$A$2:$I$1014,8,0)</f>
        <v>0</v>
      </c>
      <c r="J233" s="0" t="n">
        <f aca="false">$C233*VLOOKUP($B233,FoodDB!$A$2:$I$1014,9,0)</f>
        <v>0</v>
      </c>
    </row>
    <row r="234" customFormat="false" ht="15" hidden="false" customHeight="false" outlineLevel="0" collapsed="false">
      <c r="B234" s="96" t="s">
        <v>107</v>
      </c>
      <c r="C234" s="97" t="n">
        <v>0</v>
      </c>
      <c r="D234" s="0" t="n">
        <f aca="false">$C234*VLOOKUP($B234,FoodDB!$A$2:$I$1014,3,0)</f>
        <v>0</v>
      </c>
      <c r="E234" s="0" t="n">
        <f aca="false">$C234*VLOOKUP($B234,FoodDB!$A$2:$I$1014,4,0)</f>
        <v>0</v>
      </c>
      <c r="F234" s="0" t="n">
        <f aca="false">$C234*VLOOKUP($B234,FoodDB!$A$2:$I$1014,5,0)</f>
        <v>0</v>
      </c>
      <c r="G234" s="0" t="n">
        <f aca="false">$C234*VLOOKUP($B234,FoodDB!$A$2:$I$1014,6,0)</f>
        <v>0</v>
      </c>
      <c r="H234" s="0" t="n">
        <f aca="false">$C234*VLOOKUP($B234,FoodDB!$A$2:$I$1014,7,0)</f>
        <v>0</v>
      </c>
      <c r="I234" s="0" t="n">
        <f aca="false">$C234*VLOOKUP($B234,FoodDB!$A$2:$I$1014,8,0)</f>
        <v>0</v>
      </c>
      <c r="J234" s="0" t="n">
        <f aca="false">$C234*VLOOKUP($B234,FoodDB!$A$2:$I$1014,9,0)</f>
        <v>0</v>
      </c>
    </row>
    <row r="235" customFormat="false" ht="15" hidden="false" customHeight="false" outlineLevel="0" collapsed="false">
      <c r="B235" s="96" t="s">
        <v>107</v>
      </c>
      <c r="C235" s="97" t="n">
        <v>0</v>
      </c>
      <c r="D235" s="0" t="n">
        <f aca="false">$C235*VLOOKUP($B235,FoodDB!$A$2:$I$1014,3,0)</f>
        <v>0</v>
      </c>
      <c r="E235" s="0" t="n">
        <f aca="false">$C235*VLOOKUP($B235,FoodDB!$A$2:$I$1014,4,0)</f>
        <v>0</v>
      </c>
      <c r="F235" s="0" t="n">
        <f aca="false">$C235*VLOOKUP($B235,FoodDB!$A$2:$I$1014,5,0)</f>
        <v>0</v>
      </c>
      <c r="G235" s="0" t="n">
        <f aca="false">$C235*VLOOKUP($B235,FoodDB!$A$2:$I$1014,6,0)</f>
        <v>0</v>
      </c>
      <c r="H235" s="0" t="n">
        <f aca="false">$C235*VLOOKUP($B235,FoodDB!$A$2:$I$1014,7,0)</f>
        <v>0</v>
      </c>
      <c r="I235" s="0" t="n">
        <f aca="false">$C235*VLOOKUP($B235,FoodDB!$A$2:$I$1014,8,0)</f>
        <v>0</v>
      </c>
      <c r="J235" s="0" t="n">
        <f aca="false">$C235*VLOOKUP($B235,FoodDB!$A$2:$I$1014,9,0)</f>
        <v>0</v>
      </c>
    </row>
    <row r="236" customFormat="false" ht="15" hidden="false" customHeight="false" outlineLevel="0" collapsed="false">
      <c r="B236" s="96" t="s">
        <v>107</v>
      </c>
      <c r="C236" s="97" t="n">
        <v>0</v>
      </c>
      <c r="D236" s="0" t="n">
        <f aca="false">$C236*VLOOKUP($B236,FoodDB!$A$2:$I$1014,3,0)</f>
        <v>0</v>
      </c>
      <c r="E236" s="0" t="n">
        <f aca="false">$C236*VLOOKUP($B236,FoodDB!$A$2:$I$1014,4,0)</f>
        <v>0</v>
      </c>
      <c r="F236" s="0" t="n">
        <f aca="false">$C236*VLOOKUP($B236,FoodDB!$A$2:$I$1014,5,0)</f>
        <v>0</v>
      </c>
      <c r="G236" s="0" t="n">
        <f aca="false">$C236*VLOOKUP($B236,FoodDB!$A$2:$I$1014,6,0)</f>
        <v>0</v>
      </c>
      <c r="H236" s="0" t="n">
        <f aca="false">$C236*VLOOKUP($B236,FoodDB!$A$2:$I$1014,7,0)</f>
        <v>0</v>
      </c>
      <c r="I236" s="0" t="n">
        <f aca="false">$C236*VLOOKUP($B236,FoodDB!$A$2:$I$1014,8,0)</f>
        <v>0</v>
      </c>
      <c r="J236" s="0" t="n">
        <f aca="false">$C236*VLOOKUP($B236,FoodDB!$A$2:$I$1014,9,0)</f>
        <v>0</v>
      </c>
    </row>
    <row r="237" customFormat="false" ht="15" hidden="false" customHeight="false" outlineLevel="0" collapsed="false">
      <c r="B237" s="96" t="s">
        <v>107</v>
      </c>
      <c r="C237" s="97" t="n">
        <v>0</v>
      </c>
      <c r="D237" s="0" t="n">
        <f aca="false">$C237*VLOOKUP($B237,FoodDB!$A$2:$I$1014,3,0)</f>
        <v>0</v>
      </c>
      <c r="E237" s="0" t="n">
        <f aca="false">$C237*VLOOKUP($B237,FoodDB!$A$2:$I$1014,4,0)</f>
        <v>0</v>
      </c>
      <c r="F237" s="0" t="n">
        <f aca="false">$C237*VLOOKUP($B237,FoodDB!$A$2:$I$1014,5,0)</f>
        <v>0</v>
      </c>
      <c r="G237" s="0" t="n">
        <f aca="false">$C237*VLOOKUP($B237,FoodDB!$A$2:$I$1014,6,0)</f>
        <v>0</v>
      </c>
      <c r="H237" s="0" t="n">
        <f aca="false">$C237*VLOOKUP($B237,FoodDB!$A$2:$I$1014,7,0)</f>
        <v>0</v>
      </c>
      <c r="I237" s="0" t="n">
        <f aca="false">$C237*VLOOKUP($B237,FoodDB!$A$2:$I$1014,8,0)</f>
        <v>0</v>
      </c>
      <c r="J237" s="0" t="n">
        <f aca="false">$C237*VLOOKUP($B237,FoodDB!$A$2:$I$1014,9,0)</f>
        <v>0</v>
      </c>
    </row>
    <row r="238" customFormat="false" ht="15" hidden="false" customHeight="false" outlineLevel="0" collapsed="false">
      <c r="A238" s="0" t="s">
        <v>97</v>
      </c>
      <c r="G238" s="0" t="n">
        <f aca="false">SUM(G231:G237)</f>
        <v>0</v>
      </c>
      <c r="H238" s="0" t="n">
        <f aca="false">SUM(H231:H237)</f>
        <v>0</v>
      </c>
      <c r="I238" s="0" t="n">
        <f aca="false">SUM(I231:I237)</f>
        <v>0</v>
      </c>
      <c r="J238" s="0" t="n">
        <f aca="false">SUM(G238:I238)</f>
        <v>0</v>
      </c>
    </row>
    <row r="239" customFormat="false" ht="15" hidden="false" customHeight="false" outlineLevel="0" collapsed="false">
      <c r="A239" s="0" t="s">
        <v>101</v>
      </c>
      <c r="B239" s="0" t="s">
        <v>102</v>
      </c>
      <c r="E239" s="100"/>
      <c r="F239" s="100"/>
      <c r="G239" s="100" t="n">
        <f aca="false">VLOOKUP($A231,LossChart!$A$3:$AB$105,14,0)</f>
        <v>499.035014561985</v>
      </c>
      <c r="H239" s="100" t="n">
        <f aca="false">VLOOKUP($A231,LossChart!$A$3:$AB$105,15,0)</f>
        <v>80</v>
      </c>
      <c r="I239" s="100" t="n">
        <f aca="false">VLOOKUP($A231,LossChart!$A$3:$AB$105,16,0)</f>
        <v>482.474652711422</v>
      </c>
      <c r="J239" s="100" t="n">
        <f aca="false">VLOOKUP($A231,LossChart!$A$3:$AB$105,17,0)</f>
        <v>1061.50966727341</v>
      </c>
      <c r="K239" s="100"/>
    </row>
    <row r="240" customFormat="false" ht="15" hidden="false" customHeight="false" outlineLevel="0" collapsed="false">
      <c r="A240" s="0" t="s">
        <v>103</v>
      </c>
      <c r="G240" s="0" t="n">
        <f aca="false">G239-G238</f>
        <v>499.035014561985</v>
      </c>
      <c r="H240" s="0" t="n">
        <f aca="false">H239-H238</f>
        <v>80</v>
      </c>
      <c r="I240" s="0" t="n">
        <f aca="false">I239-I238</f>
        <v>482.474652711422</v>
      </c>
      <c r="J240" s="0" t="n">
        <f aca="false">J239-J238</f>
        <v>1061.50966727341</v>
      </c>
    </row>
    <row r="242" customFormat="false" ht="60" hidden="false" customHeight="false" outlineLevel="0" collapsed="false">
      <c r="A242" s="21" t="s">
        <v>63</v>
      </c>
      <c r="B242" s="21" t="s">
        <v>92</v>
      </c>
      <c r="C242" s="21" t="s">
        <v>93</v>
      </c>
      <c r="D242" s="94" t="str">
        <f aca="false">FoodDB!$C$1</f>
        <v>Fat
(g)</v>
      </c>
      <c r="E242" s="94" t="str">
        <f aca="false">FoodDB!$D$1</f>
        <v> Carbs
(g)</v>
      </c>
      <c r="F242" s="94" t="str">
        <f aca="false">FoodDB!$E$1</f>
        <v>Protein
(g)</v>
      </c>
      <c r="G242" s="94" t="str">
        <f aca="false">FoodDB!$F$1</f>
        <v>Fat
(Cal)</v>
      </c>
      <c r="H242" s="94" t="str">
        <f aca="false">FoodDB!$G$1</f>
        <v>Carb
(Cal)</v>
      </c>
      <c r="I242" s="94" t="str">
        <f aca="false">FoodDB!$H$1</f>
        <v>Protein
(Cal)</v>
      </c>
      <c r="J242" s="94" t="str">
        <f aca="false">FoodDB!$I$1</f>
        <v>Total
Calories</v>
      </c>
      <c r="K242" s="94"/>
      <c r="L242" s="94" t="s">
        <v>109</v>
      </c>
      <c r="M242" s="94" t="s">
        <v>110</v>
      </c>
      <c r="N242" s="94" t="s">
        <v>111</v>
      </c>
      <c r="O242" s="94" t="s">
        <v>112</v>
      </c>
      <c r="P242" s="94" t="s">
        <v>117</v>
      </c>
      <c r="Q242" s="94" t="s">
        <v>118</v>
      </c>
      <c r="R242" s="94" t="s">
        <v>119</v>
      </c>
      <c r="S242" s="94" t="s">
        <v>120</v>
      </c>
    </row>
    <row r="243" customFormat="false" ht="15" hidden="false" customHeight="false" outlineLevel="0" collapsed="false">
      <c r="A243" s="95" t="n">
        <f aca="false">A231+1</f>
        <v>43014</v>
      </c>
      <c r="B243" s="96" t="s">
        <v>107</v>
      </c>
      <c r="C243" s="97" t="n">
        <v>0</v>
      </c>
      <c r="D243" s="0" t="n">
        <f aca="false">$C243*VLOOKUP($B243,FoodDB!$A$2:$I$1014,3,0)</f>
        <v>0</v>
      </c>
      <c r="E243" s="0" t="n">
        <f aca="false">$C243*VLOOKUP($B243,FoodDB!$A$2:$I$1014,4,0)</f>
        <v>0</v>
      </c>
      <c r="F243" s="0" t="n">
        <f aca="false">$C243*VLOOKUP($B243,FoodDB!$A$2:$I$1014,5,0)</f>
        <v>0</v>
      </c>
      <c r="G243" s="0" t="n">
        <f aca="false">$C243*VLOOKUP($B243,FoodDB!$A$2:$I$1014,6,0)</f>
        <v>0</v>
      </c>
      <c r="H243" s="0" t="n">
        <f aca="false">$C243*VLOOKUP($B243,FoodDB!$A$2:$I$1014,7,0)</f>
        <v>0</v>
      </c>
      <c r="I243" s="0" t="n">
        <f aca="false">$C243*VLOOKUP($B243,FoodDB!$A$2:$I$1014,8,0)</f>
        <v>0</v>
      </c>
      <c r="J243" s="0" t="n">
        <f aca="false">$C243*VLOOKUP($B243,FoodDB!$A$2:$I$1014,9,0)</f>
        <v>0</v>
      </c>
      <c r="L243" s="0" t="n">
        <f aca="false">SUM(G243:G249)</f>
        <v>0</v>
      </c>
      <c r="M243" s="0" t="n">
        <f aca="false">SUM(H243:H249)</f>
        <v>0</v>
      </c>
      <c r="N243" s="0" t="n">
        <f aca="false">SUM(I243:I249)</f>
        <v>0</v>
      </c>
      <c r="O243" s="0" t="n">
        <f aca="false">SUM(L243:N243)</f>
        <v>0</v>
      </c>
      <c r="P243" s="100" t="n">
        <f aca="false">VLOOKUP($A243,LossChart!$A$3:$AB$105,14,0)-L243</f>
        <v>506.24971816579</v>
      </c>
      <c r="Q243" s="100" t="n">
        <f aca="false">VLOOKUP($A243,LossChart!$A$3:$AB$105,15,0)-M243</f>
        <v>80</v>
      </c>
      <c r="R243" s="100" t="n">
        <f aca="false">VLOOKUP($A243,LossChart!$A$3:$AB$105,16,0)-N243</f>
        <v>482.474652711422</v>
      </c>
      <c r="S243" s="100" t="n">
        <f aca="false">VLOOKUP($A243,LossChart!$A$3:$AB$105,17,0)-O243</f>
        <v>1068.72437087721</v>
      </c>
    </row>
    <row r="244" customFormat="false" ht="15" hidden="false" customHeight="false" outlineLevel="0" collapsed="false">
      <c r="B244" s="96" t="s">
        <v>107</v>
      </c>
      <c r="C244" s="97" t="n">
        <v>0</v>
      </c>
      <c r="D244" s="0" t="n">
        <f aca="false">$C244*VLOOKUP($B244,FoodDB!$A$2:$I$1014,3,0)</f>
        <v>0</v>
      </c>
      <c r="E244" s="0" t="n">
        <f aca="false">$C244*VLOOKUP($B244,FoodDB!$A$2:$I$1014,4,0)</f>
        <v>0</v>
      </c>
      <c r="F244" s="0" t="n">
        <f aca="false">$C244*VLOOKUP($B244,FoodDB!$A$2:$I$1014,5,0)</f>
        <v>0</v>
      </c>
      <c r="G244" s="0" t="n">
        <f aca="false">$C244*VLOOKUP($B244,FoodDB!$A$2:$I$1014,6,0)</f>
        <v>0</v>
      </c>
      <c r="H244" s="0" t="n">
        <f aca="false">$C244*VLOOKUP($B244,FoodDB!$A$2:$I$1014,7,0)</f>
        <v>0</v>
      </c>
      <c r="I244" s="0" t="n">
        <f aca="false">$C244*VLOOKUP($B244,FoodDB!$A$2:$I$1014,8,0)</f>
        <v>0</v>
      </c>
      <c r="J244" s="0" t="n">
        <f aca="false">$C244*VLOOKUP($B244,FoodDB!$A$2:$I$1014,9,0)</f>
        <v>0</v>
      </c>
    </row>
    <row r="245" customFormat="false" ht="15" hidden="false" customHeight="false" outlineLevel="0" collapsed="false">
      <c r="B245" s="96" t="s">
        <v>107</v>
      </c>
      <c r="C245" s="97" t="n">
        <v>0</v>
      </c>
      <c r="D245" s="0" t="n">
        <f aca="false">$C245*VLOOKUP($B245,FoodDB!$A$2:$I$1014,3,0)</f>
        <v>0</v>
      </c>
      <c r="E245" s="0" t="n">
        <f aca="false">$C245*VLOOKUP($B245,FoodDB!$A$2:$I$1014,4,0)</f>
        <v>0</v>
      </c>
      <c r="F245" s="0" t="n">
        <f aca="false">$C245*VLOOKUP($B245,FoodDB!$A$2:$I$1014,5,0)</f>
        <v>0</v>
      </c>
      <c r="G245" s="0" t="n">
        <f aca="false">$C245*VLOOKUP($B245,FoodDB!$A$2:$I$1014,6,0)</f>
        <v>0</v>
      </c>
      <c r="H245" s="0" t="n">
        <f aca="false">$C245*VLOOKUP($B245,FoodDB!$A$2:$I$1014,7,0)</f>
        <v>0</v>
      </c>
      <c r="I245" s="0" t="n">
        <f aca="false">$C245*VLOOKUP($B245,FoodDB!$A$2:$I$1014,8,0)</f>
        <v>0</v>
      </c>
      <c r="J245" s="0" t="n">
        <f aca="false">$C245*VLOOKUP($B245,FoodDB!$A$2:$I$1014,9,0)</f>
        <v>0</v>
      </c>
    </row>
    <row r="246" customFormat="false" ht="15" hidden="false" customHeight="false" outlineLevel="0" collapsed="false">
      <c r="B246" s="96" t="s">
        <v>107</v>
      </c>
      <c r="C246" s="97" t="n">
        <v>0</v>
      </c>
      <c r="D246" s="0" t="n">
        <f aca="false">$C246*VLOOKUP($B246,FoodDB!$A$2:$I$1014,3,0)</f>
        <v>0</v>
      </c>
      <c r="E246" s="0" t="n">
        <f aca="false">$C246*VLOOKUP($B246,FoodDB!$A$2:$I$1014,4,0)</f>
        <v>0</v>
      </c>
      <c r="F246" s="0" t="n">
        <f aca="false">$C246*VLOOKUP($B246,FoodDB!$A$2:$I$1014,5,0)</f>
        <v>0</v>
      </c>
      <c r="G246" s="0" t="n">
        <f aca="false">$C246*VLOOKUP($B246,FoodDB!$A$2:$I$1014,6,0)</f>
        <v>0</v>
      </c>
      <c r="H246" s="0" t="n">
        <f aca="false">$C246*VLOOKUP($B246,FoodDB!$A$2:$I$1014,7,0)</f>
        <v>0</v>
      </c>
      <c r="I246" s="0" t="n">
        <f aca="false">$C246*VLOOKUP($B246,FoodDB!$A$2:$I$1014,8,0)</f>
        <v>0</v>
      </c>
      <c r="J246" s="0" t="n">
        <f aca="false">$C246*VLOOKUP($B246,FoodDB!$A$2:$I$1014,9,0)</f>
        <v>0</v>
      </c>
    </row>
    <row r="247" customFormat="false" ht="15" hidden="false" customHeight="false" outlineLevel="0" collapsed="false">
      <c r="B247" s="96" t="s">
        <v>107</v>
      </c>
      <c r="C247" s="97" t="n">
        <v>0</v>
      </c>
      <c r="D247" s="0" t="n">
        <f aca="false">$C247*VLOOKUP($B247,FoodDB!$A$2:$I$1014,3,0)</f>
        <v>0</v>
      </c>
      <c r="E247" s="0" t="n">
        <f aca="false">$C247*VLOOKUP($B247,FoodDB!$A$2:$I$1014,4,0)</f>
        <v>0</v>
      </c>
      <c r="F247" s="0" t="n">
        <f aca="false">$C247*VLOOKUP($B247,FoodDB!$A$2:$I$1014,5,0)</f>
        <v>0</v>
      </c>
      <c r="G247" s="0" t="n">
        <f aca="false">$C247*VLOOKUP($B247,FoodDB!$A$2:$I$1014,6,0)</f>
        <v>0</v>
      </c>
      <c r="H247" s="0" t="n">
        <f aca="false">$C247*VLOOKUP($B247,FoodDB!$A$2:$I$1014,7,0)</f>
        <v>0</v>
      </c>
      <c r="I247" s="0" t="n">
        <f aca="false">$C247*VLOOKUP($B247,FoodDB!$A$2:$I$1014,8,0)</f>
        <v>0</v>
      </c>
      <c r="J247" s="0" t="n">
        <f aca="false">$C247*VLOOKUP($B247,FoodDB!$A$2:$I$1014,9,0)</f>
        <v>0</v>
      </c>
    </row>
    <row r="248" customFormat="false" ht="15" hidden="false" customHeight="false" outlineLevel="0" collapsed="false">
      <c r="B248" s="96" t="s">
        <v>107</v>
      </c>
      <c r="C248" s="97" t="n">
        <v>0</v>
      </c>
      <c r="D248" s="0" t="n">
        <f aca="false">$C248*VLOOKUP($B248,FoodDB!$A$2:$I$1014,3,0)</f>
        <v>0</v>
      </c>
      <c r="E248" s="0" t="n">
        <f aca="false">$C248*VLOOKUP($B248,FoodDB!$A$2:$I$1014,4,0)</f>
        <v>0</v>
      </c>
      <c r="F248" s="0" t="n">
        <f aca="false">$C248*VLOOKUP($B248,FoodDB!$A$2:$I$1014,5,0)</f>
        <v>0</v>
      </c>
      <c r="G248" s="0" t="n">
        <f aca="false">$C248*VLOOKUP($B248,FoodDB!$A$2:$I$1014,6,0)</f>
        <v>0</v>
      </c>
      <c r="H248" s="0" t="n">
        <f aca="false">$C248*VLOOKUP($B248,FoodDB!$A$2:$I$1014,7,0)</f>
        <v>0</v>
      </c>
      <c r="I248" s="0" t="n">
        <f aca="false">$C248*VLOOKUP($B248,FoodDB!$A$2:$I$1014,8,0)</f>
        <v>0</v>
      </c>
      <c r="J248" s="0" t="n">
        <f aca="false">$C248*VLOOKUP($B248,FoodDB!$A$2:$I$1014,9,0)</f>
        <v>0</v>
      </c>
    </row>
    <row r="249" customFormat="false" ht="15" hidden="false" customHeight="false" outlineLevel="0" collapsed="false">
      <c r="B249" s="96" t="s">
        <v>107</v>
      </c>
      <c r="C249" s="97" t="n">
        <v>0</v>
      </c>
      <c r="D249" s="0" t="n">
        <f aca="false">$C249*VLOOKUP($B249,FoodDB!$A$2:$I$1014,3,0)</f>
        <v>0</v>
      </c>
      <c r="E249" s="0" t="n">
        <f aca="false">$C249*VLOOKUP($B249,FoodDB!$A$2:$I$1014,4,0)</f>
        <v>0</v>
      </c>
      <c r="F249" s="0" t="n">
        <f aca="false">$C249*VLOOKUP($B249,FoodDB!$A$2:$I$1014,5,0)</f>
        <v>0</v>
      </c>
      <c r="G249" s="0" t="n">
        <f aca="false">$C249*VLOOKUP($B249,FoodDB!$A$2:$I$1014,6,0)</f>
        <v>0</v>
      </c>
      <c r="H249" s="0" t="n">
        <f aca="false">$C249*VLOOKUP($B249,FoodDB!$A$2:$I$1014,7,0)</f>
        <v>0</v>
      </c>
      <c r="I249" s="0" t="n">
        <f aca="false">$C249*VLOOKUP($B249,FoodDB!$A$2:$I$1014,8,0)</f>
        <v>0</v>
      </c>
      <c r="J249" s="0" t="n">
        <f aca="false">$C249*VLOOKUP($B249,FoodDB!$A$2:$I$1014,9,0)</f>
        <v>0</v>
      </c>
    </row>
    <row r="250" customFormat="false" ht="15" hidden="false" customHeight="false" outlineLevel="0" collapsed="false">
      <c r="A250" s="0" t="s">
        <v>97</v>
      </c>
      <c r="G250" s="0" t="n">
        <f aca="false">SUM(G243:G249)</f>
        <v>0</v>
      </c>
      <c r="H250" s="0" t="n">
        <f aca="false">SUM(H243:H249)</f>
        <v>0</v>
      </c>
      <c r="I250" s="0" t="n">
        <f aca="false">SUM(I243:I249)</f>
        <v>0</v>
      </c>
      <c r="J250" s="0" t="n">
        <f aca="false">SUM(G250:I250)</f>
        <v>0</v>
      </c>
    </row>
    <row r="251" customFormat="false" ht="15" hidden="false" customHeight="false" outlineLevel="0" collapsed="false">
      <c r="A251" s="0" t="s">
        <v>101</v>
      </c>
      <c r="B251" s="0" t="s">
        <v>102</v>
      </c>
      <c r="E251" s="100"/>
      <c r="F251" s="100"/>
      <c r="G251" s="100" t="n">
        <f aca="false">VLOOKUP($A243,LossChart!$A$3:$AB$105,14,0)</f>
        <v>506.24971816579</v>
      </c>
      <c r="H251" s="100" t="n">
        <f aca="false">VLOOKUP($A243,LossChart!$A$3:$AB$105,15,0)</f>
        <v>80</v>
      </c>
      <c r="I251" s="100" t="n">
        <f aca="false">VLOOKUP($A243,LossChart!$A$3:$AB$105,16,0)</f>
        <v>482.474652711422</v>
      </c>
      <c r="J251" s="100" t="n">
        <f aca="false">VLOOKUP($A243,LossChart!$A$3:$AB$105,17,0)</f>
        <v>1068.72437087721</v>
      </c>
      <c r="K251" s="100"/>
    </row>
    <row r="252" customFormat="false" ht="15" hidden="false" customHeight="false" outlineLevel="0" collapsed="false">
      <c r="A252" s="0" t="s">
        <v>103</v>
      </c>
      <c r="G252" s="0" t="n">
        <f aca="false">G251-G250</f>
        <v>506.24971816579</v>
      </c>
      <c r="H252" s="0" t="n">
        <f aca="false">H251-H250</f>
        <v>80</v>
      </c>
      <c r="I252" s="0" t="n">
        <f aca="false">I251-I250</f>
        <v>482.474652711422</v>
      </c>
      <c r="J252" s="0" t="n">
        <f aca="false">J251-J250</f>
        <v>1068.72437087721</v>
      </c>
    </row>
    <row r="254" customFormat="false" ht="60" hidden="false" customHeight="false" outlineLevel="0" collapsed="false">
      <c r="A254" s="21" t="s">
        <v>63</v>
      </c>
      <c r="B254" s="21" t="s">
        <v>92</v>
      </c>
      <c r="C254" s="21" t="s">
        <v>93</v>
      </c>
      <c r="D254" s="94" t="str">
        <f aca="false">FoodDB!$C$1</f>
        <v>Fat
(g)</v>
      </c>
      <c r="E254" s="94" t="str">
        <f aca="false">FoodDB!$D$1</f>
        <v> Carbs
(g)</v>
      </c>
      <c r="F254" s="94" t="str">
        <f aca="false">FoodDB!$E$1</f>
        <v>Protein
(g)</v>
      </c>
      <c r="G254" s="94" t="str">
        <f aca="false">FoodDB!$F$1</f>
        <v>Fat
(Cal)</v>
      </c>
      <c r="H254" s="94" t="str">
        <f aca="false">FoodDB!$G$1</f>
        <v>Carb
(Cal)</v>
      </c>
      <c r="I254" s="94" t="str">
        <f aca="false">FoodDB!$H$1</f>
        <v>Protein
(Cal)</v>
      </c>
      <c r="J254" s="94" t="str">
        <f aca="false">FoodDB!$I$1</f>
        <v>Total
Calories</v>
      </c>
      <c r="K254" s="94"/>
      <c r="L254" s="94" t="s">
        <v>109</v>
      </c>
      <c r="M254" s="94" t="s">
        <v>110</v>
      </c>
      <c r="N254" s="94" t="s">
        <v>111</v>
      </c>
      <c r="O254" s="94" t="s">
        <v>112</v>
      </c>
      <c r="P254" s="94" t="s">
        <v>117</v>
      </c>
      <c r="Q254" s="94" t="s">
        <v>118</v>
      </c>
      <c r="R254" s="94" t="s">
        <v>119</v>
      </c>
      <c r="S254" s="94" t="s">
        <v>120</v>
      </c>
    </row>
    <row r="255" customFormat="false" ht="15" hidden="false" customHeight="false" outlineLevel="0" collapsed="false">
      <c r="A255" s="95" t="n">
        <f aca="false">A243+1</f>
        <v>43015</v>
      </c>
      <c r="B255" s="96" t="s">
        <v>107</v>
      </c>
      <c r="C255" s="97" t="n">
        <v>0</v>
      </c>
      <c r="D255" s="0" t="n">
        <f aca="false">$C255*VLOOKUP($B255,FoodDB!$A$2:$I$1014,3,0)</f>
        <v>0</v>
      </c>
      <c r="E255" s="0" t="n">
        <f aca="false">$C255*VLOOKUP($B255,FoodDB!$A$2:$I$1014,4,0)</f>
        <v>0</v>
      </c>
      <c r="F255" s="0" t="n">
        <f aca="false">$C255*VLOOKUP($B255,FoodDB!$A$2:$I$1014,5,0)</f>
        <v>0</v>
      </c>
      <c r="G255" s="0" t="n">
        <f aca="false">$C255*VLOOKUP($B255,FoodDB!$A$2:$I$1014,6,0)</f>
        <v>0</v>
      </c>
      <c r="H255" s="0" t="n">
        <f aca="false">$C255*VLOOKUP($B255,FoodDB!$A$2:$I$1014,7,0)</f>
        <v>0</v>
      </c>
      <c r="I255" s="0" t="n">
        <f aca="false">$C255*VLOOKUP($B255,FoodDB!$A$2:$I$1014,8,0)</f>
        <v>0</v>
      </c>
      <c r="J255" s="0" t="n">
        <f aca="false">$C255*VLOOKUP($B255,FoodDB!$A$2:$I$1014,9,0)</f>
        <v>0</v>
      </c>
      <c r="L255" s="0" t="n">
        <f aca="false">SUM(G255:G261)</f>
        <v>0</v>
      </c>
      <c r="M255" s="0" t="n">
        <f aca="false">SUM(H255:H261)</f>
        <v>0</v>
      </c>
      <c r="N255" s="0" t="n">
        <f aca="false">SUM(I255:I261)</f>
        <v>0</v>
      </c>
      <c r="O255" s="0" t="n">
        <f aca="false">SUM(L255:N255)</f>
        <v>0</v>
      </c>
      <c r="P255" s="100" t="n">
        <f aca="false">VLOOKUP($A255,LossChart!$A$3:$AB$105,14,0)-L255</f>
        <v>513.400520109104</v>
      </c>
      <c r="Q255" s="100" t="n">
        <f aca="false">VLOOKUP($A255,LossChart!$A$3:$AB$105,15,0)-M255</f>
        <v>80</v>
      </c>
      <c r="R255" s="100" t="n">
        <f aca="false">VLOOKUP($A255,LossChart!$A$3:$AB$105,16,0)-N255</f>
        <v>482.474652711422</v>
      </c>
      <c r="S255" s="100" t="n">
        <f aca="false">VLOOKUP($A255,LossChart!$A$3:$AB$105,17,0)-O255</f>
        <v>1075.87517282053</v>
      </c>
    </row>
    <row r="256" customFormat="false" ht="15" hidden="false" customHeight="false" outlineLevel="0" collapsed="false">
      <c r="B256" s="96" t="s">
        <v>107</v>
      </c>
      <c r="C256" s="97" t="n">
        <v>0</v>
      </c>
      <c r="D256" s="0" t="n">
        <f aca="false">$C256*VLOOKUP($B256,FoodDB!$A$2:$I$1014,3,0)</f>
        <v>0</v>
      </c>
      <c r="E256" s="0" t="n">
        <f aca="false">$C256*VLOOKUP($B256,FoodDB!$A$2:$I$1014,4,0)</f>
        <v>0</v>
      </c>
      <c r="F256" s="0" t="n">
        <f aca="false">$C256*VLOOKUP($B256,FoodDB!$A$2:$I$1014,5,0)</f>
        <v>0</v>
      </c>
      <c r="G256" s="0" t="n">
        <f aca="false">$C256*VLOOKUP($B256,FoodDB!$A$2:$I$1014,6,0)</f>
        <v>0</v>
      </c>
      <c r="H256" s="0" t="n">
        <f aca="false">$C256*VLOOKUP($B256,FoodDB!$A$2:$I$1014,7,0)</f>
        <v>0</v>
      </c>
      <c r="I256" s="0" t="n">
        <f aca="false">$C256*VLOOKUP($B256,FoodDB!$A$2:$I$1014,8,0)</f>
        <v>0</v>
      </c>
      <c r="J256" s="0" t="n">
        <f aca="false">$C256*VLOOKUP($B256,FoodDB!$A$2:$I$1014,9,0)</f>
        <v>0</v>
      </c>
    </row>
    <row r="257" customFormat="false" ht="15" hidden="false" customHeight="false" outlineLevel="0" collapsed="false">
      <c r="B257" s="96" t="s">
        <v>107</v>
      </c>
      <c r="C257" s="97" t="n">
        <v>0</v>
      </c>
      <c r="D257" s="0" t="n">
        <f aca="false">$C257*VLOOKUP($B257,FoodDB!$A$2:$I$1014,3,0)</f>
        <v>0</v>
      </c>
      <c r="E257" s="0" t="n">
        <f aca="false">$C257*VLOOKUP($B257,FoodDB!$A$2:$I$1014,4,0)</f>
        <v>0</v>
      </c>
      <c r="F257" s="0" t="n">
        <f aca="false">$C257*VLOOKUP($B257,FoodDB!$A$2:$I$1014,5,0)</f>
        <v>0</v>
      </c>
      <c r="G257" s="0" t="n">
        <f aca="false">$C257*VLOOKUP($B257,FoodDB!$A$2:$I$1014,6,0)</f>
        <v>0</v>
      </c>
      <c r="H257" s="0" t="n">
        <f aca="false">$C257*VLOOKUP($B257,FoodDB!$A$2:$I$1014,7,0)</f>
        <v>0</v>
      </c>
      <c r="I257" s="0" t="n">
        <f aca="false">$C257*VLOOKUP($B257,FoodDB!$A$2:$I$1014,8,0)</f>
        <v>0</v>
      </c>
      <c r="J257" s="0" t="n">
        <f aca="false">$C257*VLOOKUP($B257,FoodDB!$A$2:$I$1014,9,0)</f>
        <v>0</v>
      </c>
    </row>
    <row r="258" customFormat="false" ht="15" hidden="false" customHeight="false" outlineLevel="0" collapsed="false">
      <c r="B258" s="96" t="s">
        <v>107</v>
      </c>
      <c r="C258" s="97" t="n">
        <v>0</v>
      </c>
      <c r="D258" s="0" t="n">
        <f aca="false">$C258*VLOOKUP($B258,FoodDB!$A$2:$I$1014,3,0)</f>
        <v>0</v>
      </c>
      <c r="E258" s="0" t="n">
        <f aca="false">$C258*VLOOKUP($B258,FoodDB!$A$2:$I$1014,4,0)</f>
        <v>0</v>
      </c>
      <c r="F258" s="0" t="n">
        <f aca="false">$C258*VLOOKUP($B258,FoodDB!$A$2:$I$1014,5,0)</f>
        <v>0</v>
      </c>
      <c r="G258" s="0" t="n">
        <f aca="false">$C258*VLOOKUP($B258,FoodDB!$A$2:$I$1014,6,0)</f>
        <v>0</v>
      </c>
      <c r="H258" s="0" t="n">
        <f aca="false">$C258*VLOOKUP($B258,FoodDB!$A$2:$I$1014,7,0)</f>
        <v>0</v>
      </c>
      <c r="I258" s="0" t="n">
        <f aca="false">$C258*VLOOKUP($B258,FoodDB!$A$2:$I$1014,8,0)</f>
        <v>0</v>
      </c>
      <c r="J258" s="0" t="n">
        <f aca="false">$C258*VLOOKUP($B258,FoodDB!$A$2:$I$1014,9,0)</f>
        <v>0</v>
      </c>
    </row>
    <row r="259" customFormat="false" ht="15" hidden="false" customHeight="false" outlineLevel="0" collapsed="false">
      <c r="B259" s="96" t="s">
        <v>107</v>
      </c>
      <c r="C259" s="97" t="n">
        <v>0</v>
      </c>
      <c r="D259" s="0" t="n">
        <f aca="false">$C259*VLOOKUP($B259,FoodDB!$A$2:$I$1014,3,0)</f>
        <v>0</v>
      </c>
      <c r="E259" s="0" t="n">
        <f aca="false">$C259*VLOOKUP($B259,FoodDB!$A$2:$I$1014,4,0)</f>
        <v>0</v>
      </c>
      <c r="F259" s="0" t="n">
        <f aca="false">$C259*VLOOKUP($B259,FoodDB!$A$2:$I$1014,5,0)</f>
        <v>0</v>
      </c>
      <c r="G259" s="0" t="n">
        <f aca="false">$C259*VLOOKUP($B259,FoodDB!$A$2:$I$1014,6,0)</f>
        <v>0</v>
      </c>
      <c r="H259" s="0" t="n">
        <f aca="false">$C259*VLOOKUP($B259,FoodDB!$A$2:$I$1014,7,0)</f>
        <v>0</v>
      </c>
      <c r="I259" s="0" t="n">
        <f aca="false">$C259*VLOOKUP($B259,FoodDB!$A$2:$I$1014,8,0)</f>
        <v>0</v>
      </c>
      <c r="J259" s="0" t="n">
        <f aca="false">$C259*VLOOKUP($B259,FoodDB!$A$2:$I$1014,9,0)</f>
        <v>0</v>
      </c>
    </row>
    <row r="260" customFormat="false" ht="15" hidden="false" customHeight="false" outlineLevel="0" collapsed="false">
      <c r="B260" s="96" t="s">
        <v>107</v>
      </c>
      <c r="C260" s="97" t="n">
        <v>0</v>
      </c>
      <c r="D260" s="0" t="n">
        <f aca="false">$C260*VLOOKUP($B260,FoodDB!$A$2:$I$1014,3,0)</f>
        <v>0</v>
      </c>
      <c r="E260" s="0" t="n">
        <f aca="false">$C260*VLOOKUP($B260,FoodDB!$A$2:$I$1014,4,0)</f>
        <v>0</v>
      </c>
      <c r="F260" s="0" t="n">
        <f aca="false">$C260*VLOOKUP($B260,FoodDB!$A$2:$I$1014,5,0)</f>
        <v>0</v>
      </c>
      <c r="G260" s="0" t="n">
        <f aca="false">$C260*VLOOKUP($B260,FoodDB!$A$2:$I$1014,6,0)</f>
        <v>0</v>
      </c>
      <c r="H260" s="0" t="n">
        <f aca="false">$C260*VLOOKUP($B260,FoodDB!$A$2:$I$1014,7,0)</f>
        <v>0</v>
      </c>
      <c r="I260" s="0" t="n">
        <f aca="false">$C260*VLOOKUP($B260,FoodDB!$A$2:$I$1014,8,0)</f>
        <v>0</v>
      </c>
      <c r="J260" s="0" t="n">
        <f aca="false">$C260*VLOOKUP($B260,FoodDB!$A$2:$I$1014,9,0)</f>
        <v>0</v>
      </c>
    </row>
    <row r="261" customFormat="false" ht="15" hidden="false" customHeight="false" outlineLevel="0" collapsed="false">
      <c r="B261" s="96" t="s">
        <v>107</v>
      </c>
      <c r="C261" s="97" t="n">
        <v>0</v>
      </c>
      <c r="D261" s="0" t="n">
        <f aca="false">$C261*VLOOKUP($B261,FoodDB!$A$2:$I$1014,3,0)</f>
        <v>0</v>
      </c>
      <c r="E261" s="0" t="n">
        <f aca="false">$C261*VLOOKUP($B261,FoodDB!$A$2:$I$1014,4,0)</f>
        <v>0</v>
      </c>
      <c r="F261" s="0" t="n">
        <f aca="false">$C261*VLOOKUP($B261,FoodDB!$A$2:$I$1014,5,0)</f>
        <v>0</v>
      </c>
      <c r="G261" s="0" t="n">
        <f aca="false">$C261*VLOOKUP($B261,FoodDB!$A$2:$I$1014,6,0)</f>
        <v>0</v>
      </c>
      <c r="H261" s="0" t="n">
        <f aca="false">$C261*VLOOKUP($B261,FoodDB!$A$2:$I$1014,7,0)</f>
        <v>0</v>
      </c>
      <c r="I261" s="0" t="n">
        <f aca="false">$C261*VLOOKUP($B261,FoodDB!$A$2:$I$1014,8,0)</f>
        <v>0</v>
      </c>
      <c r="J261" s="0" t="n">
        <f aca="false">$C261*VLOOKUP($B261,FoodDB!$A$2:$I$1014,9,0)</f>
        <v>0</v>
      </c>
    </row>
    <row r="262" customFormat="false" ht="15" hidden="false" customHeight="false" outlineLevel="0" collapsed="false">
      <c r="A262" s="0" t="s">
        <v>97</v>
      </c>
      <c r="G262" s="0" t="n">
        <f aca="false">SUM(G255:G261)</f>
        <v>0</v>
      </c>
      <c r="H262" s="0" t="n">
        <f aca="false">SUM(H255:H261)</f>
        <v>0</v>
      </c>
      <c r="I262" s="0" t="n">
        <f aca="false">SUM(I255:I261)</f>
        <v>0</v>
      </c>
      <c r="J262" s="0" t="n">
        <f aca="false">SUM(G262:I262)</f>
        <v>0</v>
      </c>
    </row>
    <row r="263" customFormat="false" ht="15" hidden="false" customHeight="false" outlineLevel="0" collapsed="false">
      <c r="A263" s="0" t="s">
        <v>101</v>
      </c>
      <c r="B263" s="0" t="s">
        <v>102</v>
      </c>
      <c r="E263" s="100"/>
      <c r="F263" s="100"/>
      <c r="G263" s="100" t="n">
        <f aca="false">VLOOKUP($A255,LossChart!$A$3:$AB$105,14,0)</f>
        <v>513.400520109104</v>
      </c>
      <c r="H263" s="100" t="n">
        <f aca="false">VLOOKUP($A255,LossChart!$A$3:$AB$105,15,0)</f>
        <v>80</v>
      </c>
      <c r="I263" s="100" t="n">
        <f aca="false">VLOOKUP($A255,LossChart!$A$3:$AB$105,16,0)</f>
        <v>482.474652711422</v>
      </c>
      <c r="J263" s="100" t="n">
        <f aca="false">VLOOKUP($A255,LossChart!$A$3:$AB$105,17,0)</f>
        <v>1075.87517282053</v>
      </c>
      <c r="K263" s="100"/>
    </row>
    <row r="264" customFormat="false" ht="15" hidden="false" customHeight="false" outlineLevel="0" collapsed="false">
      <c r="A264" s="0" t="s">
        <v>103</v>
      </c>
      <c r="G264" s="0" t="n">
        <f aca="false">G263-G262</f>
        <v>513.400520109104</v>
      </c>
      <c r="H264" s="0" t="n">
        <f aca="false">H263-H262</f>
        <v>80</v>
      </c>
      <c r="I264" s="0" t="n">
        <f aca="false">I263-I262</f>
        <v>482.474652711422</v>
      </c>
      <c r="J264" s="0" t="n">
        <f aca="false">J263-J262</f>
        <v>1075.87517282053</v>
      </c>
    </row>
    <row r="266" customFormat="false" ht="60" hidden="false" customHeight="false" outlineLevel="0" collapsed="false">
      <c r="A266" s="21" t="s">
        <v>63</v>
      </c>
      <c r="B266" s="21" t="s">
        <v>92</v>
      </c>
      <c r="C266" s="21" t="s">
        <v>93</v>
      </c>
      <c r="D266" s="94" t="str">
        <f aca="false">FoodDB!$C$1</f>
        <v>Fat
(g)</v>
      </c>
      <c r="E266" s="94" t="str">
        <f aca="false">FoodDB!$D$1</f>
        <v> Carbs
(g)</v>
      </c>
      <c r="F266" s="94" t="str">
        <f aca="false">FoodDB!$E$1</f>
        <v>Protein
(g)</v>
      </c>
      <c r="G266" s="94" t="str">
        <f aca="false">FoodDB!$F$1</f>
        <v>Fat
(Cal)</v>
      </c>
      <c r="H266" s="94" t="str">
        <f aca="false">FoodDB!$G$1</f>
        <v>Carb
(Cal)</v>
      </c>
      <c r="I266" s="94" t="str">
        <f aca="false">FoodDB!$H$1</f>
        <v>Protein
(Cal)</v>
      </c>
      <c r="J266" s="94" t="str">
        <f aca="false">FoodDB!$I$1</f>
        <v>Total
Calories</v>
      </c>
      <c r="K266" s="94"/>
      <c r="L266" s="94" t="s">
        <v>109</v>
      </c>
      <c r="M266" s="94" t="s">
        <v>110</v>
      </c>
      <c r="N266" s="94" t="s">
        <v>111</v>
      </c>
      <c r="O266" s="94" t="s">
        <v>112</v>
      </c>
      <c r="P266" s="94" t="s">
        <v>117</v>
      </c>
      <c r="Q266" s="94" t="s">
        <v>118</v>
      </c>
      <c r="R266" s="94" t="s">
        <v>119</v>
      </c>
      <c r="S266" s="94" t="s">
        <v>120</v>
      </c>
    </row>
    <row r="267" customFormat="false" ht="15" hidden="false" customHeight="false" outlineLevel="0" collapsed="false">
      <c r="A267" s="95" t="n">
        <f aca="false">A255+1</f>
        <v>43016</v>
      </c>
      <c r="B267" s="96" t="s">
        <v>107</v>
      </c>
      <c r="C267" s="97" t="n">
        <v>0</v>
      </c>
      <c r="D267" s="0" t="n">
        <f aca="false">$C267*VLOOKUP($B267,FoodDB!$A$2:$I$1014,3,0)</f>
        <v>0</v>
      </c>
      <c r="E267" s="0" t="n">
        <f aca="false">$C267*VLOOKUP($B267,FoodDB!$A$2:$I$1014,4,0)</f>
        <v>0</v>
      </c>
      <c r="F267" s="0" t="n">
        <f aca="false">$C267*VLOOKUP($B267,FoodDB!$A$2:$I$1014,5,0)</f>
        <v>0</v>
      </c>
      <c r="G267" s="0" t="n">
        <f aca="false">$C267*VLOOKUP($B267,FoodDB!$A$2:$I$1014,6,0)</f>
        <v>0</v>
      </c>
      <c r="H267" s="0" t="n">
        <f aca="false">$C267*VLOOKUP($B267,FoodDB!$A$2:$I$1014,7,0)</f>
        <v>0</v>
      </c>
      <c r="I267" s="0" t="n">
        <f aca="false">$C267*VLOOKUP($B267,FoodDB!$A$2:$I$1014,8,0)</f>
        <v>0</v>
      </c>
      <c r="J267" s="0" t="n">
        <f aca="false">$C267*VLOOKUP($B267,FoodDB!$A$2:$I$1014,9,0)</f>
        <v>0</v>
      </c>
      <c r="L267" s="0" t="n">
        <f aca="false">SUM(G267:G273)</f>
        <v>0</v>
      </c>
      <c r="M267" s="0" t="n">
        <f aca="false">SUM(H267:H273)</f>
        <v>0</v>
      </c>
      <c r="N267" s="0" t="n">
        <f aca="false">SUM(I267:I273)</f>
        <v>0</v>
      </c>
      <c r="O267" s="0" t="n">
        <f aca="false">SUM(L267:N267)</f>
        <v>0</v>
      </c>
      <c r="P267" s="100" t="n">
        <f aca="false">VLOOKUP($A267,LossChart!$A$3:$AB$105,14,0)-L267</f>
        <v>520.487986378063</v>
      </c>
      <c r="Q267" s="100" t="n">
        <f aca="false">VLOOKUP($A267,LossChart!$A$3:$AB$105,15,0)-M267</f>
        <v>80</v>
      </c>
      <c r="R267" s="100" t="n">
        <f aca="false">VLOOKUP($A267,LossChart!$A$3:$AB$105,16,0)-N267</f>
        <v>482.474652711422</v>
      </c>
      <c r="S267" s="100" t="n">
        <f aca="false">VLOOKUP($A267,LossChart!$A$3:$AB$105,17,0)-O267</f>
        <v>1082.96263908949</v>
      </c>
    </row>
    <row r="268" customFormat="false" ht="15" hidden="false" customHeight="false" outlineLevel="0" collapsed="false">
      <c r="B268" s="96" t="s">
        <v>107</v>
      </c>
      <c r="C268" s="97" t="n">
        <v>0</v>
      </c>
      <c r="D268" s="0" t="n">
        <f aca="false">$C268*VLOOKUP($B268,FoodDB!$A$2:$I$1014,3,0)</f>
        <v>0</v>
      </c>
      <c r="E268" s="0" t="n">
        <f aca="false">$C268*VLOOKUP($B268,FoodDB!$A$2:$I$1014,4,0)</f>
        <v>0</v>
      </c>
      <c r="F268" s="0" t="n">
        <f aca="false">$C268*VLOOKUP($B268,FoodDB!$A$2:$I$1014,5,0)</f>
        <v>0</v>
      </c>
      <c r="G268" s="0" t="n">
        <f aca="false">$C268*VLOOKUP($B268,FoodDB!$A$2:$I$1014,6,0)</f>
        <v>0</v>
      </c>
      <c r="H268" s="0" t="n">
        <f aca="false">$C268*VLOOKUP($B268,FoodDB!$A$2:$I$1014,7,0)</f>
        <v>0</v>
      </c>
      <c r="I268" s="0" t="n">
        <f aca="false">$C268*VLOOKUP($B268,FoodDB!$A$2:$I$1014,8,0)</f>
        <v>0</v>
      </c>
      <c r="J268" s="0" t="n">
        <f aca="false">$C268*VLOOKUP($B268,FoodDB!$A$2:$I$1014,9,0)</f>
        <v>0</v>
      </c>
    </row>
    <row r="269" customFormat="false" ht="15" hidden="false" customHeight="false" outlineLevel="0" collapsed="false">
      <c r="B269" s="96" t="s">
        <v>107</v>
      </c>
      <c r="C269" s="97" t="n">
        <v>0</v>
      </c>
      <c r="D269" s="0" t="n">
        <f aca="false">$C269*VLOOKUP($B269,FoodDB!$A$2:$I$1014,3,0)</f>
        <v>0</v>
      </c>
      <c r="E269" s="0" t="n">
        <f aca="false">$C269*VLOOKUP($B269,FoodDB!$A$2:$I$1014,4,0)</f>
        <v>0</v>
      </c>
      <c r="F269" s="0" t="n">
        <f aca="false">$C269*VLOOKUP($B269,FoodDB!$A$2:$I$1014,5,0)</f>
        <v>0</v>
      </c>
      <c r="G269" s="0" t="n">
        <f aca="false">$C269*VLOOKUP($B269,FoodDB!$A$2:$I$1014,6,0)</f>
        <v>0</v>
      </c>
      <c r="H269" s="0" t="n">
        <f aca="false">$C269*VLOOKUP($B269,FoodDB!$A$2:$I$1014,7,0)</f>
        <v>0</v>
      </c>
      <c r="I269" s="0" t="n">
        <f aca="false">$C269*VLOOKUP($B269,FoodDB!$A$2:$I$1014,8,0)</f>
        <v>0</v>
      </c>
      <c r="J269" s="0" t="n">
        <f aca="false">$C269*VLOOKUP($B269,FoodDB!$A$2:$I$1014,9,0)</f>
        <v>0</v>
      </c>
    </row>
    <row r="270" customFormat="false" ht="15" hidden="false" customHeight="false" outlineLevel="0" collapsed="false">
      <c r="B270" s="96" t="s">
        <v>107</v>
      </c>
      <c r="C270" s="97" t="n">
        <v>0</v>
      </c>
      <c r="D270" s="0" t="n">
        <f aca="false">$C270*VLOOKUP($B270,FoodDB!$A$2:$I$1014,3,0)</f>
        <v>0</v>
      </c>
      <c r="E270" s="0" t="n">
        <f aca="false">$C270*VLOOKUP($B270,FoodDB!$A$2:$I$1014,4,0)</f>
        <v>0</v>
      </c>
      <c r="F270" s="0" t="n">
        <f aca="false">$C270*VLOOKUP($B270,FoodDB!$A$2:$I$1014,5,0)</f>
        <v>0</v>
      </c>
      <c r="G270" s="0" t="n">
        <f aca="false">$C270*VLOOKUP($B270,FoodDB!$A$2:$I$1014,6,0)</f>
        <v>0</v>
      </c>
      <c r="H270" s="0" t="n">
        <f aca="false">$C270*VLOOKUP($B270,FoodDB!$A$2:$I$1014,7,0)</f>
        <v>0</v>
      </c>
      <c r="I270" s="0" t="n">
        <f aca="false">$C270*VLOOKUP($B270,FoodDB!$A$2:$I$1014,8,0)</f>
        <v>0</v>
      </c>
      <c r="J270" s="0" t="n">
        <f aca="false">$C270*VLOOKUP($B270,FoodDB!$A$2:$I$1014,9,0)</f>
        <v>0</v>
      </c>
    </row>
    <row r="271" customFormat="false" ht="15" hidden="false" customHeight="false" outlineLevel="0" collapsed="false">
      <c r="B271" s="96" t="s">
        <v>107</v>
      </c>
      <c r="C271" s="97" t="n">
        <v>0</v>
      </c>
      <c r="D271" s="0" t="n">
        <f aca="false">$C271*VLOOKUP($B271,FoodDB!$A$2:$I$1014,3,0)</f>
        <v>0</v>
      </c>
      <c r="E271" s="0" t="n">
        <f aca="false">$C271*VLOOKUP($B271,FoodDB!$A$2:$I$1014,4,0)</f>
        <v>0</v>
      </c>
      <c r="F271" s="0" t="n">
        <f aca="false">$C271*VLOOKUP($B271,FoodDB!$A$2:$I$1014,5,0)</f>
        <v>0</v>
      </c>
      <c r="G271" s="0" t="n">
        <f aca="false">$C271*VLOOKUP($B271,FoodDB!$A$2:$I$1014,6,0)</f>
        <v>0</v>
      </c>
      <c r="H271" s="0" t="n">
        <f aca="false">$C271*VLOOKUP($B271,FoodDB!$A$2:$I$1014,7,0)</f>
        <v>0</v>
      </c>
      <c r="I271" s="0" t="n">
        <f aca="false">$C271*VLOOKUP($B271,FoodDB!$A$2:$I$1014,8,0)</f>
        <v>0</v>
      </c>
      <c r="J271" s="0" t="n">
        <f aca="false">$C271*VLOOKUP($B271,FoodDB!$A$2:$I$1014,9,0)</f>
        <v>0</v>
      </c>
    </row>
    <row r="272" customFormat="false" ht="15" hidden="false" customHeight="false" outlineLevel="0" collapsed="false">
      <c r="B272" s="96" t="s">
        <v>107</v>
      </c>
      <c r="C272" s="97" t="n">
        <v>0</v>
      </c>
      <c r="D272" s="0" t="n">
        <f aca="false">$C272*VLOOKUP($B272,FoodDB!$A$2:$I$1014,3,0)</f>
        <v>0</v>
      </c>
      <c r="E272" s="0" t="n">
        <f aca="false">$C272*VLOOKUP($B272,FoodDB!$A$2:$I$1014,4,0)</f>
        <v>0</v>
      </c>
      <c r="F272" s="0" t="n">
        <f aca="false">$C272*VLOOKUP($B272,FoodDB!$A$2:$I$1014,5,0)</f>
        <v>0</v>
      </c>
      <c r="G272" s="0" t="n">
        <f aca="false">$C272*VLOOKUP($B272,FoodDB!$A$2:$I$1014,6,0)</f>
        <v>0</v>
      </c>
      <c r="H272" s="0" t="n">
        <f aca="false">$C272*VLOOKUP($B272,FoodDB!$A$2:$I$1014,7,0)</f>
        <v>0</v>
      </c>
      <c r="I272" s="0" t="n">
        <f aca="false">$C272*VLOOKUP($B272,FoodDB!$A$2:$I$1014,8,0)</f>
        <v>0</v>
      </c>
      <c r="J272" s="0" t="n">
        <f aca="false">$C272*VLOOKUP($B272,FoodDB!$A$2:$I$1014,9,0)</f>
        <v>0</v>
      </c>
    </row>
    <row r="273" customFormat="false" ht="15" hidden="false" customHeight="false" outlineLevel="0" collapsed="false">
      <c r="B273" s="96" t="s">
        <v>107</v>
      </c>
      <c r="C273" s="97" t="n">
        <v>0</v>
      </c>
      <c r="D273" s="0" t="n">
        <f aca="false">$C273*VLOOKUP($B273,FoodDB!$A$2:$I$1014,3,0)</f>
        <v>0</v>
      </c>
      <c r="E273" s="0" t="n">
        <f aca="false">$C273*VLOOKUP($B273,FoodDB!$A$2:$I$1014,4,0)</f>
        <v>0</v>
      </c>
      <c r="F273" s="0" t="n">
        <f aca="false">$C273*VLOOKUP($B273,FoodDB!$A$2:$I$1014,5,0)</f>
        <v>0</v>
      </c>
      <c r="G273" s="0" t="n">
        <f aca="false">$C273*VLOOKUP($B273,FoodDB!$A$2:$I$1014,6,0)</f>
        <v>0</v>
      </c>
      <c r="H273" s="0" t="n">
        <f aca="false">$C273*VLOOKUP($B273,FoodDB!$A$2:$I$1014,7,0)</f>
        <v>0</v>
      </c>
      <c r="I273" s="0" t="n">
        <f aca="false">$C273*VLOOKUP($B273,FoodDB!$A$2:$I$1014,8,0)</f>
        <v>0</v>
      </c>
      <c r="J273" s="0" t="n">
        <f aca="false">$C273*VLOOKUP($B273,FoodDB!$A$2:$I$1014,9,0)</f>
        <v>0</v>
      </c>
    </row>
    <row r="274" customFormat="false" ht="15" hidden="false" customHeight="false" outlineLevel="0" collapsed="false">
      <c r="A274" s="0" t="s">
        <v>97</v>
      </c>
      <c r="G274" s="0" t="n">
        <f aca="false">SUM(G267:G273)</f>
        <v>0</v>
      </c>
      <c r="H274" s="0" t="n">
        <f aca="false">SUM(H267:H273)</f>
        <v>0</v>
      </c>
      <c r="I274" s="0" t="n">
        <f aca="false">SUM(I267:I273)</f>
        <v>0</v>
      </c>
      <c r="J274" s="0" t="n">
        <f aca="false">SUM(G274:I274)</f>
        <v>0</v>
      </c>
    </row>
    <row r="275" customFormat="false" ht="15" hidden="false" customHeight="false" outlineLevel="0" collapsed="false">
      <c r="A275" s="0" t="s">
        <v>101</v>
      </c>
      <c r="B275" s="0" t="s">
        <v>102</v>
      </c>
      <c r="E275" s="100"/>
      <c r="F275" s="100"/>
      <c r="G275" s="100" t="n">
        <f aca="false">VLOOKUP($A267,LossChart!$A$3:$AB$105,14,0)</f>
        <v>520.487986378063</v>
      </c>
      <c r="H275" s="100" t="n">
        <f aca="false">VLOOKUP($A267,LossChart!$A$3:$AB$105,15,0)</f>
        <v>80</v>
      </c>
      <c r="I275" s="100" t="n">
        <f aca="false">VLOOKUP($A267,LossChart!$A$3:$AB$105,16,0)</f>
        <v>482.474652711422</v>
      </c>
      <c r="J275" s="100" t="n">
        <f aca="false">VLOOKUP($A267,LossChart!$A$3:$AB$105,17,0)</f>
        <v>1082.96263908949</v>
      </c>
      <c r="K275" s="100"/>
    </row>
    <row r="276" customFormat="false" ht="15" hidden="false" customHeight="false" outlineLevel="0" collapsed="false">
      <c r="A276" s="0" t="s">
        <v>103</v>
      </c>
      <c r="G276" s="0" t="n">
        <f aca="false">G275-G274</f>
        <v>520.487986378063</v>
      </c>
      <c r="H276" s="0" t="n">
        <f aca="false">H275-H274</f>
        <v>80</v>
      </c>
      <c r="I276" s="0" t="n">
        <f aca="false">I275-I274</f>
        <v>482.474652711422</v>
      </c>
      <c r="J276" s="0" t="n">
        <f aca="false">J275-J274</f>
        <v>1082.96263908949</v>
      </c>
    </row>
    <row r="278" customFormat="false" ht="60" hidden="false" customHeight="false" outlineLevel="0" collapsed="false">
      <c r="A278" s="21" t="s">
        <v>63</v>
      </c>
      <c r="B278" s="21" t="s">
        <v>92</v>
      </c>
      <c r="C278" s="21" t="s">
        <v>93</v>
      </c>
      <c r="D278" s="94" t="str">
        <f aca="false">FoodDB!$C$1</f>
        <v>Fat
(g)</v>
      </c>
      <c r="E278" s="94" t="str">
        <f aca="false">FoodDB!$D$1</f>
        <v> Carbs
(g)</v>
      </c>
      <c r="F278" s="94" t="str">
        <f aca="false">FoodDB!$E$1</f>
        <v>Protein
(g)</v>
      </c>
      <c r="G278" s="94" t="str">
        <f aca="false">FoodDB!$F$1</f>
        <v>Fat
(Cal)</v>
      </c>
      <c r="H278" s="94" t="str">
        <f aca="false">FoodDB!$G$1</f>
        <v>Carb
(Cal)</v>
      </c>
      <c r="I278" s="94" t="str">
        <f aca="false">FoodDB!$H$1</f>
        <v>Protein
(Cal)</v>
      </c>
      <c r="J278" s="94" t="str">
        <f aca="false">FoodDB!$I$1</f>
        <v>Total
Calories</v>
      </c>
      <c r="K278" s="94"/>
      <c r="L278" s="94" t="s">
        <v>109</v>
      </c>
      <c r="M278" s="94" t="s">
        <v>110</v>
      </c>
      <c r="N278" s="94" t="s">
        <v>111</v>
      </c>
      <c r="O278" s="94" t="s">
        <v>112</v>
      </c>
      <c r="P278" s="94" t="s">
        <v>117</v>
      </c>
      <c r="Q278" s="94" t="s">
        <v>118</v>
      </c>
      <c r="R278" s="94" t="s">
        <v>119</v>
      </c>
      <c r="S278" s="94" t="s">
        <v>120</v>
      </c>
    </row>
    <row r="279" customFormat="false" ht="15" hidden="false" customHeight="false" outlineLevel="0" collapsed="false">
      <c r="A279" s="95" t="n">
        <f aca="false">A267+1</f>
        <v>43017</v>
      </c>
      <c r="B279" s="96" t="s">
        <v>107</v>
      </c>
      <c r="C279" s="97" t="n">
        <v>0</v>
      </c>
      <c r="D279" s="0" t="n">
        <f aca="false">$C279*VLOOKUP($B279,FoodDB!$A$2:$I$1014,3,0)</f>
        <v>0</v>
      </c>
      <c r="E279" s="0" t="n">
        <f aca="false">$C279*VLOOKUP($B279,FoodDB!$A$2:$I$1014,4,0)</f>
        <v>0</v>
      </c>
      <c r="F279" s="0" t="n">
        <f aca="false">$C279*VLOOKUP($B279,FoodDB!$A$2:$I$1014,5,0)</f>
        <v>0</v>
      </c>
      <c r="G279" s="0" t="n">
        <f aca="false">$C279*VLOOKUP($B279,FoodDB!$A$2:$I$1014,6,0)</f>
        <v>0</v>
      </c>
      <c r="H279" s="0" t="n">
        <f aca="false">$C279*VLOOKUP($B279,FoodDB!$A$2:$I$1014,7,0)</f>
        <v>0</v>
      </c>
      <c r="I279" s="0" t="n">
        <f aca="false">$C279*VLOOKUP($B279,FoodDB!$A$2:$I$1014,8,0)</f>
        <v>0</v>
      </c>
      <c r="J279" s="0" t="n">
        <f aca="false">$C279*VLOOKUP($B279,FoodDB!$A$2:$I$1014,9,0)</f>
        <v>0</v>
      </c>
      <c r="L279" s="0" t="n">
        <f aca="false">SUM(G279:G285)</f>
        <v>0</v>
      </c>
      <c r="M279" s="0" t="n">
        <f aca="false">SUM(H279:H285)</f>
        <v>0</v>
      </c>
      <c r="N279" s="0" t="n">
        <f aca="false">SUM(I279:I285)</f>
        <v>0</v>
      </c>
      <c r="O279" s="0" t="n">
        <f aca="false">SUM(L279:N279)</f>
        <v>0</v>
      </c>
      <c r="P279" s="100" t="n">
        <f aca="false">VLOOKUP($A279,LossChart!$A$3:$AB$105,14,0)-L279</f>
        <v>527.512677945783</v>
      </c>
      <c r="Q279" s="100" t="n">
        <f aca="false">VLOOKUP($A279,LossChart!$A$3:$AB$105,15,0)-M279</f>
        <v>80</v>
      </c>
      <c r="R279" s="100" t="n">
        <f aca="false">VLOOKUP($A279,LossChart!$A$3:$AB$105,16,0)-N279</f>
        <v>482.474652711422</v>
      </c>
      <c r="S279" s="100" t="n">
        <f aca="false">VLOOKUP($A279,LossChart!$A$3:$AB$105,17,0)-O279</f>
        <v>1089.98733065721</v>
      </c>
    </row>
    <row r="280" customFormat="false" ht="15" hidden="false" customHeight="false" outlineLevel="0" collapsed="false">
      <c r="B280" s="96" t="s">
        <v>107</v>
      </c>
      <c r="C280" s="97" t="n">
        <v>0</v>
      </c>
      <c r="D280" s="0" t="n">
        <f aca="false">$C280*VLOOKUP($B280,FoodDB!$A$2:$I$1014,3,0)</f>
        <v>0</v>
      </c>
      <c r="E280" s="0" t="n">
        <f aca="false">$C280*VLOOKUP($B280,FoodDB!$A$2:$I$1014,4,0)</f>
        <v>0</v>
      </c>
      <c r="F280" s="0" t="n">
        <f aca="false">$C280*VLOOKUP($B280,FoodDB!$A$2:$I$1014,5,0)</f>
        <v>0</v>
      </c>
      <c r="G280" s="0" t="n">
        <f aca="false">$C280*VLOOKUP($B280,FoodDB!$A$2:$I$1014,6,0)</f>
        <v>0</v>
      </c>
      <c r="H280" s="0" t="n">
        <f aca="false">$C280*VLOOKUP($B280,FoodDB!$A$2:$I$1014,7,0)</f>
        <v>0</v>
      </c>
      <c r="I280" s="0" t="n">
        <f aca="false">$C280*VLOOKUP($B280,FoodDB!$A$2:$I$1014,8,0)</f>
        <v>0</v>
      </c>
      <c r="J280" s="0" t="n">
        <f aca="false">$C280*VLOOKUP($B280,FoodDB!$A$2:$I$1014,9,0)</f>
        <v>0</v>
      </c>
    </row>
    <row r="281" customFormat="false" ht="15" hidden="false" customHeight="false" outlineLevel="0" collapsed="false">
      <c r="B281" s="96" t="s">
        <v>107</v>
      </c>
      <c r="C281" s="97" t="n">
        <v>0</v>
      </c>
      <c r="D281" s="0" t="n">
        <f aca="false">$C281*VLOOKUP($B281,FoodDB!$A$2:$I$1014,3,0)</f>
        <v>0</v>
      </c>
      <c r="E281" s="0" t="n">
        <f aca="false">$C281*VLOOKUP($B281,FoodDB!$A$2:$I$1014,4,0)</f>
        <v>0</v>
      </c>
      <c r="F281" s="0" t="n">
        <f aca="false">$C281*VLOOKUP($B281,FoodDB!$A$2:$I$1014,5,0)</f>
        <v>0</v>
      </c>
      <c r="G281" s="0" t="n">
        <f aca="false">$C281*VLOOKUP($B281,FoodDB!$A$2:$I$1014,6,0)</f>
        <v>0</v>
      </c>
      <c r="H281" s="0" t="n">
        <f aca="false">$C281*VLOOKUP($B281,FoodDB!$A$2:$I$1014,7,0)</f>
        <v>0</v>
      </c>
      <c r="I281" s="0" t="n">
        <f aca="false">$C281*VLOOKUP($B281,FoodDB!$A$2:$I$1014,8,0)</f>
        <v>0</v>
      </c>
      <c r="J281" s="0" t="n">
        <f aca="false">$C281*VLOOKUP($B281,FoodDB!$A$2:$I$1014,9,0)</f>
        <v>0</v>
      </c>
    </row>
    <row r="282" customFormat="false" ht="15" hidden="false" customHeight="false" outlineLevel="0" collapsed="false">
      <c r="B282" s="96" t="s">
        <v>107</v>
      </c>
      <c r="C282" s="97" t="n">
        <v>0</v>
      </c>
      <c r="D282" s="0" t="n">
        <f aca="false">$C282*VLOOKUP($B282,FoodDB!$A$2:$I$1014,3,0)</f>
        <v>0</v>
      </c>
      <c r="E282" s="0" t="n">
        <f aca="false">$C282*VLOOKUP($B282,FoodDB!$A$2:$I$1014,4,0)</f>
        <v>0</v>
      </c>
      <c r="F282" s="0" t="n">
        <f aca="false">$C282*VLOOKUP($B282,FoodDB!$A$2:$I$1014,5,0)</f>
        <v>0</v>
      </c>
      <c r="G282" s="0" t="n">
        <f aca="false">$C282*VLOOKUP($B282,FoodDB!$A$2:$I$1014,6,0)</f>
        <v>0</v>
      </c>
      <c r="H282" s="0" t="n">
        <f aca="false">$C282*VLOOKUP($B282,FoodDB!$A$2:$I$1014,7,0)</f>
        <v>0</v>
      </c>
      <c r="I282" s="0" t="n">
        <f aca="false">$C282*VLOOKUP($B282,FoodDB!$A$2:$I$1014,8,0)</f>
        <v>0</v>
      </c>
      <c r="J282" s="0" t="n">
        <f aca="false">$C282*VLOOKUP($B282,FoodDB!$A$2:$I$1014,9,0)</f>
        <v>0</v>
      </c>
    </row>
    <row r="283" customFormat="false" ht="15" hidden="false" customHeight="false" outlineLevel="0" collapsed="false">
      <c r="B283" s="96" t="s">
        <v>107</v>
      </c>
      <c r="C283" s="97" t="n">
        <v>0</v>
      </c>
      <c r="D283" s="0" t="n">
        <f aca="false">$C283*VLOOKUP($B283,FoodDB!$A$2:$I$1014,3,0)</f>
        <v>0</v>
      </c>
      <c r="E283" s="0" t="n">
        <f aca="false">$C283*VLOOKUP($B283,FoodDB!$A$2:$I$1014,4,0)</f>
        <v>0</v>
      </c>
      <c r="F283" s="0" t="n">
        <f aca="false">$C283*VLOOKUP($B283,FoodDB!$A$2:$I$1014,5,0)</f>
        <v>0</v>
      </c>
      <c r="G283" s="0" t="n">
        <f aca="false">$C283*VLOOKUP($B283,FoodDB!$A$2:$I$1014,6,0)</f>
        <v>0</v>
      </c>
      <c r="H283" s="0" t="n">
        <f aca="false">$C283*VLOOKUP($B283,FoodDB!$A$2:$I$1014,7,0)</f>
        <v>0</v>
      </c>
      <c r="I283" s="0" t="n">
        <f aca="false">$C283*VLOOKUP($B283,FoodDB!$A$2:$I$1014,8,0)</f>
        <v>0</v>
      </c>
      <c r="J283" s="0" t="n">
        <f aca="false">$C283*VLOOKUP($B283,FoodDB!$A$2:$I$1014,9,0)</f>
        <v>0</v>
      </c>
    </row>
    <row r="284" customFormat="false" ht="15" hidden="false" customHeight="false" outlineLevel="0" collapsed="false">
      <c r="B284" s="96" t="s">
        <v>107</v>
      </c>
      <c r="C284" s="97" t="n">
        <v>0</v>
      </c>
      <c r="D284" s="0" t="n">
        <f aca="false">$C284*VLOOKUP($B284,FoodDB!$A$2:$I$1014,3,0)</f>
        <v>0</v>
      </c>
      <c r="E284" s="0" t="n">
        <f aca="false">$C284*VLOOKUP($B284,FoodDB!$A$2:$I$1014,4,0)</f>
        <v>0</v>
      </c>
      <c r="F284" s="0" t="n">
        <f aca="false">$C284*VLOOKUP($B284,FoodDB!$A$2:$I$1014,5,0)</f>
        <v>0</v>
      </c>
      <c r="G284" s="0" t="n">
        <f aca="false">$C284*VLOOKUP($B284,FoodDB!$A$2:$I$1014,6,0)</f>
        <v>0</v>
      </c>
      <c r="H284" s="0" t="n">
        <f aca="false">$C284*VLOOKUP($B284,FoodDB!$A$2:$I$1014,7,0)</f>
        <v>0</v>
      </c>
      <c r="I284" s="0" t="n">
        <f aca="false">$C284*VLOOKUP($B284,FoodDB!$A$2:$I$1014,8,0)</f>
        <v>0</v>
      </c>
      <c r="J284" s="0" t="n">
        <f aca="false">$C284*VLOOKUP($B284,FoodDB!$A$2:$I$1014,9,0)</f>
        <v>0</v>
      </c>
    </row>
    <row r="285" customFormat="false" ht="15" hidden="false" customHeight="false" outlineLevel="0" collapsed="false">
      <c r="B285" s="96" t="s">
        <v>107</v>
      </c>
      <c r="C285" s="97" t="n">
        <v>0</v>
      </c>
      <c r="D285" s="0" t="n">
        <f aca="false">$C285*VLOOKUP($B285,FoodDB!$A$2:$I$1014,3,0)</f>
        <v>0</v>
      </c>
      <c r="E285" s="0" t="n">
        <f aca="false">$C285*VLOOKUP($B285,FoodDB!$A$2:$I$1014,4,0)</f>
        <v>0</v>
      </c>
      <c r="F285" s="0" t="n">
        <f aca="false">$C285*VLOOKUP($B285,FoodDB!$A$2:$I$1014,5,0)</f>
        <v>0</v>
      </c>
      <c r="G285" s="0" t="n">
        <f aca="false">$C285*VLOOKUP($B285,FoodDB!$A$2:$I$1014,6,0)</f>
        <v>0</v>
      </c>
      <c r="H285" s="0" t="n">
        <f aca="false">$C285*VLOOKUP($B285,FoodDB!$A$2:$I$1014,7,0)</f>
        <v>0</v>
      </c>
      <c r="I285" s="0" t="n">
        <f aca="false">$C285*VLOOKUP($B285,FoodDB!$A$2:$I$1014,8,0)</f>
        <v>0</v>
      </c>
      <c r="J285" s="0" t="n">
        <f aca="false">$C285*VLOOKUP($B285,FoodDB!$A$2:$I$1014,9,0)</f>
        <v>0</v>
      </c>
    </row>
    <row r="286" customFormat="false" ht="15" hidden="false" customHeight="false" outlineLevel="0" collapsed="false">
      <c r="A286" s="0" t="s">
        <v>97</v>
      </c>
      <c r="G286" s="0" t="n">
        <f aca="false">SUM(G279:G285)</f>
        <v>0</v>
      </c>
      <c r="H286" s="0" t="n">
        <f aca="false">SUM(H279:H285)</f>
        <v>0</v>
      </c>
      <c r="I286" s="0" t="n">
        <f aca="false">SUM(I279:I285)</f>
        <v>0</v>
      </c>
      <c r="J286" s="0" t="n">
        <f aca="false">SUM(G286:I286)</f>
        <v>0</v>
      </c>
    </row>
    <row r="287" customFormat="false" ht="15" hidden="false" customHeight="false" outlineLevel="0" collapsed="false">
      <c r="A287" s="0" t="s">
        <v>101</v>
      </c>
      <c r="B287" s="0" t="s">
        <v>102</v>
      </c>
      <c r="E287" s="100"/>
      <c r="F287" s="100"/>
      <c r="G287" s="100" t="n">
        <f aca="false">VLOOKUP($A279,LossChart!$A$3:$AB$105,14,0)</f>
        <v>527.512677945783</v>
      </c>
      <c r="H287" s="100" t="n">
        <f aca="false">VLOOKUP($A279,LossChart!$A$3:$AB$105,15,0)</f>
        <v>80</v>
      </c>
      <c r="I287" s="100" t="n">
        <f aca="false">VLOOKUP($A279,LossChart!$A$3:$AB$105,16,0)</f>
        <v>482.474652711422</v>
      </c>
      <c r="J287" s="100" t="n">
        <f aca="false">VLOOKUP($A279,LossChart!$A$3:$AB$105,17,0)</f>
        <v>1089.98733065721</v>
      </c>
      <c r="K287" s="100"/>
    </row>
    <row r="288" customFormat="false" ht="15" hidden="false" customHeight="false" outlineLevel="0" collapsed="false">
      <c r="A288" s="0" t="s">
        <v>103</v>
      </c>
      <c r="G288" s="0" t="n">
        <f aca="false">G287-G286</f>
        <v>527.512677945783</v>
      </c>
      <c r="H288" s="0" t="n">
        <f aca="false">H287-H286</f>
        <v>80</v>
      </c>
      <c r="I288" s="0" t="n">
        <f aca="false">I287-I286</f>
        <v>482.474652711422</v>
      </c>
      <c r="J288" s="0" t="n">
        <f aca="false">J287-J286</f>
        <v>1089.98733065721</v>
      </c>
    </row>
    <row r="290" customFormat="false" ht="60" hidden="false" customHeight="false" outlineLevel="0" collapsed="false">
      <c r="A290" s="21" t="s">
        <v>63</v>
      </c>
      <c r="B290" s="21" t="s">
        <v>92</v>
      </c>
      <c r="C290" s="21" t="s">
        <v>93</v>
      </c>
      <c r="D290" s="94" t="str">
        <f aca="false">FoodDB!$C$1</f>
        <v>Fat
(g)</v>
      </c>
      <c r="E290" s="94" t="str">
        <f aca="false">FoodDB!$D$1</f>
        <v> Carbs
(g)</v>
      </c>
      <c r="F290" s="94" t="str">
        <f aca="false">FoodDB!$E$1</f>
        <v>Protein
(g)</v>
      </c>
      <c r="G290" s="94" t="str">
        <f aca="false">FoodDB!$F$1</f>
        <v>Fat
(Cal)</v>
      </c>
      <c r="H290" s="94" t="str">
        <f aca="false">FoodDB!$G$1</f>
        <v>Carb
(Cal)</v>
      </c>
      <c r="I290" s="94" t="str">
        <f aca="false">FoodDB!$H$1</f>
        <v>Protein
(Cal)</v>
      </c>
      <c r="J290" s="94" t="str">
        <f aca="false">FoodDB!$I$1</f>
        <v>Total
Calories</v>
      </c>
      <c r="K290" s="94"/>
      <c r="L290" s="94" t="s">
        <v>109</v>
      </c>
      <c r="M290" s="94" t="s">
        <v>110</v>
      </c>
      <c r="N290" s="94" t="s">
        <v>111</v>
      </c>
      <c r="O290" s="94" t="s">
        <v>112</v>
      </c>
      <c r="P290" s="94" t="s">
        <v>117</v>
      </c>
      <c r="Q290" s="94" t="s">
        <v>118</v>
      </c>
      <c r="R290" s="94" t="s">
        <v>119</v>
      </c>
      <c r="S290" s="94" t="s">
        <v>120</v>
      </c>
    </row>
    <row r="291" customFormat="false" ht="15" hidden="false" customHeight="false" outlineLevel="0" collapsed="false">
      <c r="A291" s="95" t="n">
        <f aca="false">A279+1</f>
        <v>43018</v>
      </c>
      <c r="B291" s="96" t="s">
        <v>107</v>
      </c>
      <c r="C291" s="97" t="n">
        <v>0</v>
      </c>
      <c r="D291" s="0" t="n">
        <f aca="false">$C291*VLOOKUP($B291,FoodDB!$A$2:$I$1014,3,0)</f>
        <v>0</v>
      </c>
      <c r="E291" s="0" t="n">
        <f aca="false">$C291*VLOOKUP($B291,FoodDB!$A$2:$I$1014,4,0)</f>
        <v>0</v>
      </c>
      <c r="F291" s="0" t="n">
        <f aca="false">$C291*VLOOKUP($B291,FoodDB!$A$2:$I$1014,5,0)</f>
        <v>0</v>
      </c>
      <c r="G291" s="0" t="n">
        <f aca="false">$C291*VLOOKUP($B291,FoodDB!$A$2:$I$1014,6,0)</f>
        <v>0</v>
      </c>
      <c r="H291" s="0" t="n">
        <f aca="false">$C291*VLOOKUP($B291,FoodDB!$A$2:$I$1014,7,0)</f>
        <v>0</v>
      </c>
      <c r="I291" s="0" t="n">
        <f aca="false">$C291*VLOOKUP($B291,FoodDB!$A$2:$I$1014,8,0)</f>
        <v>0</v>
      </c>
      <c r="J291" s="0" t="n">
        <f aca="false">$C291*VLOOKUP($B291,FoodDB!$A$2:$I$1014,9,0)</f>
        <v>0</v>
      </c>
      <c r="L291" s="0" t="n">
        <f aca="false">SUM(G291:G297)</f>
        <v>0</v>
      </c>
      <c r="M291" s="0" t="n">
        <f aca="false">SUM(H291:H297)</f>
        <v>0</v>
      </c>
      <c r="N291" s="0" t="n">
        <f aca="false">SUM(I291:I297)</f>
        <v>0</v>
      </c>
      <c r="O291" s="0" t="n">
        <f aca="false">SUM(L291:N291)</f>
        <v>0</v>
      </c>
      <c r="P291" s="100" t="n">
        <f aca="false">VLOOKUP($A291,LossChart!$A$3:$AB$105,14,0)-L291</f>
        <v>534.475150816759</v>
      </c>
      <c r="Q291" s="100" t="n">
        <f aca="false">VLOOKUP($A291,LossChart!$A$3:$AB$105,15,0)-M291</f>
        <v>80</v>
      </c>
      <c r="R291" s="100" t="n">
        <f aca="false">VLOOKUP($A291,LossChart!$A$3:$AB$105,16,0)-N291</f>
        <v>482.474652711422</v>
      </c>
      <c r="S291" s="100" t="n">
        <f aca="false">VLOOKUP($A291,LossChart!$A$3:$AB$105,17,0)-O291</f>
        <v>1096.94980352818</v>
      </c>
    </row>
    <row r="292" customFormat="false" ht="15" hidden="false" customHeight="false" outlineLevel="0" collapsed="false">
      <c r="B292" s="96" t="s">
        <v>107</v>
      </c>
      <c r="C292" s="97" t="n">
        <v>0</v>
      </c>
      <c r="D292" s="0" t="n">
        <f aca="false">$C292*VLOOKUP($B292,FoodDB!$A$2:$I$1014,3,0)</f>
        <v>0</v>
      </c>
      <c r="E292" s="0" t="n">
        <f aca="false">$C292*VLOOKUP($B292,FoodDB!$A$2:$I$1014,4,0)</f>
        <v>0</v>
      </c>
      <c r="F292" s="0" t="n">
        <f aca="false">$C292*VLOOKUP($B292,FoodDB!$A$2:$I$1014,5,0)</f>
        <v>0</v>
      </c>
      <c r="G292" s="0" t="n">
        <f aca="false">$C292*VLOOKUP($B292,FoodDB!$A$2:$I$1014,6,0)</f>
        <v>0</v>
      </c>
      <c r="H292" s="0" t="n">
        <f aca="false">$C292*VLOOKUP($B292,FoodDB!$A$2:$I$1014,7,0)</f>
        <v>0</v>
      </c>
      <c r="I292" s="0" t="n">
        <f aca="false">$C292*VLOOKUP($B292,FoodDB!$A$2:$I$1014,8,0)</f>
        <v>0</v>
      </c>
      <c r="J292" s="0" t="n">
        <f aca="false">$C292*VLOOKUP($B292,FoodDB!$A$2:$I$1014,9,0)</f>
        <v>0</v>
      </c>
    </row>
    <row r="293" customFormat="false" ht="15" hidden="false" customHeight="false" outlineLevel="0" collapsed="false">
      <c r="B293" s="96" t="s">
        <v>107</v>
      </c>
      <c r="C293" s="97" t="n">
        <v>0</v>
      </c>
      <c r="D293" s="0" t="n">
        <f aca="false">$C293*VLOOKUP($B293,FoodDB!$A$2:$I$1014,3,0)</f>
        <v>0</v>
      </c>
      <c r="E293" s="0" t="n">
        <f aca="false">$C293*VLOOKUP($B293,FoodDB!$A$2:$I$1014,4,0)</f>
        <v>0</v>
      </c>
      <c r="F293" s="0" t="n">
        <f aca="false">$C293*VLOOKUP($B293,FoodDB!$A$2:$I$1014,5,0)</f>
        <v>0</v>
      </c>
      <c r="G293" s="0" t="n">
        <f aca="false">$C293*VLOOKUP($B293,FoodDB!$A$2:$I$1014,6,0)</f>
        <v>0</v>
      </c>
      <c r="H293" s="0" t="n">
        <f aca="false">$C293*VLOOKUP($B293,FoodDB!$A$2:$I$1014,7,0)</f>
        <v>0</v>
      </c>
      <c r="I293" s="0" t="n">
        <f aca="false">$C293*VLOOKUP($B293,FoodDB!$A$2:$I$1014,8,0)</f>
        <v>0</v>
      </c>
      <c r="J293" s="0" t="n">
        <f aca="false">$C293*VLOOKUP($B293,FoodDB!$A$2:$I$1014,9,0)</f>
        <v>0</v>
      </c>
    </row>
    <row r="294" customFormat="false" ht="15" hidden="false" customHeight="false" outlineLevel="0" collapsed="false">
      <c r="B294" s="96" t="s">
        <v>107</v>
      </c>
      <c r="C294" s="97" t="n">
        <v>0</v>
      </c>
      <c r="D294" s="0" t="n">
        <f aca="false">$C294*VLOOKUP($B294,FoodDB!$A$2:$I$1014,3,0)</f>
        <v>0</v>
      </c>
      <c r="E294" s="0" t="n">
        <f aca="false">$C294*VLOOKUP($B294,FoodDB!$A$2:$I$1014,4,0)</f>
        <v>0</v>
      </c>
      <c r="F294" s="0" t="n">
        <f aca="false">$C294*VLOOKUP($B294,FoodDB!$A$2:$I$1014,5,0)</f>
        <v>0</v>
      </c>
      <c r="G294" s="0" t="n">
        <f aca="false">$C294*VLOOKUP($B294,FoodDB!$A$2:$I$1014,6,0)</f>
        <v>0</v>
      </c>
      <c r="H294" s="0" t="n">
        <f aca="false">$C294*VLOOKUP($B294,FoodDB!$A$2:$I$1014,7,0)</f>
        <v>0</v>
      </c>
      <c r="I294" s="0" t="n">
        <f aca="false">$C294*VLOOKUP($B294,FoodDB!$A$2:$I$1014,8,0)</f>
        <v>0</v>
      </c>
      <c r="J294" s="0" t="n">
        <f aca="false">$C294*VLOOKUP($B294,FoodDB!$A$2:$I$1014,9,0)</f>
        <v>0</v>
      </c>
    </row>
    <row r="295" customFormat="false" ht="15" hidden="false" customHeight="false" outlineLevel="0" collapsed="false">
      <c r="B295" s="96" t="s">
        <v>107</v>
      </c>
      <c r="C295" s="97" t="n">
        <v>0</v>
      </c>
      <c r="D295" s="0" t="n">
        <f aca="false">$C295*VLOOKUP($B295,FoodDB!$A$2:$I$1014,3,0)</f>
        <v>0</v>
      </c>
      <c r="E295" s="0" t="n">
        <f aca="false">$C295*VLOOKUP($B295,FoodDB!$A$2:$I$1014,4,0)</f>
        <v>0</v>
      </c>
      <c r="F295" s="0" t="n">
        <f aca="false">$C295*VLOOKUP($B295,FoodDB!$A$2:$I$1014,5,0)</f>
        <v>0</v>
      </c>
      <c r="G295" s="0" t="n">
        <f aca="false">$C295*VLOOKUP($B295,FoodDB!$A$2:$I$1014,6,0)</f>
        <v>0</v>
      </c>
      <c r="H295" s="0" t="n">
        <f aca="false">$C295*VLOOKUP($B295,FoodDB!$A$2:$I$1014,7,0)</f>
        <v>0</v>
      </c>
      <c r="I295" s="0" t="n">
        <f aca="false">$C295*VLOOKUP($B295,FoodDB!$A$2:$I$1014,8,0)</f>
        <v>0</v>
      </c>
      <c r="J295" s="0" t="n">
        <f aca="false">$C295*VLOOKUP($B295,FoodDB!$A$2:$I$1014,9,0)</f>
        <v>0</v>
      </c>
    </row>
    <row r="296" customFormat="false" ht="15" hidden="false" customHeight="false" outlineLevel="0" collapsed="false">
      <c r="B296" s="96" t="s">
        <v>107</v>
      </c>
      <c r="C296" s="97" t="n">
        <v>0</v>
      </c>
      <c r="D296" s="0" t="n">
        <f aca="false">$C296*VLOOKUP($B296,FoodDB!$A$2:$I$1014,3,0)</f>
        <v>0</v>
      </c>
      <c r="E296" s="0" t="n">
        <f aca="false">$C296*VLOOKUP($B296,FoodDB!$A$2:$I$1014,4,0)</f>
        <v>0</v>
      </c>
      <c r="F296" s="0" t="n">
        <f aca="false">$C296*VLOOKUP($B296,FoodDB!$A$2:$I$1014,5,0)</f>
        <v>0</v>
      </c>
      <c r="G296" s="0" t="n">
        <f aca="false">$C296*VLOOKUP($B296,FoodDB!$A$2:$I$1014,6,0)</f>
        <v>0</v>
      </c>
      <c r="H296" s="0" t="n">
        <f aca="false">$C296*VLOOKUP($B296,FoodDB!$A$2:$I$1014,7,0)</f>
        <v>0</v>
      </c>
      <c r="I296" s="0" t="n">
        <f aca="false">$C296*VLOOKUP($B296,FoodDB!$A$2:$I$1014,8,0)</f>
        <v>0</v>
      </c>
      <c r="J296" s="0" t="n">
        <f aca="false">$C296*VLOOKUP($B296,FoodDB!$A$2:$I$1014,9,0)</f>
        <v>0</v>
      </c>
    </row>
    <row r="297" customFormat="false" ht="15" hidden="false" customHeight="false" outlineLevel="0" collapsed="false">
      <c r="B297" s="96" t="s">
        <v>107</v>
      </c>
      <c r="C297" s="97" t="n">
        <v>0</v>
      </c>
      <c r="D297" s="0" t="n">
        <f aca="false">$C297*VLOOKUP($B297,FoodDB!$A$2:$I$1014,3,0)</f>
        <v>0</v>
      </c>
      <c r="E297" s="0" t="n">
        <f aca="false">$C297*VLOOKUP($B297,FoodDB!$A$2:$I$1014,4,0)</f>
        <v>0</v>
      </c>
      <c r="F297" s="0" t="n">
        <f aca="false">$C297*VLOOKUP($B297,FoodDB!$A$2:$I$1014,5,0)</f>
        <v>0</v>
      </c>
      <c r="G297" s="0" t="n">
        <f aca="false">$C297*VLOOKUP($B297,FoodDB!$A$2:$I$1014,6,0)</f>
        <v>0</v>
      </c>
      <c r="H297" s="0" t="n">
        <f aca="false">$C297*VLOOKUP($B297,FoodDB!$A$2:$I$1014,7,0)</f>
        <v>0</v>
      </c>
      <c r="I297" s="0" t="n">
        <f aca="false">$C297*VLOOKUP($B297,FoodDB!$A$2:$I$1014,8,0)</f>
        <v>0</v>
      </c>
      <c r="J297" s="0" t="n">
        <f aca="false">$C297*VLOOKUP($B297,FoodDB!$A$2:$I$1014,9,0)</f>
        <v>0</v>
      </c>
    </row>
    <row r="298" customFormat="false" ht="15" hidden="false" customHeight="false" outlineLevel="0" collapsed="false">
      <c r="A298" s="0" t="s">
        <v>97</v>
      </c>
      <c r="G298" s="0" t="n">
        <f aca="false">SUM(G291:G297)</f>
        <v>0</v>
      </c>
      <c r="H298" s="0" t="n">
        <f aca="false">SUM(H291:H297)</f>
        <v>0</v>
      </c>
      <c r="I298" s="0" t="n">
        <f aca="false">SUM(I291:I297)</f>
        <v>0</v>
      </c>
      <c r="J298" s="0" t="n">
        <f aca="false">SUM(G298:I298)</f>
        <v>0</v>
      </c>
    </row>
    <row r="299" customFormat="false" ht="15" hidden="false" customHeight="false" outlineLevel="0" collapsed="false">
      <c r="A299" s="0" t="s">
        <v>101</v>
      </c>
      <c r="B299" s="0" t="s">
        <v>102</v>
      </c>
      <c r="E299" s="100"/>
      <c r="F299" s="100"/>
      <c r="G299" s="100" t="n">
        <f aca="false">VLOOKUP($A291,LossChart!$A$3:$AB$105,14,0)</f>
        <v>534.475150816759</v>
      </c>
      <c r="H299" s="100" t="n">
        <f aca="false">VLOOKUP($A291,LossChart!$A$3:$AB$105,15,0)</f>
        <v>80</v>
      </c>
      <c r="I299" s="100" t="n">
        <f aca="false">VLOOKUP($A291,LossChart!$A$3:$AB$105,16,0)</f>
        <v>482.474652711422</v>
      </c>
      <c r="J299" s="100" t="n">
        <f aca="false">VLOOKUP($A291,LossChart!$A$3:$AB$105,17,0)</f>
        <v>1096.94980352818</v>
      </c>
      <c r="K299" s="100"/>
    </row>
    <row r="300" customFormat="false" ht="15" hidden="false" customHeight="false" outlineLevel="0" collapsed="false">
      <c r="A300" s="0" t="s">
        <v>103</v>
      </c>
      <c r="G300" s="0" t="n">
        <f aca="false">G299-G298</f>
        <v>534.475150816759</v>
      </c>
      <c r="H300" s="0" t="n">
        <f aca="false">H299-H298</f>
        <v>80</v>
      </c>
      <c r="I300" s="0" t="n">
        <f aca="false">I299-I298</f>
        <v>482.474652711422</v>
      </c>
      <c r="J300" s="0" t="n">
        <f aca="false">J299-J298</f>
        <v>1096.94980352818</v>
      </c>
    </row>
    <row r="302" customFormat="false" ht="60" hidden="false" customHeight="false" outlineLevel="0" collapsed="false">
      <c r="A302" s="21" t="s">
        <v>63</v>
      </c>
      <c r="B302" s="21" t="s">
        <v>92</v>
      </c>
      <c r="C302" s="21" t="s">
        <v>93</v>
      </c>
      <c r="D302" s="94" t="str">
        <f aca="false">FoodDB!$C$1</f>
        <v>Fat
(g)</v>
      </c>
      <c r="E302" s="94" t="str">
        <f aca="false">FoodDB!$D$1</f>
        <v> Carbs
(g)</v>
      </c>
      <c r="F302" s="94" t="str">
        <f aca="false">FoodDB!$E$1</f>
        <v>Protein
(g)</v>
      </c>
      <c r="G302" s="94" t="str">
        <f aca="false">FoodDB!$F$1</f>
        <v>Fat
(Cal)</v>
      </c>
      <c r="H302" s="94" t="str">
        <f aca="false">FoodDB!$G$1</f>
        <v>Carb
(Cal)</v>
      </c>
      <c r="I302" s="94" t="str">
        <f aca="false">FoodDB!$H$1</f>
        <v>Protein
(Cal)</v>
      </c>
      <c r="J302" s="94" t="str">
        <f aca="false">FoodDB!$I$1</f>
        <v>Total
Calories</v>
      </c>
      <c r="K302" s="94"/>
      <c r="L302" s="94" t="s">
        <v>109</v>
      </c>
      <c r="M302" s="94" t="s">
        <v>110</v>
      </c>
      <c r="N302" s="94" t="s">
        <v>111</v>
      </c>
      <c r="O302" s="94" t="s">
        <v>112</v>
      </c>
      <c r="P302" s="94" t="s">
        <v>117</v>
      </c>
      <c r="Q302" s="94" t="s">
        <v>118</v>
      </c>
      <c r="R302" s="94" t="s">
        <v>119</v>
      </c>
      <c r="S302" s="94" t="s">
        <v>120</v>
      </c>
    </row>
    <row r="303" customFormat="false" ht="15" hidden="false" customHeight="false" outlineLevel="0" collapsed="false">
      <c r="A303" s="95" t="n">
        <f aca="false">A291+1</f>
        <v>43019</v>
      </c>
      <c r="B303" s="96" t="s">
        <v>107</v>
      </c>
      <c r="C303" s="97" t="n">
        <v>0</v>
      </c>
      <c r="D303" s="0" t="n">
        <f aca="false">$C303*VLOOKUP($B303,FoodDB!$A$2:$I$1014,3,0)</f>
        <v>0</v>
      </c>
      <c r="E303" s="0" t="n">
        <f aca="false">$C303*VLOOKUP($B303,FoodDB!$A$2:$I$1014,4,0)</f>
        <v>0</v>
      </c>
      <c r="F303" s="0" t="n">
        <f aca="false">$C303*VLOOKUP($B303,FoodDB!$A$2:$I$1014,5,0)</f>
        <v>0</v>
      </c>
      <c r="G303" s="0" t="n">
        <f aca="false">$C303*VLOOKUP($B303,FoodDB!$A$2:$I$1014,6,0)</f>
        <v>0</v>
      </c>
      <c r="H303" s="0" t="n">
        <f aca="false">$C303*VLOOKUP($B303,FoodDB!$A$2:$I$1014,7,0)</f>
        <v>0</v>
      </c>
      <c r="I303" s="0" t="n">
        <f aca="false">$C303*VLOOKUP($B303,FoodDB!$A$2:$I$1014,8,0)</f>
        <v>0</v>
      </c>
      <c r="J303" s="0" t="n">
        <f aca="false">$C303*VLOOKUP($B303,FoodDB!$A$2:$I$1014,9,0)</f>
        <v>0</v>
      </c>
      <c r="L303" s="0" t="n">
        <f aca="false">SUM(G303:G309)</f>
        <v>0</v>
      </c>
      <c r="M303" s="0" t="n">
        <f aca="false">SUM(H303:H309)</f>
        <v>0</v>
      </c>
      <c r="N303" s="0" t="n">
        <f aca="false">SUM(I303:I309)</f>
        <v>0</v>
      </c>
      <c r="O303" s="0" t="n">
        <f aca="false">SUM(L303:N303)</f>
        <v>0</v>
      </c>
      <c r="P303" s="100" t="n">
        <f aca="false">VLOOKUP($A303,LossChart!$A$3:$AB$105,14,0)-L303</f>
        <v>541.37595607088</v>
      </c>
      <c r="Q303" s="100" t="n">
        <f aca="false">VLOOKUP($A303,LossChart!$A$3:$AB$105,15,0)-M303</f>
        <v>80</v>
      </c>
      <c r="R303" s="100" t="n">
        <f aca="false">VLOOKUP($A303,LossChart!$A$3:$AB$105,16,0)-N303</f>
        <v>482.474652711422</v>
      </c>
      <c r="S303" s="100" t="n">
        <f aca="false">VLOOKUP($A303,LossChart!$A$3:$AB$105,17,0)-O303</f>
        <v>1103.8506087823</v>
      </c>
    </row>
    <row r="304" customFormat="false" ht="15" hidden="false" customHeight="false" outlineLevel="0" collapsed="false">
      <c r="B304" s="96" t="s">
        <v>107</v>
      </c>
      <c r="C304" s="97" t="n">
        <v>0</v>
      </c>
      <c r="D304" s="0" t="n">
        <f aca="false">$C304*VLOOKUP($B304,FoodDB!$A$2:$I$1014,3,0)</f>
        <v>0</v>
      </c>
      <c r="E304" s="0" t="n">
        <f aca="false">$C304*VLOOKUP($B304,FoodDB!$A$2:$I$1014,4,0)</f>
        <v>0</v>
      </c>
      <c r="F304" s="0" t="n">
        <f aca="false">$C304*VLOOKUP($B304,FoodDB!$A$2:$I$1014,5,0)</f>
        <v>0</v>
      </c>
      <c r="G304" s="0" t="n">
        <f aca="false">$C304*VLOOKUP($B304,FoodDB!$A$2:$I$1014,6,0)</f>
        <v>0</v>
      </c>
      <c r="H304" s="0" t="n">
        <f aca="false">$C304*VLOOKUP($B304,FoodDB!$A$2:$I$1014,7,0)</f>
        <v>0</v>
      </c>
      <c r="I304" s="0" t="n">
        <f aca="false">$C304*VLOOKUP($B304,FoodDB!$A$2:$I$1014,8,0)</f>
        <v>0</v>
      </c>
      <c r="J304" s="0" t="n">
        <f aca="false">$C304*VLOOKUP($B304,FoodDB!$A$2:$I$1014,9,0)</f>
        <v>0</v>
      </c>
    </row>
    <row r="305" customFormat="false" ht="15" hidden="false" customHeight="false" outlineLevel="0" collapsed="false">
      <c r="B305" s="96" t="s">
        <v>107</v>
      </c>
      <c r="C305" s="97" t="n">
        <v>0</v>
      </c>
      <c r="D305" s="0" t="n">
        <f aca="false">$C305*VLOOKUP($B305,FoodDB!$A$2:$I$1014,3,0)</f>
        <v>0</v>
      </c>
      <c r="E305" s="0" t="n">
        <f aca="false">$C305*VLOOKUP($B305,FoodDB!$A$2:$I$1014,4,0)</f>
        <v>0</v>
      </c>
      <c r="F305" s="0" t="n">
        <f aca="false">$C305*VLOOKUP($B305,FoodDB!$A$2:$I$1014,5,0)</f>
        <v>0</v>
      </c>
      <c r="G305" s="0" t="n">
        <f aca="false">$C305*VLOOKUP($B305,FoodDB!$A$2:$I$1014,6,0)</f>
        <v>0</v>
      </c>
      <c r="H305" s="0" t="n">
        <f aca="false">$C305*VLOOKUP($B305,FoodDB!$A$2:$I$1014,7,0)</f>
        <v>0</v>
      </c>
      <c r="I305" s="0" t="n">
        <f aca="false">$C305*VLOOKUP($B305,FoodDB!$A$2:$I$1014,8,0)</f>
        <v>0</v>
      </c>
      <c r="J305" s="0" t="n">
        <f aca="false">$C305*VLOOKUP($B305,FoodDB!$A$2:$I$1014,9,0)</f>
        <v>0</v>
      </c>
    </row>
    <row r="306" customFormat="false" ht="15" hidden="false" customHeight="false" outlineLevel="0" collapsed="false">
      <c r="B306" s="96" t="s">
        <v>107</v>
      </c>
      <c r="C306" s="97" t="n">
        <v>0</v>
      </c>
      <c r="D306" s="0" t="n">
        <f aca="false">$C306*VLOOKUP($B306,FoodDB!$A$2:$I$1014,3,0)</f>
        <v>0</v>
      </c>
      <c r="E306" s="0" t="n">
        <f aca="false">$C306*VLOOKUP($B306,FoodDB!$A$2:$I$1014,4,0)</f>
        <v>0</v>
      </c>
      <c r="F306" s="0" t="n">
        <f aca="false">$C306*VLOOKUP($B306,FoodDB!$A$2:$I$1014,5,0)</f>
        <v>0</v>
      </c>
      <c r="G306" s="0" t="n">
        <f aca="false">$C306*VLOOKUP($B306,FoodDB!$A$2:$I$1014,6,0)</f>
        <v>0</v>
      </c>
      <c r="H306" s="0" t="n">
        <f aca="false">$C306*VLOOKUP($B306,FoodDB!$A$2:$I$1014,7,0)</f>
        <v>0</v>
      </c>
      <c r="I306" s="0" t="n">
        <f aca="false">$C306*VLOOKUP($B306,FoodDB!$A$2:$I$1014,8,0)</f>
        <v>0</v>
      </c>
      <c r="J306" s="0" t="n">
        <f aca="false">$C306*VLOOKUP($B306,FoodDB!$A$2:$I$1014,9,0)</f>
        <v>0</v>
      </c>
    </row>
    <row r="307" customFormat="false" ht="15" hidden="false" customHeight="false" outlineLevel="0" collapsed="false">
      <c r="B307" s="96" t="s">
        <v>107</v>
      </c>
      <c r="C307" s="97" t="n">
        <v>0</v>
      </c>
      <c r="D307" s="0" t="n">
        <f aca="false">$C307*VLOOKUP($B307,FoodDB!$A$2:$I$1014,3,0)</f>
        <v>0</v>
      </c>
      <c r="E307" s="0" t="n">
        <f aca="false">$C307*VLOOKUP($B307,FoodDB!$A$2:$I$1014,4,0)</f>
        <v>0</v>
      </c>
      <c r="F307" s="0" t="n">
        <f aca="false">$C307*VLOOKUP($B307,FoodDB!$A$2:$I$1014,5,0)</f>
        <v>0</v>
      </c>
      <c r="G307" s="0" t="n">
        <f aca="false">$C307*VLOOKUP($B307,FoodDB!$A$2:$I$1014,6,0)</f>
        <v>0</v>
      </c>
      <c r="H307" s="0" t="n">
        <f aca="false">$C307*VLOOKUP($B307,FoodDB!$A$2:$I$1014,7,0)</f>
        <v>0</v>
      </c>
      <c r="I307" s="0" t="n">
        <f aca="false">$C307*VLOOKUP($B307,FoodDB!$A$2:$I$1014,8,0)</f>
        <v>0</v>
      </c>
      <c r="J307" s="0" t="n">
        <f aca="false">$C307*VLOOKUP($B307,FoodDB!$A$2:$I$1014,9,0)</f>
        <v>0</v>
      </c>
    </row>
    <row r="308" customFormat="false" ht="15" hidden="false" customHeight="false" outlineLevel="0" collapsed="false">
      <c r="B308" s="96" t="s">
        <v>107</v>
      </c>
      <c r="C308" s="97" t="n">
        <v>0</v>
      </c>
      <c r="D308" s="0" t="n">
        <f aca="false">$C308*VLOOKUP($B308,FoodDB!$A$2:$I$1014,3,0)</f>
        <v>0</v>
      </c>
      <c r="E308" s="0" t="n">
        <f aca="false">$C308*VLOOKUP($B308,FoodDB!$A$2:$I$1014,4,0)</f>
        <v>0</v>
      </c>
      <c r="F308" s="0" t="n">
        <f aca="false">$C308*VLOOKUP($B308,FoodDB!$A$2:$I$1014,5,0)</f>
        <v>0</v>
      </c>
      <c r="G308" s="0" t="n">
        <f aca="false">$C308*VLOOKUP($B308,FoodDB!$A$2:$I$1014,6,0)</f>
        <v>0</v>
      </c>
      <c r="H308" s="0" t="n">
        <f aca="false">$C308*VLOOKUP($B308,FoodDB!$A$2:$I$1014,7,0)</f>
        <v>0</v>
      </c>
      <c r="I308" s="0" t="n">
        <f aca="false">$C308*VLOOKUP($B308,FoodDB!$A$2:$I$1014,8,0)</f>
        <v>0</v>
      </c>
      <c r="J308" s="0" t="n">
        <f aca="false">$C308*VLOOKUP($B308,FoodDB!$A$2:$I$1014,9,0)</f>
        <v>0</v>
      </c>
    </row>
    <row r="309" customFormat="false" ht="15" hidden="false" customHeight="false" outlineLevel="0" collapsed="false">
      <c r="B309" s="96" t="s">
        <v>107</v>
      </c>
      <c r="C309" s="97" t="n">
        <v>0</v>
      </c>
      <c r="D309" s="0" t="n">
        <f aca="false">$C309*VLOOKUP($B309,FoodDB!$A$2:$I$1014,3,0)</f>
        <v>0</v>
      </c>
      <c r="E309" s="0" t="n">
        <f aca="false">$C309*VLOOKUP($B309,FoodDB!$A$2:$I$1014,4,0)</f>
        <v>0</v>
      </c>
      <c r="F309" s="0" t="n">
        <f aca="false">$C309*VLOOKUP($B309,FoodDB!$A$2:$I$1014,5,0)</f>
        <v>0</v>
      </c>
      <c r="G309" s="0" t="n">
        <f aca="false">$C309*VLOOKUP($B309,FoodDB!$A$2:$I$1014,6,0)</f>
        <v>0</v>
      </c>
      <c r="H309" s="0" t="n">
        <f aca="false">$C309*VLOOKUP($B309,FoodDB!$A$2:$I$1014,7,0)</f>
        <v>0</v>
      </c>
      <c r="I309" s="0" t="n">
        <f aca="false">$C309*VLOOKUP($B309,FoodDB!$A$2:$I$1014,8,0)</f>
        <v>0</v>
      </c>
      <c r="J309" s="0" t="n">
        <f aca="false">$C309*VLOOKUP($B309,FoodDB!$A$2:$I$1014,9,0)</f>
        <v>0</v>
      </c>
    </row>
    <row r="310" customFormat="false" ht="15" hidden="false" customHeight="false" outlineLevel="0" collapsed="false">
      <c r="A310" s="0" t="s">
        <v>97</v>
      </c>
      <c r="G310" s="0" t="n">
        <f aca="false">SUM(G303:G309)</f>
        <v>0</v>
      </c>
      <c r="H310" s="0" t="n">
        <f aca="false">SUM(H303:H309)</f>
        <v>0</v>
      </c>
      <c r="I310" s="0" t="n">
        <f aca="false">SUM(I303:I309)</f>
        <v>0</v>
      </c>
      <c r="J310" s="0" t="n">
        <f aca="false">SUM(G310:I310)</f>
        <v>0</v>
      </c>
    </row>
    <row r="311" customFormat="false" ht="15" hidden="false" customHeight="false" outlineLevel="0" collapsed="false">
      <c r="A311" s="0" t="s">
        <v>101</v>
      </c>
      <c r="B311" s="0" t="s">
        <v>102</v>
      </c>
      <c r="E311" s="100"/>
      <c r="F311" s="100"/>
      <c r="G311" s="100" t="n">
        <f aca="false">VLOOKUP($A303,LossChart!$A$3:$AB$105,14,0)</f>
        <v>541.37595607088</v>
      </c>
      <c r="H311" s="100" t="n">
        <f aca="false">VLOOKUP($A303,LossChart!$A$3:$AB$105,15,0)</f>
        <v>80</v>
      </c>
      <c r="I311" s="100" t="n">
        <f aca="false">VLOOKUP($A303,LossChart!$A$3:$AB$105,16,0)</f>
        <v>482.474652711422</v>
      </c>
      <c r="J311" s="100" t="n">
        <f aca="false">VLOOKUP($A303,LossChart!$A$3:$AB$105,17,0)</f>
        <v>1103.8506087823</v>
      </c>
      <c r="K311" s="100"/>
    </row>
    <row r="312" customFormat="false" ht="15" hidden="false" customHeight="false" outlineLevel="0" collapsed="false">
      <c r="A312" s="0" t="s">
        <v>103</v>
      </c>
      <c r="G312" s="0" t="n">
        <f aca="false">G311-G310</f>
        <v>541.37595607088</v>
      </c>
      <c r="H312" s="0" t="n">
        <f aca="false">H311-H310</f>
        <v>80</v>
      </c>
      <c r="I312" s="0" t="n">
        <f aca="false">I311-I310</f>
        <v>482.474652711422</v>
      </c>
      <c r="J312" s="0" t="n">
        <f aca="false">J311-J310</f>
        <v>1103.8506087823</v>
      </c>
    </row>
    <row r="314" customFormat="false" ht="60" hidden="false" customHeight="false" outlineLevel="0" collapsed="false">
      <c r="A314" s="21" t="s">
        <v>63</v>
      </c>
      <c r="B314" s="21" t="s">
        <v>92</v>
      </c>
      <c r="C314" s="21" t="s">
        <v>93</v>
      </c>
      <c r="D314" s="94" t="str">
        <f aca="false">FoodDB!$C$1</f>
        <v>Fat
(g)</v>
      </c>
      <c r="E314" s="94" t="str">
        <f aca="false">FoodDB!$D$1</f>
        <v> Carbs
(g)</v>
      </c>
      <c r="F314" s="94" t="str">
        <f aca="false">FoodDB!$E$1</f>
        <v>Protein
(g)</v>
      </c>
      <c r="G314" s="94" t="str">
        <f aca="false">FoodDB!$F$1</f>
        <v>Fat
(Cal)</v>
      </c>
      <c r="H314" s="94" t="str">
        <f aca="false">FoodDB!$G$1</f>
        <v>Carb
(Cal)</v>
      </c>
      <c r="I314" s="94" t="str">
        <f aca="false">FoodDB!$H$1</f>
        <v>Protein
(Cal)</v>
      </c>
      <c r="J314" s="94" t="str">
        <f aca="false">FoodDB!$I$1</f>
        <v>Total
Calories</v>
      </c>
      <c r="K314" s="94"/>
      <c r="L314" s="94" t="s">
        <v>109</v>
      </c>
      <c r="M314" s="94" t="s">
        <v>110</v>
      </c>
      <c r="N314" s="94" t="s">
        <v>111</v>
      </c>
      <c r="O314" s="94" t="s">
        <v>112</v>
      </c>
      <c r="P314" s="94" t="s">
        <v>117</v>
      </c>
      <c r="Q314" s="94" t="s">
        <v>118</v>
      </c>
      <c r="R314" s="94" t="s">
        <v>119</v>
      </c>
      <c r="S314" s="94" t="s">
        <v>120</v>
      </c>
    </row>
    <row r="315" customFormat="false" ht="15" hidden="false" customHeight="false" outlineLevel="0" collapsed="false">
      <c r="A315" s="95" t="n">
        <f aca="false">A303+1</f>
        <v>43020</v>
      </c>
      <c r="B315" s="96" t="s">
        <v>107</v>
      </c>
      <c r="C315" s="97" t="n">
        <v>0</v>
      </c>
      <c r="D315" s="0" t="n">
        <f aca="false">$C315*VLOOKUP($B315,FoodDB!$A$2:$I$1014,3,0)</f>
        <v>0</v>
      </c>
      <c r="E315" s="0" t="n">
        <f aca="false">$C315*VLOOKUP($B315,FoodDB!$A$2:$I$1014,4,0)</f>
        <v>0</v>
      </c>
      <c r="F315" s="0" t="n">
        <f aca="false">$C315*VLOOKUP($B315,FoodDB!$A$2:$I$1014,5,0)</f>
        <v>0</v>
      </c>
      <c r="G315" s="0" t="n">
        <f aca="false">$C315*VLOOKUP($B315,FoodDB!$A$2:$I$1014,6,0)</f>
        <v>0</v>
      </c>
      <c r="H315" s="0" t="n">
        <f aca="false">$C315*VLOOKUP($B315,FoodDB!$A$2:$I$1014,7,0)</f>
        <v>0</v>
      </c>
      <c r="I315" s="0" t="n">
        <f aca="false">$C315*VLOOKUP($B315,FoodDB!$A$2:$I$1014,8,0)</f>
        <v>0</v>
      </c>
      <c r="J315" s="0" t="n">
        <f aca="false">$C315*VLOOKUP($B315,FoodDB!$A$2:$I$1014,9,0)</f>
        <v>0</v>
      </c>
      <c r="L315" s="0" t="n">
        <f aca="false">SUM(G315:G321)</f>
        <v>0</v>
      </c>
      <c r="M315" s="0" t="n">
        <f aca="false">SUM(H315:H321)</f>
        <v>0</v>
      </c>
      <c r="N315" s="0" t="n">
        <f aca="false">SUM(I315:I321)</f>
        <v>0</v>
      </c>
      <c r="O315" s="0" t="n">
        <f aca="false">SUM(L315:N315)</f>
        <v>0</v>
      </c>
      <c r="P315" s="100" t="n">
        <f aca="false">VLOOKUP($A315,LossChart!$A$3:$AB$105,14,0)-L315</f>
        <v>548.215639907034</v>
      </c>
      <c r="Q315" s="100" t="n">
        <f aca="false">VLOOKUP($A315,LossChart!$A$3:$AB$105,15,0)-M315</f>
        <v>80</v>
      </c>
      <c r="R315" s="100" t="n">
        <f aca="false">VLOOKUP($A315,LossChart!$A$3:$AB$105,16,0)-N315</f>
        <v>482.474652711422</v>
      </c>
      <c r="S315" s="100" t="n">
        <f aca="false">VLOOKUP($A315,LossChart!$A$3:$AB$105,17,0)-O315</f>
        <v>1110.69029261846</v>
      </c>
    </row>
    <row r="316" customFormat="false" ht="15" hidden="false" customHeight="false" outlineLevel="0" collapsed="false">
      <c r="B316" s="96" t="s">
        <v>107</v>
      </c>
      <c r="C316" s="97" t="n">
        <v>0</v>
      </c>
      <c r="D316" s="0" t="n">
        <f aca="false">$C316*VLOOKUP($B316,FoodDB!$A$2:$I$1014,3,0)</f>
        <v>0</v>
      </c>
      <c r="E316" s="0" t="n">
        <f aca="false">$C316*VLOOKUP($B316,FoodDB!$A$2:$I$1014,4,0)</f>
        <v>0</v>
      </c>
      <c r="F316" s="0" t="n">
        <f aca="false">$C316*VLOOKUP($B316,FoodDB!$A$2:$I$1014,5,0)</f>
        <v>0</v>
      </c>
      <c r="G316" s="0" t="n">
        <f aca="false">$C316*VLOOKUP($B316,FoodDB!$A$2:$I$1014,6,0)</f>
        <v>0</v>
      </c>
      <c r="H316" s="0" t="n">
        <f aca="false">$C316*VLOOKUP($B316,FoodDB!$A$2:$I$1014,7,0)</f>
        <v>0</v>
      </c>
      <c r="I316" s="0" t="n">
        <f aca="false">$C316*VLOOKUP($B316,FoodDB!$A$2:$I$1014,8,0)</f>
        <v>0</v>
      </c>
      <c r="J316" s="0" t="n">
        <f aca="false">$C316*VLOOKUP($B316,FoodDB!$A$2:$I$1014,9,0)</f>
        <v>0</v>
      </c>
    </row>
    <row r="317" customFormat="false" ht="15" hidden="false" customHeight="false" outlineLevel="0" collapsed="false">
      <c r="B317" s="96" t="s">
        <v>107</v>
      </c>
      <c r="C317" s="97" t="n">
        <v>0</v>
      </c>
      <c r="D317" s="0" t="n">
        <f aca="false">$C317*VLOOKUP($B317,FoodDB!$A$2:$I$1014,3,0)</f>
        <v>0</v>
      </c>
      <c r="E317" s="0" t="n">
        <f aca="false">$C317*VLOOKUP($B317,FoodDB!$A$2:$I$1014,4,0)</f>
        <v>0</v>
      </c>
      <c r="F317" s="0" t="n">
        <f aca="false">$C317*VLOOKUP($B317,FoodDB!$A$2:$I$1014,5,0)</f>
        <v>0</v>
      </c>
      <c r="G317" s="0" t="n">
        <f aca="false">$C317*VLOOKUP($B317,FoodDB!$A$2:$I$1014,6,0)</f>
        <v>0</v>
      </c>
      <c r="H317" s="0" t="n">
        <f aca="false">$C317*VLOOKUP($B317,FoodDB!$A$2:$I$1014,7,0)</f>
        <v>0</v>
      </c>
      <c r="I317" s="0" t="n">
        <f aca="false">$C317*VLOOKUP($B317,FoodDB!$A$2:$I$1014,8,0)</f>
        <v>0</v>
      </c>
      <c r="J317" s="0" t="n">
        <f aca="false">$C317*VLOOKUP($B317,FoodDB!$A$2:$I$1014,9,0)</f>
        <v>0</v>
      </c>
    </row>
    <row r="318" customFormat="false" ht="15" hidden="false" customHeight="false" outlineLevel="0" collapsed="false">
      <c r="B318" s="96" t="s">
        <v>107</v>
      </c>
      <c r="C318" s="97" t="n">
        <v>0</v>
      </c>
      <c r="D318" s="0" t="n">
        <f aca="false">$C318*VLOOKUP($B318,FoodDB!$A$2:$I$1014,3,0)</f>
        <v>0</v>
      </c>
      <c r="E318" s="0" t="n">
        <f aca="false">$C318*VLOOKUP($B318,FoodDB!$A$2:$I$1014,4,0)</f>
        <v>0</v>
      </c>
      <c r="F318" s="0" t="n">
        <f aca="false">$C318*VLOOKUP($B318,FoodDB!$A$2:$I$1014,5,0)</f>
        <v>0</v>
      </c>
      <c r="G318" s="0" t="n">
        <f aca="false">$C318*VLOOKUP($B318,FoodDB!$A$2:$I$1014,6,0)</f>
        <v>0</v>
      </c>
      <c r="H318" s="0" t="n">
        <f aca="false">$C318*VLOOKUP($B318,FoodDB!$A$2:$I$1014,7,0)</f>
        <v>0</v>
      </c>
      <c r="I318" s="0" t="n">
        <f aca="false">$C318*VLOOKUP($B318,FoodDB!$A$2:$I$1014,8,0)</f>
        <v>0</v>
      </c>
      <c r="J318" s="0" t="n">
        <f aca="false">$C318*VLOOKUP($B318,FoodDB!$A$2:$I$1014,9,0)</f>
        <v>0</v>
      </c>
    </row>
    <row r="319" customFormat="false" ht="15" hidden="false" customHeight="false" outlineLevel="0" collapsed="false">
      <c r="B319" s="96" t="s">
        <v>107</v>
      </c>
      <c r="C319" s="97" t="n">
        <v>0</v>
      </c>
      <c r="D319" s="0" t="n">
        <f aca="false">$C319*VLOOKUP($B319,FoodDB!$A$2:$I$1014,3,0)</f>
        <v>0</v>
      </c>
      <c r="E319" s="0" t="n">
        <f aca="false">$C319*VLOOKUP($B319,FoodDB!$A$2:$I$1014,4,0)</f>
        <v>0</v>
      </c>
      <c r="F319" s="0" t="n">
        <f aca="false">$C319*VLOOKUP($B319,FoodDB!$A$2:$I$1014,5,0)</f>
        <v>0</v>
      </c>
      <c r="G319" s="0" t="n">
        <f aca="false">$C319*VLOOKUP($B319,FoodDB!$A$2:$I$1014,6,0)</f>
        <v>0</v>
      </c>
      <c r="H319" s="0" t="n">
        <f aca="false">$C319*VLOOKUP($B319,FoodDB!$A$2:$I$1014,7,0)</f>
        <v>0</v>
      </c>
      <c r="I319" s="0" t="n">
        <f aca="false">$C319*VLOOKUP($B319,FoodDB!$A$2:$I$1014,8,0)</f>
        <v>0</v>
      </c>
      <c r="J319" s="0" t="n">
        <f aca="false">$C319*VLOOKUP($B319,FoodDB!$A$2:$I$1014,9,0)</f>
        <v>0</v>
      </c>
    </row>
    <row r="320" customFormat="false" ht="15" hidden="false" customHeight="false" outlineLevel="0" collapsed="false">
      <c r="B320" s="96" t="s">
        <v>107</v>
      </c>
      <c r="C320" s="97" t="n">
        <v>0</v>
      </c>
      <c r="D320" s="0" t="n">
        <f aca="false">$C320*VLOOKUP($B320,FoodDB!$A$2:$I$1014,3,0)</f>
        <v>0</v>
      </c>
      <c r="E320" s="0" t="n">
        <f aca="false">$C320*VLOOKUP($B320,FoodDB!$A$2:$I$1014,4,0)</f>
        <v>0</v>
      </c>
      <c r="F320" s="0" t="n">
        <f aca="false">$C320*VLOOKUP($B320,FoodDB!$A$2:$I$1014,5,0)</f>
        <v>0</v>
      </c>
      <c r="G320" s="0" t="n">
        <f aca="false">$C320*VLOOKUP($B320,FoodDB!$A$2:$I$1014,6,0)</f>
        <v>0</v>
      </c>
      <c r="H320" s="0" t="n">
        <f aca="false">$C320*VLOOKUP($B320,FoodDB!$A$2:$I$1014,7,0)</f>
        <v>0</v>
      </c>
      <c r="I320" s="0" t="n">
        <f aca="false">$C320*VLOOKUP($B320,FoodDB!$A$2:$I$1014,8,0)</f>
        <v>0</v>
      </c>
      <c r="J320" s="0" t="n">
        <f aca="false">$C320*VLOOKUP($B320,FoodDB!$A$2:$I$1014,9,0)</f>
        <v>0</v>
      </c>
    </row>
    <row r="321" customFormat="false" ht="15" hidden="false" customHeight="false" outlineLevel="0" collapsed="false">
      <c r="B321" s="96" t="s">
        <v>107</v>
      </c>
      <c r="C321" s="97" t="n">
        <v>0</v>
      </c>
      <c r="D321" s="0" t="n">
        <f aca="false">$C321*VLOOKUP($B321,FoodDB!$A$2:$I$1014,3,0)</f>
        <v>0</v>
      </c>
      <c r="E321" s="0" t="n">
        <f aca="false">$C321*VLOOKUP($B321,FoodDB!$A$2:$I$1014,4,0)</f>
        <v>0</v>
      </c>
      <c r="F321" s="0" t="n">
        <f aca="false">$C321*VLOOKUP($B321,FoodDB!$A$2:$I$1014,5,0)</f>
        <v>0</v>
      </c>
      <c r="G321" s="0" t="n">
        <f aca="false">$C321*VLOOKUP($B321,FoodDB!$A$2:$I$1014,6,0)</f>
        <v>0</v>
      </c>
      <c r="H321" s="0" t="n">
        <f aca="false">$C321*VLOOKUP($B321,FoodDB!$A$2:$I$1014,7,0)</f>
        <v>0</v>
      </c>
      <c r="I321" s="0" t="n">
        <f aca="false">$C321*VLOOKUP($B321,FoodDB!$A$2:$I$1014,8,0)</f>
        <v>0</v>
      </c>
      <c r="J321" s="0" t="n">
        <f aca="false">$C321*VLOOKUP($B321,FoodDB!$A$2:$I$1014,9,0)</f>
        <v>0</v>
      </c>
    </row>
    <row r="322" customFormat="false" ht="15" hidden="false" customHeight="false" outlineLevel="0" collapsed="false">
      <c r="A322" s="0" t="s">
        <v>97</v>
      </c>
      <c r="G322" s="0" t="n">
        <f aca="false">SUM(G315:G321)</f>
        <v>0</v>
      </c>
      <c r="H322" s="0" t="n">
        <f aca="false">SUM(H315:H321)</f>
        <v>0</v>
      </c>
      <c r="I322" s="0" t="n">
        <f aca="false">SUM(I315:I321)</f>
        <v>0</v>
      </c>
      <c r="J322" s="0" t="n">
        <f aca="false">SUM(G322:I322)</f>
        <v>0</v>
      </c>
    </row>
    <row r="323" customFormat="false" ht="15" hidden="false" customHeight="false" outlineLevel="0" collapsed="false">
      <c r="A323" s="0" t="s">
        <v>101</v>
      </c>
      <c r="B323" s="0" t="s">
        <v>102</v>
      </c>
      <c r="E323" s="100"/>
      <c r="F323" s="100"/>
      <c r="G323" s="100" t="n">
        <f aca="false">VLOOKUP($A315,LossChart!$A$3:$AB$105,14,0)</f>
        <v>548.215639907034</v>
      </c>
      <c r="H323" s="100" t="n">
        <f aca="false">VLOOKUP($A315,LossChart!$A$3:$AB$105,15,0)</f>
        <v>80</v>
      </c>
      <c r="I323" s="100" t="n">
        <f aca="false">VLOOKUP($A315,LossChart!$A$3:$AB$105,16,0)</f>
        <v>482.474652711422</v>
      </c>
      <c r="J323" s="100" t="n">
        <f aca="false">VLOOKUP($A315,LossChart!$A$3:$AB$105,17,0)</f>
        <v>1110.69029261846</v>
      </c>
      <c r="K323" s="100"/>
    </row>
    <row r="324" customFormat="false" ht="15" hidden="false" customHeight="false" outlineLevel="0" collapsed="false">
      <c r="A324" s="0" t="s">
        <v>103</v>
      </c>
      <c r="G324" s="0" t="n">
        <f aca="false">G323-G322</f>
        <v>548.215639907034</v>
      </c>
      <c r="H324" s="0" t="n">
        <f aca="false">H323-H322</f>
        <v>80</v>
      </c>
      <c r="I324" s="0" t="n">
        <f aca="false">I323-I322</f>
        <v>482.474652711422</v>
      </c>
      <c r="J324" s="0" t="n">
        <f aca="false">J323-J322</f>
        <v>1110.69029261846</v>
      </c>
    </row>
    <row r="326" customFormat="false" ht="60" hidden="false" customHeight="false" outlineLevel="0" collapsed="false">
      <c r="A326" s="21" t="s">
        <v>63</v>
      </c>
      <c r="B326" s="21" t="s">
        <v>92</v>
      </c>
      <c r="C326" s="21" t="s">
        <v>93</v>
      </c>
      <c r="D326" s="94" t="str">
        <f aca="false">FoodDB!$C$1</f>
        <v>Fat
(g)</v>
      </c>
      <c r="E326" s="94" t="str">
        <f aca="false">FoodDB!$D$1</f>
        <v> Carbs
(g)</v>
      </c>
      <c r="F326" s="94" t="str">
        <f aca="false">FoodDB!$E$1</f>
        <v>Protein
(g)</v>
      </c>
      <c r="G326" s="94" t="str">
        <f aca="false">FoodDB!$F$1</f>
        <v>Fat
(Cal)</v>
      </c>
      <c r="H326" s="94" t="str">
        <f aca="false">FoodDB!$G$1</f>
        <v>Carb
(Cal)</v>
      </c>
      <c r="I326" s="94" t="str">
        <f aca="false">FoodDB!$H$1</f>
        <v>Protein
(Cal)</v>
      </c>
      <c r="J326" s="94" t="str">
        <f aca="false">FoodDB!$I$1</f>
        <v>Total
Calories</v>
      </c>
      <c r="K326" s="94"/>
      <c r="L326" s="94" t="s">
        <v>109</v>
      </c>
      <c r="M326" s="94" t="s">
        <v>110</v>
      </c>
      <c r="N326" s="94" t="s">
        <v>111</v>
      </c>
      <c r="O326" s="94" t="s">
        <v>112</v>
      </c>
      <c r="P326" s="94" t="s">
        <v>117</v>
      </c>
      <c r="Q326" s="94" t="s">
        <v>118</v>
      </c>
      <c r="R326" s="94" t="s">
        <v>119</v>
      </c>
      <c r="S326" s="94" t="s">
        <v>120</v>
      </c>
    </row>
    <row r="327" customFormat="false" ht="15" hidden="false" customHeight="false" outlineLevel="0" collapsed="false">
      <c r="A327" s="95" t="n">
        <f aca="false">A315+1</f>
        <v>43021</v>
      </c>
      <c r="B327" s="96" t="s">
        <v>107</v>
      </c>
      <c r="C327" s="97" t="n">
        <v>0</v>
      </c>
      <c r="D327" s="0" t="n">
        <f aca="false">$C327*VLOOKUP($B327,FoodDB!$A$2:$I$1014,3,0)</f>
        <v>0</v>
      </c>
      <c r="E327" s="0" t="n">
        <f aca="false">$C327*VLOOKUP($B327,FoodDB!$A$2:$I$1014,4,0)</f>
        <v>0</v>
      </c>
      <c r="F327" s="0" t="n">
        <f aca="false">$C327*VLOOKUP($B327,FoodDB!$A$2:$I$1014,5,0)</f>
        <v>0</v>
      </c>
      <c r="G327" s="0" t="n">
        <f aca="false">$C327*VLOOKUP($B327,FoodDB!$A$2:$I$1014,6,0)</f>
        <v>0</v>
      </c>
      <c r="H327" s="0" t="n">
        <f aca="false">$C327*VLOOKUP($B327,FoodDB!$A$2:$I$1014,7,0)</f>
        <v>0</v>
      </c>
      <c r="I327" s="0" t="n">
        <f aca="false">$C327*VLOOKUP($B327,FoodDB!$A$2:$I$1014,8,0)</f>
        <v>0</v>
      </c>
      <c r="J327" s="0" t="n">
        <f aca="false">$C327*VLOOKUP($B327,FoodDB!$A$2:$I$1014,9,0)</f>
        <v>0</v>
      </c>
      <c r="L327" s="0" t="n">
        <f aca="false">SUM(G327:G333)</f>
        <v>0</v>
      </c>
      <c r="M327" s="0" t="n">
        <f aca="false">SUM(H327:H333)</f>
        <v>0</v>
      </c>
      <c r="N327" s="0" t="n">
        <f aca="false">SUM(I327:I333)</f>
        <v>0</v>
      </c>
      <c r="O327" s="0" t="n">
        <f aca="false">SUM(L327:N327)</f>
        <v>0</v>
      </c>
      <c r="P327" s="100" t="n">
        <f aca="false">VLOOKUP($A327,LossChart!$A$3:$AB$105,14,0)-L327</f>
        <v>554.994743686355</v>
      </c>
      <c r="Q327" s="100" t="n">
        <f aca="false">VLOOKUP($A327,LossChart!$A$3:$AB$105,15,0)-M327</f>
        <v>80</v>
      </c>
      <c r="R327" s="100" t="n">
        <f aca="false">VLOOKUP($A327,LossChart!$A$3:$AB$105,16,0)-N327</f>
        <v>482.474652711422</v>
      </c>
      <c r="S327" s="100" t="n">
        <f aca="false">VLOOKUP($A327,LossChart!$A$3:$AB$105,17,0)-O327</f>
        <v>1117.46939639778</v>
      </c>
    </row>
    <row r="328" customFormat="false" ht="15" hidden="false" customHeight="false" outlineLevel="0" collapsed="false">
      <c r="B328" s="96" t="s">
        <v>107</v>
      </c>
      <c r="C328" s="97" t="n">
        <v>0</v>
      </c>
      <c r="D328" s="0" t="n">
        <f aca="false">$C328*VLOOKUP($B328,FoodDB!$A$2:$I$1014,3,0)</f>
        <v>0</v>
      </c>
      <c r="E328" s="0" t="n">
        <f aca="false">$C328*VLOOKUP($B328,FoodDB!$A$2:$I$1014,4,0)</f>
        <v>0</v>
      </c>
      <c r="F328" s="0" t="n">
        <f aca="false">$C328*VLOOKUP($B328,FoodDB!$A$2:$I$1014,5,0)</f>
        <v>0</v>
      </c>
      <c r="G328" s="0" t="n">
        <f aca="false">$C328*VLOOKUP($B328,FoodDB!$A$2:$I$1014,6,0)</f>
        <v>0</v>
      </c>
      <c r="H328" s="0" t="n">
        <f aca="false">$C328*VLOOKUP($B328,FoodDB!$A$2:$I$1014,7,0)</f>
        <v>0</v>
      </c>
      <c r="I328" s="0" t="n">
        <f aca="false">$C328*VLOOKUP($B328,FoodDB!$A$2:$I$1014,8,0)</f>
        <v>0</v>
      </c>
      <c r="J328" s="0" t="n">
        <f aca="false">$C328*VLOOKUP($B328,FoodDB!$A$2:$I$1014,9,0)</f>
        <v>0</v>
      </c>
    </row>
    <row r="329" customFormat="false" ht="15" hidden="false" customHeight="false" outlineLevel="0" collapsed="false">
      <c r="B329" s="96" t="s">
        <v>107</v>
      </c>
      <c r="C329" s="97" t="n">
        <v>0</v>
      </c>
      <c r="D329" s="0" t="n">
        <f aca="false">$C329*VLOOKUP($B329,FoodDB!$A$2:$I$1014,3,0)</f>
        <v>0</v>
      </c>
      <c r="E329" s="0" t="n">
        <f aca="false">$C329*VLOOKUP($B329,FoodDB!$A$2:$I$1014,4,0)</f>
        <v>0</v>
      </c>
      <c r="F329" s="0" t="n">
        <f aca="false">$C329*VLOOKUP($B329,FoodDB!$A$2:$I$1014,5,0)</f>
        <v>0</v>
      </c>
      <c r="G329" s="0" t="n">
        <f aca="false">$C329*VLOOKUP($B329,FoodDB!$A$2:$I$1014,6,0)</f>
        <v>0</v>
      </c>
      <c r="H329" s="0" t="n">
        <f aca="false">$C329*VLOOKUP($B329,FoodDB!$A$2:$I$1014,7,0)</f>
        <v>0</v>
      </c>
      <c r="I329" s="0" t="n">
        <f aca="false">$C329*VLOOKUP($B329,FoodDB!$A$2:$I$1014,8,0)</f>
        <v>0</v>
      </c>
      <c r="J329" s="0" t="n">
        <f aca="false">$C329*VLOOKUP($B329,FoodDB!$A$2:$I$1014,9,0)</f>
        <v>0</v>
      </c>
    </row>
    <row r="330" customFormat="false" ht="15" hidden="false" customHeight="false" outlineLevel="0" collapsed="false">
      <c r="B330" s="96" t="s">
        <v>107</v>
      </c>
      <c r="C330" s="97" t="n">
        <v>0</v>
      </c>
      <c r="D330" s="0" t="n">
        <f aca="false">$C330*VLOOKUP($B330,FoodDB!$A$2:$I$1014,3,0)</f>
        <v>0</v>
      </c>
      <c r="E330" s="0" t="n">
        <f aca="false">$C330*VLOOKUP($B330,FoodDB!$A$2:$I$1014,4,0)</f>
        <v>0</v>
      </c>
      <c r="F330" s="0" t="n">
        <f aca="false">$C330*VLOOKUP($B330,FoodDB!$A$2:$I$1014,5,0)</f>
        <v>0</v>
      </c>
      <c r="G330" s="0" t="n">
        <f aca="false">$C330*VLOOKUP($B330,FoodDB!$A$2:$I$1014,6,0)</f>
        <v>0</v>
      </c>
      <c r="H330" s="0" t="n">
        <f aca="false">$C330*VLOOKUP($B330,FoodDB!$A$2:$I$1014,7,0)</f>
        <v>0</v>
      </c>
      <c r="I330" s="0" t="n">
        <f aca="false">$C330*VLOOKUP($B330,FoodDB!$A$2:$I$1014,8,0)</f>
        <v>0</v>
      </c>
      <c r="J330" s="0" t="n">
        <f aca="false">$C330*VLOOKUP($B330,FoodDB!$A$2:$I$1014,9,0)</f>
        <v>0</v>
      </c>
    </row>
    <row r="331" customFormat="false" ht="15" hidden="false" customHeight="false" outlineLevel="0" collapsed="false">
      <c r="B331" s="96" t="s">
        <v>107</v>
      </c>
      <c r="C331" s="97" t="n">
        <v>0</v>
      </c>
      <c r="D331" s="0" t="n">
        <f aca="false">$C331*VLOOKUP($B331,FoodDB!$A$2:$I$1014,3,0)</f>
        <v>0</v>
      </c>
      <c r="E331" s="0" t="n">
        <f aca="false">$C331*VLOOKUP($B331,FoodDB!$A$2:$I$1014,4,0)</f>
        <v>0</v>
      </c>
      <c r="F331" s="0" t="n">
        <f aca="false">$C331*VLOOKUP($B331,FoodDB!$A$2:$I$1014,5,0)</f>
        <v>0</v>
      </c>
      <c r="G331" s="0" t="n">
        <f aca="false">$C331*VLOOKUP($B331,FoodDB!$A$2:$I$1014,6,0)</f>
        <v>0</v>
      </c>
      <c r="H331" s="0" t="n">
        <f aca="false">$C331*VLOOKUP($B331,FoodDB!$A$2:$I$1014,7,0)</f>
        <v>0</v>
      </c>
      <c r="I331" s="0" t="n">
        <f aca="false">$C331*VLOOKUP($B331,FoodDB!$A$2:$I$1014,8,0)</f>
        <v>0</v>
      </c>
      <c r="J331" s="0" t="n">
        <f aca="false">$C331*VLOOKUP($B331,FoodDB!$A$2:$I$1014,9,0)</f>
        <v>0</v>
      </c>
    </row>
    <row r="332" customFormat="false" ht="15" hidden="false" customHeight="false" outlineLevel="0" collapsed="false">
      <c r="B332" s="96" t="s">
        <v>107</v>
      </c>
      <c r="C332" s="97" t="n">
        <v>0</v>
      </c>
      <c r="D332" s="0" t="n">
        <f aca="false">$C332*VLOOKUP($B332,FoodDB!$A$2:$I$1014,3,0)</f>
        <v>0</v>
      </c>
      <c r="E332" s="0" t="n">
        <f aca="false">$C332*VLOOKUP($B332,FoodDB!$A$2:$I$1014,4,0)</f>
        <v>0</v>
      </c>
      <c r="F332" s="0" t="n">
        <f aca="false">$C332*VLOOKUP($B332,FoodDB!$A$2:$I$1014,5,0)</f>
        <v>0</v>
      </c>
      <c r="G332" s="0" t="n">
        <f aca="false">$C332*VLOOKUP($B332,FoodDB!$A$2:$I$1014,6,0)</f>
        <v>0</v>
      </c>
      <c r="H332" s="0" t="n">
        <f aca="false">$C332*VLOOKUP($B332,FoodDB!$A$2:$I$1014,7,0)</f>
        <v>0</v>
      </c>
      <c r="I332" s="0" t="n">
        <f aca="false">$C332*VLOOKUP($B332,FoodDB!$A$2:$I$1014,8,0)</f>
        <v>0</v>
      </c>
      <c r="J332" s="0" t="n">
        <f aca="false">$C332*VLOOKUP($B332,FoodDB!$A$2:$I$1014,9,0)</f>
        <v>0</v>
      </c>
    </row>
    <row r="333" customFormat="false" ht="15" hidden="false" customHeight="false" outlineLevel="0" collapsed="false">
      <c r="B333" s="96" t="s">
        <v>107</v>
      </c>
      <c r="C333" s="97" t="n">
        <v>0</v>
      </c>
      <c r="D333" s="0" t="n">
        <f aca="false">$C333*VLOOKUP($B333,FoodDB!$A$2:$I$1014,3,0)</f>
        <v>0</v>
      </c>
      <c r="E333" s="0" t="n">
        <f aca="false">$C333*VLOOKUP($B333,FoodDB!$A$2:$I$1014,4,0)</f>
        <v>0</v>
      </c>
      <c r="F333" s="0" t="n">
        <f aca="false">$C333*VLOOKUP($B333,FoodDB!$A$2:$I$1014,5,0)</f>
        <v>0</v>
      </c>
      <c r="G333" s="0" t="n">
        <f aca="false">$C333*VLOOKUP($B333,FoodDB!$A$2:$I$1014,6,0)</f>
        <v>0</v>
      </c>
      <c r="H333" s="0" t="n">
        <f aca="false">$C333*VLOOKUP($B333,FoodDB!$A$2:$I$1014,7,0)</f>
        <v>0</v>
      </c>
      <c r="I333" s="0" t="n">
        <f aca="false">$C333*VLOOKUP($B333,FoodDB!$A$2:$I$1014,8,0)</f>
        <v>0</v>
      </c>
      <c r="J333" s="0" t="n">
        <f aca="false">$C333*VLOOKUP($B333,FoodDB!$A$2:$I$1014,9,0)</f>
        <v>0</v>
      </c>
    </row>
    <row r="334" customFormat="false" ht="15" hidden="false" customHeight="false" outlineLevel="0" collapsed="false">
      <c r="A334" s="0" t="s">
        <v>97</v>
      </c>
      <c r="G334" s="0" t="n">
        <f aca="false">SUM(G327:G333)</f>
        <v>0</v>
      </c>
      <c r="H334" s="0" t="n">
        <f aca="false">SUM(H327:H333)</f>
        <v>0</v>
      </c>
      <c r="I334" s="0" t="n">
        <f aca="false">SUM(I327:I333)</f>
        <v>0</v>
      </c>
      <c r="J334" s="0" t="n">
        <f aca="false">SUM(G334:I334)</f>
        <v>0</v>
      </c>
    </row>
    <row r="335" customFormat="false" ht="15" hidden="false" customHeight="false" outlineLevel="0" collapsed="false">
      <c r="A335" s="0" t="s">
        <v>101</v>
      </c>
      <c r="B335" s="0" t="s">
        <v>102</v>
      </c>
      <c r="E335" s="100"/>
      <c r="F335" s="100"/>
      <c r="G335" s="100" t="n">
        <f aca="false">VLOOKUP($A327,LossChart!$A$3:$AB$105,14,0)</f>
        <v>554.994743686355</v>
      </c>
      <c r="H335" s="100" t="n">
        <f aca="false">VLOOKUP($A327,LossChart!$A$3:$AB$105,15,0)</f>
        <v>80</v>
      </c>
      <c r="I335" s="100" t="n">
        <f aca="false">VLOOKUP($A327,LossChart!$A$3:$AB$105,16,0)</f>
        <v>482.474652711422</v>
      </c>
      <c r="J335" s="100" t="n">
        <f aca="false">VLOOKUP($A327,LossChart!$A$3:$AB$105,17,0)</f>
        <v>1117.46939639778</v>
      </c>
      <c r="K335" s="100"/>
    </row>
    <row r="336" customFormat="false" ht="15" hidden="false" customHeight="false" outlineLevel="0" collapsed="false">
      <c r="A336" s="0" t="s">
        <v>103</v>
      </c>
      <c r="G336" s="0" t="n">
        <f aca="false">G335-G334</f>
        <v>554.994743686355</v>
      </c>
      <c r="H336" s="0" t="n">
        <f aca="false">H335-H334</f>
        <v>80</v>
      </c>
      <c r="I336" s="0" t="n">
        <f aca="false">I335-I334</f>
        <v>482.474652711422</v>
      </c>
      <c r="J336" s="0" t="n">
        <f aca="false">J335-J334</f>
        <v>1117.46939639778</v>
      </c>
    </row>
    <row r="338" customFormat="false" ht="60" hidden="false" customHeight="false" outlineLevel="0" collapsed="false">
      <c r="A338" s="21" t="s">
        <v>63</v>
      </c>
      <c r="B338" s="21" t="s">
        <v>92</v>
      </c>
      <c r="C338" s="21" t="s">
        <v>93</v>
      </c>
      <c r="D338" s="94" t="str">
        <f aca="false">FoodDB!$C$1</f>
        <v>Fat
(g)</v>
      </c>
      <c r="E338" s="94" t="str">
        <f aca="false">FoodDB!$D$1</f>
        <v> Carbs
(g)</v>
      </c>
      <c r="F338" s="94" t="str">
        <f aca="false">FoodDB!$E$1</f>
        <v>Protein
(g)</v>
      </c>
      <c r="G338" s="94" t="str">
        <f aca="false">FoodDB!$F$1</f>
        <v>Fat
(Cal)</v>
      </c>
      <c r="H338" s="94" t="str">
        <f aca="false">FoodDB!$G$1</f>
        <v>Carb
(Cal)</v>
      </c>
      <c r="I338" s="94" t="str">
        <f aca="false">FoodDB!$H$1</f>
        <v>Protein
(Cal)</v>
      </c>
      <c r="J338" s="94" t="str">
        <f aca="false">FoodDB!$I$1</f>
        <v>Total
Calories</v>
      </c>
      <c r="K338" s="94"/>
      <c r="L338" s="94" t="s">
        <v>109</v>
      </c>
      <c r="M338" s="94" t="s">
        <v>110</v>
      </c>
      <c r="N338" s="94" t="s">
        <v>111</v>
      </c>
      <c r="O338" s="94" t="s">
        <v>112</v>
      </c>
      <c r="P338" s="94" t="s">
        <v>117</v>
      </c>
      <c r="Q338" s="94" t="s">
        <v>118</v>
      </c>
      <c r="R338" s="94" t="s">
        <v>119</v>
      </c>
      <c r="S338" s="94" t="s">
        <v>120</v>
      </c>
    </row>
    <row r="339" customFormat="false" ht="15" hidden="false" customHeight="false" outlineLevel="0" collapsed="false">
      <c r="A339" s="95" t="n">
        <f aca="false">A327+1</f>
        <v>43022</v>
      </c>
      <c r="B339" s="96" t="s">
        <v>107</v>
      </c>
      <c r="C339" s="97" t="n">
        <v>0</v>
      </c>
      <c r="D339" s="0" t="n">
        <f aca="false">$C339*VLOOKUP($B339,FoodDB!$A$2:$I$1014,3,0)</f>
        <v>0</v>
      </c>
      <c r="E339" s="0" t="n">
        <f aca="false">$C339*VLOOKUP($B339,FoodDB!$A$2:$I$1014,4,0)</f>
        <v>0</v>
      </c>
      <c r="F339" s="0" t="n">
        <f aca="false">$C339*VLOOKUP($B339,FoodDB!$A$2:$I$1014,5,0)</f>
        <v>0</v>
      </c>
      <c r="G339" s="0" t="n">
        <f aca="false">$C339*VLOOKUP($B339,FoodDB!$A$2:$I$1014,6,0)</f>
        <v>0</v>
      </c>
      <c r="H339" s="0" t="n">
        <f aca="false">$C339*VLOOKUP($B339,FoodDB!$A$2:$I$1014,7,0)</f>
        <v>0</v>
      </c>
      <c r="I339" s="0" t="n">
        <f aca="false">$C339*VLOOKUP($B339,FoodDB!$A$2:$I$1014,8,0)</f>
        <v>0</v>
      </c>
      <c r="J339" s="0" t="n">
        <f aca="false">$C339*VLOOKUP($B339,FoodDB!$A$2:$I$1014,9,0)</f>
        <v>0</v>
      </c>
      <c r="L339" s="0" t="n">
        <f aca="false">SUM(G339:G345)</f>
        <v>0</v>
      </c>
      <c r="M339" s="0" t="n">
        <f aca="false">SUM(H339:H345)</f>
        <v>0</v>
      </c>
      <c r="N339" s="0" t="n">
        <f aca="false">SUM(I339:I345)</f>
        <v>0</v>
      </c>
      <c r="O339" s="0" t="n">
        <f aca="false">SUM(L339:N339)</f>
        <v>0</v>
      </c>
      <c r="P339" s="100" t="n">
        <f aca="false">VLOOKUP($A339,LossChart!$A$3:$AB$105,14,0)-L339</f>
        <v>561.713803975058</v>
      </c>
      <c r="Q339" s="100" t="n">
        <f aca="false">VLOOKUP($A339,LossChart!$A$3:$AB$105,15,0)-M339</f>
        <v>80</v>
      </c>
      <c r="R339" s="100" t="n">
        <f aca="false">VLOOKUP($A339,LossChart!$A$3:$AB$105,16,0)-N339</f>
        <v>482.474652711422</v>
      </c>
      <c r="S339" s="100" t="n">
        <f aca="false">VLOOKUP($A339,LossChart!$A$3:$AB$105,17,0)-O339</f>
        <v>1124.18845668648</v>
      </c>
    </row>
    <row r="340" customFormat="false" ht="15" hidden="false" customHeight="false" outlineLevel="0" collapsed="false">
      <c r="B340" s="96" t="s">
        <v>107</v>
      </c>
      <c r="C340" s="97" t="n">
        <v>0</v>
      </c>
      <c r="D340" s="0" t="n">
        <f aca="false">$C340*VLOOKUP($B340,FoodDB!$A$2:$I$1014,3,0)</f>
        <v>0</v>
      </c>
      <c r="E340" s="0" t="n">
        <f aca="false">$C340*VLOOKUP($B340,FoodDB!$A$2:$I$1014,4,0)</f>
        <v>0</v>
      </c>
      <c r="F340" s="0" t="n">
        <f aca="false">$C340*VLOOKUP($B340,FoodDB!$A$2:$I$1014,5,0)</f>
        <v>0</v>
      </c>
      <c r="G340" s="0" t="n">
        <f aca="false">$C340*VLOOKUP($B340,FoodDB!$A$2:$I$1014,6,0)</f>
        <v>0</v>
      </c>
      <c r="H340" s="0" t="n">
        <f aca="false">$C340*VLOOKUP($B340,FoodDB!$A$2:$I$1014,7,0)</f>
        <v>0</v>
      </c>
      <c r="I340" s="0" t="n">
        <f aca="false">$C340*VLOOKUP($B340,FoodDB!$A$2:$I$1014,8,0)</f>
        <v>0</v>
      </c>
      <c r="J340" s="0" t="n">
        <f aca="false">$C340*VLOOKUP($B340,FoodDB!$A$2:$I$1014,9,0)</f>
        <v>0</v>
      </c>
    </row>
    <row r="341" customFormat="false" ht="15" hidden="false" customHeight="false" outlineLevel="0" collapsed="false">
      <c r="B341" s="96" t="s">
        <v>107</v>
      </c>
      <c r="C341" s="97" t="n">
        <v>0</v>
      </c>
      <c r="D341" s="0" t="n">
        <f aca="false">$C341*VLOOKUP($B341,FoodDB!$A$2:$I$1014,3,0)</f>
        <v>0</v>
      </c>
      <c r="E341" s="0" t="n">
        <f aca="false">$C341*VLOOKUP($B341,FoodDB!$A$2:$I$1014,4,0)</f>
        <v>0</v>
      </c>
      <c r="F341" s="0" t="n">
        <f aca="false">$C341*VLOOKUP($B341,FoodDB!$A$2:$I$1014,5,0)</f>
        <v>0</v>
      </c>
      <c r="G341" s="0" t="n">
        <f aca="false">$C341*VLOOKUP($B341,FoodDB!$A$2:$I$1014,6,0)</f>
        <v>0</v>
      </c>
      <c r="H341" s="0" t="n">
        <f aca="false">$C341*VLOOKUP($B341,FoodDB!$A$2:$I$1014,7,0)</f>
        <v>0</v>
      </c>
      <c r="I341" s="0" t="n">
        <f aca="false">$C341*VLOOKUP($B341,FoodDB!$A$2:$I$1014,8,0)</f>
        <v>0</v>
      </c>
      <c r="J341" s="0" t="n">
        <f aca="false">$C341*VLOOKUP($B341,FoodDB!$A$2:$I$1014,9,0)</f>
        <v>0</v>
      </c>
    </row>
    <row r="342" customFormat="false" ht="15" hidden="false" customHeight="false" outlineLevel="0" collapsed="false">
      <c r="B342" s="96" t="s">
        <v>107</v>
      </c>
      <c r="C342" s="97" t="n">
        <v>0</v>
      </c>
      <c r="D342" s="0" t="n">
        <f aca="false">$C342*VLOOKUP($B342,FoodDB!$A$2:$I$1014,3,0)</f>
        <v>0</v>
      </c>
      <c r="E342" s="0" t="n">
        <f aca="false">$C342*VLOOKUP($B342,FoodDB!$A$2:$I$1014,4,0)</f>
        <v>0</v>
      </c>
      <c r="F342" s="0" t="n">
        <f aca="false">$C342*VLOOKUP($B342,FoodDB!$A$2:$I$1014,5,0)</f>
        <v>0</v>
      </c>
      <c r="G342" s="0" t="n">
        <f aca="false">$C342*VLOOKUP($B342,FoodDB!$A$2:$I$1014,6,0)</f>
        <v>0</v>
      </c>
      <c r="H342" s="0" t="n">
        <f aca="false">$C342*VLOOKUP($B342,FoodDB!$A$2:$I$1014,7,0)</f>
        <v>0</v>
      </c>
      <c r="I342" s="0" t="n">
        <f aca="false">$C342*VLOOKUP($B342,FoodDB!$A$2:$I$1014,8,0)</f>
        <v>0</v>
      </c>
      <c r="J342" s="0" t="n">
        <f aca="false">$C342*VLOOKUP($B342,FoodDB!$A$2:$I$1014,9,0)</f>
        <v>0</v>
      </c>
    </row>
    <row r="343" customFormat="false" ht="15" hidden="false" customHeight="false" outlineLevel="0" collapsed="false">
      <c r="B343" s="96" t="s">
        <v>107</v>
      </c>
      <c r="C343" s="97" t="n">
        <v>0</v>
      </c>
      <c r="D343" s="0" t="n">
        <f aca="false">$C343*VLOOKUP($B343,FoodDB!$A$2:$I$1014,3,0)</f>
        <v>0</v>
      </c>
      <c r="E343" s="0" t="n">
        <f aca="false">$C343*VLOOKUP($B343,FoodDB!$A$2:$I$1014,4,0)</f>
        <v>0</v>
      </c>
      <c r="F343" s="0" t="n">
        <f aca="false">$C343*VLOOKUP($B343,FoodDB!$A$2:$I$1014,5,0)</f>
        <v>0</v>
      </c>
      <c r="G343" s="0" t="n">
        <f aca="false">$C343*VLOOKUP($B343,FoodDB!$A$2:$I$1014,6,0)</f>
        <v>0</v>
      </c>
      <c r="H343" s="0" t="n">
        <f aca="false">$C343*VLOOKUP($B343,FoodDB!$A$2:$I$1014,7,0)</f>
        <v>0</v>
      </c>
      <c r="I343" s="0" t="n">
        <f aca="false">$C343*VLOOKUP($B343,FoodDB!$A$2:$I$1014,8,0)</f>
        <v>0</v>
      </c>
      <c r="J343" s="0" t="n">
        <f aca="false">$C343*VLOOKUP($B343,FoodDB!$A$2:$I$1014,9,0)</f>
        <v>0</v>
      </c>
    </row>
    <row r="344" customFormat="false" ht="15" hidden="false" customHeight="false" outlineLevel="0" collapsed="false">
      <c r="B344" s="96" t="s">
        <v>107</v>
      </c>
      <c r="C344" s="97" t="n">
        <v>0</v>
      </c>
      <c r="D344" s="0" t="n">
        <f aca="false">$C344*VLOOKUP($B344,FoodDB!$A$2:$I$1014,3,0)</f>
        <v>0</v>
      </c>
      <c r="E344" s="0" t="n">
        <f aca="false">$C344*VLOOKUP($B344,FoodDB!$A$2:$I$1014,4,0)</f>
        <v>0</v>
      </c>
      <c r="F344" s="0" t="n">
        <f aca="false">$C344*VLOOKUP($B344,FoodDB!$A$2:$I$1014,5,0)</f>
        <v>0</v>
      </c>
      <c r="G344" s="0" t="n">
        <f aca="false">$C344*VLOOKUP($B344,FoodDB!$A$2:$I$1014,6,0)</f>
        <v>0</v>
      </c>
      <c r="H344" s="0" t="n">
        <f aca="false">$C344*VLOOKUP($B344,FoodDB!$A$2:$I$1014,7,0)</f>
        <v>0</v>
      </c>
      <c r="I344" s="0" t="n">
        <f aca="false">$C344*VLOOKUP($B344,FoodDB!$A$2:$I$1014,8,0)</f>
        <v>0</v>
      </c>
      <c r="J344" s="0" t="n">
        <f aca="false">$C344*VLOOKUP($B344,FoodDB!$A$2:$I$1014,9,0)</f>
        <v>0</v>
      </c>
    </row>
    <row r="345" customFormat="false" ht="15" hidden="false" customHeight="false" outlineLevel="0" collapsed="false">
      <c r="B345" s="96" t="s">
        <v>107</v>
      </c>
      <c r="C345" s="97" t="n">
        <v>0</v>
      </c>
      <c r="D345" s="0" t="n">
        <f aca="false">$C345*VLOOKUP($B345,FoodDB!$A$2:$I$1014,3,0)</f>
        <v>0</v>
      </c>
      <c r="E345" s="0" t="n">
        <f aca="false">$C345*VLOOKUP($B345,FoodDB!$A$2:$I$1014,4,0)</f>
        <v>0</v>
      </c>
      <c r="F345" s="0" t="n">
        <f aca="false">$C345*VLOOKUP($B345,FoodDB!$A$2:$I$1014,5,0)</f>
        <v>0</v>
      </c>
      <c r="G345" s="0" t="n">
        <f aca="false">$C345*VLOOKUP($B345,FoodDB!$A$2:$I$1014,6,0)</f>
        <v>0</v>
      </c>
      <c r="H345" s="0" t="n">
        <f aca="false">$C345*VLOOKUP($B345,FoodDB!$A$2:$I$1014,7,0)</f>
        <v>0</v>
      </c>
      <c r="I345" s="0" t="n">
        <f aca="false">$C345*VLOOKUP($B345,FoodDB!$A$2:$I$1014,8,0)</f>
        <v>0</v>
      </c>
      <c r="J345" s="0" t="n">
        <f aca="false">$C345*VLOOKUP($B345,FoodDB!$A$2:$I$1014,9,0)</f>
        <v>0</v>
      </c>
    </row>
    <row r="346" customFormat="false" ht="15" hidden="false" customHeight="false" outlineLevel="0" collapsed="false">
      <c r="A346" s="0" t="s">
        <v>97</v>
      </c>
      <c r="G346" s="0" t="n">
        <f aca="false">SUM(G339:G345)</f>
        <v>0</v>
      </c>
      <c r="H346" s="0" t="n">
        <f aca="false">SUM(H339:H345)</f>
        <v>0</v>
      </c>
      <c r="I346" s="0" t="n">
        <f aca="false">SUM(I339:I345)</f>
        <v>0</v>
      </c>
      <c r="J346" s="0" t="n">
        <f aca="false">SUM(G346:I346)</f>
        <v>0</v>
      </c>
    </row>
    <row r="347" customFormat="false" ht="15" hidden="false" customHeight="false" outlineLevel="0" collapsed="false">
      <c r="A347" s="0" t="s">
        <v>101</v>
      </c>
      <c r="B347" s="0" t="s">
        <v>102</v>
      </c>
      <c r="E347" s="100"/>
      <c r="F347" s="100"/>
      <c r="G347" s="100" t="n">
        <f aca="false">VLOOKUP($A339,LossChart!$A$3:$AB$105,14,0)</f>
        <v>561.713803975058</v>
      </c>
      <c r="H347" s="100" t="n">
        <f aca="false">VLOOKUP($A339,LossChart!$A$3:$AB$105,15,0)</f>
        <v>80</v>
      </c>
      <c r="I347" s="100" t="n">
        <f aca="false">VLOOKUP($A339,LossChart!$A$3:$AB$105,16,0)</f>
        <v>482.474652711422</v>
      </c>
      <c r="J347" s="100" t="n">
        <f aca="false">VLOOKUP($A339,LossChart!$A$3:$AB$105,17,0)</f>
        <v>1124.18845668648</v>
      </c>
      <c r="K347" s="100"/>
    </row>
    <row r="348" customFormat="false" ht="15" hidden="false" customHeight="false" outlineLevel="0" collapsed="false">
      <c r="A348" s="0" t="s">
        <v>103</v>
      </c>
      <c r="G348" s="0" t="n">
        <f aca="false">G347-G346</f>
        <v>561.713803975058</v>
      </c>
      <c r="H348" s="0" t="n">
        <f aca="false">H347-H346</f>
        <v>80</v>
      </c>
      <c r="I348" s="0" t="n">
        <f aca="false">I347-I346</f>
        <v>482.474652711422</v>
      </c>
      <c r="J348" s="0" t="n">
        <f aca="false">J347-J346</f>
        <v>1124.18845668648</v>
      </c>
    </row>
    <row r="350" customFormat="false" ht="60" hidden="false" customHeight="false" outlineLevel="0" collapsed="false">
      <c r="A350" s="21" t="s">
        <v>63</v>
      </c>
      <c r="B350" s="21" t="s">
        <v>92</v>
      </c>
      <c r="C350" s="21" t="s">
        <v>93</v>
      </c>
      <c r="D350" s="94" t="str">
        <f aca="false">FoodDB!$C$1</f>
        <v>Fat
(g)</v>
      </c>
      <c r="E350" s="94" t="str">
        <f aca="false">FoodDB!$D$1</f>
        <v> Carbs
(g)</v>
      </c>
      <c r="F350" s="94" t="str">
        <f aca="false">FoodDB!$E$1</f>
        <v>Protein
(g)</v>
      </c>
      <c r="G350" s="94" t="str">
        <f aca="false">FoodDB!$F$1</f>
        <v>Fat
(Cal)</v>
      </c>
      <c r="H350" s="94" t="str">
        <f aca="false">FoodDB!$G$1</f>
        <v>Carb
(Cal)</v>
      </c>
      <c r="I350" s="94" t="str">
        <f aca="false">FoodDB!$H$1</f>
        <v>Protein
(Cal)</v>
      </c>
      <c r="J350" s="94" t="str">
        <f aca="false">FoodDB!$I$1</f>
        <v>Total
Calories</v>
      </c>
      <c r="K350" s="94"/>
      <c r="L350" s="94" t="s">
        <v>109</v>
      </c>
      <c r="M350" s="94" t="s">
        <v>110</v>
      </c>
      <c r="N350" s="94" t="s">
        <v>111</v>
      </c>
      <c r="O350" s="94" t="s">
        <v>112</v>
      </c>
      <c r="P350" s="94" t="s">
        <v>117</v>
      </c>
      <c r="Q350" s="94" t="s">
        <v>118</v>
      </c>
      <c r="R350" s="94" t="s">
        <v>119</v>
      </c>
      <c r="S350" s="94" t="s">
        <v>120</v>
      </c>
    </row>
    <row r="351" customFormat="false" ht="15" hidden="false" customHeight="false" outlineLevel="0" collapsed="false">
      <c r="A351" s="95" t="n">
        <f aca="false">A339+1</f>
        <v>43023</v>
      </c>
      <c r="B351" s="96" t="s">
        <v>107</v>
      </c>
      <c r="C351" s="97" t="n">
        <v>0</v>
      </c>
      <c r="D351" s="0" t="n">
        <f aca="false">$C351*VLOOKUP($B351,FoodDB!$A$2:$I$1014,3,0)</f>
        <v>0</v>
      </c>
      <c r="E351" s="0" t="n">
        <f aca="false">$C351*VLOOKUP($B351,FoodDB!$A$2:$I$1014,4,0)</f>
        <v>0</v>
      </c>
      <c r="F351" s="0" t="n">
        <f aca="false">$C351*VLOOKUP($B351,FoodDB!$A$2:$I$1014,5,0)</f>
        <v>0</v>
      </c>
      <c r="G351" s="0" t="n">
        <f aca="false">$C351*VLOOKUP($B351,FoodDB!$A$2:$I$1014,6,0)</f>
        <v>0</v>
      </c>
      <c r="H351" s="0" t="n">
        <f aca="false">$C351*VLOOKUP($B351,FoodDB!$A$2:$I$1014,7,0)</f>
        <v>0</v>
      </c>
      <c r="I351" s="0" t="n">
        <f aca="false">$C351*VLOOKUP($B351,FoodDB!$A$2:$I$1014,8,0)</f>
        <v>0</v>
      </c>
      <c r="J351" s="0" t="n">
        <f aca="false">$C351*VLOOKUP($B351,FoodDB!$A$2:$I$1014,9,0)</f>
        <v>0</v>
      </c>
      <c r="L351" s="0" t="n">
        <f aca="false">SUM(G351:G357)</f>
        <v>0</v>
      </c>
      <c r="M351" s="0" t="n">
        <f aca="false">SUM(H351:H357)</f>
        <v>0</v>
      </c>
      <c r="N351" s="0" t="n">
        <f aca="false">SUM(I351:I357)</f>
        <v>0</v>
      </c>
      <c r="O351" s="0" t="n">
        <f aca="false">SUM(L351:N351)</f>
        <v>0</v>
      </c>
      <c r="P351" s="100" t="n">
        <f aca="false">VLOOKUP($A351,LossChart!$A$3:$AB$105,14,0)-L351</f>
        <v>568.373352586919</v>
      </c>
      <c r="Q351" s="100" t="n">
        <f aca="false">VLOOKUP($A351,LossChart!$A$3:$AB$105,15,0)-M351</f>
        <v>80</v>
      </c>
      <c r="R351" s="100" t="n">
        <f aca="false">VLOOKUP($A351,LossChart!$A$3:$AB$105,16,0)-N351</f>
        <v>482.474652711422</v>
      </c>
      <c r="S351" s="100" t="n">
        <f aca="false">VLOOKUP($A351,LossChart!$A$3:$AB$105,17,0)-O351</f>
        <v>1130.84800529834</v>
      </c>
    </row>
    <row r="352" customFormat="false" ht="15" hidden="false" customHeight="false" outlineLevel="0" collapsed="false">
      <c r="B352" s="96" t="s">
        <v>107</v>
      </c>
      <c r="C352" s="97" t="n">
        <v>0</v>
      </c>
      <c r="D352" s="0" t="n">
        <f aca="false">$C352*VLOOKUP($B352,FoodDB!$A$2:$I$1014,3,0)</f>
        <v>0</v>
      </c>
      <c r="E352" s="0" t="n">
        <f aca="false">$C352*VLOOKUP($B352,FoodDB!$A$2:$I$1014,4,0)</f>
        <v>0</v>
      </c>
      <c r="F352" s="0" t="n">
        <f aca="false">$C352*VLOOKUP($B352,FoodDB!$A$2:$I$1014,5,0)</f>
        <v>0</v>
      </c>
      <c r="G352" s="0" t="n">
        <f aca="false">$C352*VLOOKUP($B352,FoodDB!$A$2:$I$1014,6,0)</f>
        <v>0</v>
      </c>
      <c r="H352" s="0" t="n">
        <f aca="false">$C352*VLOOKUP($B352,FoodDB!$A$2:$I$1014,7,0)</f>
        <v>0</v>
      </c>
      <c r="I352" s="0" t="n">
        <f aca="false">$C352*VLOOKUP($B352,FoodDB!$A$2:$I$1014,8,0)</f>
        <v>0</v>
      </c>
      <c r="J352" s="0" t="n">
        <f aca="false">$C352*VLOOKUP($B352,FoodDB!$A$2:$I$1014,9,0)</f>
        <v>0</v>
      </c>
    </row>
    <row r="353" customFormat="false" ht="15" hidden="false" customHeight="false" outlineLevel="0" collapsed="false">
      <c r="B353" s="96" t="s">
        <v>107</v>
      </c>
      <c r="C353" s="97" t="n">
        <v>0</v>
      </c>
      <c r="D353" s="0" t="n">
        <f aca="false">$C353*VLOOKUP($B353,FoodDB!$A$2:$I$1014,3,0)</f>
        <v>0</v>
      </c>
      <c r="E353" s="0" t="n">
        <f aca="false">$C353*VLOOKUP($B353,FoodDB!$A$2:$I$1014,4,0)</f>
        <v>0</v>
      </c>
      <c r="F353" s="0" t="n">
        <f aca="false">$C353*VLOOKUP($B353,FoodDB!$A$2:$I$1014,5,0)</f>
        <v>0</v>
      </c>
      <c r="G353" s="0" t="n">
        <f aca="false">$C353*VLOOKUP($B353,FoodDB!$A$2:$I$1014,6,0)</f>
        <v>0</v>
      </c>
      <c r="H353" s="0" t="n">
        <f aca="false">$C353*VLOOKUP($B353,FoodDB!$A$2:$I$1014,7,0)</f>
        <v>0</v>
      </c>
      <c r="I353" s="0" t="n">
        <f aca="false">$C353*VLOOKUP($B353,FoodDB!$A$2:$I$1014,8,0)</f>
        <v>0</v>
      </c>
      <c r="J353" s="0" t="n">
        <f aca="false">$C353*VLOOKUP($B353,FoodDB!$A$2:$I$1014,9,0)</f>
        <v>0</v>
      </c>
    </row>
    <row r="354" customFormat="false" ht="15" hidden="false" customHeight="false" outlineLevel="0" collapsed="false">
      <c r="B354" s="96" t="s">
        <v>107</v>
      </c>
      <c r="C354" s="97" t="n">
        <v>0</v>
      </c>
      <c r="D354" s="0" t="n">
        <f aca="false">$C354*VLOOKUP($B354,FoodDB!$A$2:$I$1014,3,0)</f>
        <v>0</v>
      </c>
      <c r="E354" s="0" t="n">
        <f aca="false">$C354*VLOOKUP($B354,FoodDB!$A$2:$I$1014,4,0)</f>
        <v>0</v>
      </c>
      <c r="F354" s="0" t="n">
        <f aca="false">$C354*VLOOKUP($B354,FoodDB!$A$2:$I$1014,5,0)</f>
        <v>0</v>
      </c>
      <c r="G354" s="0" t="n">
        <f aca="false">$C354*VLOOKUP($B354,FoodDB!$A$2:$I$1014,6,0)</f>
        <v>0</v>
      </c>
      <c r="H354" s="0" t="n">
        <f aca="false">$C354*VLOOKUP($B354,FoodDB!$A$2:$I$1014,7,0)</f>
        <v>0</v>
      </c>
      <c r="I354" s="0" t="n">
        <f aca="false">$C354*VLOOKUP($B354,FoodDB!$A$2:$I$1014,8,0)</f>
        <v>0</v>
      </c>
      <c r="J354" s="0" t="n">
        <f aca="false">$C354*VLOOKUP($B354,FoodDB!$A$2:$I$1014,9,0)</f>
        <v>0</v>
      </c>
    </row>
    <row r="355" customFormat="false" ht="15" hidden="false" customHeight="false" outlineLevel="0" collapsed="false">
      <c r="B355" s="96" t="s">
        <v>107</v>
      </c>
      <c r="C355" s="97" t="n">
        <v>0</v>
      </c>
      <c r="D355" s="0" t="n">
        <f aca="false">$C355*VLOOKUP($B355,FoodDB!$A$2:$I$1014,3,0)</f>
        <v>0</v>
      </c>
      <c r="E355" s="0" t="n">
        <f aca="false">$C355*VLOOKUP($B355,FoodDB!$A$2:$I$1014,4,0)</f>
        <v>0</v>
      </c>
      <c r="F355" s="0" t="n">
        <f aca="false">$C355*VLOOKUP($B355,FoodDB!$A$2:$I$1014,5,0)</f>
        <v>0</v>
      </c>
      <c r="G355" s="0" t="n">
        <f aca="false">$C355*VLOOKUP($B355,FoodDB!$A$2:$I$1014,6,0)</f>
        <v>0</v>
      </c>
      <c r="H355" s="0" t="n">
        <f aca="false">$C355*VLOOKUP($B355,FoodDB!$A$2:$I$1014,7,0)</f>
        <v>0</v>
      </c>
      <c r="I355" s="0" t="n">
        <f aca="false">$C355*VLOOKUP($B355,FoodDB!$A$2:$I$1014,8,0)</f>
        <v>0</v>
      </c>
      <c r="J355" s="0" t="n">
        <f aca="false">$C355*VLOOKUP($B355,FoodDB!$A$2:$I$1014,9,0)</f>
        <v>0</v>
      </c>
    </row>
    <row r="356" customFormat="false" ht="15" hidden="false" customHeight="false" outlineLevel="0" collapsed="false">
      <c r="B356" s="96" t="s">
        <v>107</v>
      </c>
      <c r="C356" s="97" t="n">
        <v>0</v>
      </c>
      <c r="D356" s="0" t="n">
        <f aca="false">$C356*VLOOKUP($B356,FoodDB!$A$2:$I$1014,3,0)</f>
        <v>0</v>
      </c>
      <c r="E356" s="0" t="n">
        <f aca="false">$C356*VLOOKUP($B356,FoodDB!$A$2:$I$1014,4,0)</f>
        <v>0</v>
      </c>
      <c r="F356" s="0" t="n">
        <f aca="false">$C356*VLOOKUP($B356,FoodDB!$A$2:$I$1014,5,0)</f>
        <v>0</v>
      </c>
      <c r="G356" s="0" t="n">
        <f aca="false">$C356*VLOOKUP($B356,FoodDB!$A$2:$I$1014,6,0)</f>
        <v>0</v>
      </c>
      <c r="H356" s="0" t="n">
        <f aca="false">$C356*VLOOKUP($B356,FoodDB!$A$2:$I$1014,7,0)</f>
        <v>0</v>
      </c>
      <c r="I356" s="0" t="n">
        <f aca="false">$C356*VLOOKUP($B356,FoodDB!$A$2:$I$1014,8,0)</f>
        <v>0</v>
      </c>
      <c r="J356" s="0" t="n">
        <f aca="false">$C356*VLOOKUP($B356,FoodDB!$A$2:$I$1014,9,0)</f>
        <v>0</v>
      </c>
    </row>
    <row r="357" customFormat="false" ht="15" hidden="false" customHeight="false" outlineLevel="0" collapsed="false">
      <c r="B357" s="96" t="s">
        <v>107</v>
      </c>
      <c r="C357" s="97" t="n">
        <v>0</v>
      </c>
      <c r="D357" s="0" t="n">
        <f aca="false">$C357*VLOOKUP($B357,FoodDB!$A$2:$I$1014,3,0)</f>
        <v>0</v>
      </c>
      <c r="E357" s="0" t="n">
        <f aca="false">$C357*VLOOKUP($B357,FoodDB!$A$2:$I$1014,4,0)</f>
        <v>0</v>
      </c>
      <c r="F357" s="0" t="n">
        <f aca="false">$C357*VLOOKUP($B357,FoodDB!$A$2:$I$1014,5,0)</f>
        <v>0</v>
      </c>
      <c r="G357" s="0" t="n">
        <f aca="false">$C357*VLOOKUP($B357,FoodDB!$A$2:$I$1014,6,0)</f>
        <v>0</v>
      </c>
      <c r="H357" s="0" t="n">
        <f aca="false">$C357*VLOOKUP($B357,FoodDB!$A$2:$I$1014,7,0)</f>
        <v>0</v>
      </c>
      <c r="I357" s="0" t="n">
        <f aca="false">$C357*VLOOKUP($B357,FoodDB!$A$2:$I$1014,8,0)</f>
        <v>0</v>
      </c>
      <c r="J357" s="0" t="n">
        <f aca="false">$C357*VLOOKUP($B357,FoodDB!$A$2:$I$1014,9,0)</f>
        <v>0</v>
      </c>
    </row>
    <row r="358" customFormat="false" ht="15" hidden="false" customHeight="false" outlineLevel="0" collapsed="false">
      <c r="A358" s="0" t="s">
        <v>97</v>
      </c>
      <c r="G358" s="0" t="n">
        <f aca="false">SUM(G351:G357)</f>
        <v>0</v>
      </c>
      <c r="H358" s="0" t="n">
        <f aca="false">SUM(H351:H357)</f>
        <v>0</v>
      </c>
      <c r="I358" s="0" t="n">
        <f aca="false">SUM(I351:I357)</f>
        <v>0</v>
      </c>
      <c r="J358" s="0" t="n">
        <f aca="false">SUM(G358:I358)</f>
        <v>0</v>
      </c>
    </row>
    <row r="359" customFormat="false" ht="15" hidden="false" customHeight="false" outlineLevel="0" collapsed="false">
      <c r="A359" s="0" t="s">
        <v>101</v>
      </c>
      <c r="B359" s="0" t="s">
        <v>102</v>
      </c>
      <c r="E359" s="100"/>
      <c r="F359" s="100"/>
      <c r="G359" s="100" t="n">
        <f aca="false">VLOOKUP($A351,LossChart!$A$3:$AB$105,14,0)</f>
        <v>568.373352586919</v>
      </c>
      <c r="H359" s="100" t="n">
        <f aca="false">VLOOKUP($A351,LossChart!$A$3:$AB$105,15,0)</f>
        <v>80</v>
      </c>
      <c r="I359" s="100" t="n">
        <f aca="false">VLOOKUP($A351,LossChart!$A$3:$AB$105,16,0)</f>
        <v>482.474652711422</v>
      </c>
      <c r="J359" s="100" t="n">
        <f aca="false">VLOOKUP($A351,LossChart!$A$3:$AB$105,17,0)</f>
        <v>1130.84800529834</v>
      </c>
      <c r="K359" s="100"/>
    </row>
    <row r="360" customFormat="false" ht="15" hidden="false" customHeight="false" outlineLevel="0" collapsed="false">
      <c r="A360" s="0" t="s">
        <v>103</v>
      </c>
      <c r="G360" s="0" t="n">
        <f aca="false">G359-G358</f>
        <v>568.373352586919</v>
      </c>
      <c r="H360" s="0" t="n">
        <f aca="false">H359-H358</f>
        <v>80</v>
      </c>
      <c r="I360" s="0" t="n">
        <f aca="false">I359-I358</f>
        <v>482.474652711422</v>
      </c>
      <c r="J360" s="0" t="n">
        <f aca="false">J359-J358</f>
        <v>1130.84800529834</v>
      </c>
    </row>
    <row r="362" customFormat="false" ht="60" hidden="false" customHeight="false" outlineLevel="0" collapsed="false">
      <c r="A362" s="21" t="s">
        <v>63</v>
      </c>
      <c r="B362" s="21" t="s">
        <v>92</v>
      </c>
      <c r="C362" s="21" t="s">
        <v>93</v>
      </c>
      <c r="D362" s="94" t="str">
        <f aca="false">FoodDB!$C$1</f>
        <v>Fat
(g)</v>
      </c>
      <c r="E362" s="94" t="str">
        <f aca="false">FoodDB!$D$1</f>
        <v> Carbs
(g)</v>
      </c>
      <c r="F362" s="94" t="str">
        <f aca="false">FoodDB!$E$1</f>
        <v>Protein
(g)</v>
      </c>
      <c r="G362" s="94" t="str">
        <f aca="false">FoodDB!$F$1</f>
        <v>Fat
(Cal)</v>
      </c>
      <c r="H362" s="94" t="str">
        <f aca="false">FoodDB!$G$1</f>
        <v>Carb
(Cal)</v>
      </c>
      <c r="I362" s="94" t="str">
        <f aca="false">FoodDB!$H$1</f>
        <v>Protein
(Cal)</v>
      </c>
      <c r="J362" s="94" t="str">
        <f aca="false">FoodDB!$I$1</f>
        <v>Total
Calories</v>
      </c>
      <c r="K362" s="94"/>
      <c r="L362" s="94" t="s">
        <v>109</v>
      </c>
      <c r="M362" s="94" t="s">
        <v>110</v>
      </c>
      <c r="N362" s="94" t="s">
        <v>111</v>
      </c>
      <c r="O362" s="94" t="s">
        <v>112</v>
      </c>
      <c r="P362" s="94" t="s">
        <v>117</v>
      </c>
      <c r="Q362" s="94" t="s">
        <v>118</v>
      </c>
      <c r="R362" s="94" t="s">
        <v>119</v>
      </c>
      <c r="S362" s="94" t="s">
        <v>120</v>
      </c>
    </row>
    <row r="363" customFormat="false" ht="15" hidden="false" customHeight="false" outlineLevel="0" collapsed="false">
      <c r="A363" s="95" t="n">
        <f aca="false">A351+1</f>
        <v>43024</v>
      </c>
      <c r="B363" s="96" t="s">
        <v>107</v>
      </c>
      <c r="C363" s="97" t="n">
        <v>0</v>
      </c>
      <c r="D363" s="0" t="n">
        <f aca="false">$C363*VLOOKUP($B363,FoodDB!$A$2:$I$1014,3,0)</f>
        <v>0</v>
      </c>
      <c r="E363" s="0" t="n">
        <f aca="false">$C363*VLOOKUP($B363,FoodDB!$A$2:$I$1014,4,0)</f>
        <v>0</v>
      </c>
      <c r="F363" s="0" t="n">
        <f aca="false">$C363*VLOOKUP($B363,FoodDB!$A$2:$I$1014,5,0)</f>
        <v>0</v>
      </c>
      <c r="G363" s="0" t="n">
        <f aca="false">$C363*VLOOKUP($B363,FoodDB!$A$2:$I$1014,6,0)</f>
        <v>0</v>
      </c>
      <c r="H363" s="0" t="n">
        <f aca="false">$C363*VLOOKUP($B363,FoodDB!$A$2:$I$1014,7,0)</f>
        <v>0</v>
      </c>
      <c r="I363" s="0" t="n">
        <f aca="false">$C363*VLOOKUP($B363,FoodDB!$A$2:$I$1014,8,0)</f>
        <v>0</v>
      </c>
      <c r="J363" s="0" t="n">
        <f aca="false">$C363*VLOOKUP($B363,FoodDB!$A$2:$I$1014,9,0)</f>
        <v>0</v>
      </c>
      <c r="L363" s="0" t="n">
        <f aca="false">SUM(G363:G369)</f>
        <v>0</v>
      </c>
      <c r="M363" s="0" t="n">
        <f aca="false">SUM(H363:H369)</f>
        <v>0</v>
      </c>
      <c r="N363" s="0" t="n">
        <f aca="false">SUM(I363:I369)</f>
        <v>0</v>
      </c>
      <c r="O363" s="0" t="n">
        <f aca="false">SUM(L363:N363)</f>
        <v>0</v>
      </c>
      <c r="P363" s="100" t="n">
        <f aca="false">VLOOKUP($A363,LossChart!$A$3:$AB$105,14,0)-L363</f>
        <v>574.97391662536</v>
      </c>
      <c r="Q363" s="100" t="n">
        <f aca="false">VLOOKUP($A363,LossChart!$A$3:$AB$105,15,0)-M363</f>
        <v>80</v>
      </c>
      <c r="R363" s="100" t="n">
        <f aca="false">VLOOKUP($A363,LossChart!$A$3:$AB$105,16,0)-N363</f>
        <v>482.474652711422</v>
      </c>
      <c r="S363" s="100" t="n">
        <f aca="false">VLOOKUP($A363,LossChart!$A$3:$AB$105,17,0)-O363</f>
        <v>1137.44856933678</v>
      </c>
    </row>
    <row r="364" customFormat="false" ht="15" hidden="false" customHeight="false" outlineLevel="0" collapsed="false">
      <c r="B364" s="96" t="s">
        <v>107</v>
      </c>
      <c r="C364" s="97" t="n">
        <v>0</v>
      </c>
      <c r="D364" s="0" t="n">
        <f aca="false">$C364*VLOOKUP($B364,FoodDB!$A$2:$I$1014,3,0)</f>
        <v>0</v>
      </c>
      <c r="E364" s="0" t="n">
        <f aca="false">$C364*VLOOKUP($B364,FoodDB!$A$2:$I$1014,4,0)</f>
        <v>0</v>
      </c>
      <c r="F364" s="0" t="n">
        <f aca="false">$C364*VLOOKUP($B364,FoodDB!$A$2:$I$1014,5,0)</f>
        <v>0</v>
      </c>
      <c r="G364" s="0" t="n">
        <f aca="false">$C364*VLOOKUP($B364,FoodDB!$A$2:$I$1014,6,0)</f>
        <v>0</v>
      </c>
      <c r="H364" s="0" t="n">
        <f aca="false">$C364*VLOOKUP($B364,FoodDB!$A$2:$I$1014,7,0)</f>
        <v>0</v>
      </c>
      <c r="I364" s="0" t="n">
        <f aca="false">$C364*VLOOKUP($B364,FoodDB!$A$2:$I$1014,8,0)</f>
        <v>0</v>
      </c>
      <c r="J364" s="0" t="n">
        <f aca="false">$C364*VLOOKUP($B364,FoodDB!$A$2:$I$1014,9,0)</f>
        <v>0</v>
      </c>
    </row>
    <row r="365" customFormat="false" ht="15" hidden="false" customHeight="false" outlineLevel="0" collapsed="false">
      <c r="B365" s="96" t="s">
        <v>107</v>
      </c>
      <c r="C365" s="97" t="n">
        <v>0</v>
      </c>
      <c r="D365" s="0" t="n">
        <f aca="false">$C365*VLOOKUP($B365,FoodDB!$A$2:$I$1014,3,0)</f>
        <v>0</v>
      </c>
      <c r="E365" s="0" t="n">
        <f aca="false">$C365*VLOOKUP($B365,FoodDB!$A$2:$I$1014,4,0)</f>
        <v>0</v>
      </c>
      <c r="F365" s="0" t="n">
        <f aca="false">$C365*VLOOKUP($B365,FoodDB!$A$2:$I$1014,5,0)</f>
        <v>0</v>
      </c>
      <c r="G365" s="0" t="n">
        <f aca="false">$C365*VLOOKUP($B365,FoodDB!$A$2:$I$1014,6,0)</f>
        <v>0</v>
      </c>
      <c r="H365" s="0" t="n">
        <f aca="false">$C365*VLOOKUP($B365,FoodDB!$A$2:$I$1014,7,0)</f>
        <v>0</v>
      </c>
      <c r="I365" s="0" t="n">
        <f aca="false">$C365*VLOOKUP($B365,FoodDB!$A$2:$I$1014,8,0)</f>
        <v>0</v>
      </c>
      <c r="J365" s="0" t="n">
        <f aca="false">$C365*VLOOKUP($B365,FoodDB!$A$2:$I$1014,9,0)</f>
        <v>0</v>
      </c>
    </row>
    <row r="366" customFormat="false" ht="15" hidden="false" customHeight="false" outlineLevel="0" collapsed="false">
      <c r="B366" s="96" t="s">
        <v>107</v>
      </c>
      <c r="C366" s="97" t="n">
        <v>0</v>
      </c>
      <c r="D366" s="0" t="n">
        <f aca="false">$C366*VLOOKUP($B366,FoodDB!$A$2:$I$1014,3,0)</f>
        <v>0</v>
      </c>
      <c r="E366" s="0" t="n">
        <f aca="false">$C366*VLOOKUP($B366,FoodDB!$A$2:$I$1014,4,0)</f>
        <v>0</v>
      </c>
      <c r="F366" s="0" t="n">
        <f aca="false">$C366*VLOOKUP($B366,FoodDB!$A$2:$I$1014,5,0)</f>
        <v>0</v>
      </c>
      <c r="G366" s="0" t="n">
        <f aca="false">$C366*VLOOKUP($B366,FoodDB!$A$2:$I$1014,6,0)</f>
        <v>0</v>
      </c>
      <c r="H366" s="0" t="n">
        <f aca="false">$C366*VLOOKUP($B366,FoodDB!$A$2:$I$1014,7,0)</f>
        <v>0</v>
      </c>
      <c r="I366" s="0" t="n">
        <f aca="false">$C366*VLOOKUP($B366,FoodDB!$A$2:$I$1014,8,0)</f>
        <v>0</v>
      </c>
      <c r="J366" s="0" t="n">
        <f aca="false">$C366*VLOOKUP($B366,FoodDB!$A$2:$I$1014,9,0)</f>
        <v>0</v>
      </c>
    </row>
    <row r="367" customFormat="false" ht="15" hidden="false" customHeight="false" outlineLevel="0" collapsed="false">
      <c r="B367" s="96" t="s">
        <v>107</v>
      </c>
      <c r="C367" s="97" t="n">
        <v>0</v>
      </c>
      <c r="D367" s="0" t="n">
        <f aca="false">$C367*VLOOKUP($B367,FoodDB!$A$2:$I$1014,3,0)</f>
        <v>0</v>
      </c>
      <c r="E367" s="0" t="n">
        <f aca="false">$C367*VLOOKUP($B367,FoodDB!$A$2:$I$1014,4,0)</f>
        <v>0</v>
      </c>
      <c r="F367" s="0" t="n">
        <f aca="false">$C367*VLOOKUP($B367,FoodDB!$A$2:$I$1014,5,0)</f>
        <v>0</v>
      </c>
      <c r="G367" s="0" t="n">
        <f aca="false">$C367*VLOOKUP($B367,FoodDB!$A$2:$I$1014,6,0)</f>
        <v>0</v>
      </c>
      <c r="H367" s="0" t="n">
        <f aca="false">$C367*VLOOKUP($B367,FoodDB!$A$2:$I$1014,7,0)</f>
        <v>0</v>
      </c>
      <c r="I367" s="0" t="n">
        <f aca="false">$C367*VLOOKUP($B367,FoodDB!$A$2:$I$1014,8,0)</f>
        <v>0</v>
      </c>
      <c r="J367" s="0" t="n">
        <f aca="false">$C367*VLOOKUP($B367,FoodDB!$A$2:$I$1014,9,0)</f>
        <v>0</v>
      </c>
    </row>
    <row r="368" customFormat="false" ht="15" hidden="false" customHeight="false" outlineLevel="0" collapsed="false">
      <c r="B368" s="96" t="s">
        <v>107</v>
      </c>
      <c r="C368" s="97" t="n">
        <v>0</v>
      </c>
      <c r="D368" s="0" t="n">
        <f aca="false">$C368*VLOOKUP($B368,FoodDB!$A$2:$I$1014,3,0)</f>
        <v>0</v>
      </c>
      <c r="E368" s="0" t="n">
        <f aca="false">$C368*VLOOKUP($B368,FoodDB!$A$2:$I$1014,4,0)</f>
        <v>0</v>
      </c>
      <c r="F368" s="0" t="n">
        <f aca="false">$C368*VLOOKUP($B368,FoodDB!$A$2:$I$1014,5,0)</f>
        <v>0</v>
      </c>
      <c r="G368" s="0" t="n">
        <f aca="false">$C368*VLOOKUP($B368,FoodDB!$A$2:$I$1014,6,0)</f>
        <v>0</v>
      </c>
      <c r="H368" s="0" t="n">
        <f aca="false">$C368*VLOOKUP($B368,FoodDB!$A$2:$I$1014,7,0)</f>
        <v>0</v>
      </c>
      <c r="I368" s="0" t="n">
        <f aca="false">$C368*VLOOKUP($B368,FoodDB!$A$2:$I$1014,8,0)</f>
        <v>0</v>
      </c>
      <c r="J368" s="0" t="n">
        <f aca="false">$C368*VLOOKUP($B368,FoodDB!$A$2:$I$1014,9,0)</f>
        <v>0</v>
      </c>
    </row>
    <row r="369" customFormat="false" ht="15" hidden="false" customHeight="false" outlineLevel="0" collapsed="false">
      <c r="B369" s="96" t="s">
        <v>107</v>
      </c>
      <c r="C369" s="97" t="n">
        <v>0</v>
      </c>
      <c r="D369" s="0" t="n">
        <f aca="false">$C369*VLOOKUP($B369,FoodDB!$A$2:$I$1014,3,0)</f>
        <v>0</v>
      </c>
      <c r="E369" s="0" t="n">
        <f aca="false">$C369*VLOOKUP($B369,FoodDB!$A$2:$I$1014,4,0)</f>
        <v>0</v>
      </c>
      <c r="F369" s="0" t="n">
        <f aca="false">$C369*VLOOKUP($B369,FoodDB!$A$2:$I$1014,5,0)</f>
        <v>0</v>
      </c>
      <c r="G369" s="0" t="n">
        <f aca="false">$C369*VLOOKUP($B369,FoodDB!$A$2:$I$1014,6,0)</f>
        <v>0</v>
      </c>
      <c r="H369" s="0" t="n">
        <f aca="false">$C369*VLOOKUP($B369,FoodDB!$A$2:$I$1014,7,0)</f>
        <v>0</v>
      </c>
      <c r="I369" s="0" t="n">
        <f aca="false">$C369*VLOOKUP($B369,FoodDB!$A$2:$I$1014,8,0)</f>
        <v>0</v>
      </c>
      <c r="J369" s="0" t="n">
        <f aca="false">$C369*VLOOKUP($B369,FoodDB!$A$2:$I$1014,9,0)</f>
        <v>0</v>
      </c>
    </row>
    <row r="370" customFormat="false" ht="15" hidden="false" customHeight="false" outlineLevel="0" collapsed="false">
      <c r="A370" s="0" t="s">
        <v>97</v>
      </c>
      <c r="G370" s="0" t="n">
        <f aca="false">SUM(G363:G369)</f>
        <v>0</v>
      </c>
      <c r="H370" s="0" t="n">
        <f aca="false">SUM(H363:H369)</f>
        <v>0</v>
      </c>
      <c r="I370" s="0" t="n">
        <f aca="false">SUM(I363:I369)</f>
        <v>0</v>
      </c>
      <c r="J370" s="0" t="n">
        <f aca="false">SUM(G370:I370)</f>
        <v>0</v>
      </c>
    </row>
    <row r="371" customFormat="false" ht="15" hidden="false" customHeight="false" outlineLevel="0" collapsed="false">
      <c r="A371" s="0" t="s">
        <v>101</v>
      </c>
      <c r="B371" s="0" t="s">
        <v>102</v>
      </c>
      <c r="E371" s="100"/>
      <c r="F371" s="100"/>
      <c r="G371" s="100" t="n">
        <f aca="false">VLOOKUP($A363,LossChart!$A$3:$AB$105,14,0)</f>
        <v>574.97391662536</v>
      </c>
      <c r="H371" s="100" t="n">
        <f aca="false">VLOOKUP($A363,LossChart!$A$3:$AB$105,15,0)</f>
        <v>80</v>
      </c>
      <c r="I371" s="100" t="n">
        <f aca="false">VLOOKUP($A363,LossChart!$A$3:$AB$105,16,0)</f>
        <v>482.474652711422</v>
      </c>
      <c r="J371" s="100" t="n">
        <f aca="false">VLOOKUP($A363,LossChart!$A$3:$AB$105,17,0)</f>
        <v>1137.44856933678</v>
      </c>
      <c r="K371" s="100"/>
    </row>
    <row r="372" customFormat="false" ht="15" hidden="false" customHeight="false" outlineLevel="0" collapsed="false">
      <c r="A372" s="0" t="s">
        <v>103</v>
      </c>
      <c r="G372" s="0" t="n">
        <f aca="false">G371-G370</f>
        <v>574.97391662536</v>
      </c>
      <c r="H372" s="0" t="n">
        <f aca="false">H371-H370</f>
        <v>80</v>
      </c>
      <c r="I372" s="0" t="n">
        <f aca="false">I371-I370</f>
        <v>482.474652711422</v>
      </c>
      <c r="J372" s="0" t="n">
        <f aca="false">J371-J370</f>
        <v>1137.44856933678</v>
      </c>
    </row>
    <row r="374" customFormat="false" ht="60" hidden="false" customHeight="false" outlineLevel="0" collapsed="false">
      <c r="A374" s="21" t="s">
        <v>63</v>
      </c>
      <c r="B374" s="21" t="s">
        <v>92</v>
      </c>
      <c r="C374" s="21" t="s">
        <v>93</v>
      </c>
      <c r="D374" s="94" t="str">
        <f aca="false">FoodDB!$C$1</f>
        <v>Fat
(g)</v>
      </c>
      <c r="E374" s="94" t="str">
        <f aca="false">FoodDB!$D$1</f>
        <v> Carbs
(g)</v>
      </c>
      <c r="F374" s="94" t="str">
        <f aca="false">FoodDB!$E$1</f>
        <v>Protein
(g)</v>
      </c>
      <c r="G374" s="94" t="str">
        <f aca="false">FoodDB!$F$1</f>
        <v>Fat
(Cal)</v>
      </c>
      <c r="H374" s="94" t="str">
        <f aca="false">FoodDB!$G$1</f>
        <v>Carb
(Cal)</v>
      </c>
      <c r="I374" s="94" t="str">
        <f aca="false">FoodDB!$H$1</f>
        <v>Protein
(Cal)</v>
      </c>
      <c r="J374" s="94" t="str">
        <f aca="false">FoodDB!$I$1</f>
        <v>Total
Calories</v>
      </c>
      <c r="K374" s="94"/>
      <c r="L374" s="94" t="s">
        <v>109</v>
      </c>
      <c r="M374" s="94" t="s">
        <v>110</v>
      </c>
      <c r="N374" s="94" t="s">
        <v>111</v>
      </c>
      <c r="O374" s="94" t="s">
        <v>112</v>
      </c>
      <c r="P374" s="94" t="s">
        <v>117</v>
      </c>
      <c r="Q374" s="94" t="s">
        <v>118</v>
      </c>
      <c r="R374" s="94" t="s">
        <v>119</v>
      </c>
      <c r="S374" s="94" t="s">
        <v>120</v>
      </c>
    </row>
    <row r="375" customFormat="false" ht="15" hidden="false" customHeight="false" outlineLevel="0" collapsed="false">
      <c r="A375" s="95" t="n">
        <f aca="false">A363+1</f>
        <v>43025</v>
      </c>
      <c r="B375" s="96" t="s">
        <v>107</v>
      </c>
      <c r="C375" s="97" t="n">
        <v>0</v>
      </c>
      <c r="D375" s="0" t="n">
        <f aca="false">$C375*VLOOKUP($B375,FoodDB!$A$2:$I$1014,3,0)</f>
        <v>0</v>
      </c>
      <c r="E375" s="0" t="n">
        <f aca="false">$C375*VLOOKUP($B375,FoodDB!$A$2:$I$1014,4,0)</f>
        <v>0</v>
      </c>
      <c r="F375" s="0" t="n">
        <f aca="false">$C375*VLOOKUP($B375,FoodDB!$A$2:$I$1014,5,0)</f>
        <v>0</v>
      </c>
      <c r="G375" s="0" t="n">
        <f aca="false">$C375*VLOOKUP($B375,FoodDB!$A$2:$I$1014,6,0)</f>
        <v>0</v>
      </c>
      <c r="H375" s="0" t="n">
        <f aca="false">$C375*VLOOKUP($B375,FoodDB!$A$2:$I$1014,7,0)</f>
        <v>0</v>
      </c>
      <c r="I375" s="0" t="n">
        <f aca="false">$C375*VLOOKUP($B375,FoodDB!$A$2:$I$1014,8,0)</f>
        <v>0</v>
      </c>
      <c r="J375" s="0" t="n">
        <f aca="false">$C375*VLOOKUP($B375,FoodDB!$A$2:$I$1014,9,0)</f>
        <v>0</v>
      </c>
      <c r="L375" s="0" t="n">
        <f aca="false">SUM(G375:G381)</f>
        <v>0</v>
      </c>
      <c r="M375" s="0" t="n">
        <f aca="false">SUM(H375:H381)</f>
        <v>0</v>
      </c>
      <c r="N375" s="0" t="n">
        <f aca="false">SUM(I375:I381)</f>
        <v>0</v>
      </c>
      <c r="O375" s="0" t="n">
        <f aca="false">SUM(L375:N375)</f>
        <v>0</v>
      </c>
      <c r="P375" s="100" t="n">
        <f aca="false">VLOOKUP($A375,LossChart!$A$3:$AB$105,14,0)-L375</f>
        <v>581.516018525175</v>
      </c>
      <c r="Q375" s="100" t="n">
        <f aca="false">VLOOKUP($A375,LossChart!$A$3:$AB$105,15,0)-M375</f>
        <v>80</v>
      </c>
      <c r="R375" s="100" t="n">
        <f aca="false">VLOOKUP($A375,LossChart!$A$3:$AB$105,16,0)-N375</f>
        <v>482.474652711422</v>
      </c>
      <c r="S375" s="100" t="n">
        <f aca="false">VLOOKUP($A375,LossChart!$A$3:$AB$105,17,0)-O375</f>
        <v>1143.9906712366</v>
      </c>
    </row>
    <row r="376" customFormat="false" ht="15" hidden="false" customHeight="false" outlineLevel="0" collapsed="false">
      <c r="B376" s="96" t="s">
        <v>107</v>
      </c>
      <c r="C376" s="97" t="n">
        <v>0</v>
      </c>
      <c r="D376" s="0" t="n">
        <f aca="false">$C376*VLOOKUP($B376,FoodDB!$A$2:$I$1014,3,0)</f>
        <v>0</v>
      </c>
      <c r="E376" s="0" t="n">
        <f aca="false">$C376*VLOOKUP($B376,FoodDB!$A$2:$I$1014,4,0)</f>
        <v>0</v>
      </c>
      <c r="F376" s="0" t="n">
        <f aca="false">$C376*VLOOKUP($B376,FoodDB!$A$2:$I$1014,5,0)</f>
        <v>0</v>
      </c>
      <c r="G376" s="0" t="n">
        <f aca="false">$C376*VLOOKUP($B376,FoodDB!$A$2:$I$1014,6,0)</f>
        <v>0</v>
      </c>
      <c r="H376" s="0" t="n">
        <f aca="false">$C376*VLOOKUP($B376,FoodDB!$A$2:$I$1014,7,0)</f>
        <v>0</v>
      </c>
      <c r="I376" s="0" t="n">
        <f aca="false">$C376*VLOOKUP($B376,FoodDB!$A$2:$I$1014,8,0)</f>
        <v>0</v>
      </c>
      <c r="J376" s="0" t="n">
        <f aca="false">$C376*VLOOKUP($B376,FoodDB!$A$2:$I$1014,9,0)</f>
        <v>0</v>
      </c>
    </row>
    <row r="377" customFormat="false" ht="15" hidden="false" customHeight="false" outlineLevel="0" collapsed="false">
      <c r="B377" s="96" t="s">
        <v>107</v>
      </c>
      <c r="C377" s="97" t="n">
        <v>0</v>
      </c>
      <c r="D377" s="0" t="n">
        <f aca="false">$C377*VLOOKUP($B377,FoodDB!$A$2:$I$1014,3,0)</f>
        <v>0</v>
      </c>
      <c r="E377" s="0" t="n">
        <f aca="false">$C377*VLOOKUP($B377,FoodDB!$A$2:$I$1014,4,0)</f>
        <v>0</v>
      </c>
      <c r="F377" s="0" t="n">
        <f aca="false">$C377*VLOOKUP($B377,FoodDB!$A$2:$I$1014,5,0)</f>
        <v>0</v>
      </c>
      <c r="G377" s="0" t="n">
        <f aca="false">$C377*VLOOKUP($B377,FoodDB!$A$2:$I$1014,6,0)</f>
        <v>0</v>
      </c>
      <c r="H377" s="0" t="n">
        <f aca="false">$C377*VLOOKUP($B377,FoodDB!$A$2:$I$1014,7,0)</f>
        <v>0</v>
      </c>
      <c r="I377" s="0" t="n">
        <f aca="false">$C377*VLOOKUP($B377,FoodDB!$A$2:$I$1014,8,0)</f>
        <v>0</v>
      </c>
      <c r="J377" s="0" t="n">
        <f aca="false">$C377*VLOOKUP($B377,FoodDB!$A$2:$I$1014,9,0)</f>
        <v>0</v>
      </c>
    </row>
    <row r="378" customFormat="false" ht="15" hidden="false" customHeight="false" outlineLevel="0" collapsed="false">
      <c r="B378" s="96" t="s">
        <v>107</v>
      </c>
      <c r="C378" s="97" t="n">
        <v>0</v>
      </c>
      <c r="D378" s="0" t="n">
        <f aca="false">$C378*VLOOKUP($B378,FoodDB!$A$2:$I$1014,3,0)</f>
        <v>0</v>
      </c>
      <c r="E378" s="0" t="n">
        <f aca="false">$C378*VLOOKUP($B378,FoodDB!$A$2:$I$1014,4,0)</f>
        <v>0</v>
      </c>
      <c r="F378" s="0" t="n">
        <f aca="false">$C378*VLOOKUP($B378,FoodDB!$A$2:$I$1014,5,0)</f>
        <v>0</v>
      </c>
      <c r="G378" s="0" t="n">
        <f aca="false">$C378*VLOOKUP($B378,FoodDB!$A$2:$I$1014,6,0)</f>
        <v>0</v>
      </c>
      <c r="H378" s="0" t="n">
        <f aca="false">$C378*VLOOKUP($B378,FoodDB!$A$2:$I$1014,7,0)</f>
        <v>0</v>
      </c>
      <c r="I378" s="0" t="n">
        <f aca="false">$C378*VLOOKUP($B378,FoodDB!$A$2:$I$1014,8,0)</f>
        <v>0</v>
      </c>
      <c r="J378" s="0" t="n">
        <f aca="false">$C378*VLOOKUP($B378,FoodDB!$A$2:$I$1014,9,0)</f>
        <v>0</v>
      </c>
    </row>
    <row r="379" customFormat="false" ht="15" hidden="false" customHeight="false" outlineLevel="0" collapsed="false">
      <c r="B379" s="96" t="s">
        <v>107</v>
      </c>
      <c r="C379" s="97" t="n">
        <v>0</v>
      </c>
      <c r="D379" s="0" t="n">
        <f aca="false">$C379*VLOOKUP($B379,FoodDB!$A$2:$I$1014,3,0)</f>
        <v>0</v>
      </c>
      <c r="E379" s="0" t="n">
        <f aca="false">$C379*VLOOKUP($B379,FoodDB!$A$2:$I$1014,4,0)</f>
        <v>0</v>
      </c>
      <c r="F379" s="0" t="n">
        <f aca="false">$C379*VLOOKUP($B379,FoodDB!$A$2:$I$1014,5,0)</f>
        <v>0</v>
      </c>
      <c r="G379" s="0" t="n">
        <f aca="false">$C379*VLOOKUP($B379,FoodDB!$A$2:$I$1014,6,0)</f>
        <v>0</v>
      </c>
      <c r="H379" s="0" t="n">
        <f aca="false">$C379*VLOOKUP($B379,FoodDB!$A$2:$I$1014,7,0)</f>
        <v>0</v>
      </c>
      <c r="I379" s="0" t="n">
        <f aca="false">$C379*VLOOKUP($B379,FoodDB!$A$2:$I$1014,8,0)</f>
        <v>0</v>
      </c>
      <c r="J379" s="0" t="n">
        <f aca="false">$C379*VLOOKUP($B379,FoodDB!$A$2:$I$1014,9,0)</f>
        <v>0</v>
      </c>
    </row>
    <row r="380" customFormat="false" ht="15" hidden="false" customHeight="false" outlineLevel="0" collapsed="false">
      <c r="B380" s="96" t="s">
        <v>107</v>
      </c>
      <c r="C380" s="97" t="n">
        <v>0</v>
      </c>
      <c r="D380" s="0" t="n">
        <f aca="false">$C380*VLOOKUP($B380,FoodDB!$A$2:$I$1014,3,0)</f>
        <v>0</v>
      </c>
      <c r="E380" s="0" t="n">
        <f aca="false">$C380*VLOOKUP($B380,FoodDB!$A$2:$I$1014,4,0)</f>
        <v>0</v>
      </c>
      <c r="F380" s="0" t="n">
        <f aca="false">$C380*VLOOKUP($B380,FoodDB!$A$2:$I$1014,5,0)</f>
        <v>0</v>
      </c>
      <c r="G380" s="0" t="n">
        <f aca="false">$C380*VLOOKUP($B380,FoodDB!$A$2:$I$1014,6,0)</f>
        <v>0</v>
      </c>
      <c r="H380" s="0" t="n">
        <f aca="false">$C380*VLOOKUP($B380,FoodDB!$A$2:$I$1014,7,0)</f>
        <v>0</v>
      </c>
      <c r="I380" s="0" t="n">
        <f aca="false">$C380*VLOOKUP($B380,FoodDB!$A$2:$I$1014,8,0)</f>
        <v>0</v>
      </c>
      <c r="J380" s="0" t="n">
        <f aca="false">$C380*VLOOKUP($B380,FoodDB!$A$2:$I$1014,9,0)</f>
        <v>0</v>
      </c>
    </row>
    <row r="381" customFormat="false" ht="15" hidden="false" customHeight="false" outlineLevel="0" collapsed="false">
      <c r="B381" s="96" t="s">
        <v>107</v>
      </c>
      <c r="C381" s="97" t="n">
        <v>0</v>
      </c>
      <c r="D381" s="0" t="n">
        <f aca="false">$C381*VLOOKUP($B381,FoodDB!$A$2:$I$1014,3,0)</f>
        <v>0</v>
      </c>
      <c r="E381" s="0" t="n">
        <f aca="false">$C381*VLOOKUP($B381,FoodDB!$A$2:$I$1014,4,0)</f>
        <v>0</v>
      </c>
      <c r="F381" s="0" t="n">
        <f aca="false">$C381*VLOOKUP($B381,FoodDB!$A$2:$I$1014,5,0)</f>
        <v>0</v>
      </c>
      <c r="G381" s="0" t="n">
        <f aca="false">$C381*VLOOKUP($B381,FoodDB!$A$2:$I$1014,6,0)</f>
        <v>0</v>
      </c>
      <c r="H381" s="0" t="n">
        <f aca="false">$C381*VLOOKUP($B381,FoodDB!$A$2:$I$1014,7,0)</f>
        <v>0</v>
      </c>
      <c r="I381" s="0" t="n">
        <f aca="false">$C381*VLOOKUP($B381,FoodDB!$A$2:$I$1014,8,0)</f>
        <v>0</v>
      </c>
      <c r="J381" s="0" t="n">
        <f aca="false">$C381*VLOOKUP($B381,FoodDB!$A$2:$I$1014,9,0)</f>
        <v>0</v>
      </c>
    </row>
    <row r="382" customFormat="false" ht="15" hidden="false" customHeight="false" outlineLevel="0" collapsed="false">
      <c r="A382" s="0" t="s">
        <v>97</v>
      </c>
      <c r="G382" s="0" t="n">
        <f aca="false">SUM(G375:G381)</f>
        <v>0</v>
      </c>
      <c r="H382" s="0" t="n">
        <f aca="false">SUM(H375:H381)</f>
        <v>0</v>
      </c>
      <c r="I382" s="0" t="n">
        <f aca="false">SUM(I375:I381)</f>
        <v>0</v>
      </c>
      <c r="J382" s="0" t="n">
        <f aca="false">SUM(G382:I382)</f>
        <v>0</v>
      </c>
    </row>
    <row r="383" customFormat="false" ht="15" hidden="false" customHeight="false" outlineLevel="0" collapsed="false">
      <c r="A383" s="0" t="s">
        <v>101</v>
      </c>
      <c r="B383" s="0" t="s">
        <v>102</v>
      </c>
      <c r="E383" s="100"/>
      <c r="F383" s="100"/>
      <c r="G383" s="100" t="n">
        <f aca="false">VLOOKUP($A375,LossChart!$A$3:$AB$105,14,0)</f>
        <v>581.516018525175</v>
      </c>
      <c r="H383" s="100" t="n">
        <f aca="false">VLOOKUP($A375,LossChart!$A$3:$AB$105,15,0)</f>
        <v>80</v>
      </c>
      <c r="I383" s="100" t="n">
        <f aca="false">VLOOKUP($A375,LossChart!$A$3:$AB$105,16,0)</f>
        <v>482.474652711422</v>
      </c>
      <c r="J383" s="100" t="n">
        <f aca="false">VLOOKUP($A375,LossChart!$A$3:$AB$105,17,0)</f>
        <v>1143.9906712366</v>
      </c>
      <c r="K383" s="100"/>
    </row>
    <row r="384" customFormat="false" ht="15" hidden="false" customHeight="false" outlineLevel="0" collapsed="false">
      <c r="A384" s="0" t="s">
        <v>103</v>
      </c>
      <c r="G384" s="0" t="n">
        <f aca="false">G383-G382</f>
        <v>581.516018525175</v>
      </c>
      <c r="H384" s="0" t="n">
        <f aca="false">H383-H382</f>
        <v>80</v>
      </c>
      <c r="I384" s="0" t="n">
        <f aca="false">I383-I382</f>
        <v>482.474652711422</v>
      </c>
      <c r="J384" s="0" t="n">
        <f aca="false">J383-J382</f>
        <v>1143.9906712366</v>
      </c>
    </row>
    <row r="386" customFormat="false" ht="60" hidden="false" customHeight="false" outlineLevel="0" collapsed="false">
      <c r="A386" s="21" t="s">
        <v>63</v>
      </c>
      <c r="B386" s="21" t="s">
        <v>92</v>
      </c>
      <c r="C386" s="21" t="s">
        <v>93</v>
      </c>
      <c r="D386" s="94" t="str">
        <f aca="false">FoodDB!$C$1</f>
        <v>Fat
(g)</v>
      </c>
      <c r="E386" s="94" t="str">
        <f aca="false">FoodDB!$D$1</f>
        <v> Carbs
(g)</v>
      </c>
      <c r="F386" s="94" t="str">
        <f aca="false">FoodDB!$E$1</f>
        <v>Protein
(g)</v>
      </c>
      <c r="G386" s="94" t="str">
        <f aca="false">FoodDB!$F$1</f>
        <v>Fat
(Cal)</v>
      </c>
      <c r="H386" s="94" t="str">
        <f aca="false">FoodDB!$G$1</f>
        <v>Carb
(Cal)</v>
      </c>
      <c r="I386" s="94" t="str">
        <f aca="false">FoodDB!$H$1</f>
        <v>Protein
(Cal)</v>
      </c>
      <c r="J386" s="94" t="str">
        <f aca="false">FoodDB!$I$1</f>
        <v>Total
Calories</v>
      </c>
      <c r="K386" s="94"/>
      <c r="L386" s="94" t="s">
        <v>109</v>
      </c>
      <c r="M386" s="94" t="s">
        <v>110</v>
      </c>
      <c r="N386" s="94" t="s">
        <v>111</v>
      </c>
      <c r="O386" s="94" t="s">
        <v>112</v>
      </c>
      <c r="P386" s="94" t="s">
        <v>117</v>
      </c>
      <c r="Q386" s="94" t="s">
        <v>118</v>
      </c>
      <c r="R386" s="94" t="s">
        <v>119</v>
      </c>
      <c r="S386" s="94" t="s">
        <v>120</v>
      </c>
    </row>
    <row r="387" customFormat="false" ht="15" hidden="false" customHeight="false" outlineLevel="0" collapsed="false">
      <c r="A387" s="95" t="n">
        <f aca="false">A375+1</f>
        <v>43026</v>
      </c>
      <c r="B387" s="96" t="s">
        <v>107</v>
      </c>
      <c r="C387" s="97" t="n">
        <v>0</v>
      </c>
      <c r="D387" s="0" t="n">
        <f aca="false">$C387*VLOOKUP($B387,FoodDB!$A$2:$I$1014,3,0)</f>
        <v>0</v>
      </c>
      <c r="E387" s="0" t="n">
        <f aca="false">$C387*VLOOKUP($B387,FoodDB!$A$2:$I$1014,4,0)</f>
        <v>0</v>
      </c>
      <c r="F387" s="0" t="n">
        <f aca="false">$C387*VLOOKUP($B387,FoodDB!$A$2:$I$1014,5,0)</f>
        <v>0</v>
      </c>
      <c r="G387" s="0" t="n">
        <f aca="false">$C387*VLOOKUP($B387,FoodDB!$A$2:$I$1014,6,0)</f>
        <v>0</v>
      </c>
      <c r="H387" s="0" t="n">
        <f aca="false">$C387*VLOOKUP($B387,FoodDB!$A$2:$I$1014,7,0)</f>
        <v>0</v>
      </c>
      <c r="I387" s="0" t="n">
        <f aca="false">$C387*VLOOKUP($B387,FoodDB!$A$2:$I$1014,8,0)</f>
        <v>0</v>
      </c>
      <c r="J387" s="0" t="n">
        <f aca="false">$C387*VLOOKUP($B387,FoodDB!$A$2:$I$1014,9,0)</f>
        <v>0</v>
      </c>
      <c r="L387" s="0" t="n">
        <f aca="false">SUM(G387:G393)</f>
        <v>0</v>
      </c>
      <c r="M387" s="0" t="n">
        <f aca="false">SUM(H387:H393)</f>
        <v>0</v>
      </c>
      <c r="N387" s="0" t="n">
        <f aca="false">SUM(I387:I393)</f>
        <v>0</v>
      </c>
      <c r="O387" s="0" t="n">
        <f aca="false">SUM(L387:N387)</f>
        <v>0</v>
      </c>
      <c r="P387" s="100" t="n">
        <f aca="false">VLOOKUP($A387,LossChart!$A$3:$AB$105,14,0)-L387</f>
        <v>588.000176093877</v>
      </c>
      <c r="Q387" s="100" t="n">
        <f aca="false">VLOOKUP($A387,LossChart!$A$3:$AB$105,15,0)-M387</f>
        <v>80</v>
      </c>
      <c r="R387" s="100" t="n">
        <f aca="false">VLOOKUP($A387,LossChart!$A$3:$AB$105,16,0)-N387</f>
        <v>482.474652711422</v>
      </c>
      <c r="S387" s="100" t="n">
        <f aca="false">VLOOKUP($A387,LossChart!$A$3:$AB$105,17,0)-O387</f>
        <v>1150.4748288053</v>
      </c>
    </row>
    <row r="388" customFormat="false" ht="15" hidden="false" customHeight="false" outlineLevel="0" collapsed="false">
      <c r="B388" s="96" t="s">
        <v>107</v>
      </c>
      <c r="C388" s="97" t="n">
        <v>0</v>
      </c>
      <c r="D388" s="0" t="n">
        <f aca="false">$C388*VLOOKUP($B388,FoodDB!$A$2:$I$1014,3,0)</f>
        <v>0</v>
      </c>
      <c r="E388" s="0" t="n">
        <f aca="false">$C388*VLOOKUP($B388,FoodDB!$A$2:$I$1014,4,0)</f>
        <v>0</v>
      </c>
      <c r="F388" s="0" t="n">
        <f aca="false">$C388*VLOOKUP($B388,FoodDB!$A$2:$I$1014,5,0)</f>
        <v>0</v>
      </c>
      <c r="G388" s="0" t="n">
        <f aca="false">$C388*VLOOKUP($B388,FoodDB!$A$2:$I$1014,6,0)</f>
        <v>0</v>
      </c>
      <c r="H388" s="0" t="n">
        <f aca="false">$C388*VLOOKUP($B388,FoodDB!$A$2:$I$1014,7,0)</f>
        <v>0</v>
      </c>
      <c r="I388" s="0" t="n">
        <f aca="false">$C388*VLOOKUP($B388,FoodDB!$A$2:$I$1014,8,0)</f>
        <v>0</v>
      </c>
      <c r="J388" s="0" t="n">
        <f aca="false">$C388*VLOOKUP($B388,FoodDB!$A$2:$I$1014,9,0)</f>
        <v>0</v>
      </c>
    </row>
    <row r="389" customFormat="false" ht="15" hidden="false" customHeight="false" outlineLevel="0" collapsed="false">
      <c r="B389" s="96" t="s">
        <v>107</v>
      </c>
      <c r="C389" s="97" t="n">
        <v>0</v>
      </c>
      <c r="D389" s="0" t="n">
        <f aca="false">$C389*VLOOKUP($B389,FoodDB!$A$2:$I$1014,3,0)</f>
        <v>0</v>
      </c>
      <c r="E389" s="0" t="n">
        <f aca="false">$C389*VLOOKUP($B389,FoodDB!$A$2:$I$1014,4,0)</f>
        <v>0</v>
      </c>
      <c r="F389" s="0" t="n">
        <f aca="false">$C389*VLOOKUP($B389,FoodDB!$A$2:$I$1014,5,0)</f>
        <v>0</v>
      </c>
      <c r="G389" s="0" t="n">
        <f aca="false">$C389*VLOOKUP($B389,FoodDB!$A$2:$I$1014,6,0)</f>
        <v>0</v>
      </c>
      <c r="H389" s="0" t="n">
        <f aca="false">$C389*VLOOKUP($B389,FoodDB!$A$2:$I$1014,7,0)</f>
        <v>0</v>
      </c>
      <c r="I389" s="0" t="n">
        <f aca="false">$C389*VLOOKUP($B389,FoodDB!$A$2:$I$1014,8,0)</f>
        <v>0</v>
      </c>
      <c r="J389" s="0" t="n">
        <f aca="false">$C389*VLOOKUP($B389,FoodDB!$A$2:$I$1014,9,0)</f>
        <v>0</v>
      </c>
    </row>
    <row r="390" customFormat="false" ht="15" hidden="false" customHeight="false" outlineLevel="0" collapsed="false">
      <c r="B390" s="96" t="s">
        <v>107</v>
      </c>
      <c r="C390" s="97" t="n">
        <v>0</v>
      </c>
      <c r="D390" s="0" t="n">
        <f aca="false">$C390*VLOOKUP($B390,FoodDB!$A$2:$I$1014,3,0)</f>
        <v>0</v>
      </c>
      <c r="E390" s="0" t="n">
        <f aca="false">$C390*VLOOKUP($B390,FoodDB!$A$2:$I$1014,4,0)</f>
        <v>0</v>
      </c>
      <c r="F390" s="0" t="n">
        <f aca="false">$C390*VLOOKUP($B390,FoodDB!$A$2:$I$1014,5,0)</f>
        <v>0</v>
      </c>
      <c r="G390" s="0" t="n">
        <f aca="false">$C390*VLOOKUP($B390,FoodDB!$A$2:$I$1014,6,0)</f>
        <v>0</v>
      </c>
      <c r="H390" s="0" t="n">
        <f aca="false">$C390*VLOOKUP($B390,FoodDB!$A$2:$I$1014,7,0)</f>
        <v>0</v>
      </c>
      <c r="I390" s="0" t="n">
        <f aca="false">$C390*VLOOKUP($B390,FoodDB!$A$2:$I$1014,8,0)</f>
        <v>0</v>
      </c>
      <c r="J390" s="0" t="n">
        <f aca="false">$C390*VLOOKUP($B390,FoodDB!$A$2:$I$1014,9,0)</f>
        <v>0</v>
      </c>
    </row>
    <row r="391" customFormat="false" ht="15" hidden="false" customHeight="false" outlineLevel="0" collapsed="false">
      <c r="B391" s="96" t="s">
        <v>107</v>
      </c>
      <c r="C391" s="97" t="n">
        <v>0</v>
      </c>
      <c r="D391" s="0" t="n">
        <f aca="false">$C391*VLOOKUP($B391,FoodDB!$A$2:$I$1014,3,0)</f>
        <v>0</v>
      </c>
      <c r="E391" s="0" t="n">
        <f aca="false">$C391*VLOOKUP($B391,FoodDB!$A$2:$I$1014,4,0)</f>
        <v>0</v>
      </c>
      <c r="F391" s="0" t="n">
        <f aca="false">$C391*VLOOKUP($B391,FoodDB!$A$2:$I$1014,5,0)</f>
        <v>0</v>
      </c>
      <c r="G391" s="0" t="n">
        <f aca="false">$C391*VLOOKUP($B391,FoodDB!$A$2:$I$1014,6,0)</f>
        <v>0</v>
      </c>
      <c r="H391" s="0" t="n">
        <f aca="false">$C391*VLOOKUP($B391,FoodDB!$A$2:$I$1014,7,0)</f>
        <v>0</v>
      </c>
      <c r="I391" s="0" t="n">
        <f aca="false">$C391*VLOOKUP($B391,FoodDB!$A$2:$I$1014,8,0)</f>
        <v>0</v>
      </c>
      <c r="J391" s="0" t="n">
        <f aca="false">$C391*VLOOKUP($B391,FoodDB!$A$2:$I$1014,9,0)</f>
        <v>0</v>
      </c>
    </row>
    <row r="392" customFormat="false" ht="15" hidden="false" customHeight="false" outlineLevel="0" collapsed="false">
      <c r="B392" s="96" t="s">
        <v>107</v>
      </c>
      <c r="C392" s="97" t="n">
        <v>0</v>
      </c>
      <c r="D392" s="0" t="n">
        <f aca="false">$C392*VLOOKUP($B392,FoodDB!$A$2:$I$1014,3,0)</f>
        <v>0</v>
      </c>
      <c r="E392" s="0" t="n">
        <f aca="false">$C392*VLOOKUP($B392,FoodDB!$A$2:$I$1014,4,0)</f>
        <v>0</v>
      </c>
      <c r="F392" s="0" t="n">
        <f aca="false">$C392*VLOOKUP($B392,FoodDB!$A$2:$I$1014,5,0)</f>
        <v>0</v>
      </c>
      <c r="G392" s="0" t="n">
        <f aca="false">$C392*VLOOKUP($B392,FoodDB!$A$2:$I$1014,6,0)</f>
        <v>0</v>
      </c>
      <c r="H392" s="0" t="n">
        <f aca="false">$C392*VLOOKUP($B392,FoodDB!$A$2:$I$1014,7,0)</f>
        <v>0</v>
      </c>
      <c r="I392" s="0" t="n">
        <f aca="false">$C392*VLOOKUP($B392,FoodDB!$A$2:$I$1014,8,0)</f>
        <v>0</v>
      </c>
      <c r="J392" s="0" t="n">
        <f aca="false">$C392*VLOOKUP($B392,FoodDB!$A$2:$I$1014,9,0)</f>
        <v>0</v>
      </c>
    </row>
    <row r="393" customFormat="false" ht="15" hidden="false" customHeight="false" outlineLevel="0" collapsed="false">
      <c r="B393" s="96" t="s">
        <v>107</v>
      </c>
      <c r="C393" s="97" t="n">
        <v>0</v>
      </c>
      <c r="D393" s="0" t="n">
        <f aca="false">$C393*VLOOKUP($B393,FoodDB!$A$2:$I$1014,3,0)</f>
        <v>0</v>
      </c>
      <c r="E393" s="0" t="n">
        <f aca="false">$C393*VLOOKUP($B393,FoodDB!$A$2:$I$1014,4,0)</f>
        <v>0</v>
      </c>
      <c r="F393" s="0" t="n">
        <f aca="false">$C393*VLOOKUP($B393,FoodDB!$A$2:$I$1014,5,0)</f>
        <v>0</v>
      </c>
      <c r="G393" s="0" t="n">
        <f aca="false">$C393*VLOOKUP($B393,FoodDB!$A$2:$I$1014,6,0)</f>
        <v>0</v>
      </c>
      <c r="H393" s="0" t="n">
        <f aca="false">$C393*VLOOKUP($B393,FoodDB!$A$2:$I$1014,7,0)</f>
        <v>0</v>
      </c>
      <c r="I393" s="0" t="n">
        <f aca="false">$C393*VLOOKUP($B393,FoodDB!$A$2:$I$1014,8,0)</f>
        <v>0</v>
      </c>
      <c r="J393" s="0" t="n">
        <f aca="false">$C393*VLOOKUP($B393,FoodDB!$A$2:$I$1014,9,0)</f>
        <v>0</v>
      </c>
    </row>
    <row r="394" customFormat="false" ht="15" hidden="false" customHeight="false" outlineLevel="0" collapsed="false">
      <c r="A394" s="0" t="s">
        <v>97</v>
      </c>
      <c r="G394" s="0" t="n">
        <f aca="false">SUM(G387:G393)</f>
        <v>0</v>
      </c>
      <c r="H394" s="0" t="n">
        <f aca="false">SUM(H387:H393)</f>
        <v>0</v>
      </c>
      <c r="I394" s="0" t="n">
        <f aca="false">SUM(I387:I393)</f>
        <v>0</v>
      </c>
      <c r="J394" s="0" t="n">
        <f aca="false">SUM(G394:I394)</f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E395" s="100"/>
      <c r="F395" s="100"/>
      <c r="G395" s="100" t="n">
        <f aca="false">VLOOKUP($A387,LossChart!$A$3:$AB$105,14,0)</f>
        <v>588.000176093877</v>
      </c>
      <c r="H395" s="100" t="n">
        <f aca="false">VLOOKUP($A387,LossChart!$A$3:$AB$105,15,0)</f>
        <v>80</v>
      </c>
      <c r="I395" s="100" t="n">
        <f aca="false">VLOOKUP($A387,LossChart!$A$3:$AB$105,16,0)</f>
        <v>482.474652711422</v>
      </c>
      <c r="J395" s="100" t="n">
        <f aca="false">VLOOKUP($A387,LossChart!$A$3:$AB$105,17,0)</f>
        <v>1150.4748288053</v>
      </c>
      <c r="K395" s="100"/>
    </row>
    <row r="396" customFormat="false" ht="15" hidden="false" customHeight="false" outlineLevel="0" collapsed="false">
      <c r="A396" s="0" t="s">
        <v>103</v>
      </c>
      <c r="G396" s="0" t="n">
        <f aca="false">G395-G394</f>
        <v>588.000176093877</v>
      </c>
      <c r="H396" s="0" t="n">
        <f aca="false">H395-H394</f>
        <v>80</v>
      </c>
      <c r="I396" s="0" t="n">
        <f aca="false">I395-I394</f>
        <v>482.474652711422</v>
      </c>
      <c r="J396" s="0" t="n">
        <f aca="false">J395-J394</f>
        <v>1150.4748288053</v>
      </c>
    </row>
    <row r="398" customFormat="false" ht="60" hidden="false" customHeight="false" outlineLevel="0" collapsed="false">
      <c r="A398" s="21" t="s">
        <v>63</v>
      </c>
      <c r="B398" s="21" t="s">
        <v>92</v>
      </c>
      <c r="C398" s="21" t="s">
        <v>93</v>
      </c>
      <c r="D398" s="94" t="str">
        <f aca="false">FoodDB!$C$1</f>
        <v>Fat
(g)</v>
      </c>
      <c r="E398" s="94" t="str">
        <f aca="false">FoodDB!$D$1</f>
        <v> Carbs
(g)</v>
      </c>
      <c r="F398" s="94" t="str">
        <f aca="false">FoodDB!$E$1</f>
        <v>Protein
(g)</v>
      </c>
      <c r="G398" s="94" t="str">
        <f aca="false">FoodDB!$F$1</f>
        <v>Fat
(Cal)</v>
      </c>
      <c r="H398" s="94" t="str">
        <f aca="false">FoodDB!$G$1</f>
        <v>Carb
(Cal)</v>
      </c>
      <c r="I398" s="94" t="str">
        <f aca="false">FoodDB!$H$1</f>
        <v>Protein
(Cal)</v>
      </c>
      <c r="J398" s="94" t="str">
        <f aca="false">FoodDB!$I$1</f>
        <v>Total
Calories</v>
      </c>
      <c r="K398" s="94"/>
      <c r="L398" s="94" t="s">
        <v>109</v>
      </c>
      <c r="M398" s="94" t="s">
        <v>110</v>
      </c>
      <c r="N398" s="94" t="s">
        <v>111</v>
      </c>
      <c r="O398" s="94" t="s">
        <v>112</v>
      </c>
      <c r="P398" s="94" t="s">
        <v>117</v>
      </c>
      <c r="Q398" s="94" t="s">
        <v>118</v>
      </c>
      <c r="R398" s="94" t="s">
        <v>119</v>
      </c>
      <c r="S398" s="94" t="s">
        <v>120</v>
      </c>
    </row>
    <row r="399" customFormat="false" ht="15" hidden="false" customHeight="false" outlineLevel="0" collapsed="false">
      <c r="A399" s="95" t="n">
        <f aca="false">A387+1</f>
        <v>43027</v>
      </c>
      <c r="B399" s="96" t="s">
        <v>107</v>
      </c>
      <c r="C399" s="97" t="n">
        <v>0</v>
      </c>
      <c r="D399" s="0" t="n">
        <f aca="false">$C399*VLOOKUP($B399,FoodDB!$A$2:$I$1014,3,0)</f>
        <v>0</v>
      </c>
      <c r="E399" s="0" t="n">
        <f aca="false">$C399*VLOOKUP($B399,FoodDB!$A$2:$I$1014,4,0)</f>
        <v>0</v>
      </c>
      <c r="F399" s="0" t="n">
        <f aca="false">$C399*VLOOKUP($B399,FoodDB!$A$2:$I$1014,5,0)</f>
        <v>0</v>
      </c>
      <c r="G399" s="0" t="n">
        <f aca="false">$C399*VLOOKUP($B399,FoodDB!$A$2:$I$1014,6,0)</f>
        <v>0</v>
      </c>
      <c r="H399" s="0" t="n">
        <f aca="false">$C399*VLOOKUP($B399,FoodDB!$A$2:$I$1014,7,0)</f>
        <v>0</v>
      </c>
      <c r="I399" s="0" t="n">
        <f aca="false">$C399*VLOOKUP($B399,FoodDB!$A$2:$I$1014,8,0)</f>
        <v>0</v>
      </c>
      <c r="J399" s="0" t="n">
        <f aca="false">$C399*VLOOKUP($B399,FoodDB!$A$2:$I$1014,9,0)</f>
        <v>0</v>
      </c>
      <c r="L399" s="0" t="n">
        <f aca="false">SUM(G399:G405)</f>
        <v>0</v>
      </c>
      <c r="M399" s="0" t="n">
        <f aca="false">SUM(H399:H405)</f>
        <v>0</v>
      </c>
      <c r="N399" s="0" t="n">
        <f aca="false">SUM(I399:I405)</f>
        <v>0</v>
      </c>
      <c r="O399" s="0" t="n">
        <f aca="false">SUM(L399:N399)</f>
        <v>0</v>
      </c>
      <c r="P399" s="100" t="n">
        <f aca="false">VLOOKUP($A399,LossChart!$A$3:$AB$105,14,0)-L399</f>
        <v>594.426902552685</v>
      </c>
      <c r="Q399" s="100" t="n">
        <f aca="false">VLOOKUP($A399,LossChart!$A$3:$AB$105,15,0)-M399</f>
        <v>80</v>
      </c>
      <c r="R399" s="100" t="n">
        <f aca="false">VLOOKUP($A399,LossChart!$A$3:$AB$105,16,0)-N399</f>
        <v>482.474652711422</v>
      </c>
      <c r="S399" s="100" t="n">
        <f aca="false">VLOOKUP($A399,LossChart!$A$3:$AB$105,17,0)-O399</f>
        <v>1156.90155526411</v>
      </c>
    </row>
    <row r="400" customFormat="false" ht="15" hidden="false" customHeight="false" outlineLevel="0" collapsed="false">
      <c r="B400" s="96" t="s">
        <v>107</v>
      </c>
      <c r="C400" s="97" t="n">
        <v>0</v>
      </c>
      <c r="D400" s="0" t="n">
        <f aca="false">$C400*VLOOKUP($B400,FoodDB!$A$2:$I$1014,3,0)</f>
        <v>0</v>
      </c>
      <c r="E400" s="0" t="n">
        <f aca="false">$C400*VLOOKUP($B400,FoodDB!$A$2:$I$1014,4,0)</f>
        <v>0</v>
      </c>
      <c r="F400" s="0" t="n">
        <f aca="false">$C400*VLOOKUP($B400,FoodDB!$A$2:$I$1014,5,0)</f>
        <v>0</v>
      </c>
      <c r="G400" s="0" t="n">
        <f aca="false">$C400*VLOOKUP($B400,FoodDB!$A$2:$I$1014,6,0)</f>
        <v>0</v>
      </c>
      <c r="H400" s="0" t="n">
        <f aca="false">$C400*VLOOKUP($B400,FoodDB!$A$2:$I$1014,7,0)</f>
        <v>0</v>
      </c>
      <c r="I400" s="0" t="n">
        <f aca="false">$C400*VLOOKUP($B400,FoodDB!$A$2:$I$1014,8,0)</f>
        <v>0</v>
      </c>
      <c r="J400" s="0" t="n">
        <f aca="false">$C400*VLOOKUP($B400,FoodDB!$A$2:$I$1014,9,0)</f>
        <v>0</v>
      </c>
    </row>
    <row r="401" customFormat="false" ht="15" hidden="false" customHeight="false" outlineLevel="0" collapsed="false">
      <c r="B401" s="96" t="s">
        <v>107</v>
      </c>
      <c r="C401" s="97" t="n">
        <v>0</v>
      </c>
      <c r="D401" s="0" t="n">
        <f aca="false">$C401*VLOOKUP($B401,FoodDB!$A$2:$I$1014,3,0)</f>
        <v>0</v>
      </c>
      <c r="E401" s="0" t="n">
        <f aca="false">$C401*VLOOKUP($B401,FoodDB!$A$2:$I$1014,4,0)</f>
        <v>0</v>
      </c>
      <c r="F401" s="0" t="n">
        <f aca="false">$C401*VLOOKUP($B401,FoodDB!$A$2:$I$1014,5,0)</f>
        <v>0</v>
      </c>
      <c r="G401" s="0" t="n">
        <f aca="false">$C401*VLOOKUP($B401,FoodDB!$A$2:$I$1014,6,0)</f>
        <v>0</v>
      </c>
      <c r="H401" s="0" t="n">
        <f aca="false">$C401*VLOOKUP($B401,FoodDB!$A$2:$I$1014,7,0)</f>
        <v>0</v>
      </c>
      <c r="I401" s="0" t="n">
        <f aca="false">$C401*VLOOKUP($B401,FoodDB!$A$2:$I$1014,8,0)</f>
        <v>0</v>
      </c>
      <c r="J401" s="0" t="n">
        <f aca="false">$C401*VLOOKUP($B401,FoodDB!$A$2:$I$1014,9,0)</f>
        <v>0</v>
      </c>
    </row>
    <row r="402" customFormat="false" ht="15" hidden="false" customHeight="false" outlineLevel="0" collapsed="false">
      <c r="B402" s="96" t="s">
        <v>107</v>
      </c>
      <c r="C402" s="97" t="n">
        <v>0</v>
      </c>
      <c r="D402" s="0" t="n">
        <f aca="false">$C402*VLOOKUP($B402,FoodDB!$A$2:$I$1014,3,0)</f>
        <v>0</v>
      </c>
      <c r="E402" s="0" t="n">
        <f aca="false">$C402*VLOOKUP($B402,FoodDB!$A$2:$I$1014,4,0)</f>
        <v>0</v>
      </c>
      <c r="F402" s="0" t="n">
        <f aca="false">$C402*VLOOKUP($B402,FoodDB!$A$2:$I$1014,5,0)</f>
        <v>0</v>
      </c>
      <c r="G402" s="0" t="n">
        <f aca="false">$C402*VLOOKUP($B402,FoodDB!$A$2:$I$1014,6,0)</f>
        <v>0</v>
      </c>
      <c r="H402" s="0" t="n">
        <f aca="false">$C402*VLOOKUP($B402,FoodDB!$A$2:$I$1014,7,0)</f>
        <v>0</v>
      </c>
      <c r="I402" s="0" t="n">
        <f aca="false">$C402*VLOOKUP($B402,FoodDB!$A$2:$I$1014,8,0)</f>
        <v>0</v>
      </c>
      <c r="J402" s="0" t="n">
        <f aca="false">$C402*VLOOKUP($B402,FoodDB!$A$2:$I$1014,9,0)</f>
        <v>0</v>
      </c>
    </row>
    <row r="403" customFormat="false" ht="15" hidden="false" customHeight="false" outlineLevel="0" collapsed="false">
      <c r="B403" s="96" t="s">
        <v>107</v>
      </c>
      <c r="C403" s="97" t="n">
        <v>0</v>
      </c>
      <c r="D403" s="0" t="n">
        <f aca="false">$C403*VLOOKUP($B403,FoodDB!$A$2:$I$1014,3,0)</f>
        <v>0</v>
      </c>
      <c r="E403" s="0" t="n">
        <f aca="false">$C403*VLOOKUP($B403,FoodDB!$A$2:$I$1014,4,0)</f>
        <v>0</v>
      </c>
      <c r="F403" s="0" t="n">
        <f aca="false">$C403*VLOOKUP($B403,FoodDB!$A$2:$I$1014,5,0)</f>
        <v>0</v>
      </c>
      <c r="G403" s="0" t="n">
        <f aca="false">$C403*VLOOKUP($B403,FoodDB!$A$2:$I$1014,6,0)</f>
        <v>0</v>
      </c>
      <c r="H403" s="0" t="n">
        <f aca="false">$C403*VLOOKUP($B403,FoodDB!$A$2:$I$1014,7,0)</f>
        <v>0</v>
      </c>
      <c r="I403" s="0" t="n">
        <f aca="false">$C403*VLOOKUP($B403,FoodDB!$A$2:$I$1014,8,0)</f>
        <v>0</v>
      </c>
      <c r="J403" s="0" t="n">
        <f aca="false">$C403*VLOOKUP($B403,FoodDB!$A$2:$I$1014,9,0)</f>
        <v>0</v>
      </c>
    </row>
    <row r="404" customFormat="false" ht="15" hidden="false" customHeight="false" outlineLevel="0" collapsed="false">
      <c r="B404" s="96" t="s">
        <v>107</v>
      </c>
      <c r="C404" s="97" t="n">
        <v>0</v>
      </c>
      <c r="D404" s="0" t="n">
        <f aca="false">$C404*VLOOKUP($B404,FoodDB!$A$2:$I$1014,3,0)</f>
        <v>0</v>
      </c>
      <c r="E404" s="0" t="n">
        <f aca="false">$C404*VLOOKUP($B404,FoodDB!$A$2:$I$1014,4,0)</f>
        <v>0</v>
      </c>
      <c r="F404" s="0" t="n">
        <f aca="false">$C404*VLOOKUP($B404,FoodDB!$A$2:$I$1014,5,0)</f>
        <v>0</v>
      </c>
      <c r="G404" s="0" t="n">
        <f aca="false">$C404*VLOOKUP($B404,FoodDB!$A$2:$I$1014,6,0)</f>
        <v>0</v>
      </c>
      <c r="H404" s="0" t="n">
        <f aca="false">$C404*VLOOKUP($B404,FoodDB!$A$2:$I$1014,7,0)</f>
        <v>0</v>
      </c>
      <c r="I404" s="0" t="n">
        <f aca="false">$C404*VLOOKUP($B404,FoodDB!$A$2:$I$1014,8,0)</f>
        <v>0</v>
      </c>
      <c r="J404" s="0" t="n">
        <f aca="false">$C404*VLOOKUP($B404,FoodDB!$A$2:$I$1014,9,0)</f>
        <v>0</v>
      </c>
    </row>
    <row r="405" customFormat="false" ht="15" hidden="false" customHeight="false" outlineLevel="0" collapsed="false">
      <c r="B405" s="96" t="s">
        <v>107</v>
      </c>
      <c r="C405" s="97" t="n">
        <v>0</v>
      </c>
      <c r="D405" s="0" t="n">
        <f aca="false">$C405*VLOOKUP($B405,FoodDB!$A$2:$I$1014,3,0)</f>
        <v>0</v>
      </c>
      <c r="E405" s="0" t="n">
        <f aca="false">$C405*VLOOKUP($B405,FoodDB!$A$2:$I$1014,4,0)</f>
        <v>0</v>
      </c>
      <c r="F405" s="0" t="n">
        <f aca="false">$C405*VLOOKUP($B405,FoodDB!$A$2:$I$1014,5,0)</f>
        <v>0</v>
      </c>
      <c r="G405" s="0" t="n">
        <f aca="false">$C405*VLOOKUP($B405,FoodDB!$A$2:$I$1014,6,0)</f>
        <v>0</v>
      </c>
      <c r="H405" s="0" t="n">
        <f aca="false">$C405*VLOOKUP($B405,FoodDB!$A$2:$I$1014,7,0)</f>
        <v>0</v>
      </c>
      <c r="I405" s="0" t="n">
        <f aca="false">$C405*VLOOKUP($B405,FoodDB!$A$2:$I$1014,8,0)</f>
        <v>0</v>
      </c>
      <c r="J405" s="0" t="n">
        <f aca="false">$C405*VLOOKUP($B405,FoodDB!$A$2:$I$1014,9,0)</f>
        <v>0</v>
      </c>
    </row>
    <row r="406" customFormat="false" ht="15" hidden="false" customHeight="false" outlineLevel="0" collapsed="false">
      <c r="A406" s="0" t="s">
        <v>97</v>
      </c>
      <c r="G406" s="0" t="n">
        <f aca="false">SUM(G399:G405)</f>
        <v>0</v>
      </c>
      <c r="H406" s="0" t="n">
        <f aca="false">SUM(H399:H405)</f>
        <v>0</v>
      </c>
      <c r="I406" s="0" t="n">
        <f aca="false">SUM(I399:I405)</f>
        <v>0</v>
      </c>
      <c r="J406" s="0" t="n">
        <f aca="false">SUM(G406:I406)</f>
        <v>0</v>
      </c>
    </row>
    <row r="407" customFormat="false" ht="15" hidden="false" customHeight="false" outlineLevel="0" collapsed="false">
      <c r="A407" s="0" t="s">
        <v>101</v>
      </c>
      <c r="B407" s="0" t="s">
        <v>102</v>
      </c>
      <c r="E407" s="100"/>
      <c r="F407" s="100"/>
      <c r="G407" s="100" t="n">
        <f aca="false">VLOOKUP($A399,LossChart!$A$3:$AB$105,14,0)</f>
        <v>594.426902552685</v>
      </c>
      <c r="H407" s="100" t="n">
        <f aca="false">VLOOKUP($A399,LossChart!$A$3:$AB$105,15,0)</f>
        <v>80</v>
      </c>
      <c r="I407" s="100" t="n">
        <f aca="false">VLOOKUP($A399,LossChart!$A$3:$AB$105,16,0)</f>
        <v>482.474652711422</v>
      </c>
      <c r="J407" s="100" t="n">
        <f aca="false">VLOOKUP($A399,LossChart!$A$3:$AB$105,17,0)</f>
        <v>1156.90155526411</v>
      </c>
      <c r="K407" s="100"/>
    </row>
    <row r="408" customFormat="false" ht="15" hidden="false" customHeight="false" outlineLevel="0" collapsed="false">
      <c r="A408" s="0" t="s">
        <v>103</v>
      </c>
      <c r="G408" s="0" t="n">
        <f aca="false">G407-G406</f>
        <v>594.426902552685</v>
      </c>
      <c r="H408" s="0" t="n">
        <f aca="false">H407-H406</f>
        <v>80</v>
      </c>
      <c r="I408" s="0" t="n">
        <f aca="false">I407-I406</f>
        <v>482.474652711422</v>
      </c>
      <c r="J408" s="0" t="n">
        <f aca="false">J407-J406</f>
        <v>1156.90155526411</v>
      </c>
    </row>
    <row r="410" customFormat="false" ht="60" hidden="false" customHeight="false" outlineLevel="0" collapsed="false">
      <c r="A410" s="21" t="s">
        <v>63</v>
      </c>
      <c r="B410" s="21" t="s">
        <v>92</v>
      </c>
      <c r="C410" s="21" t="s">
        <v>93</v>
      </c>
      <c r="D410" s="94" t="str">
        <f aca="false">FoodDB!$C$1</f>
        <v>Fat
(g)</v>
      </c>
      <c r="E410" s="94" t="str">
        <f aca="false">FoodDB!$D$1</f>
        <v> Carbs
(g)</v>
      </c>
      <c r="F410" s="94" t="str">
        <f aca="false">FoodDB!$E$1</f>
        <v>Protein
(g)</v>
      </c>
      <c r="G410" s="94" t="str">
        <f aca="false">FoodDB!$F$1</f>
        <v>Fat
(Cal)</v>
      </c>
      <c r="H410" s="94" t="str">
        <f aca="false">FoodDB!$G$1</f>
        <v>Carb
(Cal)</v>
      </c>
      <c r="I410" s="94" t="str">
        <f aca="false">FoodDB!$H$1</f>
        <v>Protein
(Cal)</v>
      </c>
      <c r="J410" s="94" t="str">
        <f aca="false">FoodDB!$I$1</f>
        <v>Total
Calories</v>
      </c>
      <c r="K410" s="94"/>
      <c r="L410" s="94" t="s">
        <v>109</v>
      </c>
      <c r="M410" s="94" t="s">
        <v>110</v>
      </c>
      <c r="N410" s="94" t="s">
        <v>111</v>
      </c>
      <c r="O410" s="94" t="s">
        <v>112</v>
      </c>
      <c r="P410" s="94" t="s">
        <v>117</v>
      </c>
      <c r="Q410" s="94" t="s">
        <v>118</v>
      </c>
      <c r="R410" s="94" t="s">
        <v>119</v>
      </c>
      <c r="S410" s="94" t="s">
        <v>120</v>
      </c>
    </row>
    <row r="411" customFormat="false" ht="15" hidden="false" customHeight="false" outlineLevel="0" collapsed="false">
      <c r="A411" s="95" t="n">
        <f aca="false">A399+1</f>
        <v>43028</v>
      </c>
      <c r="B411" s="96" t="s">
        <v>107</v>
      </c>
      <c r="C411" s="97" t="n">
        <v>0</v>
      </c>
      <c r="D411" s="0" t="n">
        <f aca="false">$C411*VLOOKUP($B411,FoodDB!$A$2:$I$1014,3,0)</f>
        <v>0</v>
      </c>
      <c r="E411" s="0" t="n">
        <f aca="false">$C411*VLOOKUP($B411,FoodDB!$A$2:$I$1014,4,0)</f>
        <v>0</v>
      </c>
      <c r="F411" s="0" t="n">
        <f aca="false">$C411*VLOOKUP($B411,FoodDB!$A$2:$I$1014,5,0)</f>
        <v>0</v>
      </c>
      <c r="G411" s="0" t="n">
        <f aca="false">$C411*VLOOKUP($B411,FoodDB!$A$2:$I$1014,6,0)</f>
        <v>0</v>
      </c>
      <c r="H411" s="0" t="n">
        <f aca="false">$C411*VLOOKUP($B411,FoodDB!$A$2:$I$1014,7,0)</f>
        <v>0</v>
      </c>
      <c r="I411" s="0" t="n">
        <f aca="false">$C411*VLOOKUP($B411,FoodDB!$A$2:$I$1014,8,0)</f>
        <v>0</v>
      </c>
      <c r="J411" s="0" t="n">
        <f aca="false">$C411*VLOOKUP($B411,FoodDB!$A$2:$I$1014,9,0)</f>
        <v>0</v>
      </c>
      <c r="L411" s="0" t="n">
        <f aca="false">SUM(G411:G417)</f>
        <v>0</v>
      </c>
      <c r="M411" s="0" t="n">
        <f aca="false">SUM(H411:H417)</f>
        <v>0</v>
      </c>
      <c r="N411" s="0" t="n">
        <f aca="false">SUM(I411:I417)</f>
        <v>0</v>
      </c>
      <c r="O411" s="0" t="n">
        <f aca="false">SUM(L411:N411)</f>
        <v>0</v>
      </c>
      <c r="P411" s="100" t="n">
        <f aca="false">VLOOKUP($A411,LossChart!$A$3:$AB$105,14,0)-L411</f>
        <v>600.796706577144</v>
      </c>
      <c r="Q411" s="100" t="n">
        <f aca="false">VLOOKUP($A411,LossChart!$A$3:$AB$105,15,0)-M411</f>
        <v>80</v>
      </c>
      <c r="R411" s="100" t="n">
        <f aca="false">VLOOKUP($A411,LossChart!$A$3:$AB$105,16,0)-N411</f>
        <v>482.474652711422</v>
      </c>
      <c r="S411" s="100" t="n">
        <f aca="false">VLOOKUP($A411,LossChart!$A$3:$AB$105,17,0)-O411</f>
        <v>1163.27135928857</v>
      </c>
    </row>
    <row r="412" customFormat="false" ht="15" hidden="false" customHeight="false" outlineLevel="0" collapsed="false">
      <c r="B412" s="96" t="s">
        <v>107</v>
      </c>
      <c r="C412" s="97" t="n">
        <v>0</v>
      </c>
      <c r="D412" s="0" t="n">
        <f aca="false">$C412*VLOOKUP($B412,FoodDB!$A$2:$I$1014,3,0)</f>
        <v>0</v>
      </c>
      <c r="E412" s="0" t="n">
        <f aca="false">$C412*VLOOKUP($B412,FoodDB!$A$2:$I$1014,4,0)</f>
        <v>0</v>
      </c>
      <c r="F412" s="0" t="n">
        <f aca="false">$C412*VLOOKUP($B412,FoodDB!$A$2:$I$1014,5,0)</f>
        <v>0</v>
      </c>
      <c r="G412" s="0" t="n">
        <f aca="false">$C412*VLOOKUP($B412,FoodDB!$A$2:$I$1014,6,0)</f>
        <v>0</v>
      </c>
      <c r="H412" s="0" t="n">
        <f aca="false">$C412*VLOOKUP($B412,FoodDB!$A$2:$I$1014,7,0)</f>
        <v>0</v>
      </c>
      <c r="I412" s="0" t="n">
        <f aca="false">$C412*VLOOKUP($B412,FoodDB!$A$2:$I$1014,8,0)</f>
        <v>0</v>
      </c>
      <c r="J412" s="0" t="n">
        <f aca="false">$C412*VLOOKUP($B412,FoodDB!$A$2:$I$1014,9,0)</f>
        <v>0</v>
      </c>
    </row>
    <row r="413" customFormat="false" ht="15" hidden="false" customHeight="false" outlineLevel="0" collapsed="false">
      <c r="B413" s="96" t="s">
        <v>107</v>
      </c>
      <c r="C413" s="97" t="n">
        <v>0</v>
      </c>
      <c r="D413" s="0" t="n">
        <f aca="false">$C413*VLOOKUP($B413,FoodDB!$A$2:$I$1014,3,0)</f>
        <v>0</v>
      </c>
      <c r="E413" s="0" t="n">
        <f aca="false">$C413*VLOOKUP($B413,FoodDB!$A$2:$I$1014,4,0)</f>
        <v>0</v>
      </c>
      <c r="F413" s="0" t="n">
        <f aca="false">$C413*VLOOKUP($B413,FoodDB!$A$2:$I$1014,5,0)</f>
        <v>0</v>
      </c>
      <c r="G413" s="0" t="n">
        <f aca="false">$C413*VLOOKUP($B413,FoodDB!$A$2:$I$1014,6,0)</f>
        <v>0</v>
      </c>
      <c r="H413" s="0" t="n">
        <f aca="false">$C413*VLOOKUP($B413,FoodDB!$A$2:$I$1014,7,0)</f>
        <v>0</v>
      </c>
      <c r="I413" s="0" t="n">
        <f aca="false">$C413*VLOOKUP($B413,FoodDB!$A$2:$I$1014,8,0)</f>
        <v>0</v>
      </c>
      <c r="J413" s="0" t="n">
        <f aca="false">$C413*VLOOKUP($B413,FoodDB!$A$2:$I$1014,9,0)</f>
        <v>0</v>
      </c>
    </row>
    <row r="414" customFormat="false" ht="15" hidden="false" customHeight="false" outlineLevel="0" collapsed="false">
      <c r="B414" s="96" t="s">
        <v>107</v>
      </c>
      <c r="C414" s="97" t="n">
        <v>0</v>
      </c>
      <c r="D414" s="0" t="n">
        <f aca="false">$C414*VLOOKUP($B414,FoodDB!$A$2:$I$1014,3,0)</f>
        <v>0</v>
      </c>
      <c r="E414" s="0" t="n">
        <f aca="false">$C414*VLOOKUP($B414,FoodDB!$A$2:$I$1014,4,0)</f>
        <v>0</v>
      </c>
      <c r="F414" s="0" t="n">
        <f aca="false">$C414*VLOOKUP($B414,FoodDB!$A$2:$I$1014,5,0)</f>
        <v>0</v>
      </c>
      <c r="G414" s="0" t="n">
        <f aca="false">$C414*VLOOKUP($B414,FoodDB!$A$2:$I$1014,6,0)</f>
        <v>0</v>
      </c>
      <c r="H414" s="0" t="n">
        <f aca="false">$C414*VLOOKUP($B414,FoodDB!$A$2:$I$1014,7,0)</f>
        <v>0</v>
      </c>
      <c r="I414" s="0" t="n">
        <f aca="false">$C414*VLOOKUP($B414,FoodDB!$A$2:$I$1014,8,0)</f>
        <v>0</v>
      </c>
      <c r="J414" s="0" t="n">
        <f aca="false">$C414*VLOOKUP($B414,FoodDB!$A$2:$I$1014,9,0)</f>
        <v>0</v>
      </c>
    </row>
    <row r="415" customFormat="false" ht="15" hidden="false" customHeight="false" outlineLevel="0" collapsed="false">
      <c r="B415" s="96" t="s">
        <v>107</v>
      </c>
      <c r="C415" s="97" t="n">
        <v>0</v>
      </c>
      <c r="D415" s="0" t="n">
        <f aca="false">$C415*VLOOKUP($B415,FoodDB!$A$2:$I$1014,3,0)</f>
        <v>0</v>
      </c>
      <c r="E415" s="0" t="n">
        <f aca="false">$C415*VLOOKUP($B415,FoodDB!$A$2:$I$1014,4,0)</f>
        <v>0</v>
      </c>
      <c r="F415" s="0" t="n">
        <f aca="false">$C415*VLOOKUP($B415,FoodDB!$A$2:$I$1014,5,0)</f>
        <v>0</v>
      </c>
      <c r="G415" s="0" t="n">
        <f aca="false">$C415*VLOOKUP($B415,FoodDB!$A$2:$I$1014,6,0)</f>
        <v>0</v>
      </c>
      <c r="H415" s="0" t="n">
        <f aca="false">$C415*VLOOKUP($B415,FoodDB!$A$2:$I$1014,7,0)</f>
        <v>0</v>
      </c>
      <c r="I415" s="0" t="n">
        <f aca="false">$C415*VLOOKUP($B415,FoodDB!$A$2:$I$1014,8,0)</f>
        <v>0</v>
      </c>
      <c r="J415" s="0" t="n">
        <f aca="false">$C415*VLOOKUP($B415,FoodDB!$A$2:$I$1014,9,0)</f>
        <v>0</v>
      </c>
    </row>
    <row r="416" customFormat="false" ht="15" hidden="false" customHeight="false" outlineLevel="0" collapsed="false">
      <c r="B416" s="96" t="s">
        <v>107</v>
      </c>
      <c r="C416" s="97" t="n">
        <v>0</v>
      </c>
      <c r="D416" s="0" t="n">
        <f aca="false">$C416*VLOOKUP($B416,FoodDB!$A$2:$I$1014,3,0)</f>
        <v>0</v>
      </c>
      <c r="E416" s="0" t="n">
        <f aca="false">$C416*VLOOKUP($B416,FoodDB!$A$2:$I$1014,4,0)</f>
        <v>0</v>
      </c>
      <c r="F416" s="0" t="n">
        <f aca="false">$C416*VLOOKUP($B416,FoodDB!$A$2:$I$1014,5,0)</f>
        <v>0</v>
      </c>
      <c r="G416" s="0" t="n">
        <f aca="false">$C416*VLOOKUP($B416,FoodDB!$A$2:$I$1014,6,0)</f>
        <v>0</v>
      </c>
      <c r="H416" s="0" t="n">
        <f aca="false">$C416*VLOOKUP($B416,FoodDB!$A$2:$I$1014,7,0)</f>
        <v>0</v>
      </c>
      <c r="I416" s="0" t="n">
        <f aca="false">$C416*VLOOKUP($B416,FoodDB!$A$2:$I$1014,8,0)</f>
        <v>0</v>
      </c>
      <c r="J416" s="0" t="n">
        <f aca="false">$C416*VLOOKUP($B416,FoodDB!$A$2:$I$1014,9,0)</f>
        <v>0</v>
      </c>
    </row>
    <row r="417" customFormat="false" ht="15" hidden="false" customHeight="false" outlineLevel="0" collapsed="false">
      <c r="B417" s="96" t="s">
        <v>107</v>
      </c>
      <c r="C417" s="97" t="n">
        <v>0</v>
      </c>
      <c r="D417" s="0" t="n">
        <f aca="false">$C417*VLOOKUP($B417,FoodDB!$A$2:$I$1014,3,0)</f>
        <v>0</v>
      </c>
      <c r="E417" s="0" t="n">
        <f aca="false">$C417*VLOOKUP($B417,FoodDB!$A$2:$I$1014,4,0)</f>
        <v>0</v>
      </c>
      <c r="F417" s="0" t="n">
        <f aca="false">$C417*VLOOKUP($B417,FoodDB!$A$2:$I$1014,5,0)</f>
        <v>0</v>
      </c>
      <c r="G417" s="0" t="n">
        <f aca="false">$C417*VLOOKUP($B417,FoodDB!$A$2:$I$1014,6,0)</f>
        <v>0</v>
      </c>
      <c r="H417" s="0" t="n">
        <f aca="false">$C417*VLOOKUP($B417,FoodDB!$A$2:$I$1014,7,0)</f>
        <v>0</v>
      </c>
      <c r="I417" s="0" t="n">
        <f aca="false">$C417*VLOOKUP($B417,FoodDB!$A$2:$I$1014,8,0)</f>
        <v>0</v>
      </c>
      <c r="J417" s="0" t="n">
        <f aca="false">$C417*VLOOKUP($B417,FoodDB!$A$2:$I$1014,9,0)</f>
        <v>0</v>
      </c>
    </row>
    <row r="418" customFormat="false" ht="15" hidden="false" customHeight="false" outlineLevel="0" collapsed="false">
      <c r="A418" s="0" t="s">
        <v>97</v>
      </c>
      <c r="G418" s="0" t="n">
        <f aca="false">SUM(G411:G417)</f>
        <v>0</v>
      </c>
      <c r="H418" s="0" t="n">
        <f aca="false">SUM(H411:H417)</f>
        <v>0</v>
      </c>
      <c r="I418" s="0" t="n">
        <f aca="false">SUM(I411:I417)</f>
        <v>0</v>
      </c>
      <c r="J418" s="0" t="n">
        <f aca="false">SUM(G418:I418)</f>
        <v>0</v>
      </c>
    </row>
    <row r="419" customFormat="false" ht="15" hidden="false" customHeight="false" outlineLevel="0" collapsed="false">
      <c r="A419" s="0" t="s">
        <v>101</v>
      </c>
      <c r="B419" s="0" t="s">
        <v>102</v>
      </c>
      <c r="E419" s="100"/>
      <c r="F419" s="100"/>
      <c r="G419" s="100" t="n">
        <f aca="false">VLOOKUP($A411,LossChart!$A$3:$AB$105,14,0)</f>
        <v>600.796706577144</v>
      </c>
      <c r="H419" s="100" t="n">
        <f aca="false">VLOOKUP($A411,LossChart!$A$3:$AB$105,15,0)</f>
        <v>80</v>
      </c>
      <c r="I419" s="100" t="n">
        <f aca="false">VLOOKUP($A411,LossChart!$A$3:$AB$105,16,0)</f>
        <v>482.474652711422</v>
      </c>
      <c r="J419" s="100" t="n">
        <f aca="false">VLOOKUP($A411,LossChart!$A$3:$AB$105,17,0)</f>
        <v>1163.27135928857</v>
      </c>
      <c r="K419" s="100"/>
    </row>
    <row r="420" customFormat="false" ht="15" hidden="false" customHeight="false" outlineLevel="0" collapsed="false">
      <c r="A420" s="0" t="s">
        <v>103</v>
      </c>
      <c r="G420" s="0" t="n">
        <f aca="false">G419-G418</f>
        <v>600.796706577144</v>
      </c>
      <c r="H420" s="0" t="n">
        <f aca="false">H419-H418</f>
        <v>80</v>
      </c>
      <c r="I420" s="0" t="n">
        <f aca="false">I419-I418</f>
        <v>482.474652711422</v>
      </c>
      <c r="J420" s="0" t="n">
        <f aca="false">J419-J418</f>
        <v>1163.27135928857</v>
      </c>
    </row>
    <row r="422" customFormat="false" ht="60" hidden="false" customHeight="false" outlineLevel="0" collapsed="false">
      <c r="A422" s="21" t="s">
        <v>63</v>
      </c>
      <c r="B422" s="21" t="s">
        <v>92</v>
      </c>
      <c r="C422" s="21" t="s">
        <v>93</v>
      </c>
      <c r="D422" s="94" t="str">
        <f aca="false">FoodDB!$C$1</f>
        <v>Fat
(g)</v>
      </c>
      <c r="E422" s="94" t="str">
        <f aca="false">FoodDB!$D$1</f>
        <v> Carbs
(g)</v>
      </c>
      <c r="F422" s="94" t="str">
        <f aca="false">FoodDB!$E$1</f>
        <v>Protein
(g)</v>
      </c>
      <c r="G422" s="94" t="str">
        <f aca="false">FoodDB!$F$1</f>
        <v>Fat
(Cal)</v>
      </c>
      <c r="H422" s="94" t="str">
        <f aca="false">FoodDB!$G$1</f>
        <v>Carb
(Cal)</v>
      </c>
      <c r="I422" s="94" t="str">
        <f aca="false">FoodDB!$H$1</f>
        <v>Protein
(Cal)</v>
      </c>
      <c r="J422" s="94" t="str">
        <f aca="false">FoodDB!$I$1</f>
        <v>Total
Calories</v>
      </c>
      <c r="K422" s="94"/>
      <c r="L422" s="94" t="s">
        <v>109</v>
      </c>
      <c r="M422" s="94" t="s">
        <v>110</v>
      </c>
      <c r="N422" s="94" t="s">
        <v>111</v>
      </c>
      <c r="O422" s="94" t="s">
        <v>112</v>
      </c>
      <c r="P422" s="94" t="s">
        <v>117</v>
      </c>
      <c r="Q422" s="94" t="s">
        <v>118</v>
      </c>
      <c r="R422" s="94" t="s">
        <v>119</v>
      </c>
      <c r="S422" s="94" t="s">
        <v>120</v>
      </c>
    </row>
    <row r="423" customFormat="false" ht="15" hidden="false" customHeight="false" outlineLevel="0" collapsed="false">
      <c r="A423" s="95" t="n">
        <f aca="false">A411+1</f>
        <v>43029</v>
      </c>
      <c r="B423" s="96" t="s">
        <v>107</v>
      </c>
      <c r="C423" s="97" t="n">
        <v>0</v>
      </c>
      <c r="D423" s="0" t="n">
        <f aca="false">$C423*VLOOKUP($B423,FoodDB!$A$2:$I$1014,3,0)</f>
        <v>0</v>
      </c>
      <c r="E423" s="0" t="n">
        <f aca="false">$C423*VLOOKUP($B423,FoodDB!$A$2:$I$1014,4,0)</f>
        <v>0</v>
      </c>
      <c r="F423" s="0" t="n">
        <f aca="false">$C423*VLOOKUP($B423,FoodDB!$A$2:$I$1014,5,0)</f>
        <v>0</v>
      </c>
      <c r="G423" s="0" t="n">
        <f aca="false">$C423*VLOOKUP($B423,FoodDB!$A$2:$I$1014,6,0)</f>
        <v>0</v>
      </c>
      <c r="H423" s="0" t="n">
        <f aca="false">$C423*VLOOKUP($B423,FoodDB!$A$2:$I$1014,7,0)</f>
        <v>0</v>
      </c>
      <c r="I423" s="0" t="n">
        <f aca="false">$C423*VLOOKUP($B423,FoodDB!$A$2:$I$1014,8,0)</f>
        <v>0</v>
      </c>
      <c r="J423" s="0" t="n">
        <f aca="false">$C423*VLOOKUP($B423,FoodDB!$A$2:$I$1014,9,0)</f>
        <v>0</v>
      </c>
      <c r="L423" s="0" t="n">
        <f aca="false">SUM(G423:G429)</f>
        <v>0</v>
      </c>
      <c r="M423" s="0" t="n">
        <f aca="false">SUM(H423:H429)</f>
        <v>0</v>
      </c>
      <c r="N423" s="0" t="n">
        <f aca="false">SUM(I423:I429)</f>
        <v>0</v>
      </c>
      <c r="O423" s="0" t="n">
        <f aca="false">SUM(L423:N423)</f>
        <v>0</v>
      </c>
      <c r="P423" s="100" t="n">
        <f aca="false">VLOOKUP($A423,LossChart!$A$3:$AB$105,14,0)-L423</f>
        <v>607.110092337387</v>
      </c>
      <c r="Q423" s="100" t="n">
        <f aca="false">VLOOKUP($A423,LossChart!$A$3:$AB$105,15,0)-M423</f>
        <v>80</v>
      </c>
      <c r="R423" s="100" t="n">
        <f aca="false">VLOOKUP($A423,LossChart!$A$3:$AB$105,16,0)-N423</f>
        <v>482.474652711422</v>
      </c>
      <c r="S423" s="100" t="n">
        <f aca="false">VLOOKUP($A423,LossChart!$A$3:$AB$105,17,0)-O423</f>
        <v>1169.58474504881</v>
      </c>
    </row>
    <row r="424" customFormat="false" ht="15" hidden="false" customHeight="false" outlineLevel="0" collapsed="false">
      <c r="B424" s="96" t="s">
        <v>107</v>
      </c>
      <c r="C424" s="97" t="n">
        <v>0</v>
      </c>
      <c r="D424" s="0" t="n">
        <f aca="false">$C424*VLOOKUP($B424,FoodDB!$A$2:$I$1014,3,0)</f>
        <v>0</v>
      </c>
      <c r="E424" s="0" t="n">
        <f aca="false">$C424*VLOOKUP($B424,FoodDB!$A$2:$I$1014,4,0)</f>
        <v>0</v>
      </c>
      <c r="F424" s="0" t="n">
        <f aca="false">$C424*VLOOKUP($B424,FoodDB!$A$2:$I$1014,5,0)</f>
        <v>0</v>
      </c>
      <c r="G424" s="0" t="n">
        <f aca="false">$C424*VLOOKUP($B424,FoodDB!$A$2:$I$1014,6,0)</f>
        <v>0</v>
      </c>
      <c r="H424" s="0" t="n">
        <f aca="false">$C424*VLOOKUP($B424,FoodDB!$A$2:$I$1014,7,0)</f>
        <v>0</v>
      </c>
      <c r="I424" s="0" t="n">
        <f aca="false">$C424*VLOOKUP($B424,FoodDB!$A$2:$I$1014,8,0)</f>
        <v>0</v>
      </c>
      <c r="J424" s="0" t="n">
        <f aca="false">$C424*VLOOKUP($B424,FoodDB!$A$2:$I$1014,9,0)</f>
        <v>0</v>
      </c>
    </row>
    <row r="425" customFormat="false" ht="15" hidden="false" customHeight="false" outlineLevel="0" collapsed="false">
      <c r="B425" s="96" t="s">
        <v>107</v>
      </c>
      <c r="C425" s="97" t="n">
        <v>0</v>
      </c>
      <c r="D425" s="0" t="n">
        <f aca="false">$C425*VLOOKUP($B425,FoodDB!$A$2:$I$1014,3,0)</f>
        <v>0</v>
      </c>
      <c r="E425" s="0" t="n">
        <f aca="false">$C425*VLOOKUP($B425,FoodDB!$A$2:$I$1014,4,0)</f>
        <v>0</v>
      </c>
      <c r="F425" s="0" t="n">
        <f aca="false">$C425*VLOOKUP($B425,FoodDB!$A$2:$I$1014,5,0)</f>
        <v>0</v>
      </c>
      <c r="G425" s="0" t="n">
        <f aca="false">$C425*VLOOKUP($B425,FoodDB!$A$2:$I$1014,6,0)</f>
        <v>0</v>
      </c>
      <c r="H425" s="0" t="n">
        <f aca="false">$C425*VLOOKUP($B425,FoodDB!$A$2:$I$1014,7,0)</f>
        <v>0</v>
      </c>
      <c r="I425" s="0" t="n">
        <f aca="false">$C425*VLOOKUP($B425,FoodDB!$A$2:$I$1014,8,0)</f>
        <v>0</v>
      </c>
      <c r="J425" s="0" t="n">
        <f aca="false">$C425*VLOOKUP($B425,FoodDB!$A$2:$I$1014,9,0)</f>
        <v>0</v>
      </c>
    </row>
    <row r="426" customFormat="false" ht="15" hidden="false" customHeight="false" outlineLevel="0" collapsed="false">
      <c r="B426" s="96" t="s">
        <v>107</v>
      </c>
      <c r="C426" s="97" t="n">
        <v>0</v>
      </c>
      <c r="D426" s="0" t="n">
        <f aca="false">$C426*VLOOKUP($B426,FoodDB!$A$2:$I$1014,3,0)</f>
        <v>0</v>
      </c>
      <c r="E426" s="0" t="n">
        <f aca="false">$C426*VLOOKUP($B426,FoodDB!$A$2:$I$1014,4,0)</f>
        <v>0</v>
      </c>
      <c r="F426" s="0" t="n">
        <f aca="false">$C426*VLOOKUP($B426,FoodDB!$A$2:$I$1014,5,0)</f>
        <v>0</v>
      </c>
      <c r="G426" s="0" t="n">
        <f aca="false">$C426*VLOOKUP($B426,FoodDB!$A$2:$I$1014,6,0)</f>
        <v>0</v>
      </c>
      <c r="H426" s="0" t="n">
        <f aca="false">$C426*VLOOKUP($B426,FoodDB!$A$2:$I$1014,7,0)</f>
        <v>0</v>
      </c>
      <c r="I426" s="0" t="n">
        <f aca="false">$C426*VLOOKUP($B426,FoodDB!$A$2:$I$1014,8,0)</f>
        <v>0</v>
      </c>
      <c r="J426" s="0" t="n">
        <f aca="false">$C426*VLOOKUP($B426,FoodDB!$A$2:$I$1014,9,0)</f>
        <v>0</v>
      </c>
    </row>
    <row r="427" customFormat="false" ht="15" hidden="false" customHeight="false" outlineLevel="0" collapsed="false">
      <c r="B427" s="96" t="s">
        <v>107</v>
      </c>
      <c r="C427" s="97" t="n">
        <v>0</v>
      </c>
      <c r="D427" s="0" t="n">
        <f aca="false">$C427*VLOOKUP($B427,FoodDB!$A$2:$I$1014,3,0)</f>
        <v>0</v>
      </c>
      <c r="E427" s="0" t="n">
        <f aca="false">$C427*VLOOKUP($B427,FoodDB!$A$2:$I$1014,4,0)</f>
        <v>0</v>
      </c>
      <c r="F427" s="0" t="n">
        <f aca="false">$C427*VLOOKUP($B427,FoodDB!$A$2:$I$1014,5,0)</f>
        <v>0</v>
      </c>
      <c r="G427" s="0" t="n">
        <f aca="false">$C427*VLOOKUP($B427,FoodDB!$A$2:$I$1014,6,0)</f>
        <v>0</v>
      </c>
      <c r="H427" s="0" t="n">
        <f aca="false">$C427*VLOOKUP($B427,FoodDB!$A$2:$I$1014,7,0)</f>
        <v>0</v>
      </c>
      <c r="I427" s="0" t="n">
        <f aca="false">$C427*VLOOKUP($B427,FoodDB!$A$2:$I$1014,8,0)</f>
        <v>0</v>
      </c>
      <c r="J427" s="0" t="n">
        <f aca="false">$C427*VLOOKUP($B427,FoodDB!$A$2:$I$1014,9,0)</f>
        <v>0</v>
      </c>
    </row>
    <row r="428" customFormat="false" ht="15" hidden="false" customHeight="false" outlineLevel="0" collapsed="false">
      <c r="B428" s="96" t="s">
        <v>107</v>
      </c>
      <c r="C428" s="97" t="n">
        <v>0</v>
      </c>
      <c r="D428" s="0" t="n">
        <f aca="false">$C428*VLOOKUP($B428,FoodDB!$A$2:$I$1014,3,0)</f>
        <v>0</v>
      </c>
      <c r="E428" s="0" t="n">
        <f aca="false">$C428*VLOOKUP($B428,FoodDB!$A$2:$I$1014,4,0)</f>
        <v>0</v>
      </c>
      <c r="F428" s="0" t="n">
        <f aca="false">$C428*VLOOKUP($B428,FoodDB!$A$2:$I$1014,5,0)</f>
        <v>0</v>
      </c>
      <c r="G428" s="0" t="n">
        <f aca="false">$C428*VLOOKUP($B428,FoodDB!$A$2:$I$1014,6,0)</f>
        <v>0</v>
      </c>
      <c r="H428" s="0" t="n">
        <f aca="false">$C428*VLOOKUP($B428,FoodDB!$A$2:$I$1014,7,0)</f>
        <v>0</v>
      </c>
      <c r="I428" s="0" t="n">
        <f aca="false">$C428*VLOOKUP($B428,FoodDB!$A$2:$I$1014,8,0)</f>
        <v>0</v>
      </c>
      <c r="J428" s="0" t="n">
        <f aca="false">$C428*VLOOKUP($B428,FoodDB!$A$2:$I$1014,9,0)</f>
        <v>0</v>
      </c>
    </row>
    <row r="429" customFormat="false" ht="15" hidden="false" customHeight="false" outlineLevel="0" collapsed="false">
      <c r="B429" s="96" t="s">
        <v>107</v>
      </c>
      <c r="C429" s="97" t="n">
        <v>0</v>
      </c>
      <c r="D429" s="0" t="n">
        <f aca="false">$C429*VLOOKUP($B429,FoodDB!$A$2:$I$1014,3,0)</f>
        <v>0</v>
      </c>
      <c r="E429" s="0" t="n">
        <f aca="false">$C429*VLOOKUP($B429,FoodDB!$A$2:$I$1014,4,0)</f>
        <v>0</v>
      </c>
      <c r="F429" s="0" t="n">
        <f aca="false">$C429*VLOOKUP($B429,FoodDB!$A$2:$I$1014,5,0)</f>
        <v>0</v>
      </c>
      <c r="G429" s="0" t="n">
        <f aca="false">$C429*VLOOKUP($B429,FoodDB!$A$2:$I$1014,6,0)</f>
        <v>0</v>
      </c>
      <c r="H429" s="0" t="n">
        <f aca="false">$C429*VLOOKUP($B429,FoodDB!$A$2:$I$1014,7,0)</f>
        <v>0</v>
      </c>
      <c r="I429" s="0" t="n">
        <f aca="false">$C429*VLOOKUP($B429,FoodDB!$A$2:$I$1014,8,0)</f>
        <v>0</v>
      </c>
      <c r="J429" s="0" t="n">
        <f aca="false">$C429*VLOOKUP($B429,FoodDB!$A$2:$I$1014,9,0)</f>
        <v>0</v>
      </c>
    </row>
    <row r="430" customFormat="false" ht="15" hidden="false" customHeight="false" outlineLevel="0" collapsed="false">
      <c r="A430" s="0" t="s">
        <v>97</v>
      </c>
      <c r="G430" s="0" t="n">
        <f aca="false">SUM(G423:G429)</f>
        <v>0</v>
      </c>
      <c r="H430" s="0" t="n">
        <f aca="false">SUM(H423:H429)</f>
        <v>0</v>
      </c>
      <c r="I430" s="0" t="n">
        <f aca="false">SUM(I423:I429)</f>
        <v>0</v>
      </c>
      <c r="J430" s="0" t="n">
        <f aca="false">SUM(G430:I430)</f>
        <v>0</v>
      </c>
    </row>
    <row r="431" customFormat="false" ht="15" hidden="false" customHeight="false" outlineLevel="0" collapsed="false">
      <c r="A431" s="0" t="s">
        <v>101</v>
      </c>
      <c r="B431" s="0" t="s">
        <v>102</v>
      </c>
      <c r="E431" s="100"/>
      <c r="F431" s="100"/>
      <c r="G431" s="100" t="n">
        <f aca="false">VLOOKUP($A423,LossChart!$A$3:$AB$105,14,0)</f>
        <v>607.110092337387</v>
      </c>
      <c r="H431" s="100" t="n">
        <f aca="false">VLOOKUP($A423,LossChart!$A$3:$AB$105,15,0)</f>
        <v>80</v>
      </c>
      <c r="I431" s="100" t="n">
        <f aca="false">VLOOKUP($A423,LossChart!$A$3:$AB$105,16,0)</f>
        <v>482.474652711422</v>
      </c>
      <c r="J431" s="100" t="n">
        <f aca="false">VLOOKUP($A423,LossChart!$A$3:$AB$105,17,0)</f>
        <v>1169.58474504881</v>
      </c>
      <c r="K431" s="100"/>
    </row>
    <row r="432" customFormat="false" ht="15" hidden="false" customHeight="false" outlineLevel="0" collapsed="false">
      <c r="A432" s="0" t="s">
        <v>103</v>
      </c>
      <c r="G432" s="0" t="n">
        <f aca="false">G431-G430</f>
        <v>607.110092337387</v>
      </c>
      <c r="H432" s="0" t="n">
        <f aca="false">H431-H430</f>
        <v>80</v>
      </c>
      <c r="I432" s="0" t="n">
        <f aca="false">I431-I430</f>
        <v>482.474652711422</v>
      </c>
      <c r="J432" s="0" t="n">
        <f aca="false">J431-J430</f>
        <v>1169.58474504881</v>
      </c>
    </row>
    <row r="434" customFormat="false" ht="60" hidden="false" customHeight="false" outlineLevel="0" collapsed="false">
      <c r="A434" s="21" t="s">
        <v>63</v>
      </c>
      <c r="B434" s="21" t="s">
        <v>92</v>
      </c>
      <c r="C434" s="21" t="s">
        <v>93</v>
      </c>
      <c r="D434" s="94" t="str">
        <f aca="false">FoodDB!$C$1</f>
        <v>Fat
(g)</v>
      </c>
      <c r="E434" s="94" t="str">
        <f aca="false">FoodDB!$D$1</f>
        <v> Carbs
(g)</v>
      </c>
      <c r="F434" s="94" t="str">
        <f aca="false">FoodDB!$E$1</f>
        <v>Protein
(g)</v>
      </c>
      <c r="G434" s="94" t="str">
        <f aca="false">FoodDB!$F$1</f>
        <v>Fat
(Cal)</v>
      </c>
      <c r="H434" s="94" t="str">
        <f aca="false">FoodDB!$G$1</f>
        <v>Carb
(Cal)</v>
      </c>
      <c r="I434" s="94" t="str">
        <f aca="false">FoodDB!$H$1</f>
        <v>Protein
(Cal)</v>
      </c>
      <c r="J434" s="94" t="str">
        <f aca="false">FoodDB!$I$1</f>
        <v>Total
Calories</v>
      </c>
      <c r="K434" s="94"/>
      <c r="L434" s="94" t="s">
        <v>109</v>
      </c>
      <c r="M434" s="94" t="s">
        <v>110</v>
      </c>
      <c r="N434" s="94" t="s">
        <v>111</v>
      </c>
      <c r="O434" s="94" t="s">
        <v>112</v>
      </c>
      <c r="P434" s="94" t="s">
        <v>117</v>
      </c>
      <c r="Q434" s="94" t="s">
        <v>118</v>
      </c>
      <c r="R434" s="94" t="s">
        <v>119</v>
      </c>
      <c r="S434" s="94" t="s">
        <v>120</v>
      </c>
    </row>
    <row r="435" customFormat="false" ht="15" hidden="false" customHeight="false" outlineLevel="0" collapsed="false">
      <c r="A435" s="95" t="n">
        <f aca="false">A423+1</f>
        <v>43030</v>
      </c>
      <c r="B435" s="96" t="s">
        <v>107</v>
      </c>
      <c r="C435" s="97" t="n">
        <v>0</v>
      </c>
      <c r="D435" s="0" t="n">
        <f aca="false">$C435*VLOOKUP($B435,FoodDB!$A$2:$I$1014,3,0)</f>
        <v>0</v>
      </c>
      <c r="E435" s="0" t="n">
        <f aca="false">$C435*VLOOKUP($B435,FoodDB!$A$2:$I$1014,4,0)</f>
        <v>0</v>
      </c>
      <c r="F435" s="0" t="n">
        <f aca="false">$C435*VLOOKUP($B435,FoodDB!$A$2:$I$1014,5,0)</f>
        <v>0</v>
      </c>
      <c r="G435" s="0" t="n">
        <f aca="false">$C435*VLOOKUP($B435,FoodDB!$A$2:$I$1014,6,0)</f>
        <v>0</v>
      </c>
      <c r="H435" s="0" t="n">
        <f aca="false">$C435*VLOOKUP($B435,FoodDB!$A$2:$I$1014,7,0)</f>
        <v>0</v>
      </c>
      <c r="I435" s="0" t="n">
        <f aca="false">$C435*VLOOKUP($B435,FoodDB!$A$2:$I$1014,8,0)</f>
        <v>0</v>
      </c>
      <c r="J435" s="0" t="n">
        <f aca="false">$C435*VLOOKUP($B435,FoodDB!$A$2:$I$1014,9,0)</f>
        <v>0</v>
      </c>
      <c r="L435" s="0" t="n">
        <f aca="false">SUM(G435:G441)</f>
        <v>0</v>
      </c>
      <c r="M435" s="0" t="n">
        <f aca="false">SUM(H435:H441)</f>
        <v>0</v>
      </c>
      <c r="N435" s="0" t="n">
        <f aca="false">SUM(I435:I441)</f>
        <v>0</v>
      </c>
      <c r="O435" s="0" t="n">
        <f aca="false">SUM(L435:N435)</f>
        <v>0</v>
      </c>
      <c r="P435" s="100" t="n">
        <f aca="false">VLOOKUP($A435,LossChart!$A$3:$AB$105,14,0)-L435</f>
        <v>613.367559538038</v>
      </c>
      <c r="Q435" s="100" t="n">
        <f aca="false">VLOOKUP($A435,LossChart!$A$3:$AB$105,15,0)-M435</f>
        <v>80</v>
      </c>
      <c r="R435" s="100" t="n">
        <f aca="false">VLOOKUP($A435,LossChart!$A$3:$AB$105,16,0)-N435</f>
        <v>482.474652711422</v>
      </c>
      <c r="S435" s="100" t="n">
        <f aca="false">VLOOKUP($A435,LossChart!$A$3:$AB$105,17,0)-O435</f>
        <v>1175.84221224946</v>
      </c>
    </row>
    <row r="436" customFormat="false" ht="15" hidden="false" customHeight="false" outlineLevel="0" collapsed="false">
      <c r="B436" s="96" t="s">
        <v>107</v>
      </c>
      <c r="C436" s="97" t="n">
        <v>0</v>
      </c>
      <c r="D436" s="0" t="n">
        <f aca="false">$C436*VLOOKUP($B436,FoodDB!$A$2:$I$1014,3,0)</f>
        <v>0</v>
      </c>
      <c r="E436" s="0" t="n">
        <f aca="false">$C436*VLOOKUP($B436,FoodDB!$A$2:$I$1014,4,0)</f>
        <v>0</v>
      </c>
      <c r="F436" s="0" t="n">
        <f aca="false">$C436*VLOOKUP($B436,FoodDB!$A$2:$I$1014,5,0)</f>
        <v>0</v>
      </c>
      <c r="G436" s="0" t="n">
        <f aca="false">$C436*VLOOKUP($B436,FoodDB!$A$2:$I$1014,6,0)</f>
        <v>0</v>
      </c>
      <c r="H436" s="0" t="n">
        <f aca="false">$C436*VLOOKUP($B436,FoodDB!$A$2:$I$1014,7,0)</f>
        <v>0</v>
      </c>
      <c r="I436" s="0" t="n">
        <f aca="false">$C436*VLOOKUP($B436,FoodDB!$A$2:$I$1014,8,0)</f>
        <v>0</v>
      </c>
      <c r="J436" s="0" t="n">
        <f aca="false">$C436*VLOOKUP($B436,FoodDB!$A$2:$I$1014,9,0)</f>
        <v>0</v>
      </c>
    </row>
    <row r="437" customFormat="false" ht="15" hidden="false" customHeight="false" outlineLevel="0" collapsed="false">
      <c r="B437" s="96" t="s">
        <v>107</v>
      </c>
      <c r="C437" s="97" t="n">
        <v>0</v>
      </c>
      <c r="D437" s="0" t="n">
        <f aca="false">$C437*VLOOKUP($B437,FoodDB!$A$2:$I$1014,3,0)</f>
        <v>0</v>
      </c>
      <c r="E437" s="0" t="n">
        <f aca="false">$C437*VLOOKUP($B437,FoodDB!$A$2:$I$1014,4,0)</f>
        <v>0</v>
      </c>
      <c r="F437" s="0" t="n">
        <f aca="false">$C437*VLOOKUP($B437,FoodDB!$A$2:$I$1014,5,0)</f>
        <v>0</v>
      </c>
      <c r="G437" s="0" t="n">
        <f aca="false">$C437*VLOOKUP($B437,FoodDB!$A$2:$I$1014,6,0)</f>
        <v>0</v>
      </c>
      <c r="H437" s="0" t="n">
        <f aca="false">$C437*VLOOKUP($B437,FoodDB!$A$2:$I$1014,7,0)</f>
        <v>0</v>
      </c>
      <c r="I437" s="0" t="n">
        <f aca="false">$C437*VLOOKUP($B437,FoodDB!$A$2:$I$1014,8,0)</f>
        <v>0</v>
      </c>
      <c r="J437" s="0" t="n">
        <f aca="false">$C437*VLOOKUP($B437,FoodDB!$A$2:$I$1014,9,0)</f>
        <v>0</v>
      </c>
    </row>
    <row r="438" customFormat="false" ht="15" hidden="false" customHeight="false" outlineLevel="0" collapsed="false">
      <c r="B438" s="96" t="s">
        <v>107</v>
      </c>
      <c r="C438" s="97" t="n">
        <v>0</v>
      </c>
      <c r="D438" s="0" t="n">
        <f aca="false">$C438*VLOOKUP($B438,FoodDB!$A$2:$I$1014,3,0)</f>
        <v>0</v>
      </c>
      <c r="E438" s="0" t="n">
        <f aca="false">$C438*VLOOKUP($B438,FoodDB!$A$2:$I$1014,4,0)</f>
        <v>0</v>
      </c>
      <c r="F438" s="0" t="n">
        <f aca="false">$C438*VLOOKUP($B438,FoodDB!$A$2:$I$1014,5,0)</f>
        <v>0</v>
      </c>
      <c r="G438" s="0" t="n">
        <f aca="false">$C438*VLOOKUP($B438,FoodDB!$A$2:$I$1014,6,0)</f>
        <v>0</v>
      </c>
      <c r="H438" s="0" t="n">
        <f aca="false">$C438*VLOOKUP($B438,FoodDB!$A$2:$I$1014,7,0)</f>
        <v>0</v>
      </c>
      <c r="I438" s="0" t="n">
        <f aca="false">$C438*VLOOKUP($B438,FoodDB!$A$2:$I$1014,8,0)</f>
        <v>0</v>
      </c>
      <c r="J438" s="0" t="n">
        <f aca="false">$C438*VLOOKUP($B438,FoodDB!$A$2:$I$1014,9,0)</f>
        <v>0</v>
      </c>
    </row>
    <row r="439" customFormat="false" ht="15" hidden="false" customHeight="false" outlineLevel="0" collapsed="false">
      <c r="B439" s="96" t="s">
        <v>107</v>
      </c>
      <c r="C439" s="97" t="n">
        <v>0</v>
      </c>
      <c r="D439" s="0" t="n">
        <f aca="false">$C439*VLOOKUP($B439,FoodDB!$A$2:$I$1014,3,0)</f>
        <v>0</v>
      </c>
      <c r="E439" s="0" t="n">
        <f aca="false">$C439*VLOOKUP($B439,FoodDB!$A$2:$I$1014,4,0)</f>
        <v>0</v>
      </c>
      <c r="F439" s="0" t="n">
        <f aca="false">$C439*VLOOKUP($B439,FoodDB!$A$2:$I$1014,5,0)</f>
        <v>0</v>
      </c>
      <c r="G439" s="0" t="n">
        <f aca="false">$C439*VLOOKUP($B439,FoodDB!$A$2:$I$1014,6,0)</f>
        <v>0</v>
      </c>
      <c r="H439" s="0" t="n">
        <f aca="false">$C439*VLOOKUP($B439,FoodDB!$A$2:$I$1014,7,0)</f>
        <v>0</v>
      </c>
      <c r="I439" s="0" t="n">
        <f aca="false">$C439*VLOOKUP($B439,FoodDB!$A$2:$I$1014,8,0)</f>
        <v>0</v>
      </c>
      <c r="J439" s="0" t="n">
        <f aca="false">$C439*VLOOKUP($B439,FoodDB!$A$2:$I$1014,9,0)</f>
        <v>0</v>
      </c>
    </row>
    <row r="440" customFormat="false" ht="15" hidden="false" customHeight="false" outlineLevel="0" collapsed="false">
      <c r="B440" s="96" t="s">
        <v>107</v>
      </c>
      <c r="C440" s="97" t="n">
        <v>0</v>
      </c>
      <c r="D440" s="0" t="n">
        <f aca="false">$C440*VLOOKUP($B440,FoodDB!$A$2:$I$1014,3,0)</f>
        <v>0</v>
      </c>
      <c r="E440" s="0" t="n">
        <f aca="false">$C440*VLOOKUP($B440,FoodDB!$A$2:$I$1014,4,0)</f>
        <v>0</v>
      </c>
      <c r="F440" s="0" t="n">
        <f aca="false">$C440*VLOOKUP($B440,FoodDB!$A$2:$I$1014,5,0)</f>
        <v>0</v>
      </c>
      <c r="G440" s="0" t="n">
        <f aca="false">$C440*VLOOKUP($B440,FoodDB!$A$2:$I$1014,6,0)</f>
        <v>0</v>
      </c>
      <c r="H440" s="0" t="n">
        <f aca="false">$C440*VLOOKUP($B440,FoodDB!$A$2:$I$1014,7,0)</f>
        <v>0</v>
      </c>
      <c r="I440" s="0" t="n">
        <f aca="false">$C440*VLOOKUP($B440,FoodDB!$A$2:$I$1014,8,0)</f>
        <v>0</v>
      </c>
      <c r="J440" s="0" t="n">
        <f aca="false">$C440*VLOOKUP($B440,FoodDB!$A$2:$I$1014,9,0)</f>
        <v>0</v>
      </c>
    </row>
    <row r="441" customFormat="false" ht="15" hidden="false" customHeight="false" outlineLevel="0" collapsed="false">
      <c r="B441" s="96" t="s">
        <v>107</v>
      </c>
      <c r="C441" s="97" t="n">
        <v>0</v>
      </c>
      <c r="D441" s="0" t="n">
        <f aca="false">$C441*VLOOKUP($B441,FoodDB!$A$2:$I$1014,3,0)</f>
        <v>0</v>
      </c>
      <c r="E441" s="0" t="n">
        <f aca="false">$C441*VLOOKUP($B441,FoodDB!$A$2:$I$1014,4,0)</f>
        <v>0</v>
      </c>
      <c r="F441" s="0" t="n">
        <f aca="false">$C441*VLOOKUP($B441,FoodDB!$A$2:$I$1014,5,0)</f>
        <v>0</v>
      </c>
      <c r="G441" s="0" t="n">
        <f aca="false">$C441*VLOOKUP($B441,FoodDB!$A$2:$I$1014,6,0)</f>
        <v>0</v>
      </c>
      <c r="H441" s="0" t="n">
        <f aca="false">$C441*VLOOKUP($B441,FoodDB!$A$2:$I$1014,7,0)</f>
        <v>0</v>
      </c>
      <c r="I441" s="0" t="n">
        <f aca="false">$C441*VLOOKUP($B441,FoodDB!$A$2:$I$1014,8,0)</f>
        <v>0</v>
      </c>
      <c r="J441" s="0" t="n">
        <f aca="false">$C441*VLOOKUP($B441,FoodDB!$A$2:$I$1014,9,0)</f>
        <v>0</v>
      </c>
    </row>
    <row r="442" customFormat="false" ht="15" hidden="false" customHeight="false" outlineLevel="0" collapsed="false">
      <c r="A442" s="0" t="s">
        <v>97</v>
      </c>
      <c r="G442" s="0" t="n">
        <f aca="false">SUM(G435:G441)</f>
        <v>0</v>
      </c>
      <c r="H442" s="0" t="n">
        <f aca="false">SUM(H435:H441)</f>
        <v>0</v>
      </c>
      <c r="I442" s="0" t="n">
        <f aca="false">SUM(I435:I441)</f>
        <v>0</v>
      </c>
      <c r="J442" s="0" t="n">
        <f aca="false">SUM(G442:I442)</f>
        <v>0</v>
      </c>
    </row>
    <row r="443" customFormat="false" ht="15" hidden="false" customHeight="false" outlineLevel="0" collapsed="false">
      <c r="A443" s="0" t="s">
        <v>101</v>
      </c>
      <c r="B443" s="0" t="s">
        <v>102</v>
      </c>
      <c r="E443" s="100"/>
      <c r="F443" s="100"/>
      <c r="G443" s="100" t="n">
        <f aca="false">VLOOKUP($A435,LossChart!$A$3:$AB$105,14,0)</f>
        <v>613.367559538038</v>
      </c>
      <c r="H443" s="100" t="n">
        <f aca="false">VLOOKUP($A435,LossChart!$A$3:$AB$105,15,0)</f>
        <v>80</v>
      </c>
      <c r="I443" s="100" t="n">
        <f aca="false">VLOOKUP($A435,LossChart!$A$3:$AB$105,16,0)</f>
        <v>482.474652711422</v>
      </c>
      <c r="J443" s="100" t="n">
        <f aca="false">VLOOKUP($A435,LossChart!$A$3:$AB$105,17,0)</f>
        <v>1175.84221224946</v>
      </c>
      <c r="K443" s="100"/>
    </row>
    <row r="444" customFormat="false" ht="15" hidden="false" customHeight="false" outlineLevel="0" collapsed="false">
      <c r="A444" s="0" t="s">
        <v>103</v>
      </c>
      <c r="G444" s="0" t="n">
        <f aca="false">G443-G442</f>
        <v>613.367559538038</v>
      </c>
      <c r="H444" s="0" t="n">
        <f aca="false">H443-H442</f>
        <v>80</v>
      </c>
      <c r="I444" s="0" t="n">
        <f aca="false">I443-I442</f>
        <v>482.474652711422</v>
      </c>
      <c r="J444" s="0" t="n">
        <f aca="false">J443-J442</f>
        <v>1175.84221224946</v>
      </c>
    </row>
    <row r="446" customFormat="false" ht="60" hidden="false" customHeight="false" outlineLevel="0" collapsed="false">
      <c r="A446" s="21" t="s">
        <v>63</v>
      </c>
      <c r="B446" s="21" t="s">
        <v>92</v>
      </c>
      <c r="C446" s="21" t="s">
        <v>93</v>
      </c>
      <c r="D446" s="94" t="str">
        <f aca="false">FoodDB!$C$1</f>
        <v>Fat
(g)</v>
      </c>
      <c r="E446" s="94" t="str">
        <f aca="false">FoodDB!$D$1</f>
        <v> Carbs
(g)</v>
      </c>
      <c r="F446" s="94" t="str">
        <f aca="false">FoodDB!$E$1</f>
        <v>Protein
(g)</v>
      </c>
      <c r="G446" s="94" t="str">
        <f aca="false">FoodDB!$F$1</f>
        <v>Fat
(Cal)</v>
      </c>
      <c r="H446" s="94" t="str">
        <f aca="false">FoodDB!$G$1</f>
        <v>Carb
(Cal)</v>
      </c>
      <c r="I446" s="94" t="str">
        <f aca="false">FoodDB!$H$1</f>
        <v>Protein
(Cal)</v>
      </c>
      <c r="J446" s="94" t="str">
        <f aca="false">FoodDB!$I$1</f>
        <v>Total
Calories</v>
      </c>
      <c r="K446" s="94"/>
      <c r="L446" s="94" t="s">
        <v>109</v>
      </c>
      <c r="M446" s="94" t="s">
        <v>110</v>
      </c>
      <c r="N446" s="94" t="s">
        <v>111</v>
      </c>
      <c r="O446" s="94" t="s">
        <v>112</v>
      </c>
      <c r="P446" s="94" t="s">
        <v>117</v>
      </c>
      <c r="Q446" s="94" t="s">
        <v>118</v>
      </c>
      <c r="R446" s="94" t="s">
        <v>119</v>
      </c>
      <c r="S446" s="94" t="s">
        <v>120</v>
      </c>
    </row>
    <row r="447" customFormat="false" ht="15" hidden="false" customHeight="false" outlineLevel="0" collapsed="false">
      <c r="A447" s="95" t="n">
        <f aca="false">A435+1</f>
        <v>43031</v>
      </c>
      <c r="B447" s="96" t="s">
        <v>107</v>
      </c>
      <c r="C447" s="97" t="n">
        <v>0</v>
      </c>
      <c r="D447" s="0" t="n">
        <f aca="false">$C447*VLOOKUP($B447,FoodDB!$A$2:$I$1014,3,0)</f>
        <v>0</v>
      </c>
      <c r="E447" s="0" t="n">
        <f aca="false">$C447*VLOOKUP($B447,FoodDB!$A$2:$I$1014,4,0)</f>
        <v>0</v>
      </c>
      <c r="F447" s="0" t="n">
        <f aca="false">$C447*VLOOKUP($B447,FoodDB!$A$2:$I$1014,5,0)</f>
        <v>0</v>
      </c>
      <c r="G447" s="0" t="n">
        <f aca="false">$C447*VLOOKUP($B447,FoodDB!$A$2:$I$1014,6,0)</f>
        <v>0</v>
      </c>
      <c r="H447" s="0" t="n">
        <f aca="false">$C447*VLOOKUP($B447,FoodDB!$A$2:$I$1014,7,0)</f>
        <v>0</v>
      </c>
      <c r="I447" s="0" t="n">
        <f aca="false">$C447*VLOOKUP($B447,FoodDB!$A$2:$I$1014,8,0)</f>
        <v>0</v>
      </c>
      <c r="J447" s="0" t="n">
        <f aca="false">$C447*VLOOKUP($B447,FoodDB!$A$2:$I$1014,9,0)</f>
        <v>0</v>
      </c>
      <c r="L447" s="0" t="n">
        <f aca="false">SUM(G447:G453)</f>
        <v>0</v>
      </c>
      <c r="M447" s="0" t="n">
        <f aca="false">SUM(H447:H453)</f>
        <v>0</v>
      </c>
      <c r="N447" s="0" t="n">
        <f aca="false">SUM(I447:I453)</f>
        <v>0</v>
      </c>
      <c r="O447" s="0" t="n">
        <f aca="false">SUM(L447:N447)</f>
        <v>0</v>
      </c>
      <c r="P447" s="100" t="n">
        <f aca="false">VLOOKUP($A447,LossChart!$A$3:$AB$105,14,0)-L447</f>
        <v>619.56960345777</v>
      </c>
      <c r="Q447" s="100" t="n">
        <f aca="false">VLOOKUP($A447,LossChart!$A$3:$AB$105,15,0)-M447</f>
        <v>80</v>
      </c>
      <c r="R447" s="100" t="n">
        <f aca="false">VLOOKUP($A447,LossChart!$A$3:$AB$105,16,0)-N447</f>
        <v>482.474652711422</v>
      </c>
      <c r="S447" s="100" t="n">
        <f aca="false">VLOOKUP($A447,LossChart!$A$3:$AB$105,17,0)-O447</f>
        <v>1182.04425616919</v>
      </c>
    </row>
    <row r="448" customFormat="false" ht="15" hidden="false" customHeight="false" outlineLevel="0" collapsed="false">
      <c r="B448" s="96" t="s">
        <v>107</v>
      </c>
      <c r="C448" s="97" t="n">
        <v>0</v>
      </c>
      <c r="D448" s="0" t="n">
        <f aca="false">$C448*VLOOKUP($B448,FoodDB!$A$2:$I$1014,3,0)</f>
        <v>0</v>
      </c>
      <c r="E448" s="0" t="n">
        <f aca="false">$C448*VLOOKUP($B448,FoodDB!$A$2:$I$1014,4,0)</f>
        <v>0</v>
      </c>
      <c r="F448" s="0" t="n">
        <f aca="false">$C448*VLOOKUP($B448,FoodDB!$A$2:$I$1014,5,0)</f>
        <v>0</v>
      </c>
      <c r="G448" s="0" t="n">
        <f aca="false">$C448*VLOOKUP($B448,FoodDB!$A$2:$I$1014,6,0)</f>
        <v>0</v>
      </c>
      <c r="H448" s="0" t="n">
        <f aca="false">$C448*VLOOKUP($B448,FoodDB!$A$2:$I$1014,7,0)</f>
        <v>0</v>
      </c>
      <c r="I448" s="0" t="n">
        <f aca="false">$C448*VLOOKUP($B448,FoodDB!$A$2:$I$1014,8,0)</f>
        <v>0</v>
      </c>
      <c r="J448" s="0" t="n">
        <f aca="false">$C448*VLOOKUP($B448,FoodDB!$A$2:$I$1014,9,0)</f>
        <v>0</v>
      </c>
    </row>
    <row r="449" customFormat="false" ht="15" hidden="false" customHeight="false" outlineLevel="0" collapsed="false">
      <c r="B449" s="96" t="s">
        <v>107</v>
      </c>
      <c r="C449" s="97" t="n">
        <v>0</v>
      </c>
      <c r="D449" s="0" t="n">
        <f aca="false">$C449*VLOOKUP($B449,FoodDB!$A$2:$I$1014,3,0)</f>
        <v>0</v>
      </c>
      <c r="E449" s="0" t="n">
        <f aca="false">$C449*VLOOKUP($B449,FoodDB!$A$2:$I$1014,4,0)</f>
        <v>0</v>
      </c>
      <c r="F449" s="0" t="n">
        <f aca="false">$C449*VLOOKUP($B449,FoodDB!$A$2:$I$1014,5,0)</f>
        <v>0</v>
      </c>
      <c r="G449" s="0" t="n">
        <f aca="false">$C449*VLOOKUP($B449,FoodDB!$A$2:$I$1014,6,0)</f>
        <v>0</v>
      </c>
      <c r="H449" s="0" t="n">
        <f aca="false">$C449*VLOOKUP($B449,FoodDB!$A$2:$I$1014,7,0)</f>
        <v>0</v>
      </c>
      <c r="I449" s="0" t="n">
        <f aca="false">$C449*VLOOKUP($B449,FoodDB!$A$2:$I$1014,8,0)</f>
        <v>0</v>
      </c>
      <c r="J449" s="0" t="n">
        <f aca="false">$C449*VLOOKUP($B449,FoodDB!$A$2:$I$1014,9,0)</f>
        <v>0</v>
      </c>
    </row>
    <row r="450" customFormat="false" ht="15" hidden="false" customHeight="false" outlineLevel="0" collapsed="false">
      <c r="B450" s="96" t="s">
        <v>107</v>
      </c>
      <c r="C450" s="97" t="n">
        <v>0</v>
      </c>
      <c r="D450" s="0" t="n">
        <f aca="false">$C450*VLOOKUP($B450,FoodDB!$A$2:$I$1014,3,0)</f>
        <v>0</v>
      </c>
      <c r="E450" s="0" t="n">
        <f aca="false">$C450*VLOOKUP($B450,FoodDB!$A$2:$I$1014,4,0)</f>
        <v>0</v>
      </c>
      <c r="F450" s="0" t="n">
        <f aca="false">$C450*VLOOKUP($B450,FoodDB!$A$2:$I$1014,5,0)</f>
        <v>0</v>
      </c>
      <c r="G450" s="0" t="n">
        <f aca="false">$C450*VLOOKUP($B450,FoodDB!$A$2:$I$1014,6,0)</f>
        <v>0</v>
      </c>
      <c r="H450" s="0" t="n">
        <f aca="false">$C450*VLOOKUP($B450,FoodDB!$A$2:$I$1014,7,0)</f>
        <v>0</v>
      </c>
      <c r="I450" s="0" t="n">
        <f aca="false">$C450*VLOOKUP($B450,FoodDB!$A$2:$I$1014,8,0)</f>
        <v>0</v>
      </c>
      <c r="J450" s="0" t="n">
        <f aca="false">$C450*VLOOKUP($B450,FoodDB!$A$2:$I$1014,9,0)</f>
        <v>0</v>
      </c>
    </row>
    <row r="451" customFormat="false" ht="15" hidden="false" customHeight="false" outlineLevel="0" collapsed="false">
      <c r="B451" s="96" t="s">
        <v>107</v>
      </c>
      <c r="C451" s="97" t="n">
        <v>0</v>
      </c>
      <c r="D451" s="0" t="n">
        <f aca="false">$C451*VLOOKUP($B451,FoodDB!$A$2:$I$1014,3,0)</f>
        <v>0</v>
      </c>
      <c r="E451" s="0" t="n">
        <f aca="false">$C451*VLOOKUP($B451,FoodDB!$A$2:$I$1014,4,0)</f>
        <v>0</v>
      </c>
      <c r="F451" s="0" t="n">
        <f aca="false">$C451*VLOOKUP($B451,FoodDB!$A$2:$I$1014,5,0)</f>
        <v>0</v>
      </c>
      <c r="G451" s="0" t="n">
        <f aca="false">$C451*VLOOKUP($B451,FoodDB!$A$2:$I$1014,6,0)</f>
        <v>0</v>
      </c>
      <c r="H451" s="0" t="n">
        <f aca="false">$C451*VLOOKUP($B451,FoodDB!$A$2:$I$1014,7,0)</f>
        <v>0</v>
      </c>
      <c r="I451" s="0" t="n">
        <f aca="false">$C451*VLOOKUP($B451,FoodDB!$A$2:$I$1014,8,0)</f>
        <v>0</v>
      </c>
      <c r="J451" s="0" t="n">
        <f aca="false">$C451*VLOOKUP($B451,FoodDB!$A$2:$I$1014,9,0)</f>
        <v>0</v>
      </c>
    </row>
    <row r="452" customFormat="false" ht="15" hidden="false" customHeight="false" outlineLevel="0" collapsed="false">
      <c r="B452" s="96" t="s">
        <v>107</v>
      </c>
      <c r="C452" s="97" t="n">
        <v>0</v>
      </c>
      <c r="D452" s="0" t="n">
        <f aca="false">$C452*VLOOKUP($B452,FoodDB!$A$2:$I$1014,3,0)</f>
        <v>0</v>
      </c>
      <c r="E452" s="0" t="n">
        <f aca="false">$C452*VLOOKUP($B452,FoodDB!$A$2:$I$1014,4,0)</f>
        <v>0</v>
      </c>
      <c r="F452" s="0" t="n">
        <f aca="false">$C452*VLOOKUP($B452,FoodDB!$A$2:$I$1014,5,0)</f>
        <v>0</v>
      </c>
      <c r="G452" s="0" t="n">
        <f aca="false">$C452*VLOOKUP($B452,FoodDB!$A$2:$I$1014,6,0)</f>
        <v>0</v>
      </c>
      <c r="H452" s="0" t="n">
        <f aca="false">$C452*VLOOKUP($B452,FoodDB!$A$2:$I$1014,7,0)</f>
        <v>0</v>
      </c>
      <c r="I452" s="0" t="n">
        <f aca="false">$C452*VLOOKUP($B452,FoodDB!$A$2:$I$1014,8,0)</f>
        <v>0</v>
      </c>
      <c r="J452" s="0" t="n">
        <f aca="false">$C452*VLOOKUP($B452,FoodDB!$A$2:$I$1014,9,0)</f>
        <v>0</v>
      </c>
    </row>
    <row r="453" customFormat="false" ht="15" hidden="false" customHeight="false" outlineLevel="0" collapsed="false">
      <c r="B453" s="96" t="s">
        <v>107</v>
      </c>
      <c r="C453" s="97" t="n">
        <v>0</v>
      </c>
      <c r="D453" s="0" t="n">
        <f aca="false">$C453*VLOOKUP($B453,FoodDB!$A$2:$I$1014,3,0)</f>
        <v>0</v>
      </c>
      <c r="E453" s="0" t="n">
        <f aca="false">$C453*VLOOKUP($B453,FoodDB!$A$2:$I$1014,4,0)</f>
        <v>0</v>
      </c>
      <c r="F453" s="0" t="n">
        <f aca="false">$C453*VLOOKUP($B453,FoodDB!$A$2:$I$1014,5,0)</f>
        <v>0</v>
      </c>
      <c r="G453" s="0" t="n">
        <f aca="false">$C453*VLOOKUP($B453,FoodDB!$A$2:$I$1014,6,0)</f>
        <v>0</v>
      </c>
      <c r="H453" s="0" t="n">
        <f aca="false">$C453*VLOOKUP($B453,FoodDB!$A$2:$I$1014,7,0)</f>
        <v>0</v>
      </c>
      <c r="I453" s="0" t="n">
        <f aca="false">$C453*VLOOKUP($B453,FoodDB!$A$2:$I$1014,8,0)</f>
        <v>0</v>
      </c>
      <c r="J453" s="0" t="n">
        <f aca="false">$C453*VLOOKUP($B453,FoodDB!$A$2:$I$1014,9,0)</f>
        <v>0</v>
      </c>
    </row>
    <row r="454" customFormat="false" ht="15" hidden="false" customHeight="false" outlineLevel="0" collapsed="false">
      <c r="A454" s="0" t="s">
        <v>97</v>
      </c>
      <c r="G454" s="0" t="n">
        <f aca="false">SUM(G447:G453)</f>
        <v>0</v>
      </c>
      <c r="H454" s="0" t="n">
        <f aca="false">SUM(H447:H453)</f>
        <v>0</v>
      </c>
      <c r="I454" s="0" t="n">
        <f aca="false">SUM(I447:I453)</f>
        <v>0</v>
      </c>
      <c r="J454" s="0" t="n">
        <f aca="false">SUM(G454:I454)</f>
        <v>0</v>
      </c>
    </row>
    <row r="455" customFormat="false" ht="15" hidden="false" customHeight="false" outlineLevel="0" collapsed="false">
      <c r="A455" s="0" t="s">
        <v>101</v>
      </c>
      <c r="B455" s="0" t="s">
        <v>102</v>
      </c>
      <c r="E455" s="100"/>
      <c r="F455" s="100"/>
      <c r="G455" s="100" t="n">
        <f aca="false">VLOOKUP($A447,LossChart!$A$3:$AB$105,14,0)</f>
        <v>619.56960345777</v>
      </c>
      <c r="H455" s="100" t="n">
        <f aca="false">VLOOKUP($A447,LossChart!$A$3:$AB$105,15,0)</f>
        <v>80</v>
      </c>
      <c r="I455" s="100" t="n">
        <f aca="false">VLOOKUP($A447,LossChart!$A$3:$AB$105,16,0)</f>
        <v>482.474652711422</v>
      </c>
      <c r="J455" s="100" t="n">
        <f aca="false">VLOOKUP($A447,LossChart!$A$3:$AB$105,17,0)</f>
        <v>1182.04425616919</v>
      </c>
      <c r="K455" s="100"/>
    </row>
    <row r="456" customFormat="false" ht="15" hidden="false" customHeight="false" outlineLevel="0" collapsed="false">
      <c r="A456" s="0" t="s">
        <v>103</v>
      </c>
      <c r="G456" s="0" t="n">
        <f aca="false">G455-G454</f>
        <v>619.56960345777</v>
      </c>
      <c r="H456" s="0" t="n">
        <f aca="false">H455-H454</f>
        <v>80</v>
      </c>
      <c r="I456" s="0" t="n">
        <f aca="false">I455-I454</f>
        <v>482.474652711422</v>
      </c>
      <c r="J456" s="0" t="n">
        <f aca="false">J455-J454</f>
        <v>1182.04425616919</v>
      </c>
    </row>
    <row r="458" customFormat="false" ht="60" hidden="false" customHeight="false" outlineLevel="0" collapsed="false">
      <c r="A458" s="21" t="s">
        <v>63</v>
      </c>
      <c r="B458" s="21" t="s">
        <v>92</v>
      </c>
      <c r="C458" s="21" t="s">
        <v>93</v>
      </c>
      <c r="D458" s="94" t="str">
        <f aca="false">FoodDB!$C$1</f>
        <v>Fat
(g)</v>
      </c>
      <c r="E458" s="94" t="str">
        <f aca="false">FoodDB!$D$1</f>
        <v> Carbs
(g)</v>
      </c>
      <c r="F458" s="94" t="str">
        <f aca="false">FoodDB!$E$1</f>
        <v>Protein
(g)</v>
      </c>
      <c r="G458" s="94" t="str">
        <f aca="false">FoodDB!$F$1</f>
        <v>Fat
(Cal)</v>
      </c>
      <c r="H458" s="94" t="str">
        <f aca="false">FoodDB!$G$1</f>
        <v>Carb
(Cal)</v>
      </c>
      <c r="I458" s="94" t="str">
        <f aca="false">FoodDB!$H$1</f>
        <v>Protein
(Cal)</v>
      </c>
      <c r="J458" s="94" t="str">
        <f aca="false">FoodDB!$I$1</f>
        <v>Total
Calories</v>
      </c>
      <c r="K458" s="94"/>
      <c r="L458" s="94" t="s">
        <v>109</v>
      </c>
      <c r="M458" s="94" t="s">
        <v>110</v>
      </c>
      <c r="N458" s="94" t="s">
        <v>111</v>
      </c>
      <c r="O458" s="94" t="s">
        <v>112</v>
      </c>
      <c r="P458" s="94" t="s">
        <v>117</v>
      </c>
      <c r="Q458" s="94" t="s">
        <v>118</v>
      </c>
      <c r="R458" s="94" t="s">
        <v>119</v>
      </c>
      <c r="S458" s="94" t="s">
        <v>120</v>
      </c>
    </row>
    <row r="459" customFormat="false" ht="15" hidden="false" customHeight="false" outlineLevel="0" collapsed="false">
      <c r="A459" s="95" t="n">
        <f aca="false">A447+1</f>
        <v>43032</v>
      </c>
      <c r="B459" s="96" t="s">
        <v>107</v>
      </c>
      <c r="C459" s="97" t="n">
        <v>0</v>
      </c>
      <c r="D459" s="0" t="n">
        <f aca="false">$C459*VLOOKUP($B459,FoodDB!$A$2:$I$1014,3,0)</f>
        <v>0</v>
      </c>
      <c r="E459" s="0" t="n">
        <f aca="false">$C459*VLOOKUP($B459,FoodDB!$A$2:$I$1014,4,0)</f>
        <v>0</v>
      </c>
      <c r="F459" s="0" t="n">
        <f aca="false">$C459*VLOOKUP($B459,FoodDB!$A$2:$I$1014,5,0)</f>
        <v>0</v>
      </c>
      <c r="G459" s="0" t="n">
        <f aca="false">$C459*VLOOKUP($B459,FoodDB!$A$2:$I$1014,6,0)</f>
        <v>0</v>
      </c>
      <c r="H459" s="0" t="n">
        <f aca="false">$C459*VLOOKUP($B459,FoodDB!$A$2:$I$1014,7,0)</f>
        <v>0</v>
      </c>
      <c r="I459" s="0" t="n">
        <f aca="false">$C459*VLOOKUP($B459,FoodDB!$A$2:$I$1014,8,0)</f>
        <v>0</v>
      </c>
      <c r="J459" s="0" t="n">
        <f aca="false">$C459*VLOOKUP($B459,FoodDB!$A$2:$I$1014,9,0)</f>
        <v>0</v>
      </c>
      <c r="L459" s="0" t="n">
        <f aca="false">SUM(G459:G465)</f>
        <v>0</v>
      </c>
      <c r="M459" s="0" t="n">
        <f aca="false">SUM(H459:H465)</f>
        <v>0</v>
      </c>
      <c r="N459" s="0" t="n">
        <f aca="false">SUM(I459:I465)</f>
        <v>0</v>
      </c>
      <c r="O459" s="0" t="n">
        <f aca="false">SUM(L459:N459)</f>
        <v>0</v>
      </c>
      <c r="P459" s="100" t="n">
        <f aca="false">VLOOKUP($A459,LossChart!$A$3:$AB$105,14,0)-L459</f>
        <v>625.716714988498</v>
      </c>
      <c r="Q459" s="100" t="n">
        <f aca="false">VLOOKUP($A459,LossChart!$A$3:$AB$105,15,0)-M459</f>
        <v>80</v>
      </c>
      <c r="R459" s="100" t="n">
        <f aca="false">VLOOKUP($A459,LossChart!$A$3:$AB$105,16,0)-N459</f>
        <v>482.474652711422</v>
      </c>
      <c r="S459" s="100" t="n">
        <f aca="false">VLOOKUP($A459,LossChart!$A$3:$AB$105,17,0)-O459</f>
        <v>1188.19136769992</v>
      </c>
    </row>
    <row r="460" customFormat="false" ht="15" hidden="false" customHeight="false" outlineLevel="0" collapsed="false">
      <c r="B460" s="96" t="s">
        <v>107</v>
      </c>
      <c r="C460" s="97" t="n">
        <v>0</v>
      </c>
      <c r="D460" s="0" t="n">
        <f aca="false">$C460*VLOOKUP($B460,FoodDB!$A$2:$I$1014,3,0)</f>
        <v>0</v>
      </c>
      <c r="E460" s="0" t="n">
        <f aca="false">$C460*VLOOKUP($B460,FoodDB!$A$2:$I$1014,4,0)</f>
        <v>0</v>
      </c>
      <c r="F460" s="0" t="n">
        <f aca="false">$C460*VLOOKUP($B460,FoodDB!$A$2:$I$1014,5,0)</f>
        <v>0</v>
      </c>
      <c r="G460" s="0" t="n">
        <f aca="false">$C460*VLOOKUP($B460,FoodDB!$A$2:$I$1014,6,0)</f>
        <v>0</v>
      </c>
      <c r="H460" s="0" t="n">
        <f aca="false">$C460*VLOOKUP($B460,FoodDB!$A$2:$I$1014,7,0)</f>
        <v>0</v>
      </c>
      <c r="I460" s="0" t="n">
        <f aca="false">$C460*VLOOKUP($B460,FoodDB!$A$2:$I$1014,8,0)</f>
        <v>0</v>
      </c>
      <c r="J460" s="0" t="n">
        <f aca="false">$C460*VLOOKUP($B460,FoodDB!$A$2:$I$1014,9,0)</f>
        <v>0</v>
      </c>
    </row>
    <row r="461" customFormat="false" ht="15" hidden="false" customHeight="false" outlineLevel="0" collapsed="false">
      <c r="B461" s="96" t="s">
        <v>107</v>
      </c>
      <c r="C461" s="97" t="n">
        <v>0</v>
      </c>
      <c r="D461" s="0" t="n">
        <f aca="false">$C461*VLOOKUP($B461,FoodDB!$A$2:$I$1014,3,0)</f>
        <v>0</v>
      </c>
      <c r="E461" s="0" t="n">
        <f aca="false">$C461*VLOOKUP($B461,FoodDB!$A$2:$I$1014,4,0)</f>
        <v>0</v>
      </c>
      <c r="F461" s="0" t="n">
        <f aca="false">$C461*VLOOKUP($B461,FoodDB!$A$2:$I$1014,5,0)</f>
        <v>0</v>
      </c>
      <c r="G461" s="0" t="n">
        <f aca="false">$C461*VLOOKUP($B461,FoodDB!$A$2:$I$1014,6,0)</f>
        <v>0</v>
      </c>
      <c r="H461" s="0" t="n">
        <f aca="false">$C461*VLOOKUP($B461,FoodDB!$A$2:$I$1014,7,0)</f>
        <v>0</v>
      </c>
      <c r="I461" s="0" t="n">
        <f aca="false">$C461*VLOOKUP($B461,FoodDB!$A$2:$I$1014,8,0)</f>
        <v>0</v>
      </c>
      <c r="J461" s="0" t="n">
        <f aca="false">$C461*VLOOKUP($B461,FoodDB!$A$2:$I$1014,9,0)</f>
        <v>0</v>
      </c>
    </row>
    <row r="462" customFormat="false" ht="15" hidden="false" customHeight="false" outlineLevel="0" collapsed="false">
      <c r="B462" s="96" t="s">
        <v>107</v>
      </c>
      <c r="C462" s="97" t="n">
        <v>0</v>
      </c>
      <c r="D462" s="0" t="n">
        <f aca="false">$C462*VLOOKUP($B462,FoodDB!$A$2:$I$1014,3,0)</f>
        <v>0</v>
      </c>
      <c r="E462" s="0" t="n">
        <f aca="false">$C462*VLOOKUP($B462,FoodDB!$A$2:$I$1014,4,0)</f>
        <v>0</v>
      </c>
      <c r="F462" s="0" t="n">
        <f aca="false">$C462*VLOOKUP($B462,FoodDB!$A$2:$I$1014,5,0)</f>
        <v>0</v>
      </c>
      <c r="G462" s="0" t="n">
        <f aca="false">$C462*VLOOKUP($B462,FoodDB!$A$2:$I$1014,6,0)</f>
        <v>0</v>
      </c>
      <c r="H462" s="0" t="n">
        <f aca="false">$C462*VLOOKUP($B462,FoodDB!$A$2:$I$1014,7,0)</f>
        <v>0</v>
      </c>
      <c r="I462" s="0" t="n">
        <f aca="false">$C462*VLOOKUP($B462,FoodDB!$A$2:$I$1014,8,0)</f>
        <v>0</v>
      </c>
      <c r="J462" s="0" t="n">
        <f aca="false">$C462*VLOOKUP($B462,FoodDB!$A$2:$I$1014,9,0)</f>
        <v>0</v>
      </c>
    </row>
    <row r="463" customFormat="false" ht="15" hidden="false" customHeight="false" outlineLevel="0" collapsed="false">
      <c r="B463" s="96" t="s">
        <v>107</v>
      </c>
      <c r="C463" s="97" t="n">
        <v>0</v>
      </c>
      <c r="D463" s="0" t="n">
        <f aca="false">$C463*VLOOKUP($B463,FoodDB!$A$2:$I$1014,3,0)</f>
        <v>0</v>
      </c>
      <c r="E463" s="0" t="n">
        <f aca="false">$C463*VLOOKUP($B463,FoodDB!$A$2:$I$1014,4,0)</f>
        <v>0</v>
      </c>
      <c r="F463" s="0" t="n">
        <f aca="false">$C463*VLOOKUP($B463,FoodDB!$A$2:$I$1014,5,0)</f>
        <v>0</v>
      </c>
      <c r="G463" s="0" t="n">
        <f aca="false">$C463*VLOOKUP($B463,FoodDB!$A$2:$I$1014,6,0)</f>
        <v>0</v>
      </c>
      <c r="H463" s="0" t="n">
        <f aca="false">$C463*VLOOKUP($B463,FoodDB!$A$2:$I$1014,7,0)</f>
        <v>0</v>
      </c>
      <c r="I463" s="0" t="n">
        <f aca="false">$C463*VLOOKUP($B463,FoodDB!$A$2:$I$1014,8,0)</f>
        <v>0</v>
      </c>
      <c r="J463" s="0" t="n">
        <f aca="false">$C463*VLOOKUP($B463,FoodDB!$A$2:$I$1014,9,0)</f>
        <v>0</v>
      </c>
    </row>
    <row r="464" customFormat="false" ht="15" hidden="false" customHeight="false" outlineLevel="0" collapsed="false">
      <c r="B464" s="96" t="s">
        <v>107</v>
      </c>
      <c r="C464" s="97" t="n">
        <v>0</v>
      </c>
      <c r="D464" s="0" t="n">
        <f aca="false">$C464*VLOOKUP($B464,FoodDB!$A$2:$I$1014,3,0)</f>
        <v>0</v>
      </c>
      <c r="E464" s="0" t="n">
        <f aca="false">$C464*VLOOKUP($B464,FoodDB!$A$2:$I$1014,4,0)</f>
        <v>0</v>
      </c>
      <c r="F464" s="0" t="n">
        <f aca="false">$C464*VLOOKUP($B464,FoodDB!$A$2:$I$1014,5,0)</f>
        <v>0</v>
      </c>
      <c r="G464" s="0" t="n">
        <f aca="false">$C464*VLOOKUP($B464,FoodDB!$A$2:$I$1014,6,0)</f>
        <v>0</v>
      </c>
      <c r="H464" s="0" t="n">
        <f aca="false">$C464*VLOOKUP($B464,FoodDB!$A$2:$I$1014,7,0)</f>
        <v>0</v>
      </c>
      <c r="I464" s="0" t="n">
        <f aca="false">$C464*VLOOKUP($B464,FoodDB!$A$2:$I$1014,8,0)</f>
        <v>0</v>
      </c>
      <c r="J464" s="0" t="n">
        <f aca="false">$C464*VLOOKUP($B464,FoodDB!$A$2:$I$1014,9,0)</f>
        <v>0</v>
      </c>
    </row>
    <row r="465" customFormat="false" ht="15" hidden="false" customHeight="false" outlineLevel="0" collapsed="false">
      <c r="B465" s="96" t="s">
        <v>107</v>
      </c>
      <c r="C465" s="97" t="n">
        <v>0</v>
      </c>
      <c r="D465" s="0" t="n">
        <f aca="false">$C465*VLOOKUP($B465,FoodDB!$A$2:$I$1014,3,0)</f>
        <v>0</v>
      </c>
      <c r="E465" s="0" t="n">
        <f aca="false">$C465*VLOOKUP($B465,FoodDB!$A$2:$I$1014,4,0)</f>
        <v>0</v>
      </c>
      <c r="F465" s="0" t="n">
        <f aca="false">$C465*VLOOKUP($B465,FoodDB!$A$2:$I$1014,5,0)</f>
        <v>0</v>
      </c>
      <c r="G465" s="0" t="n">
        <f aca="false">$C465*VLOOKUP($B465,FoodDB!$A$2:$I$1014,6,0)</f>
        <v>0</v>
      </c>
      <c r="H465" s="0" t="n">
        <f aca="false">$C465*VLOOKUP($B465,FoodDB!$A$2:$I$1014,7,0)</f>
        <v>0</v>
      </c>
      <c r="I465" s="0" t="n">
        <f aca="false">$C465*VLOOKUP($B465,FoodDB!$A$2:$I$1014,8,0)</f>
        <v>0</v>
      </c>
      <c r="J465" s="0" t="n">
        <f aca="false">$C465*VLOOKUP($B465,FoodDB!$A$2:$I$1014,9,0)</f>
        <v>0</v>
      </c>
    </row>
    <row r="466" customFormat="false" ht="15" hidden="false" customHeight="false" outlineLevel="0" collapsed="false">
      <c r="A466" s="0" t="s">
        <v>97</v>
      </c>
      <c r="G466" s="0" t="n">
        <f aca="false">SUM(G459:G465)</f>
        <v>0</v>
      </c>
      <c r="H466" s="0" t="n">
        <f aca="false">SUM(H459:H465)</f>
        <v>0</v>
      </c>
      <c r="I466" s="0" t="n">
        <f aca="false">SUM(I459:I465)</f>
        <v>0</v>
      </c>
      <c r="J466" s="0" t="n">
        <f aca="false">SUM(G466:I466)</f>
        <v>0</v>
      </c>
    </row>
    <row r="467" customFormat="false" ht="15" hidden="false" customHeight="false" outlineLevel="0" collapsed="false">
      <c r="A467" s="0" t="s">
        <v>101</v>
      </c>
      <c r="B467" s="0" t="s">
        <v>102</v>
      </c>
      <c r="E467" s="100"/>
      <c r="F467" s="100"/>
      <c r="G467" s="100" t="n">
        <f aca="false">VLOOKUP($A459,LossChart!$A$3:$AB$105,14,0)</f>
        <v>625.716714988498</v>
      </c>
      <c r="H467" s="100" t="n">
        <f aca="false">VLOOKUP($A459,LossChart!$A$3:$AB$105,15,0)</f>
        <v>80</v>
      </c>
      <c r="I467" s="100" t="n">
        <f aca="false">VLOOKUP($A459,LossChart!$A$3:$AB$105,16,0)</f>
        <v>482.474652711422</v>
      </c>
      <c r="J467" s="100" t="n">
        <f aca="false">VLOOKUP($A459,LossChart!$A$3:$AB$105,17,0)</f>
        <v>1188.19136769992</v>
      </c>
      <c r="K467" s="100"/>
    </row>
    <row r="468" customFormat="false" ht="15" hidden="false" customHeight="false" outlineLevel="0" collapsed="false">
      <c r="A468" s="0" t="s">
        <v>103</v>
      </c>
      <c r="G468" s="0" t="n">
        <f aca="false">G467-G466</f>
        <v>625.716714988498</v>
      </c>
      <c r="H468" s="0" t="n">
        <f aca="false">H467-H466</f>
        <v>80</v>
      </c>
      <c r="I468" s="0" t="n">
        <f aca="false">I467-I466</f>
        <v>482.474652711422</v>
      </c>
      <c r="J468" s="0" t="n">
        <f aca="false">J467-J466</f>
        <v>1188.19136769992</v>
      </c>
    </row>
    <row r="470" customFormat="false" ht="60" hidden="false" customHeight="false" outlineLevel="0" collapsed="false">
      <c r="A470" s="21" t="s">
        <v>63</v>
      </c>
      <c r="B470" s="21" t="s">
        <v>92</v>
      </c>
      <c r="C470" s="21" t="s">
        <v>93</v>
      </c>
      <c r="D470" s="94" t="str">
        <f aca="false">FoodDB!$C$1</f>
        <v>Fat
(g)</v>
      </c>
      <c r="E470" s="94" t="str">
        <f aca="false">FoodDB!$D$1</f>
        <v> Carbs
(g)</v>
      </c>
      <c r="F470" s="94" t="str">
        <f aca="false">FoodDB!$E$1</f>
        <v>Protein
(g)</v>
      </c>
      <c r="G470" s="94" t="str">
        <f aca="false">FoodDB!$F$1</f>
        <v>Fat
(Cal)</v>
      </c>
      <c r="H470" s="94" t="str">
        <f aca="false">FoodDB!$G$1</f>
        <v>Carb
(Cal)</v>
      </c>
      <c r="I470" s="94" t="str">
        <f aca="false">FoodDB!$H$1</f>
        <v>Protein
(Cal)</v>
      </c>
      <c r="J470" s="94" t="str">
        <f aca="false">FoodDB!$I$1</f>
        <v>Total
Calories</v>
      </c>
      <c r="K470" s="94"/>
      <c r="L470" s="94" t="s">
        <v>109</v>
      </c>
      <c r="M470" s="94" t="s">
        <v>110</v>
      </c>
      <c r="N470" s="94" t="s">
        <v>111</v>
      </c>
      <c r="O470" s="94" t="s">
        <v>112</v>
      </c>
      <c r="P470" s="94" t="s">
        <v>117</v>
      </c>
      <c r="Q470" s="94" t="s">
        <v>118</v>
      </c>
      <c r="R470" s="94" t="s">
        <v>119</v>
      </c>
      <c r="S470" s="94" t="s">
        <v>120</v>
      </c>
    </row>
    <row r="471" customFormat="false" ht="15" hidden="false" customHeight="false" outlineLevel="0" collapsed="false">
      <c r="A471" s="95" t="n">
        <f aca="false">A459+1</f>
        <v>43033</v>
      </c>
      <c r="B471" s="96" t="s">
        <v>107</v>
      </c>
      <c r="C471" s="97" t="n">
        <v>0</v>
      </c>
      <c r="D471" s="0" t="n">
        <f aca="false">$C471*VLOOKUP($B471,FoodDB!$A$2:$I$1014,3,0)</f>
        <v>0</v>
      </c>
      <c r="E471" s="0" t="n">
        <f aca="false">$C471*VLOOKUP($B471,FoodDB!$A$2:$I$1014,4,0)</f>
        <v>0</v>
      </c>
      <c r="F471" s="0" t="n">
        <f aca="false">$C471*VLOOKUP($B471,FoodDB!$A$2:$I$1014,5,0)</f>
        <v>0</v>
      </c>
      <c r="G471" s="0" t="n">
        <f aca="false">$C471*VLOOKUP($B471,FoodDB!$A$2:$I$1014,6,0)</f>
        <v>0</v>
      </c>
      <c r="H471" s="0" t="n">
        <f aca="false">$C471*VLOOKUP($B471,FoodDB!$A$2:$I$1014,7,0)</f>
        <v>0</v>
      </c>
      <c r="I471" s="0" t="n">
        <f aca="false">$C471*VLOOKUP($B471,FoodDB!$A$2:$I$1014,8,0)</f>
        <v>0</v>
      </c>
      <c r="J471" s="0" t="n">
        <f aca="false">$C471*VLOOKUP($B471,FoodDB!$A$2:$I$1014,9,0)</f>
        <v>0</v>
      </c>
      <c r="L471" s="0" t="n">
        <f aca="false">SUM(G471:G477)</f>
        <v>0</v>
      </c>
      <c r="M471" s="0" t="n">
        <f aca="false">SUM(H471:H477)</f>
        <v>0</v>
      </c>
      <c r="N471" s="0" t="n">
        <f aca="false">SUM(I471:I477)</f>
        <v>0</v>
      </c>
      <c r="O471" s="0" t="n">
        <f aca="false">SUM(L471:N471)</f>
        <v>0</v>
      </c>
      <c r="P471" s="100" t="n">
        <f aca="false">VLOOKUP($A471,LossChart!$A$3:$AB$105,14,0)-L471</f>
        <v>631.809380674239</v>
      </c>
      <c r="Q471" s="100" t="n">
        <f aca="false">VLOOKUP($A471,LossChart!$A$3:$AB$105,15,0)-M471</f>
        <v>80</v>
      </c>
      <c r="R471" s="100" t="n">
        <f aca="false">VLOOKUP($A471,LossChart!$A$3:$AB$105,16,0)-N471</f>
        <v>482.474652711422</v>
      </c>
      <c r="S471" s="100" t="n">
        <f aca="false">VLOOKUP($A471,LossChart!$A$3:$AB$105,17,0)-O471</f>
        <v>1194.28403338566</v>
      </c>
    </row>
    <row r="472" customFormat="false" ht="15" hidden="false" customHeight="false" outlineLevel="0" collapsed="false">
      <c r="B472" s="96" t="s">
        <v>107</v>
      </c>
      <c r="C472" s="97" t="n">
        <v>0</v>
      </c>
      <c r="D472" s="0" t="n">
        <f aca="false">$C472*VLOOKUP($B472,FoodDB!$A$2:$I$1014,3,0)</f>
        <v>0</v>
      </c>
      <c r="E472" s="0" t="n">
        <f aca="false">$C472*VLOOKUP($B472,FoodDB!$A$2:$I$1014,4,0)</f>
        <v>0</v>
      </c>
      <c r="F472" s="0" t="n">
        <f aca="false">$C472*VLOOKUP($B472,FoodDB!$A$2:$I$1014,5,0)</f>
        <v>0</v>
      </c>
      <c r="G472" s="0" t="n">
        <f aca="false">$C472*VLOOKUP($B472,FoodDB!$A$2:$I$1014,6,0)</f>
        <v>0</v>
      </c>
      <c r="H472" s="0" t="n">
        <f aca="false">$C472*VLOOKUP($B472,FoodDB!$A$2:$I$1014,7,0)</f>
        <v>0</v>
      </c>
      <c r="I472" s="0" t="n">
        <f aca="false">$C472*VLOOKUP($B472,FoodDB!$A$2:$I$1014,8,0)</f>
        <v>0</v>
      </c>
      <c r="J472" s="0" t="n">
        <f aca="false">$C472*VLOOKUP($B472,FoodDB!$A$2:$I$1014,9,0)</f>
        <v>0</v>
      </c>
    </row>
    <row r="473" customFormat="false" ht="15" hidden="false" customHeight="false" outlineLevel="0" collapsed="false">
      <c r="B473" s="96" t="s">
        <v>107</v>
      </c>
      <c r="C473" s="97" t="n">
        <v>0</v>
      </c>
      <c r="D473" s="0" t="n">
        <f aca="false">$C473*VLOOKUP($B473,FoodDB!$A$2:$I$1014,3,0)</f>
        <v>0</v>
      </c>
      <c r="E473" s="0" t="n">
        <f aca="false">$C473*VLOOKUP($B473,FoodDB!$A$2:$I$1014,4,0)</f>
        <v>0</v>
      </c>
      <c r="F473" s="0" t="n">
        <f aca="false">$C473*VLOOKUP($B473,FoodDB!$A$2:$I$1014,5,0)</f>
        <v>0</v>
      </c>
      <c r="G473" s="0" t="n">
        <f aca="false">$C473*VLOOKUP($B473,FoodDB!$A$2:$I$1014,6,0)</f>
        <v>0</v>
      </c>
      <c r="H473" s="0" t="n">
        <f aca="false">$C473*VLOOKUP($B473,FoodDB!$A$2:$I$1014,7,0)</f>
        <v>0</v>
      </c>
      <c r="I473" s="0" t="n">
        <f aca="false">$C473*VLOOKUP($B473,FoodDB!$A$2:$I$1014,8,0)</f>
        <v>0</v>
      </c>
      <c r="J473" s="0" t="n">
        <f aca="false">$C473*VLOOKUP($B473,FoodDB!$A$2:$I$1014,9,0)</f>
        <v>0</v>
      </c>
    </row>
    <row r="474" customFormat="false" ht="15" hidden="false" customHeight="false" outlineLevel="0" collapsed="false">
      <c r="B474" s="96" t="s">
        <v>107</v>
      </c>
      <c r="C474" s="97" t="n">
        <v>0</v>
      </c>
      <c r="D474" s="0" t="n">
        <f aca="false">$C474*VLOOKUP($B474,FoodDB!$A$2:$I$1014,3,0)</f>
        <v>0</v>
      </c>
      <c r="E474" s="0" t="n">
        <f aca="false">$C474*VLOOKUP($B474,FoodDB!$A$2:$I$1014,4,0)</f>
        <v>0</v>
      </c>
      <c r="F474" s="0" t="n">
        <f aca="false">$C474*VLOOKUP($B474,FoodDB!$A$2:$I$1014,5,0)</f>
        <v>0</v>
      </c>
      <c r="G474" s="0" t="n">
        <f aca="false">$C474*VLOOKUP($B474,FoodDB!$A$2:$I$1014,6,0)</f>
        <v>0</v>
      </c>
      <c r="H474" s="0" t="n">
        <f aca="false">$C474*VLOOKUP($B474,FoodDB!$A$2:$I$1014,7,0)</f>
        <v>0</v>
      </c>
      <c r="I474" s="0" t="n">
        <f aca="false">$C474*VLOOKUP($B474,FoodDB!$A$2:$I$1014,8,0)</f>
        <v>0</v>
      </c>
      <c r="J474" s="0" t="n">
        <f aca="false">$C474*VLOOKUP($B474,FoodDB!$A$2:$I$1014,9,0)</f>
        <v>0</v>
      </c>
    </row>
    <row r="475" customFormat="false" ht="15" hidden="false" customHeight="false" outlineLevel="0" collapsed="false">
      <c r="B475" s="96" t="s">
        <v>107</v>
      </c>
      <c r="C475" s="97" t="n">
        <v>0</v>
      </c>
      <c r="D475" s="0" t="n">
        <f aca="false">$C475*VLOOKUP($B475,FoodDB!$A$2:$I$1014,3,0)</f>
        <v>0</v>
      </c>
      <c r="E475" s="0" t="n">
        <f aca="false">$C475*VLOOKUP($B475,FoodDB!$A$2:$I$1014,4,0)</f>
        <v>0</v>
      </c>
      <c r="F475" s="0" t="n">
        <f aca="false">$C475*VLOOKUP($B475,FoodDB!$A$2:$I$1014,5,0)</f>
        <v>0</v>
      </c>
      <c r="G475" s="0" t="n">
        <f aca="false">$C475*VLOOKUP($B475,FoodDB!$A$2:$I$1014,6,0)</f>
        <v>0</v>
      </c>
      <c r="H475" s="0" t="n">
        <f aca="false">$C475*VLOOKUP($B475,FoodDB!$A$2:$I$1014,7,0)</f>
        <v>0</v>
      </c>
      <c r="I475" s="0" t="n">
        <f aca="false">$C475*VLOOKUP($B475,FoodDB!$A$2:$I$1014,8,0)</f>
        <v>0</v>
      </c>
      <c r="J475" s="0" t="n">
        <f aca="false">$C475*VLOOKUP($B475,FoodDB!$A$2:$I$1014,9,0)</f>
        <v>0</v>
      </c>
    </row>
    <row r="476" customFormat="false" ht="15" hidden="false" customHeight="false" outlineLevel="0" collapsed="false">
      <c r="B476" s="96" t="s">
        <v>107</v>
      </c>
      <c r="C476" s="97" t="n">
        <v>0</v>
      </c>
      <c r="D476" s="0" t="n">
        <f aca="false">$C476*VLOOKUP($B476,FoodDB!$A$2:$I$1014,3,0)</f>
        <v>0</v>
      </c>
      <c r="E476" s="0" t="n">
        <f aca="false">$C476*VLOOKUP($B476,FoodDB!$A$2:$I$1014,4,0)</f>
        <v>0</v>
      </c>
      <c r="F476" s="0" t="n">
        <f aca="false">$C476*VLOOKUP($B476,FoodDB!$A$2:$I$1014,5,0)</f>
        <v>0</v>
      </c>
      <c r="G476" s="0" t="n">
        <f aca="false">$C476*VLOOKUP($B476,FoodDB!$A$2:$I$1014,6,0)</f>
        <v>0</v>
      </c>
      <c r="H476" s="0" t="n">
        <f aca="false">$C476*VLOOKUP($B476,FoodDB!$A$2:$I$1014,7,0)</f>
        <v>0</v>
      </c>
      <c r="I476" s="0" t="n">
        <f aca="false">$C476*VLOOKUP($B476,FoodDB!$A$2:$I$1014,8,0)</f>
        <v>0</v>
      </c>
      <c r="J476" s="0" t="n">
        <f aca="false">$C476*VLOOKUP($B476,FoodDB!$A$2:$I$1014,9,0)</f>
        <v>0</v>
      </c>
    </row>
    <row r="477" customFormat="false" ht="15" hidden="false" customHeight="false" outlineLevel="0" collapsed="false">
      <c r="B477" s="96" t="s">
        <v>107</v>
      </c>
      <c r="C477" s="97" t="n">
        <v>0</v>
      </c>
      <c r="D477" s="0" t="n">
        <f aca="false">$C477*VLOOKUP($B477,FoodDB!$A$2:$I$1014,3,0)</f>
        <v>0</v>
      </c>
      <c r="E477" s="0" t="n">
        <f aca="false">$C477*VLOOKUP($B477,FoodDB!$A$2:$I$1014,4,0)</f>
        <v>0</v>
      </c>
      <c r="F477" s="0" t="n">
        <f aca="false">$C477*VLOOKUP($B477,FoodDB!$A$2:$I$1014,5,0)</f>
        <v>0</v>
      </c>
      <c r="G477" s="0" t="n">
        <f aca="false">$C477*VLOOKUP($B477,FoodDB!$A$2:$I$1014,6,0)</f>
        <v>0</v>
      </c>
      <c r="H477" s="0" t="n">
        <f aca="false">$C477*VLOOKUP($B477,FoodDB!$A$2:$I$1014,7,0)</f>
        <v>0</v>
      </c>
      <c r="I477" s="0" t="n">
        <f aca="false">$C477*VLOOKUP($B477,FoodDB!$A$2:$I$1014,8,0)</f>
        <v>0</v>
      </c>
      <c r="J477" s="0" t="n">
        <f aca="false">$C477*VLOOKUP($B477,FoodDB!$A$2:$I$1014,9,0)</f>
        <v>0</v>
      </c>
    </row>
    <row r="478" customFormat="false" ht="15" hidden="false" customHeight="false" outlineLevel="0" collapsed="false">
      <c r="A478" s="0" t="s">
        <v>97</v>
      </c>
      <c r="G478" s="0" t="n">
        <f aca="false">SUM(G471:G477)</f>
        <v>0</v>
      </c>
      <c r="H478" s="0" t="n">
        <f aca="false">SUM(H471:H477)</f>
        <v>0</v>
      </c>
      <c r="I478" s="0" t="n">
        <f aca="false">SUM(I471:I477)</f>
        <v>0</v>
      </c>
      <c r="J478" s="0" t="n">
        <f aca="false">SUM(G478:I478)</f>
        <v>0</v>
      </c>
    </row>
    <row r="479" customFormat="false" ht="15" hidden="false" customHeight="false" outlineLevel="0" collapsed="false">
      <c r="A479" s="0" t="s">
        <v>101</v>
      </c>
      <c r="B479" s="0" t="s">
        <v>102</v>
      </c>
      <c r="E479" s="100"/>
      <c r="F479" s="100"/>
      <c r="G479" s="100" t="n">
        <f aca="false">VLOOKUP($A471,LossChart!$A$3:$AB$105,14,0)</f>
        <v>631.809380674239</v>
      </c>
      <c r="H479" s="100" t="n">
        <f aca="false">VLOOKUP($A471,LossChart!$A$3:$AB$105,15,0)</f>
        <v>80</v>
      </c>
      <c r="I479" s="100" t="n">
        <f aca="false">VLOOKUP($A471,LossChart!$A$3:$AB$105,16,0)</f>
        <v>482.474652711422</v>
      </c>
      <c r="J479" s="100" t="n">
        <f aca="false">VLOOKUP($A471,LossChart!$A$3:$AB$105,17,0)</f>
        <v>1194.28403338566</v>
      </c>
      <c r="K479" s="100"/>
    </row>
    <row r="480" customFormat="false" ht="15" hidden="false" customHeight="false" outlineLevel="0" collapsed="false">
      <c r="A480" s="0" t="s">
        <v>103</v>
      </c>
      <c r="G480" s="0" t="n">
        <f aca="false">G479-G478</f>
        <v>631.809380674239</v>
      </c>
      <c r="H480" s="0" t="n">
        <f aca="false">H479-H478</f>
        <v>80</v>
      </c>
      <c r="I480" s="0" t="n">
        <f aca="false">I479-I478</f>
        <v>482.474652711422</v>
      </c>
      <c r="J480" s="0" t="n">
        <f aca="false">J479-J478</f>
        <v>1194.28403338566</v>
      </c>
    </row>
    <row r="482" customFormat="false" ht="60" hidden="false" customHeight="false" outlineLevel="0" collapsed="false">
      <c r="A482" s="21" t="s">
        <v>63</v>
      </c>
      <c r="B482" s="21" t="s">
        <v>92</v>
      </c>
      <c r="C482" s="21" t="s">
        <v>93</v>
      </c>
      <c r="D482" s="94" t="str">
        <f aca="false">FoodDB!$C$1</f>
        <v>Fat
(g)</v>
      </c>
      <c r="E482" s="94" t="str">
        <f aca="false">FoodDB!$D$1</f>
        <v> Carbs
(g)</v>
      </c>
      <c r="F482" s="94" t="str">
        <f aca="false">FoodDB!$E$1</f>
        <v>Protein
(g)</v>
      </c>
      <c r="G482" s="94" t="str">
        <f aca="false">FoodDB!$F$1</f>
        <v>Fat
(Cal)</v>
      </c>
      <c r="H482" s="94" t="str">
        <f aca="false">FoodDB!$G$1</f>
        <v>Carb
(Cal)</v>
      </c>
      <c r="I482" s="94" t="str">
        <f aca="false">FoodDB!$H$1</f>
        <v>Protein
(Cal)</v>
      </c>
      <c r="J482" s="94" t="str">
        <f aca="false">FoodDB!$I$1</f>
        <v>Total
Calories</v>
      </c>
      <c r="K482" s="94"/>
      <c r="L482" s="94" t="s">
        <v>109</v>
      </c>
      <c r="M482" s="94" t="s">
        <v>110</v>
      </c>
      <c r="N482" s="94" t="s">
        <v>111</v>
      </c>
      <c r="O482" s="94" t="s">
        <v>112</v>
      </c>
      <c r="P482" s="94" t="s">
        <v>117</v>
      </c>
      <c r="Q482" s="94" t="s">
        <v>118</v>
      </c>
      <c r="R482" s="94" t="s">
        <v>119</v>
      </c>
      <c r="S482" s="94" t="s">
        <v>120</v>
      </c>
    </row>
    <row r="483" customFormat="false" ht="15" hidden="false" customHeight="false" outlineLevel="0" collapsed="false">
      <c r="A483" s="95" t="n">
        <f aca="false">A471+1</f>
        <v>43034</v>
      </c>
      <c r="B483" s="96" t="s">
        <v>107</v>
      </c>
      <c r="C483" s="97" t="n">
        <v>0</v>
      </c>
      <c r="D483" s="0" t="n">
        <f aca="false">$C483*VLOOKUP($B483,FoodDB!$A$2:$I$1014,3,0)</f>
        <v>0</v>
      </c>
      <c r="E483" s="0" t="n">
        <f aca="false">$C483*VLOOKUP($B483,FoodDB!$A$2:$I$1014,4,0)</f>
        <v>0</v>
      </c>
      <c r="F483" s="0" t="n">
        <f aca="false">$C483*VLOOKUP($B483,FoodDB!$A$2:$I$1014,5,0)</f>
        <v>0</v>
      </c>
      <c r="G483" s="0" t="n">
        <f aca="false">$C483*VLOOKUP($B483,FoodDB!$A$2:$I$1014,6,0)</f>
        <v>0</v>
      </c>
      <c r="H483" s="0" t="n">
        <f aca="false">$C483*VLOOKUP($B483,FoodDB!$A$2:$I$1014,7,0)</f>
        <v>0</v>
      </c>
      <c r="I483" s="0" t="n">
        <f aca="false">$C483*VLOOKUP($B483,FoodDB!$A$2:$I$1014,8,0)</f>
        <v>0</v>
      </c>
      <c r="J483" s="0" t="n">
        <f aca="false">$C483*VLOOKUP($B483,FoodDB!$A$2:$I$1014,9,0)</f>
        <v>0</v>
      </c>
      <c r="L483" s="0" t="n">
        <f aca="false">SUM(G483:G489)</f>
        <v>0</v>
      </c>
      <c r="M483" s="0" t="n">
        <f aca="false">SUM(H483:H489)</f>
        <v>0</v>
      </c>
      <c r="N483" s="0" t="n">
        <f aca="false">SUM(I483:I489)</f>
        <v>0</v>
      </c>
      <c r="O483" s="0" t="n">
        <f aca="false">SUM(L483:N483)</f>
        <v>0</v>
      </c>
      <c r="P483" s="100" t="n">
        <f aca="false">VLOOKUP($A483,LossChart!$A$3:$AB$105,14,0)-L483</f>
        <v>637.848082749621</v>
      </c>
      <c r="Q483" s="100" t="n">
        <f aca="false">VLOOKUP($A483,LossChart!$A$3:$AB$105,15,0)-M483</f>
        <v>80</v>
      </c>
      <c r="R483" s="100" t="n">
        <f aca="false">VLOOKUP($A483,LossChart!$A$3:$AB$105,16,0)-N483</f>
        <v>482.474652711422</v>
      </c>
      <c r="S483" s="100" t="n">
        <f aca="false">VLOOKUP($A483,LossChart!$A$3:$AB$105,17,0)-O483</f>
        <v>1200.32273546104</v>
      </c>
    </row>
    <row r="484" customFormat="false" ht="15" hidden="false" customHeight="false" outlineLevel="0" collapsed="false">
      <c r="B484" s="96" t="s">
        <v>107</v>
      </c>
      <c r="C484" s="97" t="n">
        <v>0</v>
      </c>
      <c r="D484" s="0" t="n">
        <f aca="false">$C484*VLOOKUP($B484,FoodDB!$A$2:$I$1014,3,0)</f>
        <v>0</v>
      </c>
      <c r="E484" s="0" t="n">
        <f aca="false">$C484*VLOOKUP($B484,FoodDB!$A$2:$I$1014,4,0)</f>
        <v>0</v>
      </c>
      <c r="F484" s="0" t="n">
        <f aca="false">$C484*VLOOKUP($B484,FoodDB!$A$2:$I$1014,5,0)</f>
        <v>0</v>
      </c>
      <c r="G484" s="0" t="n">
        <f aca="false">$C484*VLOOKUP($B484,FoodDB!$A$2:$I$1014,6,0)</f>
        <v>0</v>
      </c>
      <c r="H484" s="0" t="n">
        <f aca="false">$C484*VLOOKUP($B484,FoodDB!$A$2:$I$1014,7,0)</f>
        <v>0</v>
      </c>
      <c r="I484" s="0" t="n">
        <f aca="false">$C484*VLOOKUP($B484,FoodDB!$A$2:$I$1014,8,0)</f>
        <v>0</v>
      </c>
      <c r="J484" s="0" t="n">
        <f aca="false">$C484*VLOOKUP($B484,FoodDB!$A$2:$I$1014,9,0)</f>
        <v>0</v>
      </c>
    </row>
    <row r="485" customFormat="false" ht="15" hidden="false" customHeight="false" outlineLevel="0" collapsed="false">
      <c r="B485" s="96" t="s">
        <v>107</v>
      </c>
      <c r="C485" s="97" t="n">
        <v>0</v>
      </c>
      <c r="D485" s="0" t="n">
        <f aca="false">$C485*VLOOKUP($B485,FoodDB!$A$2:$I$1014,3,0)</f>
        <v>0</v>
      </c>
      <c r="E485" s="0" t="n">
        <f aca="false">$C485*VLOOKUP($B485,FoodDB!$A$2:$I$1014,4,0)</f>
        <v>0</v>
      </c>
      <c r="F485" s="0" t="n">
        <f aca="false">$C485*VLOOKUP($B485,FoodDB!$A$2:$I$1014,5,0)</f>
        <v>0</v>
      </c>
      <c r="G485" s="0" t="n">
        <f aca="false">$C485*VLOOKUP($B485,FoodDB!$A$2:$I$1014,6,0)</f>
        <v>0</v>
      </c>
      <c r="H485" s="0" t="n">
        <f aca="false">$C485*VLOOKUP($B485,FoodDB!$A$2:$I$1014,7,0)</f>
        <v>0</v>
      </c>
      <c r="I485" s="0" t="n">
        <f aca="false">$C485*VLOOKUP($B485,FoodDB!$A$2:$I$1014,8,0)</f>
        <v>0</v>
      </c>
      <c r="J485" s="0" t="n">
        <f aca="false">$C485*VLOOKUP($B485,FoodDB!$A$2:$I$1014,9,0)</f>
        <v>0</v>
      </c>
    </row>
    <row r="486" customFormat="false" ht="15" hidden="false" customHeight="false" outlineLevel="0" collapsed="false">
      <c r="B486" s="96" t="s">
        <v>107</v>
      </c>
      <c r="C486" s="97" t="n">
        <v>0</v>
      </c>
      <c r="D486" s="0" t="n">
        <f aca="false">$C486*VLOOKUP($B486,FoodDB!$A$2:$I$1014,3,0)</f>
        <v>0</v>
      </c>
      <c r="E486" s="0" t="n">
        <f aca="false">$C486*VLOOKUP($B486,FoodDB!$A$2:$I$1014,4,0)</f>
        <v>0</v>
      </c>
      <c r="F486" s="0" t="n">
        <f aca="false">$C486*VLOOKUP($B486,FoodDB!$A$2:$I$1014,5,0)</f>
        <v>0</v>
      </c>
      <c r="G486" s="0" t="n">
        <f aca="false">$C486*VLOOKUP($B486,FoodDB!$A$2:$I$1014,6,0)</f>
        <v>0</v>
      </c>
      <c r="H486" s="0" t="n">
        <f aca="false">$C486*VLOOKUP($B486,FoodDB!$A$2:$I$1014,7,0)</f>
        <v>0</v>
      </c>
      <c r="I486" s="0" t="n">
        <f aca="false">$C486*VLOOKUP($B486,FoodDB!$A$2:$I$1014,8,0)</f>
        <v>0</v>
      </c>
      <c r="J486" s="0" t="n">
        <f aca="false">$C486*VLOOKUP($B486,FoodDB!$A$2:$I$1014,9,0)</f>
        <v>0</v>
      </c>
    </row>
    <row r="487" customFormat="false" ht="15" hidden="false" customHeight="false" outlineLevel="0" collapsed="false">
      <c r="B487" s="96" t="s">
        <v>107</v>
      </c>
      <c r="C487" s="97" t="n">
        <v>0</v>
      </c>
      <c r="D487" s="0" t="n">
        <f aca="false">$C487*VLOOKUP($B487,FoodDB!$A$2:$I$1014,3,0)</f>
        <v>0</v>
      </c>
      <c r="E487" s="0" t="n">
        <f aca="false">$C487*VLOOKUP($B487,FoodDB!$A$2:$I$1014,4,0)</f>
        <v>0</v>
      </c>
      <c r="F487" s="0" t="n">
        <f aca="false">$C487*VLOOKUP($B487,FoodDB!$A$2:$I$1014,5,0)</f>
        <v>0</v>
      </c>
      <c r="G487" s="0" t="n">
        <f aca="false">$C487*VLOOKUP($B487,FoodDB!$A$2:$I$1014,6,0)</f>
        <v>0</v>
      </c>
      <c r="H487" s="0" t="n">
        <f aca="false">$C487*VLOOKUP($B487,FoodDB!$A$2:$I$1014,7,0)</f>
        <v>0</v>
      </c>
      <c r="I487" s="0" t="n">
        <f aca="false">$C487*VLOOKUP($B487,FoodDB!$A$2:$I$1014,8,0)</f>
        <v>0</v>
      </c>
      <c r="J487" s="0" t="n">
        <f aca="false">$C487*VLOOKUP($B487,FoodDB!$A$2:$I$1014,9,0)</f>
        <v>0</v>
      </c>
    </row>
    <row r="488" customFormat="false" ht="15" hidden="false" customHeight="false" outlineLevel="0" collapsed="false">
      <c r="B488" s="96" t="s">
        <v>107</v>
      </c>
      <c r="C488" s="97" t="n">
        <v>0</v>
      </c>
      <c r="D488" s="0" t="n">
        <f aca="false">$C488*VLOOKUP($B488,FoodDB!$A$2:$I$1014,3,0)</f>
        <v>0</v>
      </c>
      <c r="E488" s="0" t="n">
        <f aca="false">$C488*VLOOKUP($B488,FoodDB!$A$2:$I$1014,4,0)</f>
        <v>0</v>
      </c>
      <c r="F488" s="0" t="n">
        <f aca="false">$C488*VLOOKUP($B488,FoodDB!$A$2:$I$1014,5,0)</f>
        <v>0</v>
      </c>
      <c r="G488" s="0" t="n">
        <f aca="false">$C488*VLOOKUP($B488,FoodDB!$A$2:$I$1014,6,0)</f>
        <v>0</v>
      </c>
      <c r="H488" s="0" t="n">
        <f aca="false">$C488*VLOOKUP($B488,FoodDB!$A$2:$I$1014,7,0)</f>
        <v>0</v>
      </c>
      <c r="I488" s="0" t="n">
        <f aca="false">$C488*VLOOKUP($B488,FoodDB!$A$2:$I$1014,8,0)</f>
        <v>0</v>
      </c>
      <c r="J488" s="0" t="n">
        <f aca="false">$C488*VLOOKUP($B488,FoodDB!$A$2:$I$1014,9,0)</f>
        <v>0</v>
      </c>
    </row>
    <row r="489" customFormat="false" ht="15" hidden="false" customHeight="false" outlineLevel="0" collapsed="false">
      <c r="B489" s="96" t="s">
        <v>107</v>
      </c>
      <c r="C489" s="97" t="n">
        <v>0</v>
      </c>
      <c r="D489" s="0" t="n">
        <f aca="false">$C489*VLOOKUP($B489,FoodDB!$A$2:$I$1014,3,0)</f>
        <v>0</v>
      </c>
      <c r="E489" s="0" t="n">
        <f aca="false">$C489*VLOOKUP($B489,FoodDB!$A$2:$I$1014,4,0)</f>
        <v>0</v>
      </c>
      <c r="F489" s="0" t="n">
        <f aca="false">$C489*VLOOKUP($B489,FoodDB!$A$2:$I$1014,5,0)</f>
        <v>0</v>
      </c>
      <c r="G489" s="0" t="n">
        <f aca="false">$C489*VLOOKUP($B489,FoodDB!$A$2:$I$1014,6,0)</f>
        <v>0</v>
      </c>
      <c r="H489" s="0" t="n">
        <f aca="false">$C489*VLOOKUP($B489,FoodDB!$A$2:$I$1014,7,0)</f>
        <v>0</v>
      </c>
      <c r="I489" s="0" t="n">
        <f aca="false">$C489*VLOOKUP($B489,FoodDB!$A$2:$I$1014,8,0)</f>
        <v>0</v>
      </c>
      <c r="J489" s="0" t="n">
        <f aca="false">$C489*VLOOKUP($B489,FoodDB!$A$2:$I$1014,9,0)</f>
        <v>0</v>
      </c>
    </row>
    <row r="490" customFormat="false" ht="15" hidden="false" customHeight="false" outlineLevel="0" collapsed="false">
      <c r="A490" s="0" t="s">
        <v>97</v>
      </c>
      <c r="G490" s="0" t="n">
        <f aca="false">SUM(G483:G489)</f>
        <v>0</v>
      </c>
      <c r="H490" s="0" t="n">
        <f aca="false">SUM(H483:H489)</f>
        <v>0</v>
      </c>
      <c r="I490" s="0" t="n">
        <f aca="false">SUM(I483:I489)</f>
        <v>0</v>
      </c>
      <c r="J490" s="0" t="n">
        <f aca="false">SUM(G490:I490)</f>
        <v>0</v>
      </c>
    </row>
    <row r="491" customFormat="false" ht="15" hidden="false" customHeight="false" outlineLevel="0" collapsed="false">
      <c r="A491" s="0" t="s">
        <v>101</v>
      </c>
      <c r="B491" s="0" t="s">
        <v>102</v>
      </c>
      <c r="E491" s="100"/>
      <c r="F491" s="100"/>
      <c r="G491" s="100" t="n">
        <f aca="false">VLOOKUP($A483,LossChart!$A$3:$AB$105,14,0)</f>
        <v>637.848082749621</v>
      </c>
      <c r="H491" s="100" t="n">
        <f aca="false">VLOOKUP($A483,LossChart!$A$3:$AB$105,15,0)</f>
        <v>80</v>
      </c>
      <c r="I491" s="100" t="n">
        <f aca="false">VLOOKUP($A483,LossChart!$A$3:$AB$105,16,0)</f>
        <v>482.474652711422</v>
      </c>
      <c r="J491" s="100" t="n">
        <f aca="false">VLOOKUP($A483,LossChart!$A$3:$AB$105,17,0)</f>
        <v>1200.32273546104</v>
      </c>
      <c r="K491" s="100"/>
    </row>
    <row r="492" customFormat="false" ht="15" hidden="false" customHeight="false" outlineLevel="0" collapsed="false">
      <c r="A492" s="0" t="s">
        <v>103</v>
      </c>
      <c r="G492" s="0" t="n">
        <f aca="false">G491-G490</f>
        <v>637.848082749621</v>
      </c>
      <c r="H492" s="0" t="n">
        <f aca="false">H491-H490</f>
        <v>80</v>
      </c>
      <c r="I492" s="0" t="n">
        <f aca="false">I491-I490</f>
        <v>482.474652711422</v>
      </c>
      <c r="J492" s="0" t="n">
        <f aca="false">J491-J490</f>
        <v>1200.32273546104</v>
      </c>
    </row>
    <row r="494" customFormat="false" ht="60" hidden="false" customHeight="false" outlineLevel="0" collapsed="false">
      <c r="A494" s="21" t="s">
        <v>63</v>
      </c>
      <c r="B494" s="21" t="s">
        <v>92</v>
      </c>
      <c r="C494" s="21" t="s">
        <v>93</v>
      </c>
      <c r="D494" s="94" t="str">
        <f aca="false">FoodDB!$C$1</f>
        <v>Fat
(g)</v>
      </c>
      <c r="E494" s="94" t="str">
        <f aca="false">FoodDB!$D$1</f>
        <v> Carbs
(g)</v>
      </c>
      <c r="F494" s="94" t="str">
        <f aca="false">FoodDB!$E$1</f>
        <v>Protein
(g)</v>
      </c>
      <c r="G494" s="94" t="str">
        <f aca="false">FoodDB!$F$1</f>
        <v>Fat
(Cal)</v>
      </c>
      <c r="H494" s="94" t="str">
        <f aca="false">FoodDB!$G$1</f>
        <v>Carb
(Cal)</v>
      </c>
      <c r="I494" s="94" t="str">
        <f aca="false">FoodDB!$H$1</f>
        <v>Protein
(Cal)</v>
      </c>
      <c r="J494" s="94" t="str">
        <f aca="false">FoodDB!$I$1</f>
        <v>Total
Calories</v>
      </c>
      <c r="K494" s="94"/>
      <c r="L494" s="94" t="s">
        <v>109</v>
      </c>
      <c r="M494" s="94" t="s">
        <v>110</v>
      </c>
      <c r="N494" s="94" t="s">
        <v>111</v>
      </c>
      <c r="O494" s="94" t="s">
        <v>112</v>
      </c>
      <c r="P494" s="94" t="s">
        <v>117</v>
      </c>
      <c r="Q494" s="94" t="s">
        <v>118</v>
      </c>
      <c r="R494" s="94" t="s">
        <v>119</v>
      </c>
      <c r="S494" s="94" t="s">
        <v>120</v>
      </c>
    </row>
    <row r="495" customFormat="false" ht="15" hidden="false" customHeight="false" outlineLevel="0" collapsed="false">
      <c r="A495" s="95" t="n">
        <f aca="false">A483+1</f>
        <v>43035</v>
      </c>
      <c r="B495" s="96" t="s">
        <v>107</v>
      </c>
      <c r="C495" s="97" t="n">
        <v>0</v>
      </c>
      <c r="D495" s="0" t="n">
        <f aca="false">$C495*VLOOKUP($B495,FoodDB!$A$2:$I$1014,3,0)</f>
        <v>0</v>
      </c>
      <c r="E495" s="0" t="n">
        <f aca="false">$C495*VLOOKUP($B495,FoodDB!$A$2:$I$1014,4,0)</f>
        <v>0</v>
      </c>
      <c r="F495" s="0" t="n">
        <f aca="false">$C495*VLOOKUP($B495,FoodDB!$A$2:$I$1014,5,0)</f>
        <v>0</v>
      </c>
      <c r="G495" s="0" t="n">
        <f aca="false">$C495*VLOOKUP($B495,FoodDB!$A$2:$I$1014,6,0)</f>
        <v>0</v>
      </c>
      <c r="H495" s="0" t="n">
        <f aca="false">$C495*VLOOKUP($B495,FoodDB!$A$2:$I$1014,7,0)</f>
        <v>0</v>
      </c>
      <c r="I495" s="0" t="n">
        <f aca="false">$C495*VLOOKUP($B495,FoodDB!$A$2:$I$1014,8,0)</f>
        <v>0</v>
      </c>
      <c r="J495" s="0" t="n">
        <f aca="false">$C495*VLOOKUP($B495,FoodDB!$A$2:$I$1014,9,0)</f>
        <v>0</v>
      </c>
      <c r="L495" s="0" t="n">
        <f aca="false">SUM(G495:G501)</f>
        <v>0</v>
      </c>
      <c r="M495" s="0" t="n">
        <f aca="false">SUM(H495:H501)</f>
        <v>0</v>
      </c>
      <c r="N495" s="0" t="n">
        <f aca="false">SUM(I495:I501)</f>
        <v>0</v>
      </c>
      <c r="O495" s="0" t="n">
        <f aca="false">SUM(L495:N495)</f>
        <v>0</v>
      </c>
      <c r="P495" s="100" t="n">
        <f aca="false">VLOOKUP($A495,LossChart!$A$3:$AB$105,14,0)-L495</f>
        <v>643.83329917805</v>
      </c>
      <c r="Q495" s="100" t="n">
        <f aca="false">VLOOKUP($A495,LossChart!$A$3:$AB$105,15,0)-M495</f>
        <v>80</v>
      </c>
      <c r="R495" s="100" t="n">
        <f aca="false">VLOOKUP($A495,LossChart!$A$3:$AB$105,16,0)-N495</f>
        <v>482.474652711422</v>
      </c>
      <c r="S495" s="100" t="n">
        <f aca="false">VLOOKUP($A495,LossChart!$A$3:$AB$105,17,0)-O495</f>
        <v>1206.30795188947</v>
      </c>
    </row>
    <row r="496" customFormat="false" ht="15" hidden="false" customHeight="false" outlineLevel="0" collapsed="false">
      <c r="B496" s="96" t="s">
        <v>107</v>
      </c>
      <c r="C496" s="97" t="n">
        <v>0</v>
      </c>
      <c r="D496" s="0" t="n">
        <f aca="false">$C496*VLOOKUP($B496,FoodDB!$A$2:$I$1014,3,0)</f>
        <v>0</v>
      </c>
      <c r="E496" s="0" t="n">
        <f aca="false">$C496*VLOOKUP($B496,FoodDB!$A$2:$I$1014,4,0)</f>
        <v>0</v>
      </c>
      <c r="F496" s="0" t="n">
        <f aca="false">$C496*VLOOKUP($B496,FoodDB!$A$2:$I$1014,5,0)</f>
        <v>0</v>
      </c>
      <c r="G496" s="0" t="n">
        <f aca="false">$C496*VLOOKUP($B496,FoodDB!$A$2:$I$1014,6,0)</f>
        <v>0</v>
      </c>
      <c r="H496" s="0" t="n">
        <f aca="false">$C496*VLOOKUP($B496,FoodDB!$A$2:$I$1014,7,0)</f>
        <v>0</v>
      </c>
      <c r="I496" s="0" t="n">
        <f aca="false">$C496*VLOOKUP($B496,FoodDB!$A$2:$I$1014,8,0)</f>
        <v>0</v>
      </c>
      <c r="J496" s="0" t="n">
        <f aca="false">$C496*VLOOKUP($B496,FoodDB!$A$2:$I$1014,9,0)</f>
        <v>0</v>
      </c>
    </row>
    <row r="497" customFormat="false" ht="15" hidden="false" customHeight="false" outlineLevel="0" collapsed="false">
      <c r="B497" s="96" t="s">
        <v>107</v>
      </c>
      <c r="C497" s="97" t="n">
        <v>0</v>
      </c>
      <c r="D497" s="0" t="n">
        <f aca="false">$C497*VLOOKUP($B497,FoodDB!$A$2:$I$1014,3,0)</f>
        <v>0</v>
      </c>
      <c r="E497" s="0" t="n">
        <f aca="false">$C497*VLOOKUP($B497,FoodDB!$A$2:$I$1014,4,0)</f>
        <v>0</v>
      </c>
      <c r="F497" s="0" t="n">
        <f aca="false">$C497*VLOOKUP($B497,FoodDB!$A$2:$I$1014,5,0)</f>
        <v>0</v>
      </c>
      <c r="G497" s="0" t="n">
        <f aca="false">$C497*VLOOKUP($B497,FoodDB!$A$2:$I$1014,6,0)</f>
        <v>0</v>
      </c>
      <c r="H497" s="0" t="n">
        <f aca="false">$C497*VLOOKUP($B497,FoodDB!$A$2:$I$1014,7,0)</f>
        <v>0</v>
      </c>
      <c r="I497" s="0" t="n">
        <f aca="false">$C497*VLOOKUP($B497,FoodDB!$A$2:$I$1014,8,0)</f>
        <v>0</v>
      </c>
      <c r="J497" s="0" t="n">
        <f aca="false">$C497*VLOOKUP($B497,FoodDB!$A$2:$I$1014,9,0)</f>
        <v>0</v>
      </c>
    </row>
    <row r="498" customFormat="false" ht="15" hidden="false" customHeight="false" outlineLevel="0" collapsed="false">
      <c r="B498" s="96" t="s">
        <v>107</v>
      </c>
      <c r="C498" s="97" t="n">
        <v>0</v>
      </c>
      <c r="D498" s="0" t="n">
        <f aca="false">$C498*VLOOKUP($B498,FoodDB!$A$2:$I$1014,3,0)</f>
        <v>0</v>
      </c>
      <c r="E498" s="0" t="n">
        <f aca="false">$C498*VLOOKUP($B498,FoodDB!$A$2:$I$1014,4,0)</f>
        <v>0</v>
      </c>
      <c r="F498" s="0" t="n">
        <f aca="false">$C498*VLOOKUP($B498,FoodDB!$A$2:$I$1014,5,0)</f>
        <v>0</v>
      </c>
      <c r="G498" s="0" t="n">
        <f aca="false">$C498*VLOOKUP($B498,FoodDB!$A$2:$I$1014,6,0)</f>
        <v>0</v>
      </c>
      <c r="H498" s="0" t="n">
        <f aca="false">$C498*VLOOKUP($B498,FoodDB!$A$2:$I$1014,7,0)</f>
        <v>0</v>
      </c>
      <c r="I498" s="0" t="n">
        <f aca="false">$C498*VLOOKUP($B498,FoodDB!$A$2:$I$1014,8,0)</f>
        <v>0</v>
      </c>
      <c r="J498" s="0" t="n">
        <f aca="false">$C498*VLOOKUP($B498,FoodDB!$A$2:$I$1014,9,0)</f>
        <v>0</v>
      </c>
    </row>
    <row r="499" customFormat="false" ht="15" hidden="false" customHeight="false" outlineLevel="0" collapsed="false">
      <c r="B499" s="96" t="s">
        <v>107</v>
      </c>
      <c r="C499" s="97" t="n">
        <v>0</v>
      </c>
      <c r="D499" s="0" t="n">
        <f aca="false">$C499*VLOOKUP($B499,FoodDB!$A$2:$I$1014,3,0)</f>
        <v>0</v>
      </c>
      <c r="E499" s="0" t="n">
        <f aca="false">$C499*VLOOKUP($B499,FoodDB!$A$2:$I$1014,4,0)</f>
        <v>0</v>
      </c>
      <c r="F499" s="0" t="n">
        <f aca="false">$C499*VLOOKUP($B499,FoodDB!$A$2:$I$1014,5,0)</f>
        <v>0</v>
      </c>
      <c r="G499" s="0" t="n">
        <f aca="false">$C499*VLOOKUP($B499,FoodDB!$A$2:$I$1014,6,0)</f>
        <v>0</v>
      </c>
      <c r="H499" s="0" t="n">
        <f aca="false">$C499*VLOOKUP($B499,FoodDB!$A$2:$I$1014,7,0)</f>
        <v>0</v>
      </c>
      <c r="I499" s="0" t="n">
        <f aca="false">$C499*VLOOKUP($B499,FoodDB!$A$2:$I$1014,8,0)</f>
        <v>0</v>
      </c>
      <c r="J499" s="0" t="n">
        <f aca="false">$C499*VLOOKUP($B499,FoodDB!$A$2:$I$1014,9,0)</f>
        <v>0</v>
      </c>
    </row>
    <row r="500" customFormat="false" ht="15" hidden="false" customHeight="false" outlineLevel="0" collapsed="false">
      <c r="B500" s="96" t="s">
        <v>107</v>
      </c>
      <c r="C500" s="97" t="n">
        <v>0</v>
      </c>
      <c r="D500" s="0" t="n">
        <f aca="false">$C500*VLOOKUP($B500,FoodDB!$A$2:$I$1014,3,0)</f>
        <v>0</v>
      </c>
      <c r="E500" s="0" t="n">
        <f aca="false">$C500*VLOOKUP($B500,FoodDB!$A$2:$I$1014,4,0)</f>
        <v>0</v>
      </c>
      <c r="F500" s="0" t="n">
        <f aca="false">$C500*VLOOKUP($B500,FoodDB!$A$2:$I$1014,5,0)</f>
        <v>0</v>
      </c>
      <c r="G500" s="0" t="n">
        <f aca="false">$C500*VLOOKUP($B500,FoodDB!$A$2:$I$1014,6,0)</f>
        <v>0</v>
      </c>
      <c r="H500" s="0" t="n">
        <f aca="false">$C500*VLOOKUP($B500,FoodDB!$A$2:$I$1014,7,0)</f>
        <v>0</v>
      </c>
      <c r="I500" s="0" t="n">
        <f aca="false">$C500*VLOOKUP($B500,FoodDB!$A$2:$I$1014,8,0)</f>
        <v>0</v>
      </c>
      <c r="J500" s="0" t="n">
        <f aca="false">$C500*VLOOKUP($B500,FoodDB!$A$2:$I$1014,9,0)</f>
        <v>0</v>
      </c>
    </row>
    <row r="501" customFormat="false" ht="15" hidden="false" customHeight="false" outlineLevel="0" collapsed="false">
      <c r="B501" s="96" t="s">
        <v>107</v>
      </c>
      <c r="C501" s="97" t="n">
        <v>0</v>
      </c>
      <c r="D501" s="0" t="n">
        <f aca="false">$C501*VLOOKUP($B501,FoodDB!$A$2:$I$1014,3,0)</f>
        <v>0</v>
      </c>
      <c r="E501" s="0" t="n">
        <f aca="false">$C501*VLOOKUP($B501,FoodDB!$A$2:$I$1014,4,0)</f>
        <v>0</v>
      </c>
      <c r="F501" s="0" t="n">
        <f aca="false">$C501*VLOOKUP($B501,FoodDB!$A$2:$I$1014,5,0)</f>
        <v>0</v>
      </c>
      <c r="G501" s="0" t="n">
        <f aca="false">$C501*VLOOKUP($B501,FoodDB!$A$2:$I$1014,6,0)</f>
        <v>0</v>
      </c>
      <c r="H501" s="0" t="n">
        <f aca="false">$C501*VLOOKUP($B501,FoodDB!$A$2:$I$1014,7,0)</f>
        <v>0</v>
      </c>
      <c r="I501" s="0" t="n">
        <f aca="false">$C501*VLOOKUP($B501,FoodDB!$A$2:$I$1014,8,0)</f>
        <v>0</v>
      </c>
      <c r="J501" s="0" t="n">
        <f aca="false">$C501*VLOOKUP($B501,FoodDB!$A$2:$I$1014,9,0)</f>
        <v>0</v>
      </c>
    </row>
    <row r="502" customFormat="false" ht="15" hidden="false" customHeight="false" outlineLevel="0" collapsed="false">
      <c r="A502" s="0" t="s">
        <v>97</v>
      </c>
      <c r="G502" s="0" t="n">
        <f aca="false">SUM(G495:G501)</f>
        <v>0</v>
      </c>
      <c r="H502" s="0" t="n">
        <f aca="false">SUM(H495:H501)</f>
        <v>0</v>
      </c>
      <c r="I502" s="0" t="n">
        <f aca="false">SUM(I495:I501)</f>
        <v>0</v>
      </c>
      <c r="J502" s="0" t="n">
        <f aca="false">SUM(G502:I502)</f>
        <v>0</v>
      </c>
    </row>
    <row r="503" customFormat="false" ht="15" hidden="false" customHeight="false" outlineLevel="0" collapsed="false">
      <c r="A503" s="0" t="s">
        <v>101</v>
      </c>
      <c r="B503" s="0" t="s">
        <v>102</v>
      </c>
      <c r="E503" s="100"/>
      <c r="F503" s="100"/>
      <c r="G503" s="100" t="n">
        <f aca="false">VLOOKUP($A495,LossChart!$A$3:$AB$105,14,0)</f>
        <v>643.83329917805</v>
      </c>
      <c r="H503" s="100" t="n">
        <f aca="false">VLOOKUP($A495,LossChart!$A$3:$AB$105,15,0)</f>
        <v>80</v>
      </c>
      <c r="I503" s="100" t="n">
        <f aca="false">VLOOKUP($A495,LossChart!$A$3:$AB$105,16,0)</f>
        <v>482.474652711422</v>
      </c>
      <c r="J503" s="100" t="n">
        <f aca="false">VLOOKUP($A495,LossChart!$A$3:$AB$105,17,0)</f>
        <v>1206.30795188947</v>
      </c>
      <c r="K503" s="100"/>
    </row>
    <row r="504" customFormat="false" ht="15" hidden="false" customHeight="false" outlineLevel="0" collapsed="false">
      <c r="A504" s="0" t="s">
        <v>103</v>
      </c>
      <c r="G504" s="0" t="n">
        <f aca="false">G503-G502</f>
        <v>643.83329917805</v>
      </c>
      <c r="H504" s="0" t="n">
        <f aca="false">H503-H502</f>
        <v>80</v>
      </c>
      <c r="I504" s="0" t="n">
        <f aca="false">I503-I502</f>
        <v>482.474652711422</v>
      </c>
      <c r="J504" s="0" t="n">
        <f aca="false">J503-J502</f>
        <v>1206.30795188947</v>
      </c>
    </row>
    <row r="506" customFormat="false" ht="60" hidden="false" customHeight="false" outlineLevel="0" collapsed="false">
      <c r="A506" s="21" t="s">
        <v>63</v>
      </c>
      <c r="B506" s="21" t="s">
        <v>92</v>
      </c>
      <c r="C506" s="21" t="s">
        <v>93</v>
      </c>
      <c r="D506" s="94" t="str">
        <f aca="false">FoodDB!$C$1</f>
        <v>Fat
(g)</v>
      </c>
      <c r="E506" s="94" t="str">
        <f aca="false">FoodDB!$D$1</f>
        <v> Carbs
(g)</v>
      </c>
      <c r="F506" s="94" t="str">
        <f aca="false">FoodDB!$E$1</f>
        <v>Protein
(g)</v>
      </c>
      <c r="G506" s="94" t="str">
        <f aca="false">FoodDB!$F$1</f>
        <v>Fat
(Cal)</v>
      </c>
      <c r="H506" s="94" t="str">
        <f aca="false">FoodDB!$G$1</f>
        <v>Carb
(Cal)</v>
      </c>
      <c r="I506" s="94" t="str">
        <f aca="false">FoodDB!$H$1</f>
        <v>Protein
(Cal)</v>
      </c>
      <c r="J506" s="94" t="str">
        <f aca="false">FoodDB!$I$1</f>
        <v>Total
Calories</v>
      </c>
      <c r="K506" s="94"/>
      <c r="L506" s="94" t="s">
        <v>109</v>
      </c>
      <c r="M506" s="94" t="s">
        <v>110</v>
      </c>
      <c r="N506" s="94" t="s">
        <v>111</v>
      </c>
      <c r="O506" s="94" t="s">
        <v>112</v>
      </c>
      <c r="P506" s="94" t="s">
        <v>117</v>
      </c>
      <c r="Q506" s="94" t="s">
        <v>118</v>
      </c>
      <c r="R506" s="94" t="s">
        <v>119</v>
      </c>
      <c r="S506" s="94" t="s">
        <v>120</v>
      </c>
    </row>
    <row r="507" customFormat="false" ht="15" hidden="false" customHeight="false" outlineLevel="0" collapsed="false">
      <c r="A507" s="95" t="n">
        <f aca="false">A495+1</f>
        <v>43036</v>
      </c>
      <c r="B507" s="96" t="s">
        <v>107</v>
      </c>
      <c r="C507" s="97" t="n">
        <v>0</v>
      </c>
      <c r="D507" s="0" t="n">
        <f aca="false">$C507*VLOOKUP($B507,FoodDB!$A$2:$I$1014,3,0)</f>
        <v>0</v>
      </c>
      <c r="E507" s="0" t="n">
        <f aca="false">$C507*VLOOKUP($B507,FoodDB!$A$2:$I$1014,4,0)</f>
        <v>0</v>
      </c>
      <c r="F507" s="0" t="n">
        <f aca="false">$C507*VLOOKUP($B507,FoodDB!$A$2:$I$1014,5,0)</f>
        <v>0</v>
      </c>
      <c r="G507" s="0" t="n">
        <f aca="false">$C507*VLOOKUP($B507,FoodDB!$A$2:$I$1014,6,0)</f>
        <v>0</v>
      </c>
      <c r="H507" s="0" t="n">
        <f aca="false">$C507*VLOOKUP($B507,FoodDB!$A$2:$I$1014,7,0)</f>
        <v>0</v>
      </c>
      <c r="I507" s="0" t="n">
        <f aca="false">$C507*VLOOKUP($B507,FoodDB!$A$2:$I$1014,8,0)</f>
        <v>0</v>
      </c>
      <c r="J507" s="0" t="n">
        <f aca="false">$C507*VLOOKUP($B507,FoodDB!$A$2:$I$1014,9,0)</f>
        <v>0</v>
      </c>
      <c r="L507" s="0" t="n">
        <f aca="false">SUM(G507:G513)</f>
        <v>0</v>
      </c>
      <c r="M507" s="0" t="n">
        <f aca="false">SUM(H507:H513)</f>
        <v>0</v>
      </c>
      <c r="N507" s="0" t="n">
        <f aca="false">SUM(I507:I513)</f>
        <v>0</v>
      </c>
      <c r="O507" s="0" t="n">
        <f aca="false">SUM(L507:N507)</f>
        <v>0</v>
      </c>
      <c r="P507" s="100" t="n">
        <f aca="false">VLOOKUP($A507,LossChart!$A$3:$AB$105,14,0)-L507</f>
        <v>649.765503689541</v>
      </c>
      <c r="Q507" s="100" t="n">
        <f aca="false">VLOOKUP($A507,LossChart!$A$3:$AB$105,15,0)-M507</f>
        <v>80</v>
      </c>
      <c r="R507" s="100" t="n">
        <f aca="false">VLOOKUP($A507,LossChart!$A$3:$AB$105,16,0)-N507</f>
        <v>482.474652711422</v>
      </c>
      <c r="S507" s="100" t="n">
        <f aca="false">VLOOKUP($A507,LossChart!$A$3:$AB$105,17,0)-O507</f>
        <v>1212.24015640096</v>
      </c>
    </row>
    <row r="508" customFormat="false" ht="15" hidden="false" customHeight="false" outlineLevel="0" collapsed="false">
      <c r="B508" s="96" t="s">
        <v>107</v>
      </c>
      <c r="C508" s="97" t="n">
        <v>0</v>
      </c>
      <c r="D508" s="0" t="n">
        <f aca="false">$C508*VLOOKUP($B508,FoodDB!$A$2:$I$1014,3,0)</f>
        <v>0</v>
      </c>
      <c r="E508" s="0" t="n">
        <f aca="false">$C508*VLOOKUP($B508,FoodDB!$A$2:$I$1014,4,0)</f>
        <v>0</v>
      </c>
      <c r="F508" s="0" t="n">
        <f aca="false">$C508*VLOOKUP($B508,FoodDB!$A$2:$I$1014,5,0)</f>
        <v>0</v>
      </c>
      <c r="G508" s="0" t="n">
        <f aca="false">$C508*VLOOKUP($B508,FoodDB!$A$2:$I$1014,6,0)</f>
        <v>0</v>
      </c>
      <c r="H508" s="0" t="n">
        <f aca="false">$C508*VLOOKUP($B508,FoodDB!$A$2:$I$1014,7,0)</f>
        <v>0</v>
      </c>
      <c r="I508" s="0" t="n">
        <f aca="false">$C508*VLOOKUP($B508,FoodDB!$A$2:$I$1014,8,0)</f>
        <v>0</v>
      </c>
      <c r="J508" s="0" t="n">
        <f aca="false">$C508*VLOOKUP($B508,FoodDB!$A$2:$I$1014,9,0)</f>
        <v>0</v>
      </c>
    </row>
    <row r="509" customFormat="false" ht="15" hidden="false" customHeight="false" outlineLevel="0" collapsed="false">
      <c r="B509" s="96" t="s">
        <v>107</v>
      </c>
      <c r="C509" s="97" t="n">
        <v>0</v>
      </c>
      <c r="D509" s="0" t="n">
        <f aca="false">$C509*VLOOKUP($B509,FoodDB!$A$2:$I$1014,3,0)</f>
        <v>0</v>
      </c>
      <c r="E509" s="0" t="n">
        <f aca="false">$C509*VLOOKUP($B509,FoodDB!$A$2:$I$1014,4,0)</f>
        <v>0</v>
      </c>
      <c r="F509" s="0" t="n">
        <f aca="false">$C509*VLOOKUP($B509,FoodDB!$A$2:$I$1014,5,0)</f>
        <v>0</v>
      </c>
      <c r="G509" s="0" t="n">
        <f aca="false">$C509*VLOOKUP($B509,FoodDB!$A$2:$I$1014,6,0)</f>
        <v>0</v>
      </c>
      <c r="H509" s="0" t="n">
        <f aca="false">$C509*VLOOKUP($B509,FoodDB!$A$2:$I$1014,7,0)</f>
        <v>0</v>
      </c>
      <c r="I509" s="0" t="n">
        <f aca="false">$C509*VLOOKUP($B509,FoodDB!$A$2:$I$1014,8,0)</f>
        <v>0</v>
      </c>
      <c r="J509" s="0" t="n">
        <f aca="false">$C509*VLOOKUP($B509,FoodDB!$A$2:$I$1014,9,0)</f>
        <v>0</v>
      </c>
    </row>
    <row r="510" customFormat="false" ht="15" hidden="false" customHeight="false" outlineLevel="0" collapsed="false">
      <c r="B510" s="96" t="s">
        <v>107</v>
      </c>
      <c r="C510" s="97" t="n">
        <v>0</v>
      </c>
      <c r="D510" s="0" t="n">
        <f aca="false">$C510*VLOOKUP($B510,FoodDB!$A$2:$I$1014,3,0)</f>
        <v>0</v>
      </c>
      <c r="E510" s="0" t="n">
        <f aca="false">$C510*VLOOKUP($B510,FoodDB!$A$2:$I$1014,4,0)</f>
        <v>0</v>
      </c>
      <c r="F510" s="0" t="n">
        <f aca="false">$C510*VLOOKUP($B510,FoodDB!$A$2:$I$1014,5,0)</f>
        <v>0</v>
      </c>
      <c r="G510" s="0" t="n">
        <f aca="false">$C510*VLOOKUP($B510,FoodDB!$A$2:$I$1014,6,0)</f>
        <v>0</v>
      </c>
      <c r="H510" s="0" t="n">
        <f aca="false">$C510*VLOOKUP($B510,FoodDB!$A$2:$I$1014,7,0)</f>
        <v>0</v>
      </c>
      <c r="I510" s="0" t="n">
        <f aca="false">$C510*VLOOKUP($B510,FoodDB!$A$2:$I$1014,8,0)</f>
        <v>0</v>
      </c>
      <c r="J510" s="0" t="n">
        <f aca="false">$C510*VLOOKUP($B510,FoodDB!$A$2:$I$1014,9,0)</f>
        <v>0</v>
      </c>
    </row>
    <row r="511" customFormat="false" ht="15" hidden="false" customHeight="false" outlineLevel="0" collapsed="false">
      <c r="B511" s="96" t="s">
        <v>107</v>
      </c>
      <c r="C511" s="97" t="n">
        <v>0</v>
      </c>
      <c r="D511" s="0" t="n">
        <f aca="false">$C511*VLOOKUP($B511,FoodDB!$A$2:$I$1014,3,0)</f>
        <v>0</v>
      </c>
      <c r="E511" s="0" t="n">
        <f aca="false">$C511*VLOOKUP($B511,FoodDB!$A$2:$I$1014,4,0)</f>
        <v>0</v>
      </c>
      <c r="F511" s="0" t="n">
        <f aca="false">$C511*VLOOKUP($B511,FoodDB!$A$2:$I$1014,5,0)</f>
        <v>0</v>
      </c>
      <c r="G511" s="0" t="n">
        <f aca="false">$C511*VLOOKUP($B511,FoodDB!$A$2:$I$1014,6,0)</f>
        <v>0</v>
      </c>
      <c r="H511" s="0" t="n">
        <f aca="false">$C511*VLOOKUP($B511,FoodDB!$A$2:$I$1014,7,0)</f>
        <v>0</v>
      </c>
      <c r="I511" s="0" t="n">
        <f aca="false">$C511*VLOOKUP($B511,FoodDB!$A$2:$I$1014,8,0)</f>
        <v>0</v>
      </c>
      <c r="J511" s="0" t="n">
        <f aca="false">$C511*VLOOKUP($B511,FoodDB!$A$2:$I$1014,9,0)</f>
        <v>0</v>
      </c>
    </row>
    <row r="512" customFormat="false" ht="15" hidden="false" customHeight="false" outlineLevel="0" collapsed="false">
      <c r="B512" s="96" t="s">
        <v>107</v>
      </c>
      <c r="C512" s="97" t="n">
        <v>0</v>
      </c>
      <c r="D512" s="0" t="n">
        <f aca="false">$C512*VLOOKUP($B512,FoodDB!$A$2:$I$1014,3,0)</f>
        <v>0</v>
      </c>
      <c r="E512" s="0" t="n">
        <f aca="false">$C512*VLOOKUP($B512,FoodDB!$A$2:$I$1014,4,0)</f>
        <v>0</v>
      </c>
      <c r="F512" s="0" t="n">
        <f aca="false">$C512*VLOOKUP($B512,FoodDB!$A$2:$I$1014,5,0)</f>
        <v>0</v>
      </c>
      <c r="G512" s="0" t="n">
        <f aca="false">$C512*VLOOKUP($B512,FoodDB!$A$2:$I$1014,6,0)</f>
        <v>0</v>
      </c>
      <c r="H512" s="0" t="n">
        <f aca="false">$C512*VLOOKUP($B512,FoodDB!$A$2:$I$1014,7,0)</f>
        <v>0</v>
      </c>
      <c r="I512" s="0" t="n">
        <f aca="false">$C512*VLOOKUP($B512,FoodDB!$A$2:$I$1014,8,0)</f>
        <v>0</v>
      </c>
      <c r="J512" s="0" t="n">
        <f aca="false">$C512*VLOOKUP($B512,FoodDB!$A$2:$I$1014,9,0)</f>
        <v>0</v>
      </c>
    </row>
    <row r="513" customFormat="false" ht="15" hidden="false" customHeight="false" outlineLevel="0" collapsed="false">
      <c r="B513" s="96" t="s">
        <v>107</v>
      </c>
      <c r="C513" s="97" t="n">
        <v>0</v>
      </c>
      <c r="D513" s="0" t="n">
        <f aca="false">$C513*VLOOKUP($B513,FoodDB!$A$2:$I$1014,3,0)</f>
        <v>0</v>
      </c>
      <c r="E513" s="0" t="n">
        <f aca="false">$C513*VLOOKUP($B513,FoodDB!$A$2:$I$1014,4,0)</f>
        <v>0</v>
      </c>
      <c r="F513" s="0" t="n">
        <f aca="false">$C513*VLOOKUP($B513,FoodDB!$A$2:$I$1014,5,0)</f>
        <v>0</v>
      </c>
      <c r="G513" s="0" t="n">
        <f aca="false">$C513*VLOOKUP($B513,FoodDB!$A$2:$I$1014,6,0)</f>
        <v>0</v>
      </c>
      <c r="H513" s="0" t="n">
        <f aca="false">$C513*VLOOKUP($B513,FoodDB!$A$2:$I$1014,7,0)</f>
        <v>0</v>
      </c>
      <c r="I513" s="0" t="n">
        <f aca="false">$C513*VLOOKUP($B513,FoodDB!$A$2:$I$1014,8,0)</f>
        <v>0</v>
      </c>
      <c r="J513" s="0" t="n">
        <f aca="false">$C513*VLOOKUP($B513,FoodDB!$A$2:$I$1014,9,0)</f>
        <v>0</v>
      </c>
    </row>
    <row r="514" customFormat="false" ht="15" hidden="false" customHeight="false" outlineLevel="0" collapsed="false">
      <c r="A514" s="0" t="s">
        <v>97</v>
      </c>
      <c r="G514" s="0" t="n">
        <f aca="false">SUM(G507:G513)</f>
        <v>0</v>
      </c>
      <c r="H514" s="0" t="n">
        <f aca="false">SUM(H507:H513)</f>
        <v>0</v>
      </c>
      <c r="I514" s="0" t="n">
        <f aca="false">SUM(I507:I513)</f>
        <v>0</v>
      </c>
      <c r="J514" s="0" t="n">
        <f aca="false">SUM(G514:I514)</f>
        <v>0</v>
      </c>
    </row>
    <row r="515" customFormat="false" ht="15" hidden="false" customHeight="false" outlineLevel="0" collapsed="false">
      <c r="A515" s="0" t="s">
        <v>101</v>
      </c>
      <c r="B515" s="0" t="s">
        <v>102</v>
      </c>
      <c r="E515" s="100"/>
      <c r="F515" s="100"/>
      <c r="G515" s="100" t="n">
        <f aca="false">VLOOKUP($A507,LossChart!$A$3:$AB$105,14,0)</f>
        <v>649.765503689541</v>
      </c>
      <c r="H515" s="100" t="n">
        <f aca="false">VLOOKUP($A507,LossChart!$A$3:$AB$105,15,0)</f>
        <v>80</v>
      </c>
      <c r="I515" s="100" t="n">
        <f aca="false">VLOOKUP($A507,LossChart!$A$3:$AB$105,16,0)</f>
        <v>482.474652711422</v>
      </c>
      <c r="J515" s="100" t="n">
        <f aca="false">VLOOKUP($A507,LossChart!$A$3:$AB$105,17,0)</f>
        <v>1212.24015640096</v>
      </c>
      <c r="K515" s="100"/>
    </row>
    <row r="516" customFormat="false" ht="15" hidden="false" customHeight="false" outlineLevel="0" collapsed="false">
      <c r="A516" s="0" t="s">
        <v>103</v>
      </c>
      <c r="G516" s="0" t="n">
        <f aca="false">G515-G514</f>
        <v>649.765503689541</v>
      </c>
      <c r="H516" s="0" t="n">
        <f aca="false">H515-H514</f>
        <v>80</v>
      </c>
      <c r="I516" s="0" t="n">
        <f aca="false">I515-I514</f>
        <v>482.474652711422</v>
      </c>
      <c r="J516" s="0" t="n">
        <f aca="false">J515-J514</f>
        <v>1212.24015640096</v>
      </c>
    </row>
    <row r="518" customFormat="false" ht="60" hidden="false" customHeight="false" outlineLevel="0" collapsed="false">
      <c r="A518" s="21" t="s">
        <v>63</v>
      </c>
      <c r="B518" s="21" t="s">
        <v>92</v>
      </c>
      <c r="C518" s="21" t="s">
        <v>93</v>
      </c>
      <c r="D518" s="94" t="str">
        <f aca="false">FoodDB!$C$1</f>
        <v>Fat
(g)</v>
      </c>
      <c r="E518" s="94" t="str">
        <f aca="false">FoodDB!$D$1</f>
        <v> Carbs
(g)</v>
      </c>
      <c r="F518" s="94" t="str">
        <f aca="false">FoodDB!$E$1</f>
        <v>Protein
(g)</v>
      </c>
      <c r="G518" s="94" t="str">
        <f aca="false">FoodDB!$F$1</f>
        <v>Fat
(Cal)</v>
      </c>
      <c r="H518" s="94" t="str">
        <f aca="false">FoodDB!$G$1</f>
        <v>Carb
(Cal)</v>
      </c>
      <c r="I518" s="94" t="str">
        <f aca="false">FoodDB!$H$1</f>
        <v>Protein
(Cal)</v>
      </c>
      <c r="J518" s="94" t="str">
        <f aca="false">FoodDB!$I$1</f>
        <v>Total
Calories</v>
      </c>
      <c r="K518" s="94"/>
      <c r="L518" s="94" t="s">
        <v>109</v>
      </c>
      <c r="M518" s="94" t="s">
        <v>110</v>
      </c>
      <c r="N518" s="94" t="s">
        <v>111</v>
      </c>
      <c r="O518" s="94" t="s">
        <v>112</v>
      </c>
      <c r="P518" s="94" t="s">
        <v>117</v>
      </c>
      <c r="Q518" s="94" t="s">
        <v>118</v>
      </c>
      <c r="R518" s="94" t="s">
        <v>119</v>
      </c>
      <c r="S518" s="94" t="s">
        <v>120</v>
      </c>
    </row>
    <row r="519" customFormat="false" ht="15" hidden="false" customHeight="false" outlineLevel="0" collapsed="false">
      <c r="A519" s="95" t="n">
        <f aca="false">A507+1</f>
        <v>43037</v>
      </c>
      <c r="B519" s="96" t="s">
        <v>107</v>
      </c>
      <c r="C519" s="97" t="n">
        <v>0</v>
      </c>
      <c r="D519" s="0" t="n">
        <f aca="false">$C519*VLOOKUP($B519,FoodDB!$A$2:$I$1014,3,0)</f>
        <v>0</v>
      </c>
      <c r="E519" s="0" t="n">
        <f aca="false">$C519*VLOOKUP($B519,FoodDB!$A$2:$I$1014,4,0)</f>
        <v>0</v>
      </c>
      <c r="F519" s="0" t="n">
        <f aca="false">$C519*VLOOKUP($B519,FoodDB!$A$2:$I$1014,5,0)</f>
        <v>0</v>
      </c>
      <c r="G519" s="0" t="n">
        <f aca="false">$C519*VLOOKUP($B519,FoodDB!$A$2:$I$1014,6,0)</f>
        <v>0</v>
      </c>
      <c r="H519" s="0" t="n">
        <f aca="false">$C519*VLOOKUP($B519,FoodDB!$A$2:$I$1014,7,0)</f>
        <v>0</v>
      </c>
      <c r="I519" s="0" t="n">
        <f aca="false">$C519*VLOOKUP($B519,FoodDB!$A$2:$I$1014,8,0)</f>
        <v>0</v>
      </c>
      <c r="J519" s="0" t="n">
        <f aca="false">$C519*VLOOKUP($B519,FoodDB!$A$2:$I$1014,9,0)</f>
        <v>0</v>
      </c>
      <c r="L519" s="0" t="n">
        <f aca="false">SUM(G519:G525)</f>
        <v>0</v>
      </c>
      <c r="M519" s="0" t="n">
        <f aca="false">SUM(H519:H525)</f>
        <v>0</v>
      </c>
      <c r="N519" s="0" t="n">
        <f aca="false">SUM(I519:I525)</f>
        <v>0</v>
      </c>
      <c r="O519" s="0" t="n">
        <f aca="false">SUM(L519:N519)</f>
        <v>0</v>
      </c>
      <c r="P519" s="100" t="n">
        <f aca="false">VLOOKUP($A519,LossChart!$A$3:$AB$105,14,0)-L519</f>
        <v>655.645165818217</v>
      </c>
      <c r="Q519" s="100" t="n">
        <f aca="false">VLOOKUP($A519,LossChart!$A$3:$AB$105,15,0)-M519</f>
        <v>80</v>
      </c>
      <c r="R519" s="100" t="n">
        <f aca="false">VLOOKUP($A519,LossChart!$A$3:$AB$105,16,0)-N519</f>
        <v>482.474652711422</v>
      </c>
      <c r="S519" s="100" t="n">
        <f aca="false">VLOOKUP($A519,LossChart!$A$3:$AB$105,17,0)-O519</f>
        <v>1218.11981852964</v>
      </c>
    </row>
    <row r="520" customFormat="false" ht="15" hidden="false" customHeight="false" outlineLevel="0" collapsed="false">
      <c r="B520" s="96" t="s">
        <v>107</v>
      </c>
      <c r="C520" s="97" t="n">
        <v>0</v>
      </c>
      <c r="D520" s="0" t="n">
        <f aca="false">$C520*VLOOKUP($B520,FoodDB!$A$2:$I$1014,3,0)</f>
        <v>0</v>
      </c>
      <c r="E520" s="0" t="n">
        <f aca="false">$C520*VLOOKUP($B520,FoodDB!$A$2:$I$1014,4,0)</f>
        <v>0</v>
      </c>
      <c r="F520" s="0" t="n">
        <f aca="false">$C520*VLOOKUP($B520,FoodDB!$A$2:$I$1014,5,0)</f>
        <v>0</v>
      </c>
      <c r="G520" s="0" t="n">
        <f aca="false">$C520*VLOOKUP($B520,FoodDB!$A$2:$I$1014,6,0)</f>
        <v>0</v>
      </c>
      <c r="H520" s="0" t="n">
        <f aca="false">$C520*VLOOKUP($B520,FoodDB!$A$2:$I$1014,7,0)</f>
        <v>0</v>
      </c>
      <c r="I520" s="0" t="n">
        <f aca="false">$C520*VLOOKUP($B520,FoodDB!$A$2:$I$1014,8,0)</f>
        <v>0</v>
      </c>
      <c r="J520" s="0" t="n">
        <f aca="false">$C520*VLOOKUP($B520,FoodDB!$A$2:$I$1014,9,0)</f>
        <v>0</v>
      </c>
    </row>
    <row r="521" customFormat="false" ht="15" hidden="false" customHeight="false" outlineLevel="0" collapsed="false">
      <c r="B521" s="96" t="s">
        <v>107</v>
      </c>
      <c r="C521" s="97" t="n">
        <v>0</v>
      </c>
      <c r="D521" s="0" t="n">
        <f aca="false">$C521*VLOOKUP($B521,FoodDB!$A$2:$I$1014,3,0)</f>
        <v>0</v>
      </c>
      <c r="E521" s="0" t="n">
        <f aca="false">$C521*VLOOKUP($B521,FoodDB!$A$2:$I$1014,4,0)</f>
        <v>0</v>
      </c>
      <c r="F521" s="0" t="n">
        <f aca="false">$C521*VLOOKUP($B521,FoodDB!$A$2:$I$1014,5,0)</f>
        <v>0</v>
      </c>
      <c r="G521" s="0" t="n">
        <f aca="false">$C521*VLOOKUP($B521,FoodDB!$A$2:$I$1014,6,0)</f>
        <v>0</v>
      </c>
      <c r="H521" s="0" t="n">
        <f aca="false">$C521*VLOOKUP($B521,FoodDB!$A$2:$I$1014,7,0)</f>
        <v>0</v>
      </c>
      <c r="I521" s="0" t="n">
        <f aca="false">$C521*VLOOKUP($B521,FoodDB!$A$2:$I$1014,8,0)</f>
        <v>0</v>
      </c>
      <c r="J521" s="0" t="n">
        <f aca="false">$C521*VLOOKUP($B521,FoodDB!$A$2:$I$1014,9,0)</f>
        <v>0</v>
      </c>
    </row>
    <row r="522" customFormat="false" ht="15" hidden="false" customHeight="false" outlineLevel="0" collapsed="false">
      <c r="B522" s="96" t="s">
        <v>107</v>
      </c>
      <c r="C522" s="97" t="n">
        <v>0</v>
      </c>
      <c r="D522" s="0" t="n">
        <f aca="false">$C522*VLOOKUP($B522,FoodDB!$A$2:$I$1014,3,0)</f>
        <v>0</v>
      </c>
      <c r="E522" s="0" t="n">
        <f aca="false">$C522*VLOOKUP($B522,FoodDB!$A$2:$I$1014,4,0)</f>
        <v>0</v>
      </c>
      <c r="F522" s="0" t="n">
        <f aca="false">$C522*VLOOKUP($B522,FoodDB!$A$2:$I$1014,5,0)</f>
        <v>0</v>
      </c>
      <c r="G522" s="0" t="n">
        <f aca="false">$C522*VLOOKUP($B522,FoodDB!$A$2:$I$1014,6,0)</f>
        <v>0</v>
      </c>
      <c r="H522" s="0" t="n">
        <f aca="false">$C522*VLOOKUP($B522,FoodDB!$A$2:$I$1014,7,0)</f>
        <v>0</v>
      </c>
      <c r="I522" s="0" t="n">
        <f aca="false">$C522*VLOOKUP($B522,FoodDB!$A$2:$I$1014,8,0)</f>
        <v>0</v>
      </c>
      <c r="J522" s="0" t="n">
        <f aca="false">$C522*VLOOKUP($B522,FoodDB!$A$2:$I$1014,9,0)</f>
        <v>0</v>
      </c>
    </row>
    <row r="523" customFormat="false" ht="15" hidden="false" customHeight="false" outlineLevel="0" collapsed="false">
      <c r="B523" s="96" t="s">
        <v>107</v>
      </c>
      <c r="C523" s="97" t="n">
        <v>0</v>
      </c>
      <c r="D523" s="0" t="n">
        <f aca="false">$C523*VLOOKUP($B523,FoodDB!$A$2:$I$1014,3,0)</f>
        <v>0</v>
      </c>
      <c r="E523" s="0" t="n">
        <f aca="false">$C523*VLOOKUP($B523,FoodDB!$A$2:$I$1014,4,0)</f>
        <v>0</v>
      </c>
      <c r="F523" s="0" t="n">
        <f aca="false">$C523*VLOOKUP($B523,FoodDB!$A$2:$I$1014,5,0)</f>
        <v>0</v>
      </c>
      <c r="G523" s="0" t="n">
        <f aca="false">$C523*VLOOKUP($B523,FoodDB!$A$2:$I$1014,6,0)</f>
        <v>0</v>
      </c>
      <c r="H523" s="0" t="n">
        <f aca="false">$C523*VLOOKUP($B523,FoodDB!$A$2:$I$1014,7,0)</f>
        <v>0</v>
      </c>
      <c r="I523" s="0" t="n">
        <f aca="false">$C523*VLOOKUP($B523,FoodDB!$A$2:$I$1014,8,0)</f>
        <v>0</v>
      </c>
      <c r="J523" s="0" t="n">
        <f aca="false">$C523*VLOOKUP($B523,FoodDB!$A$2:$I$1014,9,0)</f>
        <v>0</v>
      </c>
    </row>
    <row r="524" customFormat="false" ht="15" hidden="false" customHeight="false" outlineLevel="0" collapsed="false">
      <c r="B524" s="96" t="s">
        <v>107</v>
      </c>
      <c r="C524" s="97" t="n">
        <v>0</v>
      </c>
      <c r="D524" s="0" t="n">
        <f aca="false">$C524*VLOOKUP($B524,FoodDB!$A$2:$I$1014,3,0)</f>
        <v>0</v>
      </c>
      <c r="E524" s="0" t="n">
        <f aca="false">$C524*VLOOKUP($B524,FoodDB!$A$2:$I$1014,4,0)</f>
        <v>0</v>
      </c>
      <c r="F524" s="0" t="n">
        <f aca="false">$C524*VLOOKUP($B524,FoodDB!$A$2:$I$1014,5,0)</f>
        <v>0</v>
      </c>
      <c r="G524" s="0" t="n">
        <f aca="false">$C524*VLOOKUP($B524,FoodDB!$A$2:$I$1014,6,0)</f>
        <v>0</v>
      </c>
      <c r="H524" s="0" t="n">
        <f aca="false">$C524*VLOOKUP($B524,FoodDB!$A$2:$I$1014,7,0)</f>
        <v>0</v>
      </c>
      <c r="I524" s="0" t="n">
        <f aca="false">$C524*VLOOKUP($B524,FoodDB!$A$2:$I$1014,8,0)</f>
        <v>0</v>
      </c>
      <c r="J524" s="0" t="n">
        <f aca="false">$C524*VLOOKUP($B524,FoodDB!$A$2:$I$1014,9,0)</f>
        <v>0</v>
      </c>
    </row>
    <row r="525" customFormat="false" ht="15" hidden="false" customHeight="false" outlineLevel="0" collapsed="false">
      <c r="B525" s="96" t="s">
        <v>107</v>
      </c>
      <c r="C525" s="97" t="n">
        <v>0</v>
      </c>
      <c r="D525" s="0" t="n">
        <f aca="false">$C525*VLOOKUP($B525,FoodDB!$A$2:$I$1014,3,0)</f>
        <v>0</v>
      </c>
      <c r="E525" s="0" t="n">
        <f aca="false">$C525*VLOOKUP($B525,FoodDB!$A$2:$I$1014,4,0)</f>
        <v>0</v>
      </c>
      <c r="F525" s="0" t="n">
        <f aca="false">$C525*VLOOKUP($B525,FoodDB!$A$2:$I$1014,5,0)</f>
        <v>0</v>
      </c>
      <c r="G525" s="0" t="n">
        <f aca="false">$C525*VLOOKUP($B525,FoodDB!$A$2:$I$1014,6,0)</f>
        <v>0</v>
      </c>
      <c r="H525" s="0" t="n">
        <f aca="false">$C525*VLOOKUP($B525,FoodDB!$A$2:$I$1014,7,0)</f>
        <v>0</v>
      </c>
      <c r="I525" s="0" t="n">
        <f aca="false">$C525*VLOOKUP($B525,FoodDB!$A$2:$I$1014,8,0)</f>
        <v>0</v>
      </c>
      <c r="J525" s="0" t="n">
        <f aca="false">$C525*VLOOKUP($B525,FoodDB!$A$2:$I$1014,9,0)</f>
        <v>0</v>
      </c>
    </row>
    <row r="526" customFormat="false" ht="15" hidden="false" customHeight="false" outlineLevel="0" collapsed="false">
      <c r="A526" s="0" t="s">
        <v>97</v>
      </c>
      <c r="G526" s="0" t="n">
        <f aca="false">SUM(G519:G525)</f>
        <v>0</v>
      </c>
      <c r="H526" s="0" t="n">
        <f aca="false">SUM(H519:H525)</f>
        <v>0</v>
      </c>
      <c r="I526" s="0" t="n">
        <f aca="false">SUM(I519:I525)</f>
        <v>0</v>
      </c>
      <c r="J526" s="0" t="n">
        <f aca="false">SUM(G526:I526)</f>
        <v>0</v>
      </c>
    </row>
    <row r="527" customFormat="false" ht="15" hidden="false" customHeight="false" outlineLevel="0" collapsed="false">
      <c r="A527" s="0" t="s">
        <v>101</v>
      </c>
      <c r="B527" s="0" t="s">
        <v>102</v>
      </c>
      <c r="E527" s="100"/>
      <c r="F527" s="100"/>
      <c r="G527" s="100" t="n">
        <f aca="false">VLOOKUP($A519,LossChart!$A$3:$AB$105,14,0)</f>
        <v>655.645165818217</v>
      </c>
      <c r="H527" s="100" t="n">
        <f aca="false">VLOOKUP($A519,LossChart!$A$3:$AB$105,15,0)</f>
        <v>80</v>
      </c>
      <c r="I527" s="100" t="n">
        <f aca="false">VLOOKUP($A519,LossChart!$A$3:$AB$105,16,0)</f>
        <v>482.474652711422</v>
      </c>
      <c r="J527" s="100" t="n">
        <f aca="false">VLOOKUP($A519,LossChart!$A$3:$AB$105,17,0)</f>
        <v>1218.11981852964</v>
      </c>
      <c r="K527" s="100"/>
    </row>
    <row r="528" customFormat="false" ht="15" hidden="false" customHeight="false" outlineLevel="0" collapsed="false">
      <c r="A528" s="0" t="s">
        <v>103</v>
      </c>
      <c r="G528" s="0" t="n">
        <f aca="false">G527-G526</f>
        <v>655.645165818217</v>
      </c>
      <c r="H528" s="0" t="n">
        <f aca="false">H527-H526</f>
        <v>80</v>
      </c>
      <c r="I528" s="0" t="n">
        <f aca="false">I527-I526</f>
        <v>482.474652711422</v>
      </c>
      <c r="J528" s="0" t="n">
        <f aca="false">J527-J526</f>
        <v>1218.11981852964</v>
      </c>
    </row>
    <row r="530" customFormat="false" ht="60" hidden="false" customHeight="false" outlineLevel="0" collapsed="false">
      <c r="A530" s="21" t="s">
        <v>63</v>
      </c>
      <c r="B530" s="21" t="s">
        <v>92</v>
      </c>
      <c r="C530" s="21" t="s">
        <v>93</v>
      </c>
      <c r="D530" s="94" t="str">
        <f aca="false">FoodDB!$C$1</f>
        <v>Fat
(g)</v>
      </c>
      <c r="E530" s="94" t="str">
        <f aca="false">FoodDB!$D$1</f>
        <v> Carbs
(g)</v>
      </c>
      <c r="F530" s="94" t="str">
        <f aca="false">FoodDB!$E$1</f>
        <v>Protein
(g)</v>
      </c>
      <c r="G530" s="94" t="str">
        <f aca="false">FoodDB!$F$1</f>
        <v>Fat
(Cal)</v>
      </c>
      <c r="H530" s="94" t="str">
        <f aca="false">FoodDB!$G$1</f>
        <v>Carb
(Cal)</v>
      </c>
      <c r="I530" s="94" t="str">
        <f aca="false">FoodDB!$H$1</f>
        <v>Protein
(Cal)</v>
      </c>
      <c r="J530" s="94" t="str">
        <f aca="false">FoodDB!$I$1</f>
        <v>Total
Calories</v>
      </c>
      <c r="K530" s="94"/>
      <c r="L530" s="94" t="s">
        <v>109</v>
      </c>
      <c r="M530" s="94" t="s">
        <v>110</v>
      </c>
      <c r="N530" s="94" t="s">
        <v>111</v>
      </c>
      <c r="O530" s="94" t="s">
        <v>112</v>
      </c>
      <c r="P530" s="94" t="s">
        <v>117</v>
      </c>
      <c r="Q530" s="94" t="s">
        <v>118</v>
      </c>
      <c r="R530" s="94" t="s">
        <v>119</v>
      </c>
      <c r="S530" s="94" t="s">
        <v>120</v>
      </c>
    </row>
    <row r="531" customFormat="false" ht="15" hidden="false" customHeight="false" outlineLevel="0" collapsed="false">
      <c r="A531" s="95" t="n">
        <f aca="false">A519+1</f>
        <v>43038</v>
      </c>
      <c r="B531" s="96" t="s">
        <v>107</v>
      </c>
      <c r="C531" s="97" t="n">
        <v>0</v>
      </c>
      <c r="D531" s="0" t="n">
        <f aca="false">$C531*VLOOKUP($B531,FoodDB!$A$2:$I$1014,3,0)</f>
        <v>0</v>
      </c>
      <c r="E531" s="0" t="n">
        <f aca="false">$C531*VLOOKUP($B531,FoodDB!$A$2:$I$1014,4,0)</f>
        <v>0</v>
      </c>
      <c r="F531" s="0" t="n">
        <f aca="false">$C531*VLOOKUP($B531,FoodDB!$A$2:$I$1014,5,0)</f>
        <v>0</v>
      </c>
      <c r="G531" s="0" t="n">
        <f aca="false">$C531*VLOOKUP($B531,FoodDB!$A$2:$I$1014,6,0)</f>
        <v>0</v>
      </c>
      <c r="H531" s="0" t="n">
        <f aca="false">$C531*VLOOKUP($B531,FoodDB!$A$2:$I$1014,7,0)</f>
        <v>0</v>
      </c>
      <c r="I531" s="0" t="n">
        <f aca="false">$C531*VLOOKUP($B531,FoodDB!$A$2:$I$1014,8,0)</f>
        <v>0</v>
      </c>
      <c r="J531" s="0" t="n">
        <f aca="false">$C531*VLOOKUP($B531,FoodDB!$A$2:$I$1014,9,0)</f>
        <v>0</v>
      </c>
      <c r="L531" s="0" t="n">
        <f aca="false">SUM(G531:G537)</f>
        <v>0</v>
      </c>
      <c r="M531" s="0" t="n">
        <f aca="false">SUM(H531:H537)</f>
        <v>0</v>
      </c>
      <c r="N531" s="0" t="n">
        <f aca="false">SUM(I531:I537)</f>
        <v>0</v>
      </c>
      <c r="O531" s="0" t="n">
        <f aca="false">SUM(L531:N531)</f>
        <v>0</v>
      </c>
      <c r="P531" s="100" t="n">
        <f aca="false">VLOOKUP($A531,LossChart!$A$3:$AB$105,14,0)-L531</f>
        <v>661.472750939466</v>
      </c>
      <c r="Q531" s="100" t="n">
        <f aca="false">VLOOKUP($A531,LossChart!$A$3:$AB$105,15,0)-M531</f>
        <v>80</v>
      </c>
      <c r="R531" s="100" t="n">
        <f aca="false">VLOOKUP($A531,LossChart!$A$3:$AB$105,16,0)-N531</f>
        <v>482.474652711422</v>
      </c>
      <c r="S531" s="100" t="n">
        <f aca="false">VLOOKUP($A531,LossChart!$A$3:$AB$105,17,0)-O531</f>
        <v>1223.94740365089</v>
      </c>
    </row>
    <row r="532" customFormat="false" ht="15" hidden="false" customHeight="false" outlineLevel="0" collapsed="false">
      <c r="B532" s="96" t="s">
        <v>107</v>
      </c>
      <c r="C532" s="97" t="n">
        <v>0</v>
      </c>
      <c r="D532" s="0" t="n">
        <f aca="false">$C532*VLOOKUP($B532,FoodDB!$A$2:$I$1014,3,0)</f>
        <v>0</v>
      </c>
      <c r="E532" s="0" t="n">
        <f aca="false">$C532*VLOOKUP($B532,FoodDB!$A$2:$I$1014,4,0)</f>
        <v>0</v>
      </c>
      <c r="F532" s="0" t="n">
        <f aca="false">$C532*VLOOKUP($B532,FoodDB!$A$2:$I$1014,5,0)</f>
        <v>0</v>
      </c>
      <c r="G532" s="0" t="n">
        <f aca="false">$C532*VLOOKUP($B532,FoodDB!$A$2:$I$1014,6,0)</f>
        <v>0</v>
      </c>
      <c r="H532" s="0" t="n">
        <f aca="false">$C532*VLOOKUP($B532,FoodDB!$A$2:$I$1014,7,0)</f>
        <v>0</v>
      </c>
      <c r="I532" s="0" t="n">
        <f aca="false">$C532*VLOOKUP($B532,FoodDB!$A$2:$I$1014,8,0)</f>
        <v>0</v>
      </c>
      <c r="J532" s="0" t="n">
        <f aca="false">$C532*VLOOKUP($B532,FoodDB!$A$2:$I$1014,9,0)</f>
        <v>0</v>
      </c>
    </row>
    <row r="533" customFormat="false" ht="15" hidden="false" customHeight="false" outlineLevel="0" collapsed="false">
      <c r="B533" s="96" t="s">
        <v>107</v>
      </c>
      <c r="C533" s="97" t="n">
        <v>0</v>
      </c>
      <c r="D533" s="0" t="n">
        <f aca="false">$C533*VLOOKUP($B533,FoodDB!$A$2:$I$1014,3,0)</f>
        <v>0</v>
      </c>
      <c r="E533" s="0" t="n">
        <f aca="false">$C533*VLOOKUP($B533,FoodDB!$A$2:$I$1014,4,0)</f>
        <v>0</v>
      </c>
      <c r="F533" s="0" t="n">
        <f aca="false">$C533*VLOOKUP($B533,FoodDB!$A$2:$I$1014,5,0)</f>
        <v>0</v>
      </c>
      <c r="G533" s="0" t="n">
        <f aca="false">$C533*VLOOKUP($B533,FoodDB!$A$2:$I$1014,6,0)</f>
        <v>0</v>
      </c>
      <c r="H533" s="0" t="n">
        <f aca="false">$C533*VLOOKUP($B533,FoodDB!$A$2:$I$1014,7,0)</f>
        <v>0</v>
      </c>
      <c r="I533" s="0" t="n">
        <f aca="false">$C533*VLOOKUP($B533,FoodDB!$A$2:$I$1014,8,0)</f>
        <v>0</v>
      </c>
      <c r="J533" s="0" t="n">
        <f aca="false">$C533*VLOOKUP($B533,FoodDB!$A$2:$I$1014,9,0)</f>
        <v>0</v>
      </c>
    </row>
    <row r="534" customFormat="false" ht="15" hidden="false" customHeight="false" outlineLevel="0" collapsed="false">
      <c r="B534" s="96" t="s">
        <v>107</v>
      </c>
      <c r="C534" s="97" t="n">
        <v>0</v>
      </c>
      <c r="D534" s="0" t="n">
        <f aca="false">$C534*VLOOKUP($B534,FoodDB!$A$2:$I$1014,3,0)</f>
        <v>0</v>
      </c>
      <c r="E534" s="0" t="n">
        <f aca="false">$C534*VLOOKUP($B534,FoodDB!$A$2:$I$1014,4,0)</f>
        <v>0</v>
      </c>
      <c r="F534" s="0" t="n">
        <f aca="false">$C534*VLOOKUP($B534,FoodDB!$A$2:$I$1014,5,0)</f>
        <v>0</v>
      </c>
      <c r="G534" s="0" t="n">
        <f aca="false">$C534*VLOOKUP($B534,FoodDB!$A$2:$I$1014,6,0)</f>
        <v>0</v>
      </c>
      <c r="H534" s="0" t="n">
        <f aca="false">$C534*VLOOKUP($B534,FoodDB!$A$2:$I$1014,7,0)</f>
        <v>0</v>
      </c>
      <c r="I534" s="0" t="n">
        <f aca="false">$C534*VLOOKUP($B534,FoodDB!$A$2:$I$1014,8,0)</f>
        <v>0</v>
      </c>
      <c r="J534" s="0" t="n">
        <f aca="false">$C534*VLOOKUP($B534,FoodDB!$A$2:$I$1014,9,0)</f>
        <v>0</v>
      </c>
    </row>
    <row r="535" customFormat="false" ht="15" hidden="false" customHeight="false" outlineLevel="0" collapsed="false">
      <c r="B535" s="96" t="s">
        <v>107</v>
      </c>
      <c r="C535" s="97" t="n">
        <v>0</v>
      </c>
      <c r="D535" s="0" t="n">
        <f aca="false">$C535*VLOOKUP($B535,FoodDB!$A$2:$I$1014,3,0)</f>
        <v>0</v>
      </c>
      <c r="E535" s="0" t="n">
        <f aca="false">$C535*VLOOKUP($B535,FoodDB!$A$2:$I$1014,4,0)</f>
        <v>0</v>
      </c>
      <c r="F535" s="0" t="n">
        <f aca="false">$C535*VLOOKUP($B535,FoodDB!$A$2:$I$1014,5,0)</f>
        <v>0</v>
      </c>
      <c r="G535" s="0" t="n">
        <f aca="false">$C535*VLOOKUP($B535,FoodDB!$A$2:$I$1014,6,0)</f>
        <v>0</v>
      </c>
      <c r="H535" s="0" t="n">
        <f aca="false">$C535*VLOOKUP($B535,FoodDB!$A$2:$I$1014,7,0)</f>
        <v>0</v>
      </c>
      <c r="I535" s="0" t="n">
        <f aca="false">$C535*VLOOKUP($B535,FoodDB!$A$2:$I$1014,8,0)</f>
        <v>0</v>
      </c>
      <c r="J535" s="0" t="n">
        <f aca="false">$C535*VLOOKUP($B535,FoodDB!$A$2:$I$1014,9,0)</f>
        <v>0</v>
      </c>
    </row>
    <row r="536" customFormat="false" ht="15" hidden="false" customHeight="false" outlineLevel="0" collapsed="false">
      <c r="B536" s="96" t="s">
        <v>107</v>
      </c>
      <c r="C536" s="97" t="n">
        <v>0</v>
      </c>
      <c r="D536" s="0" t="n">
        <f aca="false">$C536*VLOOKUP($B536,FoodDB!$A$2:$I$1014,3,0)</f>
        <v>0</v>
      </c>
      <c r="E536" s="0" t="n">
        <f aca="false">$C536*VLOOKUP($B536,FoodDB!$A$2:$I$1014,4,0)</f>
        <v>0</v>
      </c>
      <c r="F536" s="0" t="n">
        <f aca="false">$C536*VLOOKUP($B536,FoodDB!$A$2:$I$1014,5,0)</f>
        <v>0</v>
      </c>
      <c r="G536" s="0" t="n">
        <f aca="false">$C536*VLOOKUP($B536,FoodDB!$A$2:$I$1014,6,0)</f>
        <v>0</v>
      </c>
      <c r="H536" s="0" t="n">
        <f aca="false">$C536*VLOOKUP($B536,FoodDB!$A$2:$I$1014,7,0)</f>
        <v>0</v>
      </c>
      <c r="I536" s="0" t="n">
        <f aca="false">$C536*VLOOKUP($B536,FoodDB!$A$2:$I$1014,8,0)</f>
        <v>0</v>
      </c>
      <c r="J536" s="0" t="n">
        <f aca="false">$C536*VLOOKUP($B536,FoodDB!$A$2:$I$1014,9,0)</f>
        <v>0</v>
      </c>
    </row>
    <row r="537" customFormat="false" ht="15" hidden="false" customHeight="false" outlineLevel="0" collapsed="false">
      <c r="B537" s="96" t="s">
        <v>107</v>
      </c>
      <c r="C537" s="97" t="n">
        <v>0</v>
      </c>
      <c r="D537" s="0" t="n">
        <f aca="false">$C537*VLOOKUP($B537,FoodDB!$A$2:$I$1014,3,0)</f>
        <v>0</v>
      </c>
      <c r="E537" s="0" t="n">
        <f aca="false">$C537*VLOOKUP($B537,FoodDB!$A$2:$I$1014,4,0)</f>
        <v>0</v>
      </c>
      <c r="F537" s="0" t="n">
        <f aca="false">$C537*VLOOKUP($B537,FoodDB!$A$2:$I$1014,5,0)</f>
        <v>0</v>
      </c>
      <c r="G537" s="0" t="n">
        <f aca="false">$C537*VLOOKUP($B537,FoodDB!$A$2:$I$1014,6,0)</f>
        <v>0</v>
      </c>
      <c r="H537" s="0" t="n">
        <f aca="false">$C537*VLOOKUP($B537,FoodDB!$A$2:$I$1014,7,0)</f>
        <v>0</v>
      </c>
      <c r="I537" s="0" t="n">
        <f aca="false">$C537*VLOOKUP($B537,FoodDB!$A$2:$I$1014,8,0)</f>
        <v>0</v>
      </c>
      <c r="J537" s="0" t="n">
        <f aca="false">$C537*VLOOKUP($B537,FoodDB!$A$2:$I$1014,9,0)</f>
        <v>0</v>
      </c>
    </row>
    <row r="538" customFormat="false" ht="15" hidden="false" customHeight="false" outlineLevel="0" collapsed="false">
      <c r="A538" s="0" t="s">
        <v>97</v>
      </c>
      <c r="G538" s="0" t="n">
        <f aca="false">SUM(G531:G537)</f>
        <v>0</v>
      </c>
      <c r="H538" s="0" t="n">
        <f aca="false">SUM(H531:H537)</f>
        <v>0</v>
      </c>
      <c r="I538" s="0" t="n">
        <f aca="false">SUM(I531:I537)</f>
        <v>0</v>
      </c>
      <c r="J538" s="0" t="n">
        <f aca="false">SUM(G538:I538)</f>
        <v>0</v>
      </c>
    </row>
    <row r="539" customFormat="false" ht="15" hidden="false" customHeight="false" outlineLevel="0" collapsed="false">
      <c r="A539" s="0" t="s">
        <v>101</v>
      </c>
      <c r="B539" s="0" t="s">
        <v>102</v>
      </c>
      <c r="E539" s="100"/>
      <c r="F539" s="100"/>
      <c r="G539" s="100" t="n">
        <f aca="false">VLOOKUP($A531,LossChart!$A$3:$AB$105,14,0)</f>
        <v>661.472750939466</v>
      </c>
      <c r="H539" s="100" t="n">
        <f aca="false">VLOOKUP($A531,LossChart!$A$3:$AB$105,15,0)</f>
        <v>80</v>
      </c>
      <c r="I539" s="100" t="n">
        <f aca="false">VLOOKUP($A531,LossChart!$A$3:$AB$105,16,0)</f>
        <v>482.474652711422</v>
      </c>
      <c r="J539" s="100" t="n">
        <f aca="false">VLOOKUP($A531,LossChart!$A$3:$AB$105,17,0)</f>
        <v>1223.94740365089</v>
      </c>
      <c r="K539" s="100"/>
    </row>
    <row r="540" customFormat="false" ht="15" hidden="false" customHeight="false" outlineLevel="0" collapsed="false">
      <c r="A540" s="0" t="s">
        <v>103</v>
      </c>
      <c r="G540" s="0" t="n">
        <f aca="false">G539-G538</f>
        <v>661.472750939466</v>
      </c>
      <c r="H540" s="0" t="n">
        <f aca="false">H539-H538</f>
        <v>80</v>
      </c>
      <c r="I540" s="0" t="n">
        <f aca="false">I539-I538</f>
        <v>482.474652711422</v>
      </c>
      <c r="J540" s="0" t="n">
        <f aca="false">J539-J538</f>
        <v>1223.94740365089</v>
      </c>
    </row>
    <row r="542" customFormat="false" ht="60" hidden="false" customHeight="false" outlineLevel="0" collapsed="false">
      <c r="A542" s="21" t="s">
        <v>63</v>
      </c>
      <c r="B542" s="21" t="s">
        <v>92</v>
      </c>
      <c r="C542" s="21" t="s">
        <v>93</v>
      </c>
      <c r="D542" s="94" t="str">
        <f aca="false">FoodDB!$C$1</f>
        <v>Fat
(g)</v>
      </c>
      <c r="E542" s="94" t="str">
        <f aca="false">FoodDB!$D$1</f>
        <v> Carbs
(g)</v>
      </c>
      <c r="F542" s="94" t="str">
        <f aca="false">FoodDB!$E$1</f>
        <v>Protein
(g)</v>
      </c>
      <c r="G542" s="94" t="str">
        <f aca="false">FoodDB!$F$1</f>
        <v>Fat
(Cal)</v>
      </c>
      <c r="H542" s="94" t="str">
        <f aca="false">FoodDB!$G$1</f>
        <v>Carb
(Cal)</v>
      </c>
      <c r="I542" s="94" t="str">
        <f aca="false">FoodDB!$H$1</f>
        <v>Protein
(Cal)</v>
      </c>
      <c r="J542" s="94" t="str">
        <f aca="false">FoodDB!$I$1</f>
        <v>Total
Calories</v>
      </c>
      <c r="K542" s="94"/>
      <c r="L542" s="94" t="s">
        <v>109</v>
      </c>
      <c r="M542" s="94" t="s">
        <v>110</v>
      </c>
      <c r="N542" s="94" t="s">
        <v>111</v>
      </c>
      <c r="O542" s="94" t="s">
        <v>112</v>
      </c>
      <c r="P542" s="94" t="s">
        <v>117</v>
      </c>
      <c r="Q542" s="94" t="s">
        <v>118</v>
      </c>
      <c r="R542" s="94" t="s">
        <v>119</v>
      </c>
      <c r="S542" s="94" t="s">
        <v>120</v>
      </c>
    </row>
    <row r="543" customFormat="false" ht="15" hidden="false" customHeight="false" outlineLevel="0" collapsed="false">
      <c r="A543" s="95" t="n">
        <f aca="false">A531+1</f>
        <v>43039</v>
      </c>
      <c r="B543" s="96" t="s">
        <v>107</v>
      </c>
      <c r="C543" s="97" t="n">
        <v>0</v>
      </c>
      <c r="D543" s="0" t="n">
        <f aca="false">$C543*VLOOKUP($B543,FoodDB!$A$2:$I$1014,3,0)</f>
        <v>0</v>
      </c>
      <c r="E543" s="0" t="n">
        <f aca="false">$C543*VLOOKUP($B543,FoodDB!$A$2:$I$1014,4,0)</f>
        <v>0</v>
      </c>
      <c r="F543" s="0" t="n">
        <f aca="false">$C543*VLOOKUP($B543,FoodDB!$A$2:$I$1014,5,0)</f>
        <v>0</v>
      </c>
      <c r="G543" s="0" t="n">
        <f aca="false">$C543*VLOOKUP($B543,FoodDB!$A$2:$I$1014,6,0)</f>
        <v>0</v>
      </c>
      <c r="H543" s="0" t="n">
        <f aca="false">$C543*VLOOKUP($B543,FoodDB!$A$2:$I$1014,7,0)</f>
        <v>0</v>
      </c>
      <c r="I543" s="0" t="n">
        <f aca="false">$C543*VLOOKUP($B543,FoodDB!$A$2:$I$1014,8,0)</f>
        <v>0</v>
      </c>
      <c r="J543" s="0" t="n">
        <f aca="false">$C543*VLOOKUP($B543,FoodDB!$A$2:$I$1014,9,0)</f>
        <v>0</v>
      </c>
      <c r="L543" s="0" t="n">
        <f aca="false">SUM(G543:G549)</f>
        <v>0</v>
      </c>
      <c r="M543" s="0" t="n">
        <f aca="false">SUM(H543:H549)</f>
        <v>0</v>
      </c>
      <c r="N543" s="0" t="n">
        <f aca="false">SUM(I543:I549)</f>
        <v>0</v>
      </c>
      <c r="O543" s="0" t="n">
        <f aca="false">SUM(L543:N543)</f>
        <v>0</v>
      </c>
      <c r="P543" s="100" t="n">
        <f aca="false">VLOOKUP($A543,LossChart!$A$3:$AB$105,14,0)-L543</f>
        <v>667.248720306786</v>
      </c>
      <c r="Q543" s="100" t="n">
        <f aca="false">VLOOKUP($A543,LossChart!$A$3:$AB$105,15,0)-M543</f>
        <v>80</v>
      </c>
      <c r="R543" s="100" t="n">
        <f aca="false">VLOOKUP($A543,LossChart!$A$3:$AB$105,16,0)-N543</f>
        <v>482.474652711422</v>
      </c>
      <c r="S543" s="100" t="n">
        <f aca="false">VLOOKUP($A543,LossChart!$A$3:$AB$105,17,0)-O543</f>
        <v>1229.72337301821</v>
      </c>
    </row>
    <row r="544" customFormat="false" ht="15" hidden="false" customHeight="false" outlineLevel="0" collapsed="false">
      <c r="B544" s="96" t="s">
        <v>107</v>
      </c>
      <c r="C544" s="97" t="n">
        <v>0</v>
      </c>
      <c r="D544" s="0" t="n">
        <f aca="false">$C544*VLOOKUP($B544,FoodDB!$A$2:$I$1014,3,0)</f>
        <v>0</v>
      </c>
      <c r="E544" s="0" t="n">
        <f aca="false">$C544*VLOOKUP($B544,FoodDB!$A$2:$I$1014,4,0)</f>
        <v>0</v>
      </c>
      <c r="F544" s="0" t="n">
        <f aca="false">$C544*VLOOKUP($B544,FoodDB!$A$2:$I$1014,5,0)</f>
        <v>0</v>
      </c>
      <c r="G544" s="0" t="n">
        <f aca="false">$C544*VLOOKUP($B544,FoodDB!$A$2:$I$1014,6,0)</f>
        <v>0</v>
      </c>
      <c r="H544" s="0" t="n">
        <f aca="false">$C544*VLOOKUP($B544,FoodDB!$A$2:$I$1014,7,0)</f>
        <v>0</v>
      </c>
      <c r="I544" s="0" t="n">
        <f aca="false">$C544*VLOOKUP($B544,FoodDB!$A$2:$I$1014,8,0)</f>
        <v>0</v>
      </c>
      <c r="J544" s="0" t="n">
        <f aca="false">$C544*VLOOKUP($B544,FoodDB!$A$2:$I$1014,9,0)</f>
        <v>0</v>
      </c>
    </row>
    <row r="545" customFormat="false" ht="15" hidden="false" customHeight="false" outlineLevel="0" collapsed="false">
      <c r="B545" s="96" t="s">
        <v>107</v>
      </c>
      <c r="C545" s="97" t="n">
        <v>0</v>
      </c>
      <c r="D545" s="0" t="n">
        <f aca="false">$C545*VLOOKUP($B545,FoodDB!$A$2:$I$1014,3,0)</f>
        <v>0</v>
      </c>
      <c r="E545" s="0" t="n">
        <f aca="false">$C545*VLOOKUP($B545,FoodDB!$A$2:$I$1014,4,0)</f>
        <v>0</v>
      </c>
      <c r="F545" s="0" t="n">
        <f aca="false">$C545*VLOOKUP($B545,FoodDB!$A$2:$I$1014,5,0)</f>
        <v>0</v>
      </c>
      <c r="G545" s="0" t="n">
        <f aca="false">$C545*VLOOKUP($B545,FoodDB!$A$2:$I$1014,6,0)</f>
        <v>0</v>
      </c>
      <c r="H545" s="0" t="n">
        <f aca="false">$C545*VLOOKUP($B545,FoodDB!$A$2:$I$1014,7,0)</f>
        <v>0</v>
      </c>
      <c r="I545" s="0" t="n">
        <f aca="false">$C545*VLOOKUP($B545,FoodDB!$A$2:$I$1014,8,0)</f>
        <v>0</v>
      </c>
      <c r="J545" s="0" t="n">
        <f aca="false">$C545*VLOOKUP($B545,FoodDB!$A$2:$I$1014,9,0)</f>
        <v>0</v>
      </c>
    </row>
    <row r="546" customFormat="false" ht="15" hidden="false" customHeight="false" outlineLevel="0" collapsed="false">
      <c r="B546" s="96" t="s">
        <v>107</v>
      </c>
      <c r="C546" s="97" t="n">
        <v>0</v>
      </c>
      <c r="D546" s="0" t="n">
        <f aca="false">$C546*VLOOKUP($B546,FoodDB!$A$2:$I$1014,3,0)</f>
        <v>0</v>
      </c>
      <c r="E546" s="0" t="n">
        <f aca="false">$C546*VLOOKUP($B546,FoodDB!$A$2:$I$1014,4,0)</f>
        <v>0</v>
      </c>
      <c r="F546" s="0" t="n">
        <f aca="false">$C546*VLOOKUP($B546,FoodDB!$A$2:$I$1014,5,0)</f>
        <v>0</v>
      </c>
      <c r="G546" s="0" t="n">
        <f aca="false">$C546*VLOOKUP($B546,FoodDB!$A$2:$I$1014,6,0)</f>
        <v>0</v>
      </c>
      <c r="H546" s="0" t="n">
        <f aca="false">$C546*VLOOKUP($B546,FoodDB!$A$2:$I$1014,7,0)</f>
        <v>0</v>
      </c>
      <c r="I546" s="0" t="n">
        <f aca="false">$C546*VLOOKUP($B546,FoodDB!$A$2:$I$1014,8,0)</f>
        <v>0</v>
      </c>
      <c r="J546" s="0" t="n">
        <f aca="false">$C546*VLOOKUP($B546,FoodDB!$A$2:$I$1014,9,0)</f>
        <v>0</v>
      </c>
    </row>
    <row r="547" customFormat="false" ht="15" hidden="false" customHeight="false" outlineLevel="0" collapsed="false">
      <c r="B547" s="96" t="s">
        <v>107</v>
      </c>
      <c r="C547" s="97" t="n">
        <v>0</v>
      </c>
      <c r="D547" s="0" t="n">
        <f aca="false">$C547*VLOOKUP($B547,FoodDB!$A$2:$I$1014,3,0)</f>
        <v>0</v>
      </c>
      <c r="E547" s="0" t="n">
        <f aca="false">$C547*VLOOKUP($B547,FoodDB!$A$2:$I$1014,4,0)</f>
        <v>0</v>
      </c>
      <c r="F547" s="0" t="n">
        <f aca="false">$C547*VLOOKUP($B547,FoodDB!$A$2:$I$1014,5,0)</f>
        <v>0</v>
      </c>
      <c r="G547" s="0" t="n">
        <f aca="false">$C547*VLOOKUP($B547,FoodDB!$A$2:$I$1014,6,0)</f>
        <v>0</v>
      </c>
      <c r="H547" s="0" t="n">
        <f aca="false">$C547*VLOOKUP($B547,FoodDB!$A$2:$I$1014,7,0)</f>
        <v>0</v>
      </c>
      <c r="I547" s="0" t="n">
        <f aca="false">$C547*VLOOKUP($B547,FoodDB!$A$2:$I$1014,8,0)</f>
        <v>0</v>
      </c>
      <c r="J547" s="0" t="n">
        <f aca="false">$C547*VLOOKUP($B547,FoodDB!$A$2:$I$1014,9,0)</f>
        <v>0</v>
      </c>
    </row>
    <row r="548" customFormat="false" ht="15" hidden="false" customHeight="false" outlineLevel="0" collapsed="false">
      <c r="B548" s="96" t="s">
        <v>107</v>
      </c>
      <c r="C548" s="97" t="n">
        <v>0</v>
      </c>
      <c r="D548" s="0" t="n">
        <f aca="false">$C548*VLOOKUP($B548,FoodDB!$A$2:$I$1014,3,0)</f>
        <v>0</v>
      </c>
      <c r="E548" s="0" t="n">
        <f aca="false">$C548*VLOOKUP($B548,FoodDB!$A$2:$I$1014,4,0)</f>
        <v>0</v>
      </c>
      <c r="F548" s="0" t="n">
        <f aca="false">$C548*VLOOKUP($B548,FoodDB!$A$2:$I$1014,5,0)</f>
        <v>0</v>
      </c>
      <c r="G548" s="0" t="n">
        <f aca="false">$C548*VLOOKUP($B548,FoodDB!$A$2:$I$1014,6,0)</f>
        <v>0</v>
      </c>
      <c r="H548" s="0" t="n">
        <f aca="false">$C548*VLOOKUP($B548,FoodDB!$A$2:$I$1014,7,0)</f>
        <v>0</v>
      </c>
      <c r="I548" s="0" t="n">
        <f aca="false">$C548*VLOOKUP($B548,FoodDB!$A$2:$I$1014,8,0)</f>
        <v>0</v>
      </c>
      <c r="J548" s="0" t="n">
        <f aca="false">$C548*VLOOKUP($B548,FoodDB!$A$2:$I$1014,9,0)</f>
        <v>0</v>
      </c>
    </row>
    <row r="549" customFormat="false" ht="15" hidden="false" customHeight="false" outlineLevel="0" collapsed="false">
      <c r="B549" s="96" t="s">
        <v>107</v>
      </c>
      <c r="C549" s="97" t="n">
        <v>0</v>
      </c>
      <c r="D549" s="0" t="n">
        <f aca="false">$C549*VLOOKUP($B549,FoodDB!$A$2:$I$1014,3,0)</f>
        <v>0</v>
      </c>
      <c r="E549" s="0" t="n">
        <f aca="false">$C549*VLOOKUP($B549,FoodDB!$A$2:$I$1014,4,0)</f>
        <v>0</v>
      </c>
      <c r="F549" s="0" t="n">
        <f aca="false">$C549*VLOOKUP($B549,FoodDB!$A$2:$I$1014,5,0)</f>
        <v>0</v>
      </c>
      <c r="G549" s="0" t="n">
        <f aca="false">$C549*VLOOKUP($B549,FoodDB!$A$2:$I$1014,6,0)</f>
        <v>0</v>
      </c>
      <c r="H549" s="0" t="n">
        <f aca="false">$C549*VLOOKUP($B549,FoodDB!$A$2:$I$1014,7,0)</f>
        <v>0</v>
      </c>
      <c r="I549" s="0" t="n">
        <f aca="false">$C549*VLOOKUP($B549,FoodDB!$A$2:$I$1014,8,0)</f>
        <v>0</v>
      </c>
      <c r="J549" s="0" t="n">
        <f aca="false">$C549*VLOOKUP($B549,FoodDB!$A$2:$I$1014,9,0)</f>
        <v>0</v>
      </c>
    </row>
    <row r="550" customFormat="false" ht="15" hidden="false" customHeight="false" outlineLevel="0" collapsed="false">
      <c r="A550" s="0" t="s">
        <v>97</v>
      </c>
      <c r="G550" s="0" t="n">
        <f aca="false">SUM(G543:G549)</f>
        <v>0</v>
      </c>
      <c r="H550" s="0" t="n">
        <f aca="false">SUM(H543:H549)</f>
        <v>0</v>
      </c>
      <c r="I550" s="0" t="n">
        <f aca="false">SUM(I543:I549)</f>
        <v>0</v>
      </c>
      <c r="J550" s="0" t="n">
        <f aca="false">SUM(G550:I550)</f>
        <v>0</v>
      </c>
    </row>
    <row r="551" customFormat="false" ht="15" hidden="false" customHeight="false" outlineLevel="0" collapsed="false">
      <c r="A551" s="0" t="s">
        <v>101</v>
      </c>
      <c r="B551" s="0" t="s">
        <v>102</v>
      </c>
      <c r="E551" s="100"/>
      <c r="F551" s="100"/>
      <c r="G551" s="100" t="n">
        <f aca="false">VLOOKUP($A543,LossChart!$A$3:$AB$105,14,0)</f>
        <v>667.248720306786</v>
      </c>
      <c r="H551" s="100" t="n">
        <f aca="false">VLOOKUP($A543,LossChart!$A$3:$AB$105,15,0)</f>
        <v>80</v>
      </c>
      <c r="I551" s="100" t="n">
        <f aca="false">VLOOKUP($A543,LossChart!$A$3:$AB$105,16,0)</f>
        <v>482.474652711422</v>
      </c>
      <c r="J551" s="100" t="n">
        <f aca="false">VLOOKUP($A543,LossChart!$A$3:$AB$105,17,0)</f>
        <v>1229.72337301821</v>
      </c>
      <c r="K551" s="100"/>
    </row>
    <row r="552" customFormat="false" ht="15" hidden="false" customHeight="false" outlineLevel="0" collapsed="false">
      <c r="A552" s="0" t="s">
        <v>103</v>
      </c>
      <c r="G552" s="0" t="n">
        <f aca="false">G551-G550</f>
        <v>667.248720306786</v>
      </c>
      <c r="H552" s="0" t="n">
        <f aca="false">H551-H550</f>
        <v>80</v>
      </c>
      <c r="I552" s="0" t="n">
        <f aca="false">I551-I550</f>
        <v>482.474652711422</v>
      </c>
      <c r="J552" s="0" t="n">
        <f aca="false">J551-J550</f>
        <v>1229.72337301821</v>
      </c>
    </row>
    <row r="554" customFormat="false" ht="60" hidden="false" customHeight="false" outlineLevel="0" collapsed="false">
      <c r="A554" s="21" t="s">
        <v>63</v>
      </c>
      <c r="B554" s="21" t="s">
        <v>92</v>
      </c>
      <c r="C554" s="21" t="s">
        <v>93</v>
      </c>
      <c r="D554" s="94" t="str">
        <f aca="false">FoodDB!$C$1</f>
        <v>Fat
(g)</v>
      </c>
      <c r="E554" s="94" t="str">
        <f aca="false">FoodDB!$D$1</f>
        <v> Carbs
(g)</v>
      </c>
      <c r="F554" s="94" t="str">
        <f aca="false">FoodDB!$E$1</f>
        <v>Protein
(g)</v>
      </c>
      <c r="G554" s="94" t="str">
        <f aca="false">FoodDB!$F$1</f>
        <v>Fat
(Cal)</v>
      </c>
      <c r="H554" s="94" t="str">
        <f aca="false">FoodDB!$G$1</f>
        <v>Carb
(Cal)</v>
      </c>
      <c r="I554" s="94" t="str">
        <f aca="false">FoodDB!$H$1</f>
        <v>Protein
(Cal)</v>
      </c>
      <c r="J554" s="94" t="str">
        <f aca="false">FoodDB!$I$1</f>
        <v>Total
Calories</v>
      </c>
      <c r="K554" s="94"/>
      <c r="L554" s="94" t="s">
        <v>109</v>
      </c>
      <c r="M554" s="94" t="s">
        <v>110</v>
      </c>
      <c r="N554" s="94" t="s">
        <v>111</v>
      </c>
      <c r="O554" s="94" t="s">
        <v>112</v>
      </c>
      <c r="P554" s="94" t="s">
        <v>117</v>
      </c>
      <c r="Q554" s="94" t="s">
        <v>118</v>
      </c>
      <c r="R554" s="94" t="s">
        <v>119</v>
      </c>
      <c r="S554" s="94" t="s">
        <v>120</v>
      </c>
    </row>
    <row r="555" customFormat="false" ht="15" hidden="false" customHeight="false" outlineLevel="0" collapsed="false">
      <c r="A555" s="95" t="n">
        <f aca="false">A543+1</f>
        <v>43040</v>
      </c>
      <c r="B555" s="96" t="s">
        <v>107</v>
      </c>
      <c r="C555" s="97" t="n">
        <v>0</v>
      </c>
      <c r="D555" s="0" t="n">
        <f aca="false">$C555*VLOOKUP($B555,FoodDB!$A$2:$I$1014,3,0)</f>
        <v>0</v>
      </c>
      <c r="E555" s="0" t="n">
        <f aca="false">$C555*VLOOKUP($B555,FoodDB!$A$2:$I$1014,4,0)</f>
        <v>0</v>
      </c>
      <c r="F555" s="0" t="n">
        <f aca="false">$C555*VLOOKUP($B555,FoodDB!$A$2:$I$1014,5,0)</f>
        <v>0</v>
      </c>
      <c r="G555" s="0" t="n">
        <f aca="false">$C555*VLOOKUP($B555,FoodDB!$A$2:$I$1014,6,0)</f>
        <v>0</v>
      </c>
      <c r="H555" s="0" t="n">
        <f aca="false">$C555*VLOOKUP($B555,FoodDB!$A$2:$I$1014,7,0)</f>
        <v>0</v>
      </c>
      <c r="I555" s="0" t="n">
        <f aca="false">$C555*VLOOKUP($B555,FoodDB!$A$2:$I$1014,8,0)</f>
        <v>0</v>
      </c>
      <c r="J555" s="0" t="n">
        <f aca="false">$C555*VLOOKUP($B555,FoodDB!$A$2:$I$1014,9,0)</f>
        <v>0</v>
      </c>
      <c r="L555" s="0" t="n">
        <f aca="false">SUM(G555:G561)</f>
        <v>0</v>
      </c>
      <c r="M555" s="0" t="n">
        <f aca="false">SUM(H555:H561)</f>
        <v>0</v>
      </c>
      <c r="N555" s="0" t="n">
        <f aca="false">SUM(I555:I561)</f>
        <v>0</v>
      </c>
      <c r="O555" s="0" t="n">
        <f aca="false">SUM(L555:N555)</f>
        <v>0</v>
      </c>
      <c r="P555" s="100" t="n">
        <f aca="false">VLOOKUP($A555,LossChart!$A$3:$AB$105,14,0)-L555</f>
        <v>672.973531088279</v>
      </c>
      <c r="Q555" s="100" t="n">
        <f aca="false">VLOOKUP($A555,LossChart!$A$3:$AB$105,15,0)-M555</f>
        <v>80</v>
      </c>
      <c r="R555" s="100" t="n">
        <f aca="false">VLOOKUP($A555,LossChart!$A$3:$AB$105,16,0)-N555</f>
        <v>482.474652711422</v>
      </c>
      <c r="S555" s="100" t="n">
        <f aca="false">VLOOKUP($A555,LossChart!$A$3:$AB$105,17,0)-O555</f>
        <v>1235.4481837997</v>
      </c>
    </row>
    <row r="556" customFormat="false" ht="15" hidden="false" customHeight="false" outlineLevel="0" collapsed="false">
      <c r="B556" s="96" t="s">
        <v>107</v>
      </c>
      <c r="C556" s="97" t="n">
        <v>0</v>
      </c>
      <c r="D556" s="0" t="n">
        <f aca="false">$C556*VLOOKUP($B556,FoodDB!$A$2:$I$1014,3,0)</f>
        <v>0</v>
      </c>
      <c r="E556" s="0" t="n">
        <f aca="false">$C556*VLOOKUP($B556,FoodDB!$A$2:$I$1014,4,0)</f>
        <v>0</v>
      </c>
      <c r="F556" s="0" t="n">
        <f aca="false">$C556*VLOOKUP($B556,FoodDB!$A$2:$I$1014,5,0)</f>
        <v>0</v>
      </c>
      <c r="G556" s="0" t="n">
        <f aca="false">$C556*VLOOKUP($B556,FoodDB!$A$2:$I$1014,6,0)</f>
        <v>0</v>
      </c>
      <c r="H556" s="0" t="n">
        <f aca="false">$C556*VLOOKUP($B556,FoodDB!$A$2:$I$1014,7,0)</f>
        <v>0</v>
      </c>
      <c r="I556" s="0" t="n">
        <f aca="false">$C556*VLOOKUP($B556,FoodDB!$A$2:$I$1014,8,0)</f>
        <v>0</v>
      </c>
      <c r="J556" s="0" t="n">
        <f aca="false">$C556*VLOOKUP($B556,FoodDB!$A$2:$I$1014,9,0)</f>
        <v>0</v>
      </c>
    </row>
    <row r="557" customFormat="false" ht="15" hidden="false" customHeight="false" outlineLevel="0" collapsed="false">
      <c r="B557" s="96" t="s">
        <v>107</v>
      </c>
      <c r="C557" s="97" t="n">
        <v>0</v>
      </c>
      <c r="D557" s="0" t="n">
        <f aca="false">$C557*VLOOKUP($B557,FoodDB!$A$2:$I$1014,3,0)</f>
        <v>0</v>
      </c>
      <c r="E557" s="0" t="n">
        <f aca="false">$C557*VLOOKUP($B557,FoodDB!$A$2:$I$1014,4,0)</f>
        <v>0</v>
      </c>
      <c r="F557" s="0" t="n">
        <f aca="false">$C557*VLOOKUP($B557,FoodDB!$A$2:$I$1014,5,0)</f>
        <v>0</v>
      </c>
      <c r="G557" s="0" t="n">
        <f aca="false">$C557*VLOOKUP($B557,FoodDB!$A$2:$I$1014,6,0)</f>
        <v>0</v>
      </c>
      <c r="H557" s="0" t="n">
        <f aca="false">$C557*VLOOKUP($B557,FoodDB!$A$2:$I$1014,7,0)</f>
        <v>0</v>
      </c>
      <c r="I557" s="0" t="n">
        <f aca="false">$C557*VLOOKUP($B557,FoodDB!$A$2:$I$1014,8,0)</f>
        <v>0</v>
      </c>
      <c r="J557" s="0" t="n">
        <f aca="false">$C557*VLOOKUP($B557,FoodDB!$A$2:$I$1014,9,0)</f>
        <v>0</v>
      </c>
    </row>
    <row r="558" customFormat="false" ht="15" hidden="false" customHeight="false" outlineLevel="0" collapsed="false">
      <c r="B558" s="96" t="s">
        <v>107</v>
      </c>
      <c r="C558" s="97" t="n">
        <v>0</v>
      </c>
      <c r="D558" s="0" t="n">
        <f aca="false">$C558*VLOOKUP($B558,FoodDB!$A$2:$I$1014,3,0)</f>
        <v>0</v>
      </c>
      <c r="E558" s="0" t="n">
        <f aca="false">$C558*VLOOKUP($B558,FoodDB!$A$2:$I$1014,4,0)</f>
        <v>0</v>
      </c>
      <c r="F558" s="0" t="n">
        <f aca="false">$C558*VLOOKUP($B558,FoodDB!$A$2:$I$1014,5,0)</f>
        <v>0</v>
      </c>
      <c r="G558" s="0" t="n">
        <f aca="false">$C558*VLOOKUP($B558,FoodDB!$A$2:$I$1014,6,0)</f>
        <v>0</v>
      </c>
      <c r="H558" s="0" t="n">
        <f aca="false">$C558*VLOOKUP($B558,FoodDB!$A$2:$I$1014,7,0)</f>
        <v>0</v>
      </c>
      <c r="I558" s="0" t="n">
        <f aca="false">$C558*VLOOKUP($B558,FoodDB!$A$2:$I$1014,8,0)</f>
        <v>0</v>
      </c>
      <c r="J558" s="0" t="n">
        <f aca="false">$C558*VLOOKUP($B558,FoodDB!$A$2:$I$1014,9,0)</f>
        <v>0</v>
      </c>
    </row>
    <row r="559" customFormat="false" ht="15" hidden="false" customHeight="false" outlineLevel="0" collapsed="false">
      <c r="B559" s="96" t="s">
        <v>107</v>
      </c>
      <c r="C559" s="97" t="n">
        <v>0</v>
      </c>
      <c r="D559" s="0" t="n">
        <f aca="false">$C559*VLOOKUP($B559,FoodDB!$A$2:$I$1014,3,0)</f>
        <v>0</v>
      </c>
      <c r="E559" s="0" t="n">
        <f aca="false">$C559*VLOOKUP($B559,FoodDB!$A$2:$I$1014,4,0)</f>
        <v>0</v>
      </c>
      <c r="F559" s="0" t="n">
        <f aca="false">$C559*VLOOKUP($B559,FoodDB!$A$2:$I$1014,5,0)</f>
        <v>0</v>
      </c>
      <c r="G559" s="0" t="n">
        <f aca="false">$C559*VLOOKUP($B559,FoodDB!$A$2:$I$1014,6,0)</f>
        <v>0</v>
      </c>
      <c r="H559" s="0" t="n">
        <f aca="false">$C559*VLOOKUP($B559,FoodDB!$A$2:$I$1014,7,0)</f>
        <v>0</v>
      </c>
      <c r="I559" s="0" t="n">
        <f aca="false">$C559*VLOOKUP($B559,FoodDB!$A$2:$I$1014,8,0)</f>
        <v>0</v>
      </c>
      <c r="J559" s="0" t="n">
        <f aca="false">$C559*VLOOKUP($B559,FoodDB!$A$2:$I$1014,9,0)</f>
        <v>0</v>
      </c>
    </row>
    <row r="560" customFormat="false" ht="15" hidden="false" customHeight="false" outlineLevel="0" collapsed="false">
      <c r="B560" s="96" t="s">
        <v>107</v>
      </c>
      <c r="C560" s="97" t="n">
        <v>0</v>
      </c>
      <c r="D560" s="0" t="n">
        <f aca="false">$C560*VLOOKUP($B560,FoodDB!$A$2:$I$1014,3,0)</f>
        <v>0</v>
      </c>
      <c r="E560" s="0" t="n">
        <f aca="false">$C560*VLOOKUP($B560,FoodDB!$A$2:$I$1014,4,0)</f>
        <v>0</v>
      </c>
      <c r="F560" s="0" t="n">
        <f aca="false">$C560*VLOOKUP($B560,FoodDB!$A$2:$I$1014,5,0)</f>
        <v>0</v>
      </c>
      <c r="G560" s="0" t="n">
        <f aca="false">$C560*VLOOKUP($B560,FoodDB!$A$2:$I$1014,6,0)</f>
        <v>0</v>
      </c>
      <c r="H560" s="0" t="n">
        <f aca="false">$C560*VLOOKUP($B560,FoodDB!$A$2:$I$1014,7,0)</f>
        <v>0</v>
      </c>
      <c r="I560" s="0" t="n">
        <f aca="false">$C560*VLOOKUP($B560,FoodDB!$A$2:$I$1014,8,0)</f>
        <v>0</v>
      </c>
      <c r="J560" s="0" t="n">
        <f aca="false">$C560*VLOOKUP($B560,FoodDB!$A$2:$I$1014,9,0)</f>
        <v>0</v>
      </c>
    </row>
    <row r="561" customFormat="false" ht="15" hidden="false" customHeight="false" outlineLevel="0" collapsed="false">
      <c r="B561" s="96" t="s">
        <v>107</v>
      </c>
      <c r="C561" s="97" t="n">
        <v>0</v>
      </c>
      <c r="D561" s="0" t="n">
        <f aca="false">$C561*VLOOKUP($B561,FoodDB!$A$2:$I$1014,3,0)</f>
        <v>0</v>
      </c>
      <c r="E561" s="0" t="n">
        <f aca="false">$C561*VLOOKUP($B561,FoodDB!$A$2:$I$1014,4,0)</f>
        <v>0</v>
      </c>
      <c r="F561" s="0" t="n">
        <f aca="false">$C561*VLOOKUP($B561,FoodDB!$A$2:$I$1014,5,0)</f>
        <v>0</v>
      </c>
      <c r="G561" s="0" t="n">
        <f aca="false">$C561*VLOOKUP($B561,FoodDB!$A$2:$I$1014,6,0)</f>
        <v>0</v>
      </c>
      <c r="H561" s="0" t="n">
        <f aca="false">$C561*VLOOKUP($B561,FoodDB!$A$2:$I$1014,7,0)</f>
        <v>0</v>
      </c>
      <c r="I561" s="0" t="n">
        <f aca="false">$C561*VLOOKUP($B561,FoodDB!$A$2:$I$1014,8,0)</f>
        <v>0</v>
      </c>
      <c r="J561" s="0" t="n">
        <f aca="false">$C561*VLOOKUP($B561,FoodDB!$A$2:$I$1014,9,0)</f>
        <v>0</v>
      </c>
    </row>
    <row r="562" customFormat="false" ht="15" hidden="false" customHeight="false" outlineLevel="0" collapsed="false">
      <c r="A562" s="0" t="s">
        <v>97</v>
      </c>
      <c r="G562" s="0" t="n">
        <f aca="false">SUM(G555:G561)</f>
        <v>0</v>
      </c>
      <c r="H562" s="0" t="n">
        <f aca="false">SUM(H555:H561)</f>
        <v>0</v>
      </c>
      <c r="I562" s="0" t="n">
        <f aca="false">SUM(I555:I561)</f>
        <v>0</v>
      </c>
      <c r="J562" s="0" t="n">
        <f aca="false">SUM(G562:I562)</f>
        <v>0</v>
      </c>
    </row>
    <row r="563" customFormat="false" ht="15" hidden="false" customHeight="false" outlineLevel="0" collapsed="false">
      <c r="A563" s="0" t="s">
        <v>101</v>
      </c>
      <c r="B563" s="0" t="s">
        <v>102</v>
      </c>
      <c r="E563" s="100"/>
      <c r="F563" s="100"/>
      <c r="G563" s="100" t="n">
        <f aca="false">VLOOKUP($A555,LossChart!$A$3:$AB$105,14,0)</f>
        <v>672.973531088279</v>
      </c>
      <c r="H563" s="100" t="n">
        <f aca="false">VLOOKUP($A555,LossChart!$A$3:$AB$105,15,0)</f>
        <v>80</v>
      </c>
      <c r="I563" s="100" t="n">
        <f aca="false">VLOOKUP($A555,LossChart!$A$3:$AB$105,16,0)</f>
        <v>482.474652711422</v>
      </c>
      <c r="J563" s="100" t="n">
        <f aca="false">VLOOKUP($A555,LossChart!$A$3:$AB$105,17,0)</f>
        <v>1235.4481837997</v>
      </c>
      <c r="K563" s="100"/>
    </row>
    <row r="564" customFormat="false" ht="15" hidden="false" customHeight="false" outlineLevel="0" collapsed="false">
      <c r="A564" s="0" t="s">
        <v>103</v>
      </c>
      <c r="G564" s="0" t="n">
        <f aca="false">G563-G562</f>
        <v>672.973531088279</v>
      </c>
      <c r="H564" s="0" t="n">
        <f aca="false">H563-H562</f>
        <v>80</v>
      </c>
      <c r="I564" s="0" t="n">
        <f aca="false">I563-I562</f>
        <v>482.474652711422</v>
      </c>
      <c r="J564" s="0" t="n">
        <f aca="false">J563-J562</f>
        <v>1235.4481837997</v>
      </c>
    </row>
    <row r="566" customFormat="false" ht="60" hidden="false" customHeight="false" outlineLevel="0" collapsed="false">
      <c r="A566" s="21" t="s">
        <v>63</v>
      </c>
      <c r="B566" s="21" t="s">
        <v>92</v>
      </c>
      <c r="C566" s="21" t="s">
        <v>93</v>
      </c>
      <c r="D566" s="94" t="str">
        <f aca="false">FoodDB!$C$1</f>
        <v>Fat
(g)</v>
      </c>
      <c r="E566" s="94" t="str">
        <f aca="false">FoodDB!$D$1</f>
        <v> Carbs
(g)</v>
      </c>
      <c r="F566" s="94" t="str">
        <f aca="false">FoodDB!$E$1</f>
        <v>Protein
(g)</v>
      </c>
      <c r="G566" s="94" t="str">
        <f aca="false">FoodDB!$F$1</f>
        <v>Fat
(Cal)</v>
      </c>
      <c r="H566" s="94" t="str">
        <f aca="false">FoodDB!$G$1</f>
        <v>Carb
(Cal)</v>
      </c>
      <c r="I566" s="94" t="str">
        <f aca="false">FoodDB!$H$1</f>
        <v>Protein
(Cal)</v>
      </c>
      <c r="J566" s="94" t="str">
        <f aca="false">FoodDB!$I$1</f>
        <v>Total
Calories</v>
      </c>
      <c r="K566" s="94"/>
      <c r="L566" s="94" t="s">
        <v>109</v>
      </c>
      <c r="M566" s="94" t="s">
        <v>110</v>
      </c>
      <c r="N566" s="94" t="s">
        <v>111</v>
      </c>
      <c r="O566" s="94" t="s">
        <v>112</v>
      </c>
      <c r="P566" s="94" t="s">
        <v>117</v>
      </c>
      <c r="Q566" s="94" t="s">
        <v>118</v>
      </c>
      <c r="R566" s="94" t="s">
        <v>119</v>
      </c>
      <c r="S566" s="94" t="s">
        <v>120</v>
      </c>
    </row>
    <row r="567" customFormat="false" ht="15" hidden="false" customHeight="false" outlineLevel="0" collapsed="false">
      <c r="A567" s="95" t="n">
        <f aca="false">A555+1</f>
        <v>43041</v>
      </c>
      <c r="B567" s="96" t="s">
        <v>107</v>
      </c>
      <c r="C567" s="97" t="n">
        <v>0</v>
      </c>
      <c r="D567" s="0" t="n">
        <f aca="false">$C567*VLOOKUP($B567,FoodDB!$A$2:$I$1014,3,0)</f>
        <v>0</v>
      </c>
      <c r="E567" s="0" t="n">
        <f aca="false">$C567*VLOOKUP($B567,FoodDB!$A$2:$I$1014,4,0)</f>
        <v>0</v>
      </c>
      <c r="F567" s="0" t="n">
        <f aca="false">$C567*VLOOKUP($B567,FoodDB!$A$2:$I$1014,5,0)</f>
        <v>0</v>
      </c>
      <c r="G567" s="0" t="n">
        <f aca="false">$C567*VLOOKUP($B567,FoodDB!$A$2:$I$1014,6,0)</f>
        <v>0</v>
      </c>
      <c r="H567" s="0" t="n">
        <f aca="false">$C567*VLOOKUP($B567,FoodDB!$A$2:$I$1014,7,0)</f>
        <v>0</v>
      </c>
      <c r="I567" s="0" t="n">
        <f aca="false">$C567*VLOOKUP($B567,FoodDB!$A$2:$I$1014,8,0)</f>
        <v>0</v>
      </c>
      <c r="J567" s="0" t="n">
        <f aca="false">$C567*VLOOKUP($B567,FoodDB!$A$2:$I$1014,9,0)</f>
        <v>0</v>
      </c>
      <c r="L567" s="0" t="n">
        <f aca="false">SUM(G567:G573)</f>
        <v>0</v>
      </c>
      <c r="M567" s="0" t="n">
        <f aca="false">SUM(H567:H573)</f>
        <v>0</v>
      </c>
      <c r="N567" s="0" t="n">
        <f aca="false">SUM(I567:I573)</f>
        <v>0</v>
      </c>
      <c r="O567" s="0" t="n">
        <f aca="false">SUM(L567:N567)</f>
        <v>0</v>
      </c>
      <c r="P567" s="100" t="n">
        <f aca="false">VLOOKUP($A567,LossChart!$A$3:$AB$105,14,0)-L567</f>
        <v>678.647636402852</v>
      </c>
      <c r="Q567" s="100" t="n">
        <f aca="false">VLOOKUP($A567,LossChart!$A$3:$AB$105,15,0)-M567</f>
        <v>80</v>
      </c>
      <c r="R567" s="100" t="n">
        <f aca="false">VLOOKUP($A567,LossChart!$A$3:$AB$105,16,0)-N567</f>
        <v>482.474652711422</v>
      </c>
      <c r="S567" s="100" t="n">
        <f aca="false">VLOOKUP($A567,LossChart!$A$3:$AB$105,17,0)-O567</f>
        <v>1241.12228911427</v>
      </c>
    </row>
    <row r="568" customFormat="false" ht="15" hidden="false" customHeight="false" outlineLevel="0" collapsed="false">
      <c r="B568" s="96" t="s">
        <v>107</v>
      </c>
      <c r="C568" s="97" t="n">
        <v>0</v>
      </c>
      <c r="D568" s="0" t="n">
        <f aca="false">$C568*VLOOKUP($B568,FoodDB!$A$2:$I$1014,3,0)</f>
        <v>0</v>
      </c>
      <c r="E568" s="0" t="n">
        <f aca="false">$C568*VLOOKUP($B568,FoodDB!$A$2:$I$1014,4,0)</f>
        <v>0</v>
      </c>
      <c r="F568" s="0" t="n">
        <f aca="false">$C568*VLOOKUP($B568,FoodDB!$A$2:$I$1014,5,0)</f>
        <v>0</v>
      </c>
      <c r="G568" s="0" t="n">
        <f aca="false">$C568*VLOOKUP($B568,FoodDB!$A$2:$I$1014,6,0)</f>
        <v>0</v>
      </c>
      <c r="H568" s="0" t="n">
        <f aca="false">$C568*VLOOKUP($B568,FoodDB!$A$2:$I$1014,7,0)</f>
        <v>0</v>
      </c>
      <c r="I568" s="0" t="n">
        <f aca="false">$C568*VLOOKUP($B568,FoodDB!$A$2:$I$1014,8,0)</f>
        <v>0</v>
      </c>
      <c r="J568" s="0" t="n">
        <f aca="false">$C568*VLOOKUP($B568,FoodDB!$A$2:$I$1014,9,0)</f>
        <v>0</v>
      </c>
    </row>
    <row r="569" customFormat="false" ht="15" hidden="false" customHeight="false" outlineLevel="0" collapsed="false">
      <c r="B569" s="96" t="s">
        <v>107</v>
      </c>
      <c r="C569" s="97" t="n">
        <v>0</v>
      </c>
      <c r="D569" s="0" t="n">
        <f aca="false">$C569*VLOOKUP($B569,FoodDB!$A$2:$I$1014,3,0)</f>
        <v>0</v>
      </c>
      <c r="E569" s="0" t="n">
        <f aca="false">$C569*VLOOKUP($B569,FoodDB!$A$2:$I$1014,4,0)</f>
        <v>0</v>
      </c>
      <c r="F569" s="0" t="n">
        <f aca="false">$C569*VLOOKUP($B569,FoodDB!$A$2:$I$1014,5,0)</f>
        <v>0</v>
      </c>
      <c r="G569" s="0" t="n">
        <f aca="false">$C569*VLOOKUP($B569,FoodDB!$A$2:$I$1014,6,0)</f>
        <v>0</v>
      </c>
      <c r="H569" s="0" t="n">
        <f aca="false">$C569*VLOOKUP($B569,FoodDB!$A$2:$I$1014,7,0)</f>
        <v>0</v>
      </c>
      <c r="I569" s="0" t="n">
        <f aca="false">$C569*VLOOKUP($B569,FoodDB!$A$2:$I$1014,8,0)</f>
        <v>0</v>
      </c>
      <c r="J569" s="0" t="n">
        <f aca="false">$C569*VLOOKUP($B569,FoodDB!$A$2:$I$1014,9,0)</f>
        <v>0</v>
      </c>
    </row>
    <row r="570" customFormat="false" ht="15" hidden="false" customHeight="false" outlineLevel="0" collapsed="false">
      <c r="B570" s="96" t="s">
        <v>107</v>
      </c>
      <c r="C570" s="97" t="n">
        <v>0</v>
      </c>
      <c r="D570" s="0" t="n">
        <f aca="false">$C570*VLOOKUP($B570,FoodDB!$A$2:$I$1014,3,0)</f>
        <v>0</v>
      </c>
      <c r="E570" s="0" t="n">
        <f aca="false">$C570*VLOOKUP($B570,FoodDB!$A$2:$I$1014,4,0)</f>
        <v>0</v>
      </c>
      <c r="F570" s="0" t="n">
        <f aca="false">$C570*VLOOKUP($B570,FoodDB!$A$2:$I$1014,5,0)</f>
        <v>0</v>
      </c>
      <c r="G570" s="0" t="n">
        <f aca="false">$C570*VLOOKUP($B570,FoodDB!$A$2:$I$1014,6,0)</f>
        <v>0</v>
      </c>
      <c r="H570" s="0" t="n">
        <f aca="false">$C570*VLOOKUP($B570,FoodDB!$A$2:$I$1014,7,0)</f>
        <v>0</v>
      </c>
      <c r="I570" s="0" t="n">
        <f aca="false">$C570*VLOOKUP($B570,FoodDB!$A$2:$I$1014,8,0)</f>
        <v>0</v>
      </c>
      <c r="J570" s="0" t="n">
        <f aca="false">$C570*VLOOKUP($B570,FoodDB!$A$2:$I$1014,9,0)</f>
        <v>0</v>
      </c>
    </row>
    <row r="571" customFormat="false" ht="15" hidden="false" customHeight="false" outlineLevel="0" collapsed="false">
      <c r="B571" s="96" t="s">
        <v>107</v>
      </c>
      <c r="C571" s="97" t="n">
        <v>0</v>
      </c>
      <c r="D571" s="0" t="n">
        <f aca="false">$C571*VLOOKUP($B571,FoodDB!$A$2:$I$1014,3,0)</f>
        <v>0</v>
      </c>
      <c r="E571" s="0" t="n">
        <f aca="false">$C571*VLOOKUP($B571,FoodDB!$A$2:$I$1014,4,0)</f>
        <v>0</v>
      </c>
      <c r="F571" s="0" t="n">
        <f aca="false">$C571*VLOOKUP($B571,FoodDB!$A$2:$I$1014,5,0)</f>
        <v>0</v>
      </c>
      <c r="G571" s="0" t="n">
        <f aca="false">$C571*VLOOKUP($B571,FoodDB!$A$2:$I$1014,6,0)</f>
        <v>0</v>
      </c>
      <c r="H571" s="0" t="n">
        <f aca="false">$C571*VLOOKUP($B571,FoodDB!$A$2:$I$1014,7,0)</f>
        <v>0</v>
      </c>
      <c r="I571" s="0" t="n">
        <f aca="false">$C571*VLOOKUP($B571,FoodDB!$A$2:$I$1014,8,0)</f>
        <v>0</v>
      </c>
      <c r="J571" s="0" t="n">
        <f aca="false">$C571*VLOOKUP($B571,FoodDB!$A$2:$I$1014,9,0)</f>
        <v>0</v>
      </c>
    </row>
    <row r="572" customFormat="false" ht="15" hidden="false" customHeight="false" outlineLevel="0" collapsed="false">
      <c r="B572" s="96" t="s">
        <v>107</v>
      </c>
      <c r="C572" s="97" t="n">
        <v>0</v>
      </c>
      <c r="D572" s="0" t="n">
        <f aca="false">$C572*VLOOKUP($B572,FoodDB!$A$2:$I$1014,3,0)</f>
        <v>0</v>
      </c>
      <c r="E572" s="0" t="n">
        <f aca="false">$C572*VLOOKUP($B572,FoodDB!$A$2:$I$1014,4,0)</f>
        <v>0</v>
      </c>
      <c r="F572" s="0" t="n">
        <f aca="false">$C572*VLOOKUP($B572,FoodDB!$A$2:$I$1014,5,0)</f>
        <v>0</v>
      </c>
      <c r="G572" s="0" t="n">
        <f aca="false">$C572*VLOOKUP($B572,FoodDB!$A$2:$I$1014,6,0)</f>
        <v>0</v>
      </c>
      <c r="H572" s="0" t="n">
        <f aca="false">$C572*VLOOKUP($B572,FoodDB!$A$2:$I$1014,7,0)</f>
        <v>0</v>
      </c>
      <c r="I572" s="0" t="n">
        <f aca="false">$C572*VLOOKUP($B572,FoodDB!$A$2:$I$1014,8,0)</f>
        <v>0</v>
      </c>
      <c r="J572" s="0" t="n">
        <f aca="false">$C572*VLOOKUP($B572,FoodDB!$A$2:$I$1014,9,0)</f>
        <v>0</v>
      </c>
    </row>
    <row r="573" customFormat="false" ht="15" hidden="false" customHeight="false" outlineLevel="0" collapsed="false">
      <c r="B573" s="96" t="s">
        <v>107</v>
      </c>
      <c r="C573" s="97" t="n">
        <v>0</v>
      </c>
      <c r="D573" s="0" t="n">
        <f aca="false">$C573*VLOOKUP($B573,FoodDB!$A$2:$I$1014,3,0)</f>
        <v>0</v>
      </c>
      <c r="E573" s="0" t="n">
        <f aca="false">$C573*VLOOKUP($B573,FoodDB!$A$2:$I$1014,4,0)</f>
        <v>0</v>
      </c>
      <c r="F573" s="0" t="n">
        <f aca="false">$C573*VLOOKUP($B573,FoodDB!$A$2:$I$1014,5,0)</f>
        <v>0</v>
      </c>
      <c r="G573" s="0" t="n">
        <f aca="false">$C573*VLOOKUP($B573,FoodDB!$A$2:$I$1014,6,0)</f>
        <v>0</v>
      </c>
      <c r="H573" s="0" t="n">
        <f aca="false">$C573*VLOOKUP($B573,FoodDB!$A$2:$I$1014,7,0)</f>
        <v>0</v>
      </c>
      <c r="I573" s="0" t="n">
        <f aca="false">$C573*VLOOKUP($B573,FoodDB!$A$2:$I$1014,8,0)</f>
        <v>0</v>
      </c>
      <c r="J573" s="0" t="n">
        <f aca="false">$C573*VLOOKUP($B573,FoodDB!$A$2:$I$1014,9,0)</f>
        <v>0</v>
      </c>
    </row>
    <row r="574" customFormat="false" ht="15" hidden="false" customHeight="false" outlineLevel="0" collapsed="false">
      <c r="A574" s="0" t="s">
        <v>97</v>
      </c>
      <c r="G574" s="0" t="n">
        <f aca="false">SUM(G567:G573)</f>
        <v>0</v>
      </c>
      <c r="H574" s="0" t="n">
        <f aca="false">SUM(H567:H573)</f>
        <v>0</v>
      </c>
      <c r="I574" s="0" t="n">
        <f aca="false">SUM(I567:I573)</f>
        <v>0</v>
      </c>
      <c r="J574" s="0" t="n">
        <f aca="false">SUM(G574:I574)</f>
        <v>0</v>
      </c>
    </row>
    <row r="575" customFormat="false" ht="15" hidden="false" customHeight="false" outlineLevel="0" collapsed="false">
      <c r="A575" s="0" t="s">
        <v>101</v>
      </c>
      <c r="B575" s="0" t="s">
        <v>102</v>
      </c>
      <c r="E575" s="100"/>
      <c r="F575" s="100"/>
      <c r="G575" s="100" t="n">
        <f aca="false">VLOOKUP($A567,LossChart!$A$3:$AB$105,14,0)</f>
        <v>678.647636402852</v>
      </c>
      <c r="H575" s="100" t="n">
        <f aca="false">VLOOKUP($A567,LossChart!$A$3:$AB$105,15,0)</f>
        <v>80</v>
      </c>
      <c r="I575" s="100" t="n">
        <f aca="false">VLOOKUP($A567,LossChart!$A$3:$AB$105,16,0)</f>
        <v>482.474652711422</v>
      </c>
      <c r="J575" s="100" t="n">
        <f aca="false">VLOOKUP($A567,LossChart!$A$3:$AB$105,17,0)</f>
        <v>1241.12228911427</v>
      </c>
      <c r="K575" s="100"/>
    </row>
    <row r="576" customFormat="false" ht="15" hidden="false" customHeight="false" outlineLevel="0" collapsed="false">
      <c r="A576" s="0" t="s">
        <v>103</v>
      </c>
      <c r="G576" s="0" t="n">
        <f aca="false">G575-G574</f>
        <v>678.647636402852</v>
      </c>
      <c r="H576" s="0" t="n">
        <f aca="false">H575-H574</f>
        <v>80</v>
      </c>
      <c r="I576" s="0" t="n">
        <f aca="false">I575-I574</f>
        <v>482.474652711422</v>
      </c>
      <c r="J576" s="0" t="n">
        <f aca="false">J575-J574</f>
        <v>1241.12228911427</v>
      </c>
    </row>
    <row r="578" customFormat="false" ht="60" hidden="false" customHeight="false" outlineLevel="0" collapsed="false">
      <c r="A578" s="21" t="s">
        <v>63</v>
      </c>
      <c r="B578" s="21" t="s">
        <v>92</v>
      </c>
      <c r="C578" s="21" t="s">
        <v>93</v>
      </c>
      <c r="D578" s="94" t="str">
        <f aca="false">FoodDB!$C$1</f>
        <v>Fat
(g)</v>
      </c>
      <c r="E578" s="94" t="str">
        <f aca="false">FoodDB!$D$1</f>
        <v> Carbs
(g)</v>
      </c>
      <c r="F578" s="94" t="str">
        <f aca="false">FoodDB!$E$1</f>
        <v>Protein
(g)</v>
      </c>
      <c r="G578" s="94" t="str">
        <f aca="false">FoodDB!$F$1</f>
        <v>Fat
(Cal)</v>
      </c>
      <c r="H578" s="94" t="str">
        <f aca="false">FoodDB!$G$1</f>
        <v>Carb
(Cal)</v>
      </c>
      <c r="I578" s="94" t="str">
        <f aca="false">FoodDB!$H$1</f>
        <v>Protein
(Cal)</v>
      </c>
      <c r="J578" s="94" t="str">
        <f aca="false">FoodDB!$I$1</f>
        <v>Total
Calories</v>
      </c>
      <c r="K578" s="94"/>
      <c r="L578" s="94" t="s">
        <v>109</v>
      </c>
      <c r="M578" s="94" t="s">
        <v>110</v>
      </c>
      <c r="N578" s="94" t="s">
        <v>111</v>
      </c>
      <c r="O578" s="94" t="s">
        <v>112</v>
      </c>
      <c r="P578" s="94" t="s">
        <v>117</v>
      </c>
      <c r="Q578" s="94" t="s">
        <v>118</v>
      </c>
      <c r="R578" s="94" t="s">
        <v>119</v>
      </c>
      <c r="S578" s="94" t="s">
        <v>120</v>
      </c>
    </row>
    <row r="579" customFormat="false" ht="15" hidden="false" customHeight="false" outlineLevel="0" collapsed="false">
      <c r="A579" s="95" t="n">
        <f aca="false">A567+1</f>
        <v>43042</v>
      </c>
      <c r="B579" s="96" t="s">
        <v>107</v>
      </c>
      <c r="C579" s="97" t="n">
        <v>0</v>
      </c>
      <c r="D579" s="0" t="n">
        <f aca="false">$C579*VLOOKUP($B579,FoodDB!$A$2:$I$1014,3,0)</f>
        <v>0</v>
      </c>
      <c r="E579" s="0" t="n">
        <f aca="false">$C579*VLOOKUP($B579,FoodDB!$A$2:$I$1014,4,0)</f>
        <v>0</v>
      </c>
      <c r="F579" s="0" t="n">
        <f aca="false">$C579*VLOOKUP($B579,FoodDB!$A$2:$I$1014,5,0)</f>
        <v>0</v>
      </c>
      <c r="G579" s="0" t="n">
        <f aca="false">$C579*VLOOKUP($B579,FoodDB!$A$2:$I$1014,6,0)</f>
        <v>0</v>
      </c>
      <c r="H579" s="0" t="n">
        <f aca="false">$C579*VLOOKUP($B579,FoodDB!$A$2:$I$1014,7,0)</f>
        <v>0</v>
      </c>
      <c r="I579" s="0" t="n">
        <f aca="false">$C579*VLOOKUP($B579,FoodDB!$A$2:$I$1014,8,0)</f>
        <v>0</v>
      </c>
      <c r="J579" s="0" t="n">
        <f aca="false">$C579*VLOOKUP($B579,FoodDB!$A$2:$I$1014,9,0)</f>
        <v>0</v>
      </c>
      <c r="L579" s="0" t="n">
        <f aca="false">SUM(G579:G585)</f>
        <v>0</v>
      </c>
      <c r="M579" s="0" t="n">
        <f aca="false">SUM(H579:H585)</f>
        <v>0</v>
      </c>
      <c r="N579" s="0" t="n">
        <f aca="false">SUM(I579:I585)</f>
        <v>0</v>
      </c>
      <c r="O579" s="0" t="n">
        <f aca="false">SUM(L579:N579)</f>
        <v>0</v>
      </c>
      <c r="P579" s="100" t="n">
        <f aca="false">VLOOKUP($A579,LossChart!$A$3:$AB$105,14,0)-L579</f>
        <v>684.271485356066</v>
      </c>
      <c r="Q579" s="100" t="n">
        <f aca="false">VLOOKUP($A579,LossChart!$A$3:$AB$105,15,0)-M579</f>
        <v>80</v>
      </c>
      <c r="R579" s="100" t="n">
        <f aca="false">VLOOKUP($A579,LossChart!$A$3:$AB$105,16,0)-N579</f>
        <v>482.474652711422</v>
      </c>
      <c r="S579" s="100" t="n">
        <f aca="false">VLOOKUP($A579,LossChart!$A$3:$AB$105,17,0)-O579</f>
        <v>1246.74613806749</v>
      </c>
    </row>
    <row r="580" customFormat="false" ht="15" hidden="false" customHeight="false" outlineLevel="0" collapsed="false">
      <c r="B580" s="96" t="s">
        <v>107</v>
      </c>
      <c r="C580" s="97" t="n">
        <v>0</v>
      </c>
      <c r="D580" s="0" t="n">
        <f aca="false">$C580*VLOOKUP($B580,FoodDB!$A$2:$I$1014,3,0)</f>
        <v>0</v>
      </c>
      <c r="E580" s="0" t="n">
        <f aca="false">$C580*VLOOKUP($B580,FoodDB!$A$2:$I$1014,4,0)</f>
        <v>0</v>
      </c>
      <c r="F580" s="0" t="n">
        <f aca="false">$C580*VLOOKUP($B580,FoodDB!$A$2:$I$1014,5,0)</f>
        <v>0</v>
      </c>
      <c r="G580" s="0" t="n">
        <f aca="false">$C580*VLOOKUP($B580,FoodDB!$A$2:$I$1014,6,0)</f>
        <v>0</v>
      </c>
      <c r="H580" s="0" t="n">
        <f aca="false">$C580*VLOOKUP($B580,FoodDB!$A$2:$I$1014,7,0)</f>
        <v>0</v>
      </c>
      <c r="I580" s="0" t="n">
        <f aca="false">$C580*VLOOKUP($B580,FoodDB!$A$2:$I$1014,8,0)</f>
        <v>0</v>
      </c>
      <c r="J580" s="0" t="n">
        <f aca="false">$C580*VLOOKUP($B580,FoodDB!$A$2:$I$1014,9,0)</f>
        <v>0</v>
      </c>
    </row>
    <row r="581" customFormat="false" ht="15" hidden="false" customHeight="false" outlineLevel="0" collapsed="false">
      <c r="B581" s="96" t="s">
        <v>107</v>
      </c>
      <c r="C581" s="97" t="n">
        <v>0</v>
      </c>
      <c r="D581" s="0" t="n">
        <f aca="false">$C581*VLOOKUP($B581,FoodDB!$A$2:$I$1014,3,0)</f>
        <v>0</v>
      </c>
      <c r="E581" s="0" t="n">
        <f aca="false">$C581*VLOOKUP($B581,FoodDB!$A$2:$I$1014,4,0)</f>
        <v>0</v>
      </c>
      <c r="F581" s="0" t="n">
        <f aca="false">$C581*VLOOKUP($B581,FoodDB!$A$2:$I$1014,5,0)</f>
        <v>0</v>
      </c>
      <c r="G581" s="0" t="n">
        <f aca="false">$C581*VLOOKUP($B581,FoodDB!$A$2:$I$1014,6,0)</f>
        <v>0</v>
      </c>
      <c r="H581" s="0" t="n">
        <f aca="false">$C581*VLOOKUP($B581,FoodDB!$A$2:$I$1014,7,0)</f>
        <v>0</v>
      </c>
      <c r="I581" s="0" t="n">
        <f aca="false">$C581*VLOOKUP($B581,FoodDB!$A$2:$I$1014,8,0)</f>
        <v>0</v>
      </c>
      <c r="J581" s="0" t="n">
        <f aca="false">$C581*VLOOKUP($B581,FoodDB!$A$2:$I$1014,9,0)</f>
        <v>0</v>
      </c>
    </row>
    <row r="582" customFormat="false" ht="15" hidden="false" customHeight="false" outlineLevel="0" collapsed="false">
      <c r="B582" s="96" t="s">
        <v>107</v>
      </c>
      <c r="C582" s="97" t="n">
        <v>0</v>
      </c>
      <c r="D582" s="0" t="n">
        <f aca="false">$C582*VLOOKUP($B582,FoodDB!$A$2:$I$1014,3,0)</f>
        <v>0</v>
      </c>
      <c r="E582" s="0" t="n">
        <f aca="false">$C582*VLOOKUP($B582,FoodDB!$A$2:$I$1014,4,0)</f>
        <v>0</v>
      </c>
      <c r="F582" s="0" t="n">
        <f aca="false">$C582*VLOOKUP($B582,FoodDB!$A$2:$I$1014,5,0)</f>
        <v>0</v>
      </c>
      <c r="G582" s="0" t="n">
        <f aca="false">$C582*VLOOKUP($B582,FoodDB!$A$2:$I$1014,6,0)</f>
        <v>0</v>
      </c>
      <c r="H582" s="0" t="n">
        <f aca="false">$C582*VLOOKUP($B582,FoodDB!$A$2:$I$1014,7,0)</f>
        <v>0</v>
      </c>
      <c r="I582" s="0" t="n">
        <f aca="false">$C582*VLOOKUP($B582,FoodDB!$A$2:$I$1014,8,0)</f>
        <v>0</v>
      </c>
      <c r="J582" s="0" t="n">
        <f aca="false">$C582*VLOOKUP($B582,FoodDB!$A$2:$I$1014,9,0)</f>
        <v>0</v>
      </c>
    </row>
    <row r="583" customFormat="false" ht="15" hidden="false" customHeight="false" outlineLevel="0" collapsed="false">
      <c r="B583" s="96" t="s">
        <v>107</v>
      </c>
      <c r="C583" s="97" t="n">
        <v>0</v>
      </c>
      <c r="D583" s="0" t="n">
        <f aca="false">$C583*VLOOKUP($B583,FoodDB!$A$2:$I$1014,3,0)</f>
        <v>0</v>
      </c>
      <c r="E583" s="0" t="n">
        <f aca="false">$C583*VLOOKUP($B583,FoodDB!$A$2:$I$1014,4,0)</f>
        <v>0</v>
      </c>
      <c r="F583" s="0" t="n">
        <f aca="false">$C583*VLOOKUP($B583,FoodDB!$A$2:$I$1014,5,0)</f>
        <v>0</v>
      </c>
      <c r="G583" s="0" t="n">
        <f aca="false">$C583*VLOOKUP($B583,FoodDB!$A$2:$I$1014,6,0)</f>
        <v>0</v>
      </c>
      <c r="H583" s="0" t="n">
        <f aca="false">$C583*VLOOKUP($B583,FoodDB!$A$2:$I$1014,7,0)</f>
        <v>0</v>
      </c>
      <c r="I583" s="0" t="n">
        <f aca="false">$C583*VLOOKUP($B583,FoodDB!$A$2:$I$1014,8,0)</f>
        <v>0</v>
      </c>
      <c r="J583" s="0" t="n">
        <f aca="false">$C583*VLOOKUP($B583,FoodDB!$A$2:$I$1014,9,0)</f>
        <v>0</v>
      </c>
    </row>
    <row r="584" customFormat="false" ht="15" hidden="false" customHeight="false" outlineLevel="0" collapsed="false">
      <c r="B584" s="96" t="s">
        <v>107</v>
      </c>
      <c r="C584" s="97" t="n">
        <v>0</v>
      </c>
      <c r="D584" s="0" t="n">
        <f aca="false">$C584*VLOOKUP($B584,FoodDB!$A$2:$I$1014,3,0)</f>
        <v>0</v>
      </c>
      <c r="E584" s="0" t="n">
        <f aca="false">$C584*VLOOKUP($B584,FoodDB!$A$2:$I$1014,4,0)</f>
        <v>0</v>
      </c>
      <c r="F584" s="0" t="n">
        <f aca="false">$C584*VLOOKUP($B584,FoodDB!$A$2:$I$1014,5,0)</f>
        <v>0</v>
      </c>
      <c r="G584" s="0" t="n">
        <f aca="false">$C584*VLOOKUP($B584,FoodDB!$A$2:$I$1014,6,0)</f>
        <v>0</v>
      </c>
      <c r="H584" s="0" t="n">
        <f aca="false">$C584*VLOOKUP($B584,FoodDB!$A$2:$I$1014,7,0)</f>
        <v>0</v>
      </c>
      <c r="I584" s="0" t="n">
        <f aca="false">$C584*VLOOKUP($B584,FoodDB!$A$2:$I$1014,8,0)</f>
        <v>0</v>
      </c>
      <c r="J584" s="0" t="n">
        <f aca="false">$C584*VLOOKUP($B584,FoodDB!$A$2:$I$1014,9,0)</f>
        <v>0</v>
      </c>
    </row>
    <row r="585" customFormat="false" ht="15" hidden="false" customHeight="false" outlineLevel="0" collapsed="false">
      <c r="B585" s="96" t="s">
        <v>107</v>
      </c>
      <c r="C585" s="97" t="n">
        <v>0</v>
      </c>
      <c r="D585" s="0" t="n">
        <f aca="false">$C585*VLOOKUP($B585,FoodDB!$A$2:$I$1014,3,0)</f>
        <v>0</v>
      </c>
      <c r="E585" s="0" t="n">
        <f aca="false">$C585*VLOOKUP($B585,FoodDB!$A$2:$I$1014,4,0)</f>
        <v>0</v>
      </c>
      <c r="F585" s="0" t="n">
        <f aca="false">$C585*VLOOKUP($B585,FoodDB!$A$2:$I$1014,5,0)</f>
        <v>0</v>
      </c>
      <c r="G585" s="0" t="n">
        <f aca="false">$C585*VLOOKUP($B585,FoodDB!$A$2:$I$1014,6,0)</f>
        <v>0</v>
      </c>
      <c r="H585" s="0" t="n">
        <f aca="false">$C585*VLOOKUP($B585,FoodDB!$A$2:$I$1014,7,0)</f>
        <v>0</v>
      </c>
      <c r="I585" s="0" t="n">
        <f aca="false">$C585*VLOOKUP($B585,FoodDB!$A$2:$I$1014,8,0)</f>
        <v>0</v>
      </c>
      <c r="J585" s="0" t="n">
        <f aca="false">$C585*VLOOKUP($B585,FoodDB!$A$2:$I$1014,9,0)</f>
        <v>0</v>
      </c>
    </row>
    <row r="586" customFormat="false" ht="15" hidden="false" customHeight="false" outlineLevel="0" collapsed="false">
      <c r="A586" s="0" t="s">
        <v>97</v>
      </c>
      <c r="G586" s="0" t="n">
        <f aca="false">SUM(G579:G585)</f>
        <v>0</v>
      </c>
      <c r="H586" s="0" t="n">
        <f aca="false">SUM(H579:H585)</f>
        <v>0</v>
      </c>
      <c r="I586" s="0" t="n">
        <f aca="false">SUM(I579:I585)</f>
        <v>0</v>
      </c>
      <c r="J586" s="0" t="n">
        <f aca="false">SUM(G586:I586)</f>
        <v>0</v>
      </c>
    </row>
    <row r="587" customFormat="false" ht="15" hidden="false" customHeight="false" outlineLevel="0" collapsed="false">
      <c r="A587" s="0" t="s">
        <v>101</v>
      </c>
      <c r="B587" s="0" t="s">
        <v>102</v>
      </c>
      <c r="E587" s="100"/>
      <c r="F587" s="100"/>
      <c r="G587" s="100" t="n">
        <f aca="false">VLOOKUP($A579,LossChart!$A$3:$AB$105,14,0)</f>
        <v>684.271485356066</v>
      </c>
      <c r="H587" s="100" t="n">
        <f aca="false">VLOOKUP($A579,LossChart!$A$3:$AB$105,15,0)</f>
        <v>80</v>
      </c>
      <c r="I587" s="100" t="n">
        <f aca="false">VLOOKUP($A579,LossChart!$A$3:$AB$105,16,0)</f>
        <v>482.474652711422</v>
      </c>
      <c r="J587" s="100" t="n">
        <f aca="false">VLOOKUP($A579,LossChart!$A$3:$AB$105,17,0)</f>
        <v>1246.74613806749</v>
      </c>
      <c r="K587" s="100"/>
    </row>
    <row r="588" customFormat="false" ht="15" hidden="false" customHeight="false" outlineLevel="0" collapsed="false">
      <c r="A588" s="0" t="s">
        <v>103</v>
      </c>
      <c r="G588" s="0" t="n">
        <f aca="false">G587-G586</f>
        <v>684.271485356066</v>
      </c>
      <c r="H588" s="0" t="n">
        <f aca="false">H587-H586</f>
        <v>80</v>
      </c>
      <c r="I588" s="0" t="n">
        <f aca="false">I587-I586</f>
        <v>482.474652711422</v>
      </c>
      <c r="J588" s="0" t="n">
        <f aca="false">J587-J586</f>
        <v>1246.74613806749</v>
      </c>
    </row>
    <row r="590" customFormat="false" ht="60" hidden="false" customHeight="false" outlineLevel="0" collapsed="false">
      <c r="A590" s="21" t="s">
        <v>63</v>
      </c>
      <c r="B590" s="21" t="s">
        <v>92</v>
      </c>
      <c r="C590" s="21" t="s">
        <v>93</v>
      </c>
      <c r="D590" s="94" t="str">
        <f aca="false">FoodDB!$C$1</f>
        <v>Fat
(g)</v>
      </c>
      <c r="E590" s="94" t="str">
        <f aca="false">FoodDB!$D$1</f>
        <v> Carbs
(g)</v>
      </c>
      <c r="F590" s="94" t="str">
        <f aca="false">FoodDB!$E$1</f>
        <v>Protein
(g)</v>
      </c>
      <c r="G590" s="94" t="str">
        <f aca="false">FoodDB!$F$1</f>
        <v>Fat
(Cal)</v>
      </c>
      <c r="H590" s="94" t="str">
        <f aca="false">FoodDB!$G$1</f>
        <v>Carb
(Cal)</v>
      </c>
      <c r="I590" s="94" t="str">
        <f aca="false">FoodDB!$H$1</f>
        <v>Protein
(Cal)</v>
      </c>
      <c r="J590" s="94" t="str">
        <f aca="false">FoodDB!$I$1</f>
        <v>Total
Calories</v>
      </c>
      <c r="K590" s="94"/>
      <c r="L590" s="94" t="s">
        <v>109</v>
      </c>
      <c r="M590" s="94" t="s">
        <v>110</v>
      </c>
      <c r="N590" s="94" t="s">
        <v>111</v>
      </c>
      <c r="O590" s="94" t="s">
        <v>112</v>
      </c>
      <c r="P590" s="94" t="s">
        <v>117</v>
      </c>
      <c r="Q590" s="94" t="s">
        <v>118</v>
      </c>
      <c r="R590" s="94" t="s">
        <v>119</v>
      </c>
      <c r="S590" s="94" t="s">
        <v>120</v>
      </c>
    </row>
    <row r="591" customFormat="false" ht="15" hidden="false" customHeight="false" outlineLevel="0" collapsed="false">
      <c r="A591" s="95" t="n">
        <f aca="false">A579+1</f>
        <v>43043</v>
      </c>
      <c r="B591" s="96" t="s">
        <v>107</v>
      </c>
      <c r="C591" s="97" t="n">
        <v>0</v>
      </c>
      <c r="D591" s="0" t="n">
        <f aca="false">$C591*VLOOKUP($B591,FoodDB!$A$2:$I$1014,3,0)</f>
        <v>0</v>
      </c>
      <c r="E591" s="0" t="n">
        <f aca="false">$C591*VLOOKUP($B591,FoodDB!$A$2:$I$1014,4,0)</f>
        <v>0</v>
      </c>
      <c r="F591" s="0" t="n">
        <f aca="false">$C591*VLOOKUP($B591,FoodDB!$A$2:$I$1014,5,0)</f>
        <v>0</v>
      </c>
      <c r="G591" s="0" t="n">
        <f aca="false">$C591*VLOOKUP($B591,FoodDB!$A$2:$I$1014,6,0)</f>
        <v>0</v>
      </c>
      <c r="H591" s="0" t="n">
        <f aca="false">$C591*VLOOKUP($B591,FoodDB!$A$2:$I$1014,7,0)</f>
        <v>0</v>
      </c>
      <c r="I591" s="0" t="n">
        <f aca="false">$C591*VLOOKUP($B591,FoodDB!$A$2:$I$1014,8,0)</f>
        <v>0</v>
      </c>
      <c r="J591" s="0" t="n">
        <f aca="false">$C591*VLOOKUP($B591,FoodDB!$A$2:$I$1014,9,0)</f>
        <v>0</v>
      </c>
      <c r="L591" s="0" t="n">
        <f aca="false">SUM(G591:G597)</f>
        <v>0</v>
      </c>
      <c r="M591" s="0" t="n">
        <f aca="false">SUM(H591:H597)</f>
        <v>0</v>
      </c>
      <c r="N591" s="0" t="n">
        <f aca="false">SUM(I591:I597)</f>
        <v>0</v>
      </c>
      <c r="O591" s="0" t="n">
        <f aca="false">SUM(L591:N591)</f>
        <v>0</v>
      </c>
      <c r="P591" s="100" t="n">
        <f aca="false">VLOOKUP($A591,LossChart!$A$3:$AB$105,14,0)-L591</f>
        <v>689.845523075695</v>
      </c>
      <c r="Q591" s="100" t="n">
        <f aca="false">VLOOKUP($A591,LossChart!$A$3:$AB$105,15,0)-M591</f>
        <v>80</v>
      </c>
      <c r="R591" s="100" t="n">
        <f aca="false">VLOOKUP($A591,LossChart!$A$3:$AB$105,16,0)-N591</f>
        <v>482.474652711422</v>
      </c>
      <c r="S591" s="100" t="n">
        <f aca="false">VLOOKUP($A591,LossChart!$A$3:$AB$105,17,0)-O591</f>
        <v>1252.32017578712</v>
      </c>
    </row>
    <row r="592" customFormat="false" ht="15" hidden="false" customHeight="false" outlineLevel="0" collapsed="false">
      <c r="B592" s="96" t="s">
        <v>107</v>
      </c>
      <c r="C592" s="97" t="n">
        <v>0</v>
      </c>
      <c r="D592" s="0" t="n">
        <f aca="false">$C592*VLOOKUP($B592,FoodDB!$A$2:$I$1014,3,0)</f>
        <v>0</v>
      </c>
      <c r="E592" s="0" t="n">
        <f aca="false">$C592*VLOOKUP($B592,FoodDB!$A$2:$I$1014,4,0)</f>
        <v>0</v>
      </c>
      <c r="F592" s="0" t="n">
        <f aca="false">$C592*VLOOKUP($B592,FoodDB!$A$2:$I$1014,5,0)</f>
        <v>0</v>
      </c>
      <c r="G592" s="0" t="n">
        <f aca="false">$C592*VLOOKUP($B592,FoodDB!$A$2:$I$1014,6,0)</f>
        <v>0</v>
      </c>
      <c r="H592" s="0" t="n">
        <f aca="false">$C592*VLOOKUP($B592,FoodDB!$A$2:$I$1014,7,0)</f>
        <v>0</v>
      </c>
      <c r="I592" s="0" t="n">
        <f aca="false">$C592*VLOOKUP($B592,FoodDB!$A$2:$I$1014,8,0)</f>
        <v>0</v>
      </c>
      <c r="J592" s="0" t="n">
        <f aca="false">$C592*VLOOKUP($B592,FoodDB!$A$2:$I$1014,9,0)</f>
        <v>0</v>
      </c>
    </row>
    <row r="593" customFormat="false" ht="15" hidden="false" customHeight="false" outlineLevel="0" collapsed="false">
      <c r="B593" s="96" t="s">
        <v>107</v>
      </c>
      <c r="C593" s="97" t="n">
        <v>0</v>
      </c>
      <c r="D593" s="0" t="n">
        <f aca="false">$C593*VLOOKUP($B593,FoodDB!$A$2:$I$1014,3,0)</f>
        <v>0</v>
      </c>
      <c r="E593" s="0" t="n">
        <f aca="false">$C593*VLOOKUP($B593,FoodDB!$A$2:$I$1014,4,0)</f>
        <v>0</v>
      </c>
      <c r="F593" s="0" t="n">
        <f aca="false">$C593*VLOOKUP($B593,FoodDB!$A$2:$I$1014,5,0)</f>
        <v>0</v>
      </c>
      <c r="G593" s="0" t="n">
        <f aca="false">$C593*VLOOKUP($B593,FoodDB!$A$2:$I$1014,6,0)</f>
        <v>0</v>
      </c>
      <c r="H593" s="0" t="n">
        <f aca="false">$C593*VLOOKUP($B593,FoodDB!$A$2:$I$1014,7,0)</f>
        <v>0</v>
      </c>
      <c r="I593" s="0" t="n">
        <f aca="false">$C593*VLOOKUP($B593,FoodDB!$A$2:$I$1014,8,0)</f>
        <v>0</v>
      </c>
      <c r="J593" s="0" t="n">
        <f aca="false">$C593*VLOOKUP($B593,FoodDB!$A$2:$I$1014,9,0)</f>
        <v>0</v>
      </c>
    </row>
    <row r="594" customFormat="false" ht="15" hidden="false" customHeight="false" outlineLevel="0" collapsed="false">
      <c r="B594" s="96" t="s">
        <v>107</v>
      </c>
      <c r="C594" s="97" t="n">
        <v>0</v>
      </c>
      <c r="D594" s="0" t="n">
        <f aca="false">$C594*VLOOKUP($B594,FoodDB!$A$2:$I$1014,3,0)</f>
        <v>0</v>
      </c>
      <c r="E594" s="0" t="n">
        <f aca="false">$C594*VLOOKUP($B594,FoodDB!$A$2:$I$1014,4,0)</f>
        <v>0</v>
      </c>
      <c r="F594" s="0" t="n">
        <f aca="false">$C594*VLOOKUP($B594,FoodDB!$A$2:$I$1014,5,0)</f>
        <v>0</v>
      </c>
      <c r="G594" s="0" t="n">
        <f aca="false">$C594*VLOOKUP($B594,FoodDB!$A$2:$I$1014,6,0)</f>
        <v>0</v>
      </c>
      <c r="H594" s="0" t="n">
        <f aca="false">$C594*VLOOKUP($B594,FoodDB!$A$2:$I$1014,7,0)</f>
        <v>0</v>
      </c>
      <c r="I594" s="0" t="n">
        <f aca="false">$C594*VLOOKUP($B594,FoodDB!$A$2:$I$1014,8,0)</f>
        <v>0</v>
      </c>
      <c r="J594" s="0" t="n">
        <f aca="false">$C594*VLOOKUP($B594,FoodDB!$A$2:$I$1014,9,0)</f>
        <v>0</v>
      </c>
    </row>
    <row r="595" customFormat="false" ht="15" hidden="false" customHeight="false" outlineLevel="0" collapsed="false">
      <c r="B595" s="96" t="s">
        <v>107</v>
      </c>
      <c r="C595" s="97" t="n">
        <v>0</v>
      </c>
      <c r="D595" s="0" t="n">
        <f aca="false">$C595*VLOOKUP($B595,FoodDB!$A$2:$I$1014,3,0)</f>
        <v>0</v>
      </c>
      <c r="E595" s="0" t="n">
        <f aca="false">$C595*VLOOKUP($B595,FoodDB!$A$2:$I$1014,4,0)</f>
        <v>0</v>
      </c>
      <c r="F595" s="0" t="n">
        <f aca="false">$C595*VLOOKUP($B595,FoodDB!$A$2:$I$1014,5,0)</f>
        <v>0</v>
      </c>
      <c r="G595" s="0" t="n">
        <f aca="false">$C595*VLOOKUP($B595,FoodDB!$A$2:$I$1014,6,0)</f>
        <v>0</v>
      </c>
      <c r="H595" s="0" t="n">
        <f aca="false">$C595*VLOOKUP($B595,FoodDB!$A$2:$I$1014,7,0)</f>
        <v>0</v>
      </c>
      <c r="I595" s="0" t="n">
        <f aca="false">$C595*VLOOKUP($B595,FoodDB!$A$2:$I$1014,8,0)</f>
        <v>0</v>
      </c>
      <c r="J595" s="0" t="n">
        <f aca="false">$C595*VLOOKUP($B595,FoodDB!$A$2:$I$1014,9,0)</f>
        <v>0</v>
      </c>
    </row>
    <row r="596" customFormat="false" ht="15" hidden="false" customHeight="false" outlineLevel="0" collapsed="false">
      <c r="B596" s="96" t="s">
        <v>107</v>
      </c>
      <c r="C596" s="97" t="n">
        <v>0</v>
      </c>
      <c r="D596" s="0" t="n">
        <f aca="false">$C596*VLOOKUP($B596,FoodDB!$A$2:$I$1014,3,0)</f>
        <v>0</v>
      </c>
      <c r="E596" s="0" t="n">
        <f aca="false">$C596*VLOOKUP($B596,FoodDB!$A$2:$I$1014,4,0)</f>
        <v>0</v>
      </c>
      <c r="F596" s="0" t="n">
        <f aca="false">$C596*VLOOKUP($B596,FoodDB!$A$2:$I$1014,5,0)</f>
        <v>0</v>
      </c>
      <c r="G596" s="0" t="n">
        <f aca="false">$C596*VLOOKUP($B596,FoodDB!$A$2:$I$1014,6,0)</f>
        <v>0</v>
      </c>
      <c r="H596" s="0" t="n">
        <f aca="false">$C596*VLOOKUP($B596,FoodDB!$A$2:$I$1014,7,0)</f>
        <v>0</v>
      </c>
      <c r="I596" s="0" t="n">
        <f aca="false">$C596*VLOOKUP($B596,FoodDB!$A$2:$I$1014,8,0)</f>
        <v>0</v>
      </c>
      <c r="J596" s="0" t="n">
        <f aca="false">$C596*VLOOKUP($B596,FoodDB!$A$2:$I$1014,9,0)</f>
        <v>0</v>
      </c>
    </row>
    <row r="597" customFormat="false" ht="15" hidden="false" customHeight="false" outlineLevel="0" collapsed="false">
      <c r="B597" s="96" t="s">
        <v>107</v>
      </c>
      <c r="C597" s="97" t="n">
        <v>0</v>
      </c>
      <c r="D597" s="0" t="n">
        <f aca="false">$C597*VLOOKUP($B597,FoodDB!$A$2:$I$1014,3,0)</f>
        <v>0</v>
      </c>
      <c r="E597" s="0" t="n">
        <f aca="false">$C597*VLOOKUP($B597,FoodDB!$A$2:$I$1014,4,0)</f>
        <v>0</v>
      </c>
      <c r="F597" s="0" t="n">
        <f aca="false">$C597*VLOOKUP($B597,FoodDB!$A$2:$I$1014,5,0)</f>
        <v>0</v>
      </c>
      <c r="G597" s="0" t="n">
        <f aca="false">$C597*VLOOKUP($B597,FoodDB!$A$2:$I$1014,6,0)</f>
        <v>0</v>
      </c>
      <c r="H597" s="0" t="n">
        <f aca="false">$C597*VLOOKUP($B597,FoodDB!$A$2:$I$1014,7,0)</f>
        <v>0</v>
      </c>
      <c r="I597" s="0" t="n">
        <f aca="false">$C597*VLOOKUP($B597,FoodDB!$A$2:$I$1014,8,0)</f>
        <v>0</v>
      </c>
      <c r="J597" s="0" t="n">
        <f aca="false">$C597*VLOOKUP($B597,FoodDB!$A$2:$I$1014,9,0)</f>
        <v>0</v>
      </c>
    </row>
    <row r="598" customFormat="false" ht="15" hidden="false" customHeight="false" outlineLevel="0" collapsed="false">
      <c r="A598" s="0" t="s">
        <v>97</v>
      </c>
      <c r="G598" s="0" t="n">
        <f aca="false">SUM(G591:G597)</f>
        <v>0</v>
      </c>
      <c r="H598" s="0" t="n">
        <f aca="false">SUM(H591:H597)</f>
        <v>0</v>
      </c>
      <c r="I598" s="0" t="n">
        <f aca="false">SUM(I591:I597)</f>
        <v>0</v>
      </c>
      <c r="J598" s="0" t="n">
        <f aca="false">SUM(G598:I598)</f>
        <v>0</v>
      </c>
    </row>
    <row r="599" customFormat="false" ht="15" hidden="false" customHeight="false" outlineLevel="0" collapsed="false">
      <c r="A599" s="0" t="s">
        <v>101</v>
      </c>
      <c r="B599" s="0" t="s">
        <v>102</v>
      </c>
      <c r="E599" s="100"/>
      <c r="F599" s="100"/>
      <c r="G599" s="100" t="n">
        <f aca="false">VLOOKUP($A591,LossChart!$A$3:$AB$105,14,0)</f>
        <v>689.845523075695</v>
      </c>
      <c r="H599" s="100" t="n">
        <f aca="false">VLOOKUP($A591,LossChart!$A$3:$AB$105,15,0)</f>
        <v>80</v>
      </c>
      <c r="I599" s="100" t="n">
        <f aca="false">VLOOKUP($A591,LossChart!$A$3:$AB$105,16,0)</f>
        <v>482.474652711422</v>
      </c>
      <c r="J599" s="100" t="n">
        <f aca="false">VLOOKUP($A591,LossChart!$A$3:$AB$105,17,0)</f>
        <v>1252.32017578712</v>
      </c>
      <c r="K599" s="100"/>
    </row>
    <row r="600" customFormat="false" ht="15" hidden="false" customHeight="false" outlineLevel="0" collapsed="false">
      <c r="A600" s="0" t="s">
        <v>103</v>
      </c>
      <c r="G600" s="0" t="n">
        <f aca="false">G599-G598</f>
        <v>689.845523075695</v>
      </c>
      <c r="H600" s="0" t="n">
        <f aca="false">H599-H598</f>
        <v>80</v>
      </c>
      <c r="I600" s="0" t="n">
        <f aca="false">I599-I598</f>
        <v>482.474652711422</v>
      </c>
      <c r="J600" s="0" t="n">
        <f aca="false">J599-J598</f>
        <v>1252.32017578712</v>
      </c>
    </row>
    <row r="602" customFormat="false" ht="60" hidden="false" customHeight="false" outlineLevel="0" collapsed="false">
      <c r="A602" s="21" t="s">
        <v>63</v>
      </c>
      <c r="B602" s="21" t="s">
        <v>92</v>
      </c>
      <c r="C602" s="21" t="s">
        <v>93</v>
      </c>
      <c r="D602" s="94" t="str">
        <f aca="false">FoodDB!$C$1</f>
        <v>Fat
(g)</v>
      </c>
      <c r="E602" s="94" t="str">
        <f aca="false">FoodDB!$D$1</f>
        <v> Carbs
(g)</v>
      </c>
      <c r="F602" s="94" t="str">
        <f aca="false">FoodDB!$E$1</f>
        <v>Protein
(g)</v>
      </c>
      <c r="G602" s="94" t="str">
        <f aca="false">FoodDB!$F$1</f>
        <v>Fat
(Cal)</v>
      </c>
      <c r="H602" s="94" t="str">
        <f aca="false">FoodDB!$G$1</f>
        <v>Carb
(Cal)</v>
      </c>
      <c r="I602" s="94" t="str">
        <f aca="false">FoodDB!$H$1</f>
        <v>Protein
(Cal)</v>
      </c>
      <c r="J602" s="94" t="str">
        <f aca="false">FoodDB!$I$1</f>
        <v>Total
Calories</v>
      </c>
      <c r="K602" s="94"/>
      <c r="L602" s="94" t="s">
        <v>109</v>
      </c>
      <c r="M602" s="94" t="s">
        <v>110</v>
      </c>
      <c r="N602" s="94" t="s">
        <v>111</v>
      </c>
      <c r="O602" s="94" t="s">
        <v>112</v>
      </c>
      <c r="P602" s="94" t="s">
        <v>117</v>
      </c>
      <c r="Q602" s="94" t="s">
        <v>118</v>
      </c>
      <c r="R602" s="94" t="s">
        <v>119</v>
      </c>
      <c r="S602" s="94" t="s">
        <v>120</v>
      </c>
    </row>
    <row r="603" customFormat="false" ht="15" hidden="false" customHeight="false" outlineLevel="0" collapsed="false">
      <c r="A603" s="95" t="n">
        <f aca="false">A591+1</f>
        <v>43044</v>
      </c>
      <c r="B603" s="96" t="s">
        <v>107</v>
      </c>
      <c r="C603" s="97" t="n">
        <v>0</v>
      </c>
      <c r="D603" s="0" t="n">
        <f aca="false">$C603*VLOOKUP($B603,FoodDB!$A$2:$I$1014,3,0)</f>
        <v>0</v>
      </c>
      <c r="E603" s="0" t="n">
        <f aca="false">$C603*VLOOKUP($B603,FoodDB!$A$2:$I$1014,4,0)</f>
        <v>0</v>
      </c>
      <c r="F603" s="0" t="n">
        <f aca="false">$C603*VLOOKUP($B603,FoodDB!$A$2:$I$1014,5,0)</f>
        <v>0</v>
      </c>
      <c r="G603" s="0" t="n">
        <f aca="false">$C603*VLOOKUP($B603,FoodDB!$A$2:$I$1014,6,0)</f>
        <v>0</v>
      </c>
      <c r="H603" s="0" t="n">
        <f aca="false">$C603*VLOOKUP($B603,FoodDB!$A$2:$I$1014,7,0)</f>
        <v>0</v>
      </c>
      <c r="I603" s="0" t="n">
        <f aca="false">$C603*VLOOKUP($B603,FoodDB!$A$2:$I$1014,8,0)</f>
        <v>0</v>
      </c>
      <c r="J603" s="0" t="n">
        <f aca="false">$C603*VLOOKUP($B603,FoodDB!$A$2:$I$1014,9,0)</f>
        <v>0</v>
      </c>
      <c r="L603" s="0" t="n">
        <f aca="false">SUM(G603:G609)</f>
        <v>0</v>
      </c>
      <c r="M603" s="0" t="n">
        <f aca="false">SUM(H603:H609)</f>
        <v>0</v>
      </c>
      <c r="N603" s="0" t="n">
        <f aca="false">SUM(I603:I609)</f>
        <v>0</v>
      </c>
      <c r="O603" s="0" t="n">
        <f aca="false">SUM(L603:N603)</f>
        <v>0</v>
      </c>
      <c r="P603" s="100" t="n">
        <f aca="false">VLOOKUP($A603,LossChart!$A$3:$AB$105,14,0)-L603</f>
        <v>695.37019074695</v>
      </c>
      <c r="Q603" s="100" t="n">
        <f aca="false">VLOOKUP($A603,LossChart!$A$3:$AB$105,15,0)-M603</f>
        <v>80</v>
      </c>
      <c r="R603" s="100" t="n">
        <f aca="false">VLOOKUP($A603,LossChart!$A$3:$AB$105,16,0)-N603</f>
        <v>482.474652711422</v>
      </c>
      <c r="S603" s="100" t="n">
        <f aca="false">VLOOKUP($A603,LossChart!$A$3:$AB$105,17,0)-O603</f>
        <v>1257.84484345837</v>
      </c>
    </row>
    <row r="604" customFormat="false" ht="15" hidden="false" customHeight="false" outlineLevel="0" collapsed="false">
      <c r="B604" s="96" t="s">
        <v>107</v>
      </c>
      <c r="C604" s="97" t="n">
        <v>0</v>
      </c>
      <c r="D604" s="0" t="n">
        <f aca="false">$C604*VLOOKUP($B604,FoodDB!$A$2:$I$1014,3,0)</f>
        <v>0</v>
      </c>
      <c r="E604" s="0" t="n">
        <f aca="false">$C604*VLOOKUP($B604,FoodDB!$A$2:$I$1014,4,0)</f>
        <v>0</v>
      </c>
      <c r="F604" s="0" t="n">
        <f aca="false">$C604*VLOOKUP($B604,FoodDB!$A$2:$I$1014,5,0)</f>
        <v>0</v>
      </c>
      <c r="G604" s="0" t="n">
        <f aca="false">$C604*VLOOKUP($B604,FoodDB!$A$2:$I$1014,6,0)</f>
        <v>0</v>
      </c>
      <c r="H604" s="0" t="n">
        <f aca="false">$C604*VLOOKUP($B604,FoodDB!$A$2:$I$1014,7,0)</f>
        <v>0</v>
      </c>
      <c r="I604" s="0" t="n">
        <f aca="false">$C604*VLOOKUP($B604,FoodDB!$A$2:$I$1014,8,0)</f>
        <v>0</v>
      </c>
      <c r="J604" s="0" t="n">
        <f aca="false">$C604*VLOOKUP($B604,FoodDB!$A$2:$I$1014,9,0)</f>
        <v>0</v>
      </c>
    </row>
    <row r="605" customFormat="false" ht="15" hidden="false" customHeight="false" outlineLevel="0" collapsed="false">
      <c r="B605" s="96" t="s">
        <v>107</v>
      </c>
      <c r="C605" s="97" t="n">
        <v>0</v>
      </c>
      <c r="D605" s="0" t="n">
        <f aca="false">$C605*VLOOKUP($B605,FoodDB!$A$2:$I$1014,3,0)</f>
        <v>0</v>
      </c>
      <c r="E605" s="0" t="n">
        <f aca="false">$C605*VLOOKUP($B605,FoodDB!$A$2:$I$1014,4,0)</f>
        <v>0</v>
      </c>
      <c r="F605" s="0" t="n">
        <f aca="false">$C605*VLOOKUP($B605,FoodDB!$A$2:$I$1014,5,0)</f>
        <v>0</v>
      </c>
      <c r="G605" s="0" t="n">
        <f aca="false">$C605*VLOOKUP($B605,FoodDB!$A$2:$I$1014,6,0)</f>
        <v>0</v>
      </c>
      <c r="H605" s="0" t="n">
        <f aca="false">$C605*VLOOKUP($B605,FoodDB!$A$2:$I$1014,7,0)</f>
        <v>0</v>
      </c>
      <c r="I605" s="0" t="n">
        <f aca="false">$C605*VLOOKUP($B605,FoodDB!$A$2:$I$1014,8,0)</f>
        <v>0</v>
      </c>
      <c r="J605" s="0" t="n">
        <f aca="false">$C605*VLOOKUP($B605,FoodDB!$A$2:$I$1014,9,0)</f>
        <v>0</v>
      </c>
    </row>
    <row r="606" customFormat="false" ht="15" hidden="false" customHeight="false" outlineLevel="0" collapsed="false">
      <c r="B606" s="96" t="s">
        <v>107</v>
      </c>
      <c r="C606" s="97" t="n">
        <v>0</v>
      </c>
      <c r="D606" s="0" t="n">
        <f aca="false">$C606*VLOOKUP($B606,FoodDB!$A$2:$I$1014,3,0)</f>
        <v>0</v>
      </c>
      <c r="E606" s="0" t="n">
        <f aca="false">$C606*VLOOKUP($B606,FoodDB!$A$2:$I$1014,4,0)</f>
        <v>0</v>
      </c>
      <c r="F606" s="0" t="n">
        <f aca="false">$C606*VLOOKUP($B606,FoodDB!$A$2:$I$1014,5,0)</f>
        <v>0</v>
      </c>
      <c r="G606" s="0" t="n">
        <f aca="false">$C606*VLOOKUP($B606,FoodDB!$A$2:$I$1014,6,0)</f>
        <v>0</v>
      </c>
      <c r="H606" s="0" t="n">
        <f aca="false">$C606*VLOOKUP($B606,FoodDB!$A$2:$I$1014,7,0)</f>
        <v>0</v>
      </c>
      <c r="I606" s="0" t="n">
        <f aca="false">$C606*VLOOKUP($B606,FoodDB!$A$2:$I$1014,8,0)</f>
        <v>0</v>
      </c>
      <c r="J606" s="0" t="n">
        <f aca="false">$C606*VLOOKUP($B606,FoodDB!$A$2:$I$1014,9,0)</f>
        <v>0</v>
      </c>
    </row>
    <row r="607" customFormat="false" ht="15" hidden="false" customHeight="false" outlineLevel="0" collapsed="false">
      <c r="B607" s="96" t="s">
        <v>107</v>
      </c>
      <c r="C607" s="97" t="n">
        <v>0</v>
      </c>
      <c r="D607" s="0" t="n">
        <f aca="false">$C607*VLOOKUP($B607,FoodDB!$A$2:$I$1014,3,0)</f>
        <v>0</v>
      </c>
      <c r="E607" s="0" t="n">
        <f aca="false">$C607*VLOOKUP($B607,FoodDB!$A$2:$I$1014,4,0)</f>
        <v>0</v>
      </c>
      <c r="F607" s="0" t="n">
        <f aca="false">$C607*VLOOKUP($B607,FoodDB!$A$2:$I$1014,5,0)</f>
        <v>0</v>
      </c>
      <c r="G607" s="0" t="n">
        <f aca="false">$C607*VLOOKUP($B607,FoodDB!$A$2:$I$1014,6,0)</f>
        <v>0</v>
      </c>
      <c r="H607" s="0" t="n">
        <f aca="false">$C607*VLOOKUP($B607,FoodDB!$A$2:$I$1014,7,0)</f>
        <v>0</v>
      </c>
      <c r="I607" s="0" t="n">
        <f aca="false">$C607*VLOOKUP($B607,FoodDB!$A$2:$I$1014,8,0)</f>
        <v>0</v>
      </c>
      <c r="J607" s="0" t="n">
        <f aca="false">$C607*VLOOKUP($B607,FoodDB!$A$2:$I$1014,9,0)</f>
        <v>0</v>
      </c>
    </row>
    <row r="608" customFormat="false" ht="15" hidden="false" customHeight="false" outlineLevel="0" collapsed="false">
      <c r="B608" s="96" t="s">
        <v>107</v>
      </c>
      <c r="C608" s="97" t="n">
        <v>0</v>
      </c>
      <c r="D608" s="0" t="n">
        <f aca="false">$C608*VLOOKUP($B608,FoodDB!$A$2:$I$1014,3,0)</f>
        <v>0</v>
      </c>
      <c r="E608" s="0" t="n">
        <f aca="false">$C608*VLOOKUP($B608,FoodDB!$A$2:$I$1014,4,0)</f>
        <v>0</v>
      </c>
      <c r="F608" s="0" t="n">
        <f aca="false">$C608*VLOOKUP($B608,FoodDB!$A$2:$I$1014,5,0)</f>
        <v>0</v>
      </c>
      <c r="G608" s="0" t="n">
        <f aca="false">$C608*VLOOKUP($B608,FoodDB!$A$2:$I$1014,6,0)</f>
        <v>0</v>
      </c>
      <c r="H608" s="0" t="n">
        <f aca="false">$C608*VLOOKUP($B608,FoodDB!$A$2:$I$1014,7,0)</f>
        <v>0</v>
      </c>
      <c r="I608" s="0" t="n">
        <f aca="false">$C608*VLOOKUP($B608,FoodDB!$A$2:$I$1014,8,0)</f>
        <v>0</v>
      </c>
      <c r="J608" s="0" t="n">
        <f aca="false">$C608*VLOOKUP($B608,FoodDB!$A$2:$I$1014,9,0)</f>
        <v>0</v>
      </c>
    </row>
    <row r="609" customFormat="false" ht="15" hidden="false" customHeight="false" outlineLevel="0" collapsed="false">
      <c r="B609" s="96" t="s">
        <v>107</v>
      </c>
      <c r="C609" s="97" t="n">
        <v>0</v>
      </c>
      <c r="D609" s="0" t="n">
        <f aca="false">$C609*VLOOKUP($B609,FoodDB!$A$2:$I$1014,3,0)</f>
        <v>0</v>
      </c>
      <c r="E609" s="0" t="n">
        <f aca="false">$C609*VLOOKUP($B609,FoodDB!$A$2:$I$1014,4,0)</f>
        <v>0</v>
      </c>
      <c r="F609" s="0" t="n">
        <f aca="false">$C609*VLOOKUP($B609,FoodDB!$A$2:$I$1014,5,0)</f>
        <v>0</v>
      </c>
      <c r="G609" s="0" t="n">
        <f aca="false">$C609*VLOOKUP($B609,FoodDB!$A$2:$I$1014,6,0)</f>
        <v>0</v>
      </c>
      <c r="H609" s="0" t="n">
        <f aca="false">$C609*VLOOKUP($B609,FoodDB!$A$2:$I$1014,7,0)</f>
        <v>0</v>
      </c>
      <c r="I609" s="0" t="n">
        <f aca="false">$C609*VLOOKUP($B609,FoodDB!$A$2:$I$1014,8,0)</f>
        <v>0</v>
      </c>
      <c r="J609" s="0" t="n">
        <f aca="false">$C609*VLOOKUP($B609,FoodDB!$A$2:$I$1014,9,0)</f>
        <v>0</v>
      </c>
    </row>
    <row r="610" customFormat="false" ht="15" hidden="false" customHeight="false" outlineLevel="0" collapsed="false">
      <c r="A610" s="0" t="s">
        <v>97</v>
      </c>
      <c r="G610" s="0" t="n">
        <f aca="false">SUM(G603:G609)</f>
        <v>0</v>
      </c>
      <c r="H610" s="0" t="n">
        <f aca="false">SUM(H603:H609)</f>
        <v>0</v>
      </c>
      <c r="I610" s="0" t="n">
        <f aca="false">SUM(I603:I609)</f>
        <v>0</v>
      </c>
      <c r="J610" s="0" t="n">
        <f aca="false">SUM(G610:I610)</f>
        <v>0</v>
      </c>
    </row>
    <row r="611" customFormat="false" ht="15" hidden="false" customHeight="false" outlineLevel="0" collapsed="false">
      <c r="A611" s="0" t="s">
        <v>101</v>
      </c>
      <c r="B611" s="0" t="s">
        <v>102</v>
      </c>
      <c r="E611" s="100"/>
      <c r="F611" s="100"/>
      <c r="G611" s="100" t="n">
        <f aca="false">VLOOKUP($A603,LossChart!$A$3:$AB$105,14,0)</f>
        <v>695.37019074695</v>
      </c>
      <c r="H611" s="100" t="n">
        <f aca="false">VLOOKUP($A603,LossChart!$A$3:$AB$105,15,0)</f>
        <v>80</v>
      </c>
      <c r="I611" s="100" t="n">
        <f aca="false">VLOOKUP($A603,LossChart!$A$3:$AB$105,16,0)</f>
        <v>482.474652711422</v>
      </c>
      <c r="J611" s="100" t="n">
        <f aca="false">VLOOKUP($A603,LossChart!$A$3:$AB$105,17,0)</f>
        <v>1257.84484345837</v>
      </c>
      <c r="K611" s="100"/>
    </row>
    <row r="612" customFormat="false" ht="15" hidden="false" customHeight="false" outlineLevel="0" collapsed="false">
      <c r="A612" s="0" t="s">
        <v>103</v>
      </c>
      <c r="G612" s="0" t="n">
        <f aca="false">G611-G610</f>
        <v>695.37019074695</v>
      </c>
      <c r="H612" s="0" t="n">
        <f aca="false">H611-H610</f>
        <v>80</v>
      </c>
      <c r="I612" s="0" t="n">
        <f aca="false">I611-I610</f>
        <v>482.474652711422</v>
      </c>
      <c r="J612" s="0" t="n">
        <f aca="false">J611-J610</f>
        <v>1257.84484345837</v>
      </c>
    </row>
    <row r="614" customFormat="false" ht="60" hidden="false" customHeight="false" outlineLevel="0" collapsed="false">
      <c r="A614" s="21" t="s">
        <v>63</v>
      </c>
      <c r="B614" s="21" t="s">
        <v>92</v>
      </c>
      <c r="C614" s="21" t="s">
        <v>93</v>
      </c>
      <c r="D614" s="94" t="str">
        <f aca="false">FoodDB!$C$1</f>
        <v>Fat
(g)</v>
      </c>
      <c r="E614" s="94" t="str">
        <f aca="false">FoodDB!$D$1</f>
        <v> Carbs
(g)</v>
      </c>
      <c r="F614" s="94" t="str">
        <f aca="false">FoodDB!$E$1</f>
        <v>Protein
(g)</v>
      </c>
      <c r="G614" s="94" t="str">
        <f aca="false">FoodDB!$F$1</f>
        <v>Fat
(Cal)</v>
      </c>
      <c r="H614" s="94" t="str">
        <f aca="false">FoodDB!$G$1</f>
        <v>Carb
(Cal)</v>
      </c>
      <c r="I614" s="94" t="str">
        <f aca="false">FoodDB!$H$1</f>
        <v>Protein
(Cal)</v>
      </c>
      <c r="J614" s="94" t="str">
        <f aca="false">FoodDB!$I$1</f>
        <v>Total
Calories</v>
      </c>
      <c r="K614" s="94"/>
      <c r="L614" s="94" t="s">
        <v>109</v>
      </c>
      <c r="M614" s="94" t="s">
        <v>110</v>
      </c>
      <c r="N614" s="94" t="s">
        <v>111</v>
      </c>
      <c r="O614" s="94" t="s">
        <v>112</v>
      </c>
      <c r="P614" s="94" t="s">
        <v>117</v>
      </c>
      <c r="Q614" s="94" t="s">
        <v>118</v>
      </c>
      <c r="R614" s="94" t="s">
        <v>119</v>
      </c>
      <c r="S614" s="94" t="s">
        <v>120</v>
      </c>
    </row>
    <row r="615" customFormat="false" ht="15" hidden="false" customHeight="false" outlineLevel="0" collapsed="false">
      <c r="A615" s="95" t="n">
        <f aca="false">A603+1</f>
        <v>43045</v>
      </c>
      <c r="B615" s="96" t="s">
        <v>107</v>
      </c>
      <c r="C615" s="97" t="n">
        <v>0</v>
      </c>
      <c r="D615" s="0" t="n">
        <f aca="false">$C615*VLOOKUP($B615,FoodDB!$A$2:$I$1014,3,0)</f>
        <v>0</v>
      </c>
      <c r="E615" s="0" t="n">
        <f aca="false">$C615*VLOOKUP($B615,FoodDB!$A$2:$I$1014,4,0)</f>
        <v>0</v>
      </c>
      <c r="F615" s="0" t="n">
        <f aca="false">$C615*VLOOKUP($B615,FoodDB!$A$2:$I$1014,5,0)</f>
        <v>0</v>
      </c>
      <c r="G615" s="0" t="n">
        <f aca="false">$C615*VLOOKUP($B615,FoodDB!$A$2:$I$1014,6,0)</f>
        <v>0</v>
      </c>
      <c r="H615" s="0" t="n">
        <f aca="false">$C615*VLOOKUP($B615,FoodDB!$A$2:$I$1014,7,0)</f>
        <v>0</v>
      </c>
      <c r="I615" s="0" t="n">
        <f aca="false">$C615*VLOOKUP($B615,FoodDB!$A$2:$I$1014,8,0)</f>
        <v>0</v>
      </c>
      <c r="J615" s="0" t="n">
        <f aca="false">$C615*VLOOKUP($B615,FoodDB!$A$2:$I$1014,9,0)</f>
        <v>0</v>
      </c>
      <c r="L615" s="0" t="n">
        <f aca="false">SUM(G615:G621)</f>
        <v>0</v>
      </c>
      <c r="M615" s="0" t="n">
        <f aca="false">SUM(H615:H621)</f>
        <v>0</v>
      </c>
      <c r="N615" s="0" t="n">
        <f aca="false">SUM(I615:I621)</f>
        <v>0</v>
      </c>
      <c r="O615" s="0" t="n">
        <f aca="false">SUM(L615:N615)</f>
        <v>0</v>
      </c>
      <c r="P615" s="100" t="n">
        <f aca="false">VLOOKUP($A615,LossChart!$A$3:$AB$105,14,0)-L615</f>
        <v>700.845925647403</v>
      </c>
      <c r="Q615" s="100" t="n">
        <f aca="false">VLOOKUP($A615,LossChart!$A$3:$AB$105,15,0)-M615</f>
        <v>80</v>
      </c>
      <c r="R615" s="100" t="n">
        <f aca="false">VLOOKUP($A615,LossChart!$A$3:$AB$105,16,0)-N615</f>
        <v>482.474652711422</v>
      </c>
      <c r="S615" s="100" t="n">
        <f aca="false">VLOOKUP($A615,LossChart!$A$3:$AB$105,17,0)-O615</f>
        <v>1263.32057835882</v>
      </c>
    </row>
    <row r="616" customFormat="false" ht="15" hidden="false" customHeight="false" outlineLevel="0" collapsed="false">
      <c r="B616" s="96" t="s">
        <v>107</v>
      </c>
      <c r="C616" s="97" t="n">
        <v>0</v>
      </c>
      <c r="D616" s="0" t="n">
        <f aca="false">$C616*VLOOKUP($B616,FoodDB!$A$2:$I$1014,3,0)</f>
        <v>0</v>
      </c>
      <c r="E616" s="0" t="n">
        <f aca="false">$C616*VLOOKUP($B616,FoodDB!$A$2:$I$1014,4,0)</f>
        <v>0</v>
      </c>
      <c r="F616" s="0" t="n">
        <f aca="false">$C616*VLOOKUP($B616,FoodDB!$A$2:$I$1014,5,0)</f>
        <v>0</v>
      </c>
      <c r="G616" s="0" t="n">
        <f aca="false">$C616*VLOOKUP($B616,FoodDB!$A$2:$I$1014,6,0)</f>
        <v>0</v>
      </c>
      <c r="H616" s="0" t="n">
        <f aca="false">$C616*VLOOKUP($B616,FoodDB!$A$2:$I$1014,7,0)</f>
        <v>0</v>
      </c>
      <c r="I616" s="0" t="n">
        <f aca="false">$C616*VLOOKUP($B616,FoodDB!$A$2:$I$1014,8,0)</f>
        <v>0</v>
      </c>
      <c r="J616" s="0" t="n">
        <f aca="false">$C616*VLOOKUP($B616,FoodDB!$A$2:$I$1014,9,0)</f>
        <v>0</v>
      </c>
    </row>
    <row r="617" customFormat="false" ht="15" hidden="false" customHeight="false" outlineLevel="0" collapsed="false">
      <c r="B617" s="96" t="s">
        <v>107</v>
      </c>
      <c r="C617" s="97" t="n">
        <v>0</v>
      </c>
      <c r="D617" s="0" t="n">
        <f aca="false">$C617*VLOOKUP($B617,FoodDB!$A$2:$I$1014,3,0)</f>
        <v>0</v>
      </c>
      <c r="E617" s="0" t="n">
        <f aca="false">$C617*VLOOKUP($B617,FoodDB!$A$2:$I$1014,4,0)</f>
        <v>0</v>
      </c>
      <c r="F617" s="0" t="n">
        <f aca="false">$C617*VLOOKUP($B617,FoodDB!$A$2:$I$1014,5,0)</f>
        <v>0</v>
      </c>
      <c r="G617" s="0" t="n">
        <f aca="false">$C617*VLOOKUP($B617,FoodDB!$A$2:$I$1014,6,0)</f>
        <v>0</v>
      </c>
      <c r="H617" s="0" t="n">
        <f aca="false">$C617*VLOOKUP($B617,FoodDB!$A$2:$I$1014,7,0)</f>
        <v>0</v>
      </c>
      <c r="I617" s="0" t="n">
        <f aca="false">$C617*VLOOKUP($B617,FoodDB!$A$2:$I$1014,8,0)</f>
        <v>0</v>
      </c>
      <c r="J617" s="0" t="n">
        <f aca="false">$C617*VLOOKUP($B617,FoodDB!$A$2:$I$1014,9,0)</f>
        <v>0</v>
      </c>
    </row>
    <row r="618" customFormat="false" ht="15" hidden="false" customHeight="false" outlineLevel="0" collapsed="false">
      <c r="B618" s="96" t="s">
        <v>107</v>
      </c>
      <c r="C618" s="97" t="n">
        <v>0</v>
      </c>
      <c r="D618" s="0" t="n">
        <f aca="false">$C618*VLOOKUP($B618,FoodDB!$A$2:$I$1014,3,0)</f>
        <v>0</v>
      </c>
      <c r="E618" s="0" t="n">
        <f aca="false">$C618*VLOOKUP($B618,FoodDB!$A$2:$I$1014,4,0)</f>
        <v>0</v>
      </c>
      <c r="F618" s="0" t="n">
        <f aca="false">$C618*VLOOKUP($B618,FoodDB!$A$2:$I$1014,5,0)</f>
        <v>0</v>
      </c>
      <c r="G618" s="0" t="n">
        <f aca="false">$C618*VLOOKUP($B618,FoodDB!$A$2:$I$1014,6,0)</f>
        <v>0</v>
      </c>
      <c r="H618" s="0" t="n">
        <f aca="false">$C618*VLOOKUP($B618,FoodDB!$A$2:$I$1014,7,0)</f>
        <v>0</v>
      </c>
      <c r="I618" s="0" t="n">
        <f aca="false">$C618*VLOOKUP($B618,FoodDB!$A$2:$I$1014,8,0)</f>
        <v>0</v>
      </c>
      <c r="J618" s="0" t="n">
        <f aca="false">$C618*VLOOKUP($B618,FoodDB!$A$2:$I$1014,9,0)</f>
        <v>0</v>
      </c>
    </row>
    <row r="619" customFormat="false" ht="15" hidden="false" customHeight="false" outlineLevel="0" collapsed="false">
      <c r="B619" s="96" t="s">
        <v>107</v>
      </c>
      <c r="C619" s="97" t="n">
        <v>0</v>
      </c>
      <c r="D619" s="0" t="n">
        <f aca="false">$C619*VLOOKUP($B619,FoodDB!$A$2:$I$1014,3,0)</f>
        <v>0</v>
      </c>
      <c r="E619" s="0" t="n">
        <f aca="false">$C619*VLOOKUP($B619,FoodDB!$A$2:$I$1014,4,0)</f>
        <v>0</v>
      </c>
      <c r="F619" s="0" t="n">
        <f aca="false">$C619*VLOOKUP($B619,FoodDB!$A$2:$I$1014,5,0)</f>
        <v>0</v>
      </c>
      <c r="G619" s="0" t="n">
        <f aca="false">$C619*VLOOKUP($B619,FoodDB!$A$2:$I$1014,6,0)</f>
        <v>0</v>
      </c>
      <c r="H619" s="0" t="n">
        <f aca="false">$C619*VLOOKUP($B619,FoodDB!$A$2:$I$1014,7,0)</f>
        <v>0</v>
      </c>
      <c r="I619" s="0" t="n">
        <f aca="false">$C619*VLOOKUP($B619,FoodDB!$A$2:$I$1014,8,0)</f>
        <v>0</v>
      </c>
      <c r="J619" s="0" t="n">
        <f aca="false">$C619*VLOOKUP($B619,FoodDB!$A$2:$I$1014,9,0)</f>
        <v>0</v>
      </c>
    </row>
    <row r="620" customFormat="false" ht="15" hidden="false" customHeight="false" outlineLevel="0" collapsed="false">
      <c r="B620" s="96" t="s">
        <v>107</v>
      </c>
      <c r="C620" s="97" t="n">
        <v>0</v>
      </c>
      <c r="D620" s="0" t="n">
        <f aca="false">$C620*VLOOKUP($B620,FoodDB!$A$2:$I$1014,3,0)</f>
        <v>0</v>
      </c>
      <c r="E620" s="0" t="n">
        <f aca="false">$C620*VLOOKUP($B620,FoodDB!$A$2:$I$1014,4,0)</f>
        <v>0</v>
      </c>
      <c r="F620" s="0" t="n">
        <f aca="false">$C620*VLOOKUP($B620,FoodDB!$A$2:$I$1014,5,0)</f>
        <v>0</v>
      </c>
      <c r="G620" s="0" t="n">
        <f aca="false">$C620*VLOOKUP($B620,FoodDB!$A$2:$I$1014,6,0)</f>
        <v>0</v>
      </c>
      <c r="H620" s="0" t="n">
        <f aca="false">$C620*VLOOKUP($B620,FoodDB!$A$2:$I$1014,7,0)</f>
        <v>0</v>
      </c>
      <c r="I620" s="0" t="n">
        <f aca="false">$C620*VLOOKUP($B620,FoodDB!$A$2:$I$1014,8,0)</f>
        <v>0</v>
      </c>
      <c r="J620" s="0" t="n">
        <f aca="false">$C620*VLOOKUP($B620,FoodDB!$A$2:$I$1014,9,0)</f>
        <v>0</v>
      </c>
    </row>
    <row r="621" customFormat="false" ht="15" hidden="false" customHeight="false" outlineLevel="0" collapsed="false">
      <c r="B621" s="96" t="s">
        <v>107</v>
      </c>
      <c r="C621" s="97" t="n">
        <v>0</v>
      </c>
      <c r="D621" s="0" t="n">
        <f aca="false">$C621*VLOOKUP($B621,FoodDB!$A$2:$I$1014,3,0)</f>
        <v>0</v>
      </c>
      <c r="E621" s="0" t="n">
        <f aca="false">$C621*VLOOKUP($B621,FoodDB!$A$2:$I$1014,4,0)</f>
        <v>0</v>
      </c>
      <c r="F621" s="0" t="n">
        <f aca="false">$C621*VLOOKUP($B621,FoodDB!$A$2:$I$1014,5,0)</f>
        <v>0</v>
      </c>
      <c r="G621" s="0" t="n">
        <f aca="false">$C621*VLOOKUP($B621,FoodDB!$A$2:$I$1014,6,0)</f>
        <v>0</v>
      </c>
      <c r="H621" s="0" t="n">
        <f aca="false">$C621*VLOOKUP($B621,FoodDB!$A$2:$I$1014,7,0)</f>
        <v>0</v>
      </c>
      <c r="I621" s="0" t="n">
        <f aca="false">$C621*VLOOKUP($B621,FoodDB!$A$2:$I$1014,8,0)</f>
        <v>0</v>
      </c>
      <c r="J621" s="0" t="n">
        <f aca="false">$C621*VLOOKUP($B621,FoodDB!$A$2:$I$1014,9,0)</f>
        <v>0</v>
      </c>
    </row>
    <row r="622" customFormat="false" ht="15" hidden="false" customHeight="false" outlineLevel="0" collapsed="false">
      <c r="A622" s="0" t="s">
        <v>97</v>
      </c>
      <c r="G622" s="0" t="n">
        <f aca="false">SUM(G615:G621)</f>
        <v>0</v>
      </c>
      <c r="H622" s="0" t="n">
        <f aca="false">SUM(H615:H621)</f>
        <v>0</v>
      </c>
      <c r="I622" s="0" t="n">
        <f aca="false">SUM(I615:I621)</f>
        <v>0</v>
      </c>
      <c r="J622" s="0" t="n">
        <f aca="false">SUM(G622:I622)</f>
        <v>0</v>
      </c>
    </row>
    <row r="623" customFormat="false" ht="15" hidden="false" customHeight="false" outlineLevel="0" collapsed="false">
      <c r="A623" s="0" t="s">
        <v>101</v>
      </c>
      <c r="B623" s="0" t="s">
        <v>102</v>
      </c>
      <c r="E623" s="100"/>
      <c r="F623" s="100"/>
      <c r="G623" s="100" t="n">
        <f aca="false">VLOOKUP($A615,LossChart!$A$3:$AB$105,14,0)</f>
        <v>700.845925647403</v>
      </c>
      <c r="H623" s="100" t="n">
        <f aca="false">VLOOKUP($A615,LossChart!$A$3:$AB$105,15,0)</f>
        <v>80</v>
      </c>
      <c r="I623" s="100" t="n">
        <f aca="false">VLOOKUP($A615,LossChart!$A$3:$AB$105,16,0)</f>
        <v>482.474652711422</v>
      </c>
      <c r="J623" s="100" t="n">
        <f aca="false">VLOOKUP($A615,LossChart!$A$3:$AB$105,17,0)</f>
        <v>1263.32057835882</v>
      </c>
      <c r="K623" s="100"/>
    </row>
    <row r="624" customFormat="false" ht="15" hidden="false" customHeight="false" outlineLevel="0" collapsed="false">
      <c r="A624" s="0" t="s">
        <v>103</v>
      </c>
      <c r="G624" s="0" t="n">
        <f aca="false">G623-G622</f>
        <v>700.845925647403</v>
      </c>
      <c r="H624" s="0" t="n">
        <f aca="false">H623-H622</f>
        <v>80</v>
      </c>
      <c r="I624" s="0" t="n">
        <f aca="false">I623-I622</f>
        <v>482.474652711422</v>
      </c>
      <c r="J624" s="0" t="n">
        <f aca="false">J623-J622</f>
        <v>1263.32057835882</v>
      </c>
    </row>
    <row r="626" customFormat="false" ht="60" hidden="false" customHeight="false" outlineLevel="0" collapsed="false">
      <c r="A626" s="21" t="s">
        <v>63</v>
      </c>
      <c r="B626" s="21" t="s">
        <v>92</v>
      </c>
      <c r="C626" s="21" t="s">
        <v>93</v>
      </c>
      <c r="D626" s="94" t="str">
        <f aca="false">FoodDB!$C$1</f>
        <v>Fat
(g)</v>
      </c>
      <c r="E626" s="94" t="str">
        <f aca="false">FoodDB!$D$1</f>
        <v> Carbs
(g)</v>
      </c>
      <c r="F626" s="94" t="str">
        <f aca="false">FoodDB!$E$1</f>
        <v>Protein
(g)</v>
      </c>
      <c r="G626" s="94" t="str">
        <f aca="false">FoodDB!$F$1</f>
        <v>Fat
(Cal)</v>
      </c>
      <c r="H626" s="94" t="str">
        <f aca="false">FoodDB!$G$1</f>
        <v>Carb
(Cal)</v>
      </c>
      <c r="I626" s="94" t="str">
        <f aca="false">FoodDB!$H$1</f>
        <v>Protein
(Cal)</v>
      </c>
      <c r="J626" s="94" t="str">
        <f aca="false">FoodDB!$I$1</f>
        <v>Total
Calories</v>
      </c>
      <c r="K626" s="94"/>
      <c r="L626" s="94" t="s">
        <v>109</v>
      </c>
      <c r="M626" s="94" t="s">
        <v>110</v>
      </c>
      <c r="N626" s="94" t="s">
        <v>111</v>
      </c>
      <c r="O626" s="94" t="s">
        <v>112</v>
      </c>
      <c r="P626" s="94" t="s">
        <v>117</v>
      </c>
      <c r="Q626" s="94" t="s">
        <v>118</v>
      </c>
      <c r="R626" s="94" t="s">
        <v>119</v>
      </c>
      <c r="S626" s="94" t="s">
        <v>120</v>
      </c>
    </row>
    <row r="627" customFormat="false" ht="15" hidden="false" customHeight="false" outlineLevel="0" collapsed="false">
      <c r="A627" s="95" t="n">
        <f aca="false">A615+1</f>
        <v>43046</v>
      </c>
      <c r="B627" s="96" t="s">
        <v>107</v>
      </c>
      <c r="C627" s="97" t="n">
        <v>0</v>
      </c>
      <c r="D627" s="0" t="n">
        <f aca="false">$C627*VLOOKUP($B627,FoodDB!$A$2:$I$1014,3,0)</f>
        <v>0</v>
      </c>
      <c r="E627" s="0" t="n">
        <f aca="false">$C627*VLOOKUP($B627,FoodDB!$A$2:$I$1014,4,0)</f>
        <v>0</v>
      </c>
      <c r="F627" s="0" t="n">
        <f aca="false">$C627*VLOOKUP($B627,FoodDB!$A$2:$I$1014,5,0)</f>
        <v>0</v>
      </c>
      <c r="G627" s="0" t="n">
        <f aca="false">$C627*VLOOKUP($B627,FoodDB!$A$2:$I$1014,6,0)</f>
        <v>0</v>
      </c>
      <c r="H627" s="0" t="n">
        <f aca="false">$C627*VLOOKUP($B627,FoodDB!$A$2:$I$1014,7,0)</f>
        <v>0</v>
      </c>
      <c r="I627" s="0" t="n">
        <f aca="false">$C627*VLOOKUP($B627,FoodDB!$A$2:$I$1014,8,0)</f>
        <v>0</v>
      </c>
      <c r="J627" s="0" t="n">
        <f aca="false">$C627*VLOOKUP($B627,FoodDB!$A$2:$I$1014,9,0)</f>
        <v>0</v>
      </c>
      <c r="L627" s="0" t="n">
        <f aca="false">SUM(G627:G633)</f>
        <v>0</v>
      </c>
      <c r="M627" s="0" t="n">
        <f aca="false">SUM(H627:H633)</f>
        <v>0</v>
      </c>
      <c r="N627" s="0" t="n">
        <f aca="false">SUM(I627:I633)</f>
        <v>0</v>
      </c>
      <c r="O627" s="0" t="n">
        <f aca="false">SUM(L627:N627)</f>
        <v>0</v>
      </c>
      <c r="P627" s="100" t="n">
        <f aca="false">VLOOKUP($A627,LossChart!$A$3:$AB$105,14,0)-L627</f>
        <v>706.273161181594</v>
      </c>
      <c r="Q627" s="100" t="n">
        <f aca="false">VLOOKUP($A627,LossChart!$A$3:$AB$105,15,0)-M627</f>
        <v>80</v>
      </c>
      <c r="R627" s="100" t="n">
        <f aca="false">VLOOKUP($A627,LossChart!$A$3:$AB$105,16,0)-N627</f>
        <v>482.474652711422</v>
      </c>
      <c r="S627" s="100" t="n">
        <f aca="false">VLOOKUP($A627,LossChart!$A$3:$AB$105,17,0)-O627</f>
        <v>1268.74781389302</v>
      </c>
    </row>
    <row r="628" customFormat="false" ht="15" hidden="false" customHeight="false" outlineLevel="0" collapsed="false">
      <c r="B628" s="96" t="s">
        <v>107</v>
      </c>
      <c r="C628" s="97" t="n">
        <v>0</v>
      </c>
      <c r="D628" s="0" t="n">
        <f aca="false">$C628*VLOOKUP($B628,FoodDB!$A$2:$I$1014,3,0)</f>
        <v>0</v>
      </c>
      <c r="E628" s="0" t="n">
        <f aca="false">$C628*VLOOKUP($B628,FoodDB!$A$2:$I$1014,4,0)</f>
        <v>0</v>
      </c>
      <c r="F628" s="0" t="n">
        <f aca="false">$C628*VLOOKUP($B628,FoodDB!$A$2:$I$1014,5,0)</f>
        <v>0</v>
      </c>
      <c r="G628" s="0" t="n">
        <f aca="false">$C628*VLOOKUP($B628,FoodDB!$A$2:$I$1014,6,0)</f>
        <v>0</v>
      </c>
      <c r="H628" s="0" t="n">
        <f aca="false">$C628*VLOOKUP($B628,FoodDB!$A$2:$I$1014,7,0)</f>
        <v>0</v>
      </c>
      <c r="I628" s="0" t="n">
        <f aca="false">$C628*VLOOKUP($B628,FoodDB!$A$2:$I$1014,8,0)</f>
        <v>0</v>
      </c>
      <c r="J628" s="0" t="n">
        <f aca="false">$C628*VLOOKUP($B628,FoodDB!$A$2:$I$1014,9,0)</f>
        <v>0</v>
      </c>
    </row>
    <row r="629" customFormat="false" ht="15" hidden="false" customHeight="false" outlineLevel="0" collapsed="false">
      <c r="B629" s="96" t="s">
        <v>107</v>
      </c>
      <c r="C629" s="97" t="n">
        <v>0</v>
      </c>
      <c r="D629" s="0" t="n">
        <f aca="false">$C629*VLOOKUP($B629,FoodDB!$A$2:$I$1014,3,0)</f>
        <v>0</v>
      </c>
      <c r="E629" s="0" t="n">
        <f aca="false">$C629*VLOOKUP($B629,FoodDB!$A$2:$I$1014,4,0)</f>
        <v>0</v>
      </c>
      <c r="F629" s="0" t="n">
        <f aca="false">$C629*VLOOKUP($B629,FoodDB!$A$2:$I$1014,5,0)</f>
        <v>0</v>
      </c>
      <c r="G629" s="0" t="n">
        <f aca="false">$C629*VLOOKUP($B629,FoodDB!$A$2:$I$1014,6,0)</f>
        <v>0</v>
      </c>
      <c r="H629" s="0" t="n">
        <f aca="false">$C629*VLOOKUP($B629,FoodDB!$A$2:$I$1014,7,0)</f>
        <v>0</v>
      </c>
      <c r="I629" s="0" t="n">
        <f aca="false">$C629*VLOOKUP($B629,FoodDB!$A$2:$I$1014,8,0)</f>
        <v>0</v>
      </c>
      <c r="J629" s="0" t="n">
        <f aca="false">$C629*VLOOKUP($B629,FoodDB!$A$2:$I$1014,9,0)</f>
        <v>0</v>
      </c>
    </row>
    <row r="630" customFormat="false" ht="15" hidden="false" customHeight="false" outlineLevel="0" collapsed="false">
      <c r="B630" s="96" t="s">
        <v>107</v>
      </c>
      <c r="C630" s="97" t="n">
        <v>0</v>
      </c>
      <c r="D630" s="0" t="n">
        <f aca="false">$C630*VLOOKUP($B630,FoodDB!$A$2:$I$1014,3,0)</f>
        <v>0</v>
      </c>
      <c r="E630" s="0" t="n">
        <f aca="false">$C630*VLOOKUP($B630,FoodDB!$A$2:$I$1014,4,0)</f>
        <v>0</v>
      </c>
      <c r="F630" s="0" t="n">
        <f aca="false">$C630*VLOOKUP($B630,FoodDB!$A$2:$I$1014,5,0)</f>
        <v>0</v>
      </c>
      <c r="G630" s="0" t="n">
        <f aca="false">$C630*VLOOKUP($B630,FoodDB!$A$2:$I$1014,6,0)</f>
        <v>0</v>
      </c>
      <c r="H630" s="0" t="n">
        <f aca="false">$C630*VLOOKUP($B630,FoodDB!$A$2:$I$1014,7,0)</f>
        <v>0</v>
      </c>
      <c r="I630" s="0" t="n">
        <f aca="false">$C630*VLOOKUP($B630,FoodDB!$A$2:$I$1014,8,0)</f>
        <v>0</v>
      </c>
      <c r="J630" s="0" t="n">
        <f aca="false">$C630*VLOOKUP($B630,FoodDB!$A$2:$I$1014,9,0)</f>
        <v>0</v>
      </c>
    </row>
    <row r="631" customFormat="false" ht="15" hidden="false" customHeight="false" outlineLevel="0" collapsed="false">
      <c r="B631" s="96" t="s">
        <v>107</v>
      </c>
      <c r="C631" s="97" t="n">
        <v>0</v>
      </c>
      <c r="D631" s="0" t="n">
        <f aca="false">$C631*VLOOKUP($B631,FoodDB!$A$2:$I$1014,3,0)</f>
        <v>0</v>
      </c>
      <c r="E631" s="0" t="n">
        <f aca="false">$C631*VLOOKUP($B631,FoodDB!$A$2:$I$1014,4,0)</f>
        <v>0</v>
      </c>
      <c r="F631" s="0" t="n">
        <f aca="false">$C631*VLOOKUP($B631,FoodDB!$A$2:$I$1014,5,0)</f>
        <v>0</v>
      </c>
      <c r="G631" s="0" t="n">
        <f aca="false">$C631*VLOOKUP($B631,FoodDB!$A$2:$I$1014,6,0)</f>
        <v>0</v>
      </c>
      <c r="H631" s="0" t="n">
        <f aca="false">$C631*VLOOKUP($B631,FoodDB!$A$2:$I$1014,7,0)</f>
        <v>0</v>
      </c>
      <c r="I631" s="0" t="n">
        <f aca="false">$C631*VLOOKUP($B631,FoodDB!$A$2:$I$1014,8,0)</f>
        <v>0</v>
      </c>
      <c r="J631" s="0" t="n">
        <f aca="false">$C631*VLOOKUP($B631,FoodDB!$A$2:$I$1014,9,0)</f>
        <v>0</v>
      </c>
    </row>
    <row r="632" customFormat="false" ht="15" hidden="false" customHeight="false" outlineLevel="0" collapsed="false">
      <c r="B632" s="96" t="s">
        <v>107</v>
      </c>
      <c r="C632" s="97" t="n">
        <v>0</v>
      </c>
      <c r="D632" s="0" t="n">
        <f aca="false">$C632*VLOOKUP($B632,FoodDB!$A$2:$I$1014,3,0)</f>
        <v>0</v>
      </c>
      <c r="E632" s="0" t="n">
        <f aca="false">$C632*VLOOKUP($B632,FoodDB!$A$2:$I$1014,4,0)</f>
        <v>0</v>
      </c>
      <c r="F632" s="0" t="n">
        <f aca="false">$C632*VLOOKUP($B632,FoodDB!$A$2:$I$1014,5,0)</f>
        <v>0</v>
      </c>
      <c r="G632" s="0" t="n">
        <f aca="false">$C632*VLOOKUP($B632,FoodDB!$A$2:$I$1014,6,0)</f>
        <v>0</v>
      </c>
      <c r="H632" s="0" t="n">
        <f aca="false">$C632*VLOOKUP($B632,FoodDB!$A$2:$I$1014,7,0)</f>
        <v>0</v>
      </c>
      <c r="I632" s="0" t="n">
        <f aca="false">$C632*VLOOKUP($B632,FoodDB!$A$2:$I$1014,8,0)</f>
        <v>0</v>
      </c>
      <c r="J632" s="0" t="n">
        <f aca="false">$C632*VLOOKUP($B632,FoodDB!$A$2:$I$1014,9,0)</f>
        <v>0</v>
      </c>
    </row>
    <row r="633" customFormat="false" ht="15" hidden="false" customHeight="false" outlineLevel="0" collapsed="false">
      <c r="B633" s="96" t="s">
        <v>107</v>
      </c>
      <c r="C633" s="97" t="n">
        <v>0</v>
      </c>
      <c r="D633" s="0" t="n">
        <f aca="false">$C633*VLOOKUP($B633,FoodDB!$A$2:$I$1014,3,0)</f>
        <v>0</v>
      </c>
      <c r="E633" s="0" t="n">
        <f aca="false">$C633*VLOOKUP($B633,FoodDB!$A$2:$I$1014,4,0)</f>
        <v>0</v>
      </c>
      <c r="F633" s="0" t="n">
        <f aca="false">$C633*VLOOKUP($B633,FoodDB!$A$2:$I$1014,5,0)</f>
        <v>0</v>
      </c>
      <c r="G633" s="0" t="n">
        <f aca="false">$C633*VLOOKUP($B633,FoodDB!$A$2:$I$1014,6,0)</f>
        <v>0</v>
      </c>
      <c r="H633" s="0" t="n">
        <f aca="false">$C633*VLOOKUP($B633,FoodDB!$A$2:$I$1014,7,0)</f>
        <v>0</v>
      </c>
      <c r="I633" s="0" t="n">
        <f aca="false">$C633*VLOOKUP($B633,FoodDB!$A$2:$I$1014,8,0)</f>
        <v>0</v>
      </c>
      <c r="J633" s="0" t="n">
        <f aca="false">$C633*VLOOKUP($B633,FoodDB!$A$2:$I$1014,9,0)</f>
        <v>0</v>
      </c>
    </row>
    <row r="634" customFormat="false" ht="15" hidden="false" customHeight="false" outlineLevel="0" collapsed="false">
      <c r="A634" s="0" t="s">
        <v>97</v>
      </c>
      <c r="G634" s="0" t="n">
        <f aca="false">SUM(G627:G633)</f>
        <v>0</v>
      </c>
      <c r="H634" s="0" t="n">
        <f aca="false">SUM(H627:H633)</f>
        <v>0</v>
      </c>
      <c r="I634" s="0" t="n">
        <f aca="false">SUM(I627:I633)</f>
        <v>0</v>
      </c>
      <c r="J634" s="0" t="n">
        <f aca="false">SUM(G634:I634)</f>
        <v>0</v>
      </c>
    </row>
    <row r="635" customFormat="false" ht="15" hidden="false" customHeight="false" outlineLevel="0" collapsed="false">
      <c r="A635" s="0" t="s">
        <v>101</v>
      </c>
      <c r="B635" s="0" t="s">
        <v>102</v>
      </c>
      <c r="E635" s="100"/>
      <c r="F635" s="100"/>
      <c r="G635" s="100" t="n">
        <f aca="false">VLOOKUP($A627,LossChart!$A$3:$AB$105,14,0)</f>
        <v>706.273161181594</v>
      </c>
      <c r="H635" s="100" t="n">
        <f aca="false">VLOOKUP($A627,LossChart!$A$3:$AB$105,15,0)</f>
        <v>80</v>
      </c>
      <c r="I635" s="100" t="n">
        <f aca="false">VLOOKUP($A627,LossChart!$A$3:$AB$105,16,0)</f>
        <v>482.474652711422</v>
      </c>
      <c r="J635" s="100" t="n">
        <f aca="false">VLOOKUP($A627,LossChart!$A$3:$AB$105,17,0)</f>
        <v>1268.74781389302</v>
      </c>
      <c r="K635" s="100"/>
    </row>
    <row r="636" customFormat="false" ht="15" hidden="false" customHeight="false" outlineLevel="0" collapsed="false">
      <c r="A636" s="0" t="s">
        <v>103</v>
      </c>
      <c r="G636" s="0" t="n">
        <f aca="false">G635-G634</f>
        <v>706.273161181594</v>
      </c>
      <c r="H636" s="0" t="n">
        <f aca="false">H635-H634</f>
        <v>80</v>
      </c>
      <c r="I636" s="0" t="n">
        <f aca="false">I635-I634</f>
        <v>482.474652711422</v>
      </c>
      <c r="J636" s="0" t="n">
        <f aca="false">J635-J634</f>
        <v>1268.74781389302</v>
      </c>
    </row>
    <row r="638" customFormat="false" ht="60" hidden="false" customHeight="false" outlineLevel="0" collapsed="false">
      <c r="A638" s="21" t="s">
        <v>63</v>
      </c>
      <c r="B638" s="21" t="s">
        <v>92</v>
      </c>
      <c r="C638" s="21" t="s">
        <v>93</v>
      </c>
      <c r="D638" s="94" t="str">
        <f aca="false">FoodDB!$C$1</f>
        <v>Fat
(g)</v>
      </c>
      <c r="E638" s="94" t="str">
        <f aca="false">FoodDB!$D$1</f>
        <v> Carbs
(g)</v>
      </c>
      <c r="F638" s="94" t="str">
        <f aca="false">FoodDB!$E$1</f>
        <v>Protein
(g)</v>
      </c>
      <c r="G638" s="94" t="str">
        <f aca="false">FoodDB!$F$1</f>
        <v>Fat
(Cal)</v>
      </c>
      <c r="H638" s="94" t="str">
        <f aca="false">FoodDB!$G$1</f>
        <v>Carb
(Cal)</v>
      </c>
      <c r="I638" s="94" t="str">
        <f aca="false">FoodDB!$H$1</f>
        <v>Protein
(Cal)</v>
      </c>
      <c r="J638" s="94" t="str">
        <f aca="false">FoodDB!$I$1</f>
        <v>Total
Calories</v>
      </c>
      <c r="K638" s="94"/>
      <c r="L638" s="94" t="s">
        <v>109</v>
      </c>
      <c r="M638" s="94" t="s">
        <v>110</v>
      </c>
      <c r="N638" s="94" t="s">
        <v>111</v>
      </c>
      <c r="O638" s="94" t="s">
        <v>112</v>
      </c>
      <c r="P638" s="94" t="s">
        <v>117</v>
      </c>
      <c r="Q638" s="94" t="s">
        <v>118</v>
      </c>
      <c r="R638" s="94" t="s">
        <v>119</v>
      </c>
      <c r="S638" s="94" t="s">
        <v>120</v>
      </c>
    </row>
    <row r="639" customFormat="false" ht="15" hidden="false" customHeight="false" outlineLevel="0" collapsed="false">
      <c r="A639" s="95" t="n">
        <f aca="false">A627+1</f>
        <v>43047</v>
      </c>
      <c r="B639" s="96" t="s">
        <v>107</v>
      </c>
      <c r="C639" s="97" t="n">
        <v>0</v>
      </c>
      <c r="D639" s="0" t="n">
        <f aca="false">$C639*VLOOKUP($B639,FoodDB!$A$2:$I$1014,3,0)</f>
        <v>0</v>
      </c>
      <c r="E639" s="0" t="n">
        <f aca="false">$C639*VLOOKUP($B639,FoodDB!$A$2:$I$1014,4,0)</f>
        <v>0</v>
      </c>
      <c r="F639" s="0" t="n">
        <f aca="false">$C639*VLOOKUP($B639,FoodDB!$A$2:$I$1014,5,0)</f>
        <v>0</v>
      </c>
      <c r="G639" s="0" t="n">
        <f aca="false">$C639*VLOOKUP($B639,FoodDB!$A$2:$I$1014,6,0)</f>
        <v>0</v>
      </c>
      <c r="H639" s="0" t="n">
        <f aca="false">$C639*VLOOKUP($B639,FoodDB!$A$2:$I$1014,7,0)</f>
        <v>0</v>
      </c>
      <c r="I639" s="0" t="n">
        <f aca="false">$C639*VLOOKUP($B639,FoodDB!$A$2:$I$1014,8,0)</f>
        <v>0</v>
      </c>
      <c r="J639" s="0" t="n">
        <f aca="false">$C639*VLOOKUP($B639,FoodDB!$A$2:$I$1014,9,0)</f>
        <v>0</v>
      </c>
      <c r="L639" s="0" t="n">
        <f aca="false">SUM(G639:G645)</f>
        <v>0</v>
      </c>
      <c r="M639" s="0" t="n">
        <f aca="false">SUM(H639:H645)</f>
        <v>0</v>
      </c>
      <c r="N639" s="0" t="n">
        <f aca="false">SUM(I639:I645)</f>
        <v>0</v>
      </c>
      <c r="O639" s="0" t="n">
        <f aca="false">SUM(L639:N639)</f>
        <v>0</v>
      </c>
      <c r="P639" s="100" t="n">
        <f aca="false">VLOOKUP($A639,LossChart!$A$3:$AB$105,14,0)-L639</f>
        <v>711.652326915339</v>
      </c>
      <c r="Q639" s="100" t="n">
        <f aca="false">VLOOKUP($A639,LossChart!$A$3:$AB$105,15,0)-M639</f>
        <v>80</v>
      </c>
      <c r="R639" s="100" t="n">
        <f aca="false">VLOOKUP($A639,LossChart!$A$3:$AB$105,16,0)-N639</f>
        <v>482.474652711422</v>
      </c>
      <c r="S639" s="100" t="n">
        <f aca="false">VLOOKUP($A639,LossChart!$A$3:$AB$105,17,0)-O639</f>
        <v>1274.12697962676</v>
      </c>
    </row>
    <row r="640" customFormat="false" ht="15" hidden="false" customHeight="false" outlineLevel="0" collapsed="false">
      <c r="B640" s="96" t="s">
        <v>107</v>
      </c>
      <c r="C640" s="97" t="n">
        <v>0</v>
      </c>
      <c r="D640" s="0" t="n">
        <f aca="false">$C640*VLOOKUP($B640,FoodDB!$A$2:$I$1014,3,0)</f>
        <v>0</v>
      </c>
      <c r="E640" s="0" t="n">
        <f aca="false">$C640*VLOOKUP($B640,FoodDB!$A$2:$I$1014,4,0)</f>
        <v>0</v>
      </c>
      <c r="F640" s="0" t="n">
        <f aca="false">$C640*VLOOKUP($B640,FoodDB!$A$2:$I$1014,5,0)</f>
        <v>0</v>
      </c>
      <c r="G640" s="0" t="n">
        <f aca="false">$C640*VLOOKUP($B640,FoodDB!$A$2:$I$1014,6,0)</f>
        <v>0</v>
      </c>
      <c r="H640" s="0" t="n">
        <f aca="false">$C640*VLOOKUP($B640,FoodDB!$A$2:$I$1014,7,0)</f>
        <v>0</v>
      </c>
      <c r="I640" s="0" t="n">
        <f aca="false">$C640*VLOOKUP($B640,FoodDB!$A$2:$I$1014,8,0)</f>
        <v>0</v>
      </c>
      <c r="J640" s="0" t="n">
        <f aca="false">$C640*VLOOKUP($B640,FoodDB!$A$2:$I$1014,9,0)</f>
        <v>0</v>
      </c>
    </row>
    <row r="641" customFormat="false" ht="15" hidden="false" customHeight="false" outlineLevel="0" collapsed="false">
      <c r="B641" s="96" t="s">
        <v>107</v>
      </c>
      <c r="C641" s="97" t="n">
        <v>0</v>
      </c>
      <c r="D641" s="0" t="n">
        <f aca="false">$C641*VLOOKUP($B641,FoodDB!$A$2:$I$1014,3,0)</f>
        <v>0</v>
      </c>
      <c r="E641" s="0" t="n">
        <f aca="false">$C641*VLOOKUP($B641,FoodDB!$A$2:$I$1014,4,0)</f>
        <v>0</v>
      </c>
      <c r="F641" s="0" t="n">
        <f aca="false">$C641*VLOOKUP($B641,FoodDB!$A$2:$I$1014,5,0)</f>
        <v>0</v>
      </c>
      <c r="G641" s="0" t="n">
        <f aca="false">$C641*VLOOKUP($B641,FoodDB!$A$2:$I$1014,6,0)</f>
        <v>0</v>
      </c>
      <c r="H641" s="0" t="n">
        <f aca="false">$C641*VLOOKUP($B641,FoodDB!$A$2:$I$1014,7,0)</f>
        <v>0</v>
      </c>
      <c r="I641" s="0" t="n">
        <f aca="false">$C641*VLOOKUP($B641,FoodDB!$A$2:$I$1014,8,0)</f>
        <v>0</v>
      </c>
      <c r="J641" s="0" t="n">
        <f aca="false">$C641*VLOOKUP($B641,FoodDB!$A$2:$I$1014,9,0)</f>
        <v>0</v>
      </c>
    </row>
    <row r="642" customFormat="false" ht="15" hidden="false" customHeight="false" outlineLevel="0" collapsed="false">
      <c r="B642" s="96" t="s">
        <v>107</v>
      </c>
      <c r="C642" s="97" t="n">
        <v>0</v>
      </c>
      <c r="D642" s="0" t="n">
        <f aca="false">$C642*VLOOKUP($B642,FoodDB!$A$2:$I$1014,3,0)</f>
        <v>0</v>
      </c>
      <c r="E642" s="0" t="n">
        <f aca="false">$C642*VLOOKUP($B642,FoodDB!$A$2:$I$1014,4,0)</f>
        <v>0</v>
      </c>
      <c r="F642" s="0" t="n">
        <f aca="false">$C642*VLOOKUP($B642,FoodDB!$A$2:$I$1014,5,0)</f>
        <v>0</v>
      </c>
      <c r="G642" s="0" t="n">
        <f aca="false">$C642*VLOOKUP($B642,FoodDB!$A$2:$I$1014,6,0)</f>
        <v>0</v>
      </c>
      <c r="H642" s="0" t="n">
        <f aca="false">$C642*VLOOKUP($B642,FoodDB!$A$2:$I$1014,7,0)</f>
        <v>0</v>
      </c>
      <c r="I642" s="0" t="n">
        <f aca="false">$C642*VLOOKUP($B642,FoodDB!$A$2:$I$1014,8,0)</f>
        <v>0</v>
      </c>
      <c r="J642" s="0" t="n">
        <f aca="false">$C642*VLOOKUP($B642,FoodDB!$A$2:$I$1014,9,0)</f>
        <v>0</v>
      </c>
    </row>
    <row r="643" customFormat="false" ht="15" hidden="false" customHeight="false" outlineLevel="0" collapsed="false">
      <c r="B643" s="96" t="s">
        <v>107</v>
      </c>
      <c r="C643" s="97" t="n">
        <v>0</v>
      </c>
      <c r="D643" s="0" t="n">
        <f aca="false">$C643*VLOOKUP($B643,FoodDB!$A$2:$I$1014,3,0)</f>
        <v>0</v>
      </c>
      <c r="E643" s="0" t="n">
        <f aca="false">$C643*VLOOKUP($B643,FoodDB!$A$2:$I$1014,4,0)</f>
        <v>0</v>
      </c>
      <c r="F643" s="0" t="n">
        <f aca="false">$C643*VLOOKUP($B643,FoodDB!$A$2:$I$1014,5,0)</f>
        <v>0</v>
      </c>
      <c r="G643" s="0" t="n">
        <f aca="false">$C643*VLOOKUP($B643,FoodDB!$A$2:$I$1014,6,0)</f>
        <v>0</v>
      </c>
      <c r="H643" s="0" t="n">
        <f aca="false">$C643*VLOOKUP($B643,FoodDB!$A$2:$I$1014,7,0)</f>
        <v>0</v>
      </c>
      <c r="I643" s="0" t="n">
        <f aca="false">$C643*VLOOKUP($B643,FoodDB!$A$2:$I$1014,8,0)</f>
        <v>0</v>
      </c>
      <c r="J643" s="0" t="n">
        <f aca="false">$C643*VLOOKUP($B643,FoodDB!$A$2:$I$1014,9,0)</f>
        <v>0</v>
      </c>
    </row>
    <row r="644" customFormat="false" ht="15" hidden="false" customHeight="false" outlineLevel="0" collapsed="false">
      <c r="B644" s="96" t="s">
        <v>107</v>
      </c>
      <c r="C644" s="97" t="n">
        <v>0</v>
      </c>
      <c r="D644" s="0" t="n">
        <f aca="false">$C644*VLOOKUP($B644,FoodDB!$A$2:$I$1014,3,0)</f>
        <v>0</v>
      </c>
      <c r="E644" s="0" t="n">
        <f aca="false">$C644*VLOOKUP($B644,FoodDB!$A$2:$I$1014,4,0)</f>
        <v>0</v>
      </c>
      <c r="F644" s="0" t="n">
        <f aca="false">$C644*VLOOKUP($B644,FoodDB!$A$2:$I$1014,5,0)</f>
        <v>0</v>
      </c>
      <c r="G644" s="0" t="n">
        <f aca="false">$C644*VLOOKUP($B644,FoodDB!$A$2:$I$1014,6,0)</f>
        <v>0</v>
      </c>
      <c r="H644" s="0" t="n">
        <f aca="false">$C644*VLOOKUP($B644,FoodDB!$A$2:$I$1014,7,0)</f>
        <v>0</v>
      </c>
      <c r="I644" s="0" t="n">
        <f aca="false">$C644*VLOOKUP($B644,FoodDB!$A$2:$I$1014,8,0)</f>
        <v>0</v>
      </c>
      <c r="J644" s="0" t="n">
        <f aca="false">$C644*VLOOKUP($B644,FoodDB!$A$2:$I$1014,9,0)</f>
        <v>0</v>
      </c>
    </row>
    <row r="645" customFormat="false" ht="15" hidden="false" customHeight="false" outlineLevel="0" collapsed="false">
      <c r="B645" s="96" t="s">
        <v>107</v>
      </c>
      <c r="C645" s="97" t="n">
        <v>0</v>
      </c>
      <c r="D645" s="0" t="n">
        <f aca="false">$C645*VLOOKUP($B645,FoodDB!$A$2:$I$1014,3,0)</f>
        <v>0</v>
      </c>
      <c r="E645" s="0" t="n">
        <f aca="false">$C645*VLOOKUP($B645,FoodDB!$A$2:$I$1014,4,0)</f>
        <v>0</v>
      </c>
      <c r="F645" s="0" t="n">
        <f aca="false">$C645*VLOOKUP($B645,FoodDB!$A$2:$I$1014,5,0)</f>
        <v>0</v>
      </c>
      <c r="G645" s="0" t="n">
        <f aca="false">$C645*VLOOKUP($B645,FoodDB!$A$2:$I$1014,6,0)</f>
        <v>0</v>
      </c>
      <c r="H645" s="0" t="n">
        <f aca="false">$C645*VLOOKUP($B645,FoodDB!$A$2:$I$1014,7,0)</f>
        <v>0</v>
      </c>
      <c r="I645" s="0" t="n">
        <f aca="false">$C645*VLOOKUP($B645,FoodDB!$A$2:$I$1014,8,0)</f>
        <v>0</v>
      </c>
      <c r="J645" s="0" t="n">
        <f aca="false">$C645*VLOOKUP($B645,FoodDB!$A$2:$I$1014,9,0)</f>
        <v>0</v>
      </c>
    </row>
    <row r="646" customFormat="false" ht="15" hidden="false" customHeight="false" outlineLevel="0" collapsed="false">
      <c r="A646" s="0" t="s">
        <v>97</v>
      </c>
      <c r="G646" s="0" t="n">
        <f aca="false">SUM(G639:G645)</f>
        <v>0</v>
      </c>
      <c r="H646" s="0" t="n">
        <f aca="false">SUM(H639:H645)</f>
        <v>0</v>
      </c>
      <c r="I646" s="0" t="n">
        <f aca="false">SUM(I639:I645)</f>
        <v>0</v>
      </c>
      <c r="J646" s="0" t="n">
        <f aca="false">SUM(G646:I646)</f>
        <v>0</v>
      </c>
    </row>
    <row r="647" customFormat="false" ht="15" hidden="false" customHeight="false" outlineLevel="0" collapsed="false">
      <c r="A647" s="0" t="s">
        <v>101</v>
      </c>
      <c r="B647" s="0" t="s">
        <v>102</v>
      </c>
      <c r="E647" s="100"/>
      <c r="F647" s="100"/>
      <c r="G647" s="100" t="n">
        <f aca="false">VLOOKUP($A639,LossChart!$A$3:$AB$105,14,0)</f>
        <v>711.652326915339</v>
      </c>
      <c r="H647" s="100" t="n">
        <f aca="false">VLOOKUP($A639,LossChart!$A$3:$AB$105,15,0)</f>
        <v>80</v>
      </c>
      <c r="I647" s="100" t="n">
        <f aca="false">VLOOKUP($A639,LossChart!$A$3:$AB$105,16,0)</f>
        <v>482.474652711422</v>
      </c>
      <c r="J647" s="100" t="n">
        <f aca="false">VLOOKUP($A639,LossChart!$A$3:$AB$105,17,0)</f>
        <v>1274.12697962676</v>
      </c>
      <c r="K647" s="100"/>
    </row>
    <row r="648" customFormat="false" ht="15" hidden="false" customHeight="false" outlineLevel="0" collapsed="false">
      <c r="A648" s="0" t="s">
        <v>103</v>
      </c>
      <c r="G648" s="0" t="n">
        <f aca="false">G647-G646</f>
        <v>711.652326915339</v>
      </c>
      <c r="H648" s="0" t="n">
        <f aca="false">H647-H646</f>
        <v>80</v>
      </c>
      <c r="I648" s="0" t="n">
        <f aca="false">I647-I646</f>
        <v>482.474652711422</v>
      </c>
      <c r="J648" s="0" t="n">
        <f aca="false">J647-J646</f>
        <v>1274.12697962676</v>
      </c>
    </row>
    <row r="650" customFormat="false" ht="60" hidden="false" customHeight="false" outlineLevel="0" collapsed="false">
      <c r="A650" s="21" t="s">
        <v>63</v>
      </c>
      <c r="B650" s="21" t="s">
        <v>92</v>
      </c>
      <c r="C650" s="21" t="s">
        <v>93</v>
      </c>
      <c r="D650" s="94" t="str">
        <f aca="false">FoodDB!$C$1</f>
        <v>Fat
(g)</v>
      </c>
      <c r="E650" s="94" t="str">
        <f aca="false">FoodDB!$D$1</f>
        <v> Carbs
(g)</v>
      </c>
      <c r="F650" s="94" t="str">
        <f aca="false">FoodDB!$E$1</f>
        <v>Protein
(g)</v>
      </c>
      <c r="G650" s="94" t="str">
        <f aca="false">FoodDB!$F$1</f>
        <v>Fat
(Cal)</v>
      </c>
      <c r="H650" s="94" t="str">
        <f aca="false">FoodDB!$G$1</f>
        <v>Carb
(Cal)</v>
      </c>
      <c r="I650" s="94" t="str">
        <f aca="false">FoodDB!$H$1</f>
        <v>Protein
(Cal)</v>
      </c>
      <c r="J650" s="94" t="str">
        <f aca="false">FoodDB!$I$1</f>
        <v>Total
Calories</v>
      </c>
      <c r="K650" s="94"/>
      <c r="L650" s="94" t="s">
        <v>109</v>
      </c>
      <c r="M650" s="94" t="s">
        <v>110</v>
      </c>
      <c r="N650" s="94" t="s">
        <v>111</v>
      </c>
      <c r="O650" s="94" t="s">
        <v>112</v>
      </c>
      <c r="P650" s="94" t="s">
        <v>117</v>
      </c>
      <c r="Q650" s="94" t="s">
        <v>118</v>
      </c>
      <c r="R650" s="94" t="s">
        <v>119</v>
      </c>
      <c r="S650" s="94" t="s">
        <v>120</v>
      </c>
    </row>
    <row r="651" customFormat="false" ht="15" hidden="false" customHeight="false" outlineLevel="0" collapsed="false">
      <c r="A651" s="95" t="n">
        <f aca="false">A639+1</f>
        <v>43048</v>
      </c>
      <c r="B651" s="96" t="s">
        <v>107</v>
      </c>
      <c r="C651" s="97" t="n">
        <v>0</v>
      </c>
      <c r="D651" s="0" t="n">
        <f aca="false">$C651*VLOOKUP($B651,FoodDB!$A$2:$I$1014,3,0)</f>
        <v>0</v>
      </c>
      <c r="E651" s="0" t="n">
        <f aca="false">$C651*VLOOKUP($B651,FoodDB!$A$2:$I$1014,4,0)</f>
        <v>0</v>
      </c>
      <c r="F651" s="0" t="n">
        <f aca="false">$C651*VLOOKUP($B651,FoodDB!$A$2:$I$1014,5,0)</f>
        <v>0</v>
      </c>
      <c r="G651" s="0" t="n">
        <f aca="false">$C651*VLOOKUP($B651,FoodDB!$A$2:$I$1014,6,0)</f>
        <v>0</v>
      </c>
      <c r="H651" s="0" t="n">
        <f aca="false">$C651*VLOOKUP($B651,FoodDB!$A$2:$I$1014,7,0)</f>
        <v>0</v>
      </c>
      <c r="I651" s="0" t="n">
        <f aca="false">$C651*VLOOKUP($B651,FoodDB!$A$2:$I$1014,8,0)</f>
        <v>0</v>
      </c>
      <c r="J651" s="0" t="n">
        <f aca="false">$C651*VLOOKUP($B651,FoodDB!$A$2:$I$1014,9,0)</f>
        <v>0</v>
      </c>
      <c r="L651" s="0" t="n">
        <f aca="false">SUM(G651:G657)</f>
        <v>0</v>
      </c>
      <c r="M651" s="0" t="n">
        <f aca="false">SUM(H651:H657)</f>
        <v>0</v>
      </c>
      <c r="N651" s="0" t="n">
        <f aca="false">SUM(I651:I657)</f>
        <v>0</v>
      </c>
      <c r="O651" s="0" t="n">
        <f aca="false">SUM(L651:N651)</f>
        <v>0</v>
      </c>
      <c r="P651" s="100" t="n">
        <f aca="false">VLOOKUP($A651,LossChart!$A$3:$AB$105,14,0)-L651</f>
        <v>716.983848609729</v>
      </c>
      <c r="Q651" s="100" t="n">
        <f aca="false">VLOOKUP($A651,LossChart!$A$3:$AB$105,15,0)-M651</f>
        <v>80</v>
      </c>
      <c r="R651" s="100" t="n">
        <f aca="false">VLOOKUP($A651,LossChart!$A$3:$AB$105,16,0)-N651</f>
        <v>482.474652711422</v>
      </c>
      <c r="S651" s="100" t="n">
        <f aca="false">VLOOKUP($A651,LossChart!$A$3:$AB$105,17,0)-O651</f>
        <v>1279.45850132115</v>
      </c>
    </row>
    <row r="652" customFormat="false" ht="15" hidden="false" customHeight="false" outlineLevel="0" collapsed="false">
      <c r="B652" s="96" t="s">
        <v>107</v>
      </c>
      <c r="C652" s="97" t="n">
        <v>0</v>
      </c>
      <c r="D652" s="0" t="n">
        <f aca="false">$C652*VLOOKUP($B652,FoodDB!$A$2:$I$1014,3,0)</f>
        <v>0</v>
      </c>
      <c r="E652" s="0" t="n">
        <f aca="false">$C652*VLOOKUP($B652,FoodDB!$A$2:$I$1014,4,0)</f>
        <v>0</v>
      </c>
      <c r="F652" s="0" t="n">
        <f aca="false">$C652*VLOOKUP($B652,FoodDB!$A$2:$I$1014,5,0)</f>
        <v>0</v>
      </c>
      <c r="G652" s="0" t="n">
        <f aca="false">$C652*VLOOKUP($B652,FoodDB!$A$2:$I$1014,6,0)</f>
        <v>0</v>
      </c>
      <c r="H652" s="0" t="n">
        <f aca="false">$C652*VLOOKUP($B652,FoodDB!$A$2:$I$1014,7,0)</f>
        <v>0</v>
      </c>
      <c r="I652" s="0" t="n">
        <f aca="false">$C652*VLOOKUP($B652,FoodDB!$A$2:$I$1014,8,0)</f>
        <v>0</v>
      </c>
      <c r="J652" s="0" t="n">
        <f aca="false">$C652*VLOOKUP($B652,FoodDB!$A$2:$I$1014,9,0)</f>
        <v>0</v>
      </c>
    </row>
    <row r="653" customFormat="false" ht="15" hidden="false" customHeight="false" outlineLevel="0" collapsed="false">
      <c r="B653" s="96" t="s">
        <v>107</v>
      </c>
      <c r="C653" s="97" t="n">
        <v>0</v>
      </c>
      <c r="D653" s="0" t="n">
        <f aca="false">$C653*VLOOKUP($B653,FoodDB!$A$2:$I$1014,3,0)</f>
        <v>0</v>
      </c>
      <c r="E653" s="0" t="n">
        <f aca="false">$C653*VLOOKUP($B653,FoodDB!$A$2:$I$1014,4,0)</f>
        <v>0</v>
      </c>
      <c r="F653" s="0" t="n">
        <f aca="false">$C653*VLOOKUP($B653,FoodDB!$A$2:$I$1014,5,0)</f>
        <v>0</v>
      </c>
      <c r="G653" s="0" t="n">
        <f aca="false">$C653*VLOOKUP($B653,FoodDB!$A$2:$I$1014,6,0)</f>
        <v>0</v>
      </c>
      <c r="H653" s="0" t="n">
        <f aca="false">$C653*VLOOKUP($B653,FoodDB!$A$2:$I$1014,7,0)</f>
        <v>0</v>
      </c>
      <c r="I653" s="0" t="n">
        <f aca="false">$C653*VLOOKUP($B653,FoodDB!$A$2:$I$1014,8,0)</f>
        <v>0</v>
      </c>
      <c r="J653" s="0" t="n">
        <f aca="false">$C653*VLOOKUP($B653,FoodDB!$A$2:$I$1014,9,0)</f>
        <v>0</v>
      </c>
    </row>
    <row r="654" customFormat="false" ht="15" hidden="false" customHeight="false" outlineLevel="0" collapsed="false">
      <c r="B654" s="96" t="s">
        <v>107</v>
      </c>
      <c r="C654" s="97" t="n">
        <v>0</v>
      </c>
      <c r="D654" s="0" t="n">
        <f aca="false">$C654*VLOOKUP($B654,FoodDB!$A$2:$I$1014,3,0)</f>
        <v>0</v>
      </c>
      <c r="E654" s="0" t="n">
        <f aca="false">$C654*VLOOKUP($B654,FoodDB!$A$2:$I$1014,4,0)</f>
        <v>0</v>
      </c>
      <c r="F654" s="0" t="n">
        <f aca="false">$C654*VLOOKUP($B654,FoodDB!$A$2:$I$1014,5,0)</f>
        <v>0</v>
      </c>
      <c r="G654" s="0" t="n">
        <f aca="false">$C654*VLOOKUP($B654,FoodDB!$A$2:$I$1014,6,0)</f>
        <v>0</v>
      </c>
      <c r="H654" s="0" t="n">
        <f aca="false">$C654*VLOOKUP($B654,FoodDB!$A$2:$I$1014,7,0)</f>
        <v>0</v>
      </c>
      <c r="I654" s="0" t="n">
        <f aca="false">$C654*VLOOKUP($B654,FoodDB!$A$2:$I$1014,8,0)</f>
        <v>0</v>
      </c>
      <c r="J654" s="0" t="n">
        <f aca="false">$C654*VLOOKUP($B654,FoodDB!$A$2:$I$1014,9,0)</f>
        <v>0</v>
      </c>
    </row>
    <row r="655" customFormat="false" ht="15" hidden="false" customHeight="false" outlineLevel="0" collapsed="false">
      <c r="B655" s="96" t="s">
        <v>107</v>
      </c>
      <c r="C655" s="97" t="n">
        <v>0</v>
      </c>
      <c r="D655" s="0" t="n">
        <f aca="false">$C655*VLOOKUP($B655,FoodDB!$A$2:$I$1014,3,0)</f>
        <v>0</v>
      </c>
      <c r="E655" s="0" t="n">
        <f aca="false">$C655*VLOOKUP($B655,FoodDB!$A$2:$I$1014,4,0)</f>
        <v>0</v>
      </c>
      <c r="F655" s="0" t="n">
        <f aca="false">$C655*VLOOKUP($B655,FoodDB!$A$2:$I$1014,5,0)</f>
        <v>0</v>
      </c>
      <c r="G655" s="0" t="n">
        <f aca="false">$C655*VLOOKUP($B655,FoodDB!$A$2:$I$1014,6,0)</f>
        <v>0</v>
      </c>
      <c r="H655" s="0" t="n">
        <f aca="false">$C655*VLOOKUP($B655,FoodDB!$A$2:$I$1014,7,0)</f>
        <v>0</v>
      </c>
      <c r="I655" s="0" t="n">
        <f aca="false">$C655*VLOOKUP($B655,FoodDB!$A$2:$I$1014,8,0)</f>
        <v>0</v>
      </c>
      <c r="J655" s="0" t="n">
        <f aca="false">$C655*VLOOKUP($B655,FoodDB!$A$2:$I$1014,9,0)</f>
        <v>0</v>
      </c>
    </row>
    <row r="656" customFormat="false" ht="15" hidden="false" customHeight="false" outlineLevel="0" collapsed="false">
      <c r="B656" s="96" t="s">
        <v>107</v>
      </c>
      <c r="C656" s="97" t="n">
        <v>0</v>
      </c>
      <c r="D656" s="0" t="n">
        <f aca="false">$C656*VLOOKUP($B656,FoodDB!$A$2:$I$1014,3,0)</f>
        <v>0</v>
      </c>
      <c r="E656" s="0" t="n">
        <f aca="false">$C656*VLOOKUP($B656,FoodDB!$A$2:$I$1014,4,0)</f>
        <v>0</v>
      </c>
      <c r="F656" s="0" t="n">
        <f aca="false">$C656*VLOOKUP($B656,FoodDB!$A$2:$I$1014,5,0)</f>
        <v>0</v>
      </c>
      <c r="G656" s="0" t="n">
        <f aca="false">$C656*VLOOKUP($B656,FoodDB!$A$2:$I$1014,6,0)</f>
        <v>0</v>
      </c>
      <c r="H656" s="0" t="n">
        <f aca="false">$C656*VLOOKUP($B656,FoodDB!$A$2:$I$1014,7,0)</f>
        <v>0</v>
      </c>
      <c r="I656" s="0" t="n">
        <f aca="false">$C656*VLOOKUP($B656,FoodDB!$A$2:$I$1014,8,0)</f>
        <v>0</v>
      </c>
      <c r="J656" s="0" t="n">
        <f aca="false">$C656*VLOOKUP($B656,FoodDB!$A$2:$I$1014,9,0)</f>
        <v>0</v>
      </c>
    </row>
    <row r="657" customFormat="false" ht="15" hidden="false" customHeight="false" outlineLevel="0" collapsed="false">
      <c r="B657" s="96" t="s">
        <v>107</v>
      </c>
      <c r="C657" s="97" t="n">
        <v>0</v>
      </c>
      <c r="D657" s="0" t="n">
        <f aca="false">$C657*VLOOKUP($B657,FoodDB!$A$2:$I$1014,3,0)</f>
        <v>0</v>
      </c>
      <c r="E657" s="0" t="n">
        <f aca="false">$C657*VLOOKUP($B657,FoodDB!$A$2:$I$1014,4,0)</f>
        <v>0</v>
      </c>
      <c r="F657" s="0" t="n">
        <f aca="false">$C657*VLOOKUP($B657,FoodDB!$A$2:$I$1014,5,0)</f>
        <v>0</v>
      </c>
      <c r="G657" s="0" t="n">
        <f aca="false">$C657*VLOOKUP($B657,FoodDB!$A$2:$I$1014,6,0)</f>
        <v>0</v>
      </c>
      <c r="H657" s="0" t="n">
        <f aca="false">$C657*VLOOKUP($B657,FoodDB!$A$2:$I$1014,7,0)</f>
        <v>0</v>
      </c>
      <c r="I657" s="0" t="n">
        <f aca="false">$C657*VLOOKUP($B657,FoodDB!$A$2:$I$1014,8,0)</f>
        <v>0</v>
      </c>
      <c r="J657" s="0" t="n">
        <f aca="false">$C657*VLOOKUP($B657,FoodDB!$A$2:$I$1014,9,0)</f>
        <v>0</v>
      </c>
    </row>
    <row r="658" customFormat="false" ht="15" hidden="false" customHeight="false" outlineLevel="0" collapsed="false">
      <c r="A658" s="0" t="s">
        <v>97</v>
      </c>
      <c r="G658" s="0" t="n">
        <f aca="false">SUM(G651:G657)</f>
        <v>0</v>
      </c>
      <c r="H658" s="0" t="n">
        <f aca="false">SUM(H651:H657)</f>
        <v>0</v>
      </c>
      <c r="I658" s="0" t="n">
        <f aca="false">SUM(I651:I657)</f>
        <v>0</v>
      </c>
      <c r="J658" s="0" t="n">
        <f aca="false">SUM(G658:I658)</f>
        <v>0</v>
      </c>
    </row>
    <row r="659" customFormat="false" ht="15" hidden="false" customHeight="false" outlineLevel="0" collapsed="false">
      <c r="A659" s="0" t="s">
        <v>101</v>
      </c>
      <c r="B659" s="0" t="s">
        <v>102</v>
      </c>
      <c r="E659" s="100"/>
      <c r="F659" s="100"/>
      <c r="G659" s="100" t="n">
        <f aca="false">VLOOKUP($A651,LossChart!$A$3:$AB$105,14,0)</f>
        <v>716.983848609729</v>
      </c>
      <c r="H659" s="100" t="n">
        <f aca="false">VLOOKUP($A651,LossChart!$A$3:$AB$105,15,0)</f>
        <v>80</v>
      </c>
      <c r="I659" s="100" t="n">
        <f aca="false">VLOOKUP($A651,LossChart!$A$3:$AB$105,16,0)</f>
        <v>482.474652711422</v>
      </c>
      <c r="J659" s="100" t="n">
        <f aca="false">VLOOKUP($A651,LossChart!$A$3:$AB$105,17,0)</f>
        <v>1279.45850132115</v>
      </c>
      <c r="K659" s="100"/>
    </row>
    <row r="660" customFormat="false" ht="15" hidden="false" customHeight="false" outlineLevel="0" collapsed="false">
      <c r="A660" s="0" t="s">
        <v>103</v>
      </c>
      <c r="G660" s="0" t="n">
        <f aca="false">G659-G658</f>
        <v>716.983848609729</v>
      </c>
      <c r="H660" s="0" t="n">
        <f aca="false">H659-H658</f>
        <v>80</v>
      </c>
      <c r="I660" s="0" t="n">
        <f aca="false">I659-I658</f>
        <v>482.474652711422</v>
      </c>
      <c r="J660" s="0" t="n">
        <f aca="false">J659-J658</f>
        <v>1279.45850132115</v>
      </c>
    </row>
    <row r="662" customFormat="false" ht="60" hidden="false" customHeight="false" outlineLevel="0" collapsed="false">
      <c r="A662" s="21" t="s">
        <v>63</v>
      </c>
      <c r="B662" s="21" t="s">
        <v>92</v>
      </c>
      <c r="C662" s="21" t="s">
        <v>93</v>
      </c>
      <c r="D662" s="94" t="str">
        <f aca="false">FoodDB!$C$1</f>
        <v>Fat
(g)</v>
      </c>
      <c r="E662" s="94" t="str">
        <f aca="false">FoodDB!$D$1</f>
        <v> Carbs
(g)</v>
      </c>
      <c r="F662" s="94" t="str">
        <f aca="false">FoodDB!$E$1</f>
        <v>Protein
(g)</v>
      </c>
      <c r="G662" s="94" t="str">
        <f aca="false">FoodDB!$F$1</f>
        <v>Fat
(Cal)</v>
      </c>
      <c r="H662" s="94" t="str">
        <f aca="false">FoodDB!$G$1</f>
        <v>Carb
(Cal)</v>
      </c>
      <c r="I662" s="94" t="str">
        <f aca="false">FoodDB!$H$1</f>
        <v>Protein
(Cal)</v>
      </c>
      <c r="J662" s="94" t="str">
        <f aca="false">FoodDB!$I$1</f>
        <v>Total
Calories</v>
      </c>
      <c r="K662" s="94"/>
      <c r="L662" s="94" t="s">
        <v>109</v>
      </c>
      <c r="M662" s="94" t="s">
        <v>110</v>
      </c>
      <c r="N662" s="94" t="s">
        <v>111</v>
      </c>
      <c r="O662" s="94" t="s">
        <v>112</v>
      </c>
      <c r="P662" s="94" t="s">
        <v>117</v>
      </c>
      <c r="Q662" s="94" t="s">
        <v>118</v>
      </c>
      <c r="R662" s="94" t="s">
        <v>119</v>
      </c>
      <c r="S662" s="94" t="s">
        <v>120</v>
      </c>
    </row>
    <row r="663" customFormat="false" ht="15" hidden="false" customHeight="false" outlineLevel="0" collapsed="false">
      <c r="A663" s="95" t="n">
        <f aca="false">A651+1</f>
        <v>43049</v>
      </c>
      <c r="B663" s="96" t="s">
        <v>107</v>
      </c>
      <c r="C663" s="97" t="n">
        <v>0</v>
      </c>
      <c r="D663" s="0" t="n">
        <f aca="false">$C663*VLOOKUP($B663,FoodDB!$A$2:$I$1014,3,0)</f>
        <v>0</v>
      </c>
      <c r="E663" s="0" t="n">
        <f aca="false">$C663*VLOOKUP($B663,FoodDB!$A$2:$I$1014,4,0)</f>
        <v>0</v>
      </c>
      <c r="F663" s="0" t="n">
        <f aca="false">$C663*VLOOKUP($B663,FoodDB!$A$2:$I$1014,5,0)</f>
        <v>0</v>
      </c>
      <c r="G663" s="0" t="n">
        <f aca="false">$C663*VLOOKUP($B663,FoodDB!$A$2:$I$1014,6,0)</f>
        <v>0</v>
      </c>
      <c r="H663" s="0" t="n">
        <f aca="false">$C663*VLOOKUP($B663,FoodDB!$A$2:$I$1014,7,0)</f>
        <v>0</v>
      </c>
      <c r="I663" s="0" t="n">
        <f aca="false">$C663*VLOOKUP($B663,FoodDB!$A$2:$I$1014,8,0)</f>
        <v>0</v>
      </c>
      <c r="J663" s="0" t="n">
        <f aca="false">$C663*VLOOKUP($B663,FoodDB!$A$2:$I$1014,9,0)</f>
        <v>0</v>
      </c>
      <c r="L663" s="0" t="n">
        <f aca="false">SUM(G663:G669)</f>
        <v>0</v>
      </c>
      <c r="M663" s="0" t="n">
        <f aca="false">SUM(H663:H669)</f>
        <v>0</v>
      </c>
      <c r="N663" s="0" t="n">
        <f aca="false">SUM(I663:I669)</f>
        <v>0</v>
      </c>
      <c r="O663" s="0" t="n">
        <f aca="false">SUM(L663:N663)</f>
        <v>0</v>
      </c>
      <c r="P663" s="100" t="n">
        <f aca="false">VLOOKUP($A663,LossChart!$A$3:$AB$105,14,0)-L663</f>
        <v>722.268148254825</v>
      </c>
      <c r="Q663" s="100" t="n">
        <f aca="false">VLOOKUP($A663,LossChart!$A$3:$AB$105,15,0)-M663</f>
        <v>80</v>
      </c>
      <c r="R663" s="100" t="n">
        <f aca="false">VLOOKUP($A663,LossChart!$A$3:$AB$105,16,0)-N663</f>
        <v>482.474652711422</v>
      </c>
      <c r="S663" s="100" t="n">
        <f aca="false">VLOOKUP($A663,LossChart!$A$3:$AB$105,17,0)-O663</f>
        <v>1284.74280096625</v>
      </c>
    </row>
    <row r="664" customFormat="false" ht="15" hidden="false" customHeight="false" outlineLevel="0" collapsed="false">
      <c r="B664" s="96" t="s">
        <v>107</v>
      </c>
      <c r="C664" s="97" t="n">
        <v>0</v>
      </c>
      <c r="D664" s="0" t="n">
        <f aca="false">$C664*VLOOKUP($B664,FoodDB!$A$2:$I$1014,3,0)</f>
        <v>0</v>
      </c>
      <c r="E664" s="0" t="n">
        <f aca="false">$C664*VLOOKUP($B664,FoodDB!$A$2:$I$1014,4,0)</f>
        <v>0</v>
      </c>
      <c r="F664" s="0" t="n">
        <f aca="false">$C664*VLOOKUP($B664,FoodDB!$A$2:$I$1014,5,0)</f>
        <v>0</v>
      </c>
      <c r="G664" s="0" t="n">
        <f aca="false">$C664*VLOOKUP($B664,FoodDB!$A$2:$I$1014,6,0)</f>
        <v>0</v>
      </c>
      <c r="H664" s="0" t="n">
        <f aca="false">$C664*VLOOKUP($B664,FoodDB!$A$2:$I$1014,7,0)</f>
        <v>0</v>
      </c>
      <c r="I664" s="0" t="n">
        <f aca="false">$C664*VLOOKUP($B664,FoodDB!$A$2:$I$1014,8,0)</f>
        <v>0</v>
      </c>
      <c r="J664" s="0" t="n">
        <f aca="false">$C664*VLOOKUP($B664,FoodDB!$A$2:$I$1014,9,0)</f>
        <v>0</v>
      </c>
    </row>
    <row r="665" customFormat="false" ht="15" hidden="false" customHeight="false" outlineLevel="0" collapsed="false">
      <c r="B665" s="96" t="s">
        <v>107</v>
      </c>
      <c r="C665" s="97" t="n">
        <v>0</v>
      </c>
      <c r="D665" s="0" t="n">
        <f aca="false">$C665*VLOOKUP($B665,FoodDB!$A$2:$I$1014,3,0)</f>
        <v>0</v>
      </c>
      <c r="E665" s="0" t="n">
        <f aca="false">$C665*VLOOKUP($B665,FoodDB!$A$2:$I$1014,4,0)</f>
        <v>0</v>
      </c>
      <c r="F665" s="0" t="n">
        <f aca="false">$C665*VLOOKUP($B665,FoodDB!$A$2:$I$1014,5,0)</f>
        <v>0</v>
      </c>
      <c r="G665" s="0" t="n">
        <f aca="false">$C665*VLOOKUP($B665,FoodDB!$A$2:$I$1014,6,0)</f>
        <v>0</v>
      </c>
      <c r="H665" s="0" t="n">
        <f aca="false">$C665*VLOOKUP($B665,FoodDB!$A$2:$I$1014,7,0)</f>
        <v>0</v>
      </c>
      <c r="I665" s="0" t="n">
        <f aca="false">$C665*VLOOKUP($B665,FoodDB!$A$2:$I$1014,8,0)</f>
        <v>0</v>
      </c>
      <c r="J665" s="0" t="n">
        <f aca="false">$C665*VLOOKUP($B665,FoodDB!$A$2:$I$1014,9,0)</f>
        <v>0</v>
      </c>
    </row>
    <row r="666" customFormat="false" ht="15" hidden="false" customHeight="false" outlineLevel="0" collapsed="false">
      <c r="B666" s="96" t="s">
        <v>107</v>
      </c>
      <c r="C666" s="97" t="n">
        <v>0</v>
      </c>
      <c r="D666" s="0" t="n">
        <f aca="false">$C666*VLOOKUP($B666,FoodDB!$A$2:$I$1014,3,0)</f>
        <v>0</v>
      </c>
      <c r="E666" s="0" t="n">
        <f aca="false">$C666*VLOOKUP($B666,FoodDB!$A$2:$I$1014,4,0)</f>
        <v>0</v>
      </c>
      <c r="F666" s="0" t="n">
        <f aca="false">$C666*VLOOKUP($B666,FoodDB!$A$2:$I$1014,5,0)</f>
        <v>0</v>
      </c>
      <c r="G666" s="0" t="n">
        <f aca="false">$C666*VLOOKUP($B666,FoodDB!$A$2:$I$1014,6,0)</f>
        <v>0</v>
      </c>
      <c r="H666" s="0" t="n">
        <f aca="false">$C666*VLOOKUP($B666,FoodDB!$A$2:$I$1014,7,0)</f>
        <v>0</v>
      </c>
      <c r="I666" s="0" t="n">
        <f aca="false">$C666*VLOOKUP($B666,FoodDB!$A$2:$I$1014,8,0)</f>
        <v>0</v>
      </c>
      <c r="J666" s="0" t="n">
        <f aca="false">$C666*VLOOKUP($B666,FoodDB!$A$2:$I$1014,9,0)</f>
        <v>0</v>
      </c>
    </row>
    <row r="667" customFormat="false" ht="15" hidden="false" customHeight="false" outlineLevel="0" collapsed="false">
      <c r="B667" s="96" t="s">
        <v>107</v>
      </c>
      <c r="C667" s="97" t="n">
        <v>0</v>
      </c>
      <c r="D667" s="0" t="n">
        <f aca="false">$C667*VLOOKUP($B667,FoodDB!$A$2:$I$1014,3,0)</f>
        <v>0</v>
      </c>
      <c r="E667" s="0" t="n">
        <f aca="false">$C667*VLOOKUP($B667,FoodDB!$A$2:$I$1014,4,0)</f>
        <v>0</v>
      </c>
      <c r="F667" s="0" t="n">
        <f aca="false">$C667*VLOOKUP($B667,FoodDB!$A$2:$I$1014,5,0)</f>
        <v>0</v>
      </c>
      <c r="G667" s="0" t="n">
        <f aca="false">$C667*VLOOKUP($B667,FoodDB!$A$2:$I$1014,6,0)</f>
        <v>0</v>
      </c>
      <c r="H667" s="0" t="n">
        <f aca="false">$C667*VLOOKUP($B667,FoodDB!$A$2:$I$1014,7,0)</f>
        <v>0</v>
      </c>
      <c r="I667" s="0" t="n">
        <f aca="false">$C667*VLOOKUP($B667,FoodDB!$A$2:$I$1014,8,0)</f>
        <v>0</v>
      </c>
      <c r="J667" s="0" t="n">
        <f aca="false">$C667*VLOOKUP($B667,FoodDB!$A$2:$I$1014,9,0)</f>
        <v>0</v>
      </c>
    </row>
    <row r="668" customFormat="false" ht="15" hidden="false" customHeight="false" outlineLevel="0" collapsed="false">
      <c r="B668" s="96" t="s">
        <v>107</v>
      </c>
      <c r="C668" s="97" t="n">
        <v>0</v>
      </c>
      <c r="D668" s="0" t="n">
        <f aca="false">$C668*VLOOKUP($B668,FoodDB!$A$2:$I$1014,3,0)</f>
        <v>0</v>
      </c>
      <c r="E668" s="0" t="n">
        <f aca="false">$C668*VLOOKUP($B668,FoodDB!$A$2:$I$1014,4,0)</f>
        <v>0</v>
      </c>
      <c r="F668" s="0" t="n">
        <f aca="false">$C668*VLOOKUP($B668,FoodDB!$A$2:$I$1014,5,0)</f>
        <v>0</v>
      </c>
      <c r="G668" s="0" t="n">
        <f aca="false">$C668*VLOOKUP($B668,FoodDB!$A$2:$I$1014,6,0)</f>
        <v>0</v>
      </c>
      <c r="H668" s="0" t="n">
        <f aca="false">$C668*VLOOKUP($B668,FoodDB!$A$2:$I$1014,7,0)</f>
        <v>0</v>
      </c>
      <c r="I668" s="0" t="n">
        <f aca="false">$C668*VLOOKUP($B668,FoodDB!$A$2:$I$1014,8,0)</f>
        <v>0</v>
      </c>
      <c r="J668" s="0" t="n">
        <f aca="false">$C668*VLOOKUP($B668,FoodDB!$A$2:$I$1014,9,0)</f>
        <v>0</v>
      </c>
    </row>
    <row r="669" customFormat="false" ht="15" hidden="false" customHeight="false" outlineLevel="0" collapsed="false">
      <c r="B669" s="96" t="s">
        <v>107</v>
      </c>
      <c r="C669" s="97" t="n">
        <v>0</v>
      </c>
      <c r="D669" s="0" t="n">
        <f aca="false">$C669*VLOOKUP($B669,FoodDB!$A$2:$I$1014,3,0)</f>
        <v>0</v>
      </c>
      <c r="E669" s="0" t="n">
        <f aca="false">$C669*VLOOKUP($B669,FoodDB!$A$2:$I$1014,4,0)</f>
        <v>0</v>
      </c>
      <c r="F669" s="0" t="n">
        <f aca="false">$C669*VLOOKUP($B669,FoodDB!$A$2:$I$1014,5,0)</f>
        <v>0</v>
      </c>
      <c r="G669" s="0" t="n">
        <f aca="false">$C669*VLOOKUP($B669,FoodDB!$A$2:$I$1014,6,0)</f>
        <v>0</v>
      </c>
      <c r="H669" s="0" t="n">
        <f aca="false">$C669*VLOOKUP($B669,FoodDB!$A$2:$I$1014,7,0)</f>
        <v>0</v>
      </c>
      <c r="I669" s="0" t="n">
        <f aca="false">$C669*VLOOKUP($B669,FoodDB!$A$2:$I$1014,8,0)</f>
        <v>0</v>
      </c>
      <c r="J669" s="0" t="n">
        <f aca="false">$C669*VLOOKUP($B669,FoodDB!$A$2:$I$1014,9,0)</f>
        <v>0</v>
      </c>
    </row>
    <row r="670" customFormat="false" ht="15" hidden="false" customHeight="false" outlineLevel="0" collapsed="false">
      <c r="A670" s="0" t="s">
        <v>97</v>
      </c>
      <c r="G670" s="0" t="n">
        <f aca="false">SUM(G663:G669)</f>
        <v>0</v>
      </c>
      <c r="H670" s="0" t="n">
        <f aca="false">SUM(H663:H669)</f>
        <v>0</v>
      </c>
      <c r="I670" s="0" t="n">
        <f aca="false">SUM(I663:I669)</f>
        <v>0</v>
      </c>
      <c r="J670" s="0" t="n">
        <f aca="false">SUM(G670:I670)</f>
        <v>0</v>
      </c>
    </row>
    <row r="671" customFormat="false" ht="15" hidden="false" customHeight="false" outlineLevel="0" collapsed="false">
      <c r="A671" s="0" t="s">
        <v>101</v>
      </c>
      <c r="B671" s="0" t="s">
        <v>102</v>
      </c>
      <c r="E671" s="100"/>
      <c r="F671" s="100"/>
      <c r="G671" s="100" t="n">
        <f aca="false">VLOOKUP($A663,LossChart!$A$3:$AB$105,14,0)</f>
        <v>722.268148254825</v>
      </c>
      <c r="H671" s="100" t="n">
        <f aca="false">VLOOKUP($A663,LossChart!$A$3:$AB$105,15,0)</f>
        <v>80</v>
      </c>
      <c r="I671" s="100" t="n">
        <f aca="false">VLOOKUP($A663,LossChart!$A$3:$AB$105,16,0)</f>
        <v>482.474652711422</v>
      </c>
      <c r="J671" s="100" t="n">
        <f aca="false">VLOOKUP($A663,LossChart!$A$3:$AB$105,17,0)</f>
        <v>1284.74280096625</v>
      </c>
      <c r="K671" s="100"/>
    </row>
    <row r="672" customFormat="false" ht="15" hidden="false" customHeight="false" outlineLevel="0" collapsed="false">
      <c r="A672" s="0" t="s">
        <v>103</v>
      </c>
      <c r="G672" s="0" t="n">
        <f aca="false">G671-G670</f>
        <v>722.268148254825</v>
      </c>
      <c r="H672" s="0" t="n">
        <f aca="false">H671-H670</f>
        <v>80</v>
      </c>
      <c r="I672" s="0" t="n">
        <f aca="false">I671-I670</f>
        <v>482.474652711422</v>
      </c>
      <c r="J672" s="0" t="n">
        <f aca="false">J671-J670</f>
        <v>1284.74280096625</v>
      </c>
    </row>
    <row r="674" customFormat="false" ht="60" hidden="false" customHeight="false" outlineLevel="0" collapsed="false">
      <c r="A674" s="21" t="s">
        <v>63</v>
      </c>
      <c r="B674" s="21" t="s">
        <v>92</v>
      </c>
      <c r="C674" s="21" t="s">
        <v>93</v>
      </c>
      <c r="D674" s="94" t="str">
        <f aca="false">FoodDB!$C$1</f>
        <v>Fat
(g)</v>
      </c>
      <c r="E674" s="94" t="str">
        <f aca="false">FoodDB!$D$1</f>
        <v> Carbs
(g)</v>
      </c>
      <c r="F674" s="94" t="str">
        <f aca="false">FoodDB!$E$1</f>
        <v>Protein
(g)</v>
      </c>
      <c r="G674" s="94" t="str">
        <f aca="false">FoodDB!$F$1</f>
        <v>Fat
(Cal)</v>
      </c>
      <c r="H674" s="94" t="str">
        <f aca="false">FoodDB!$G$1</f>
        <v>Carb
(Cal)</v>
      </c>
      <c r="I674" s="94" t="str">
        <f aca="false">FoodDB!$H$1</f>
        <v>Protein
(Cal)</v>
      </c>
      <c r="J674" s="94" t="str">
        <f aca="false">FoodDB!$I$1</f>
        <v>Total
Calories</v>
      </c>
      <c r="K674" s="94"/>
      <c r="L674" s="94" t="s">
        <v>109</v>
      </c>
      <c r="M674" s="94" t="s">
        <v>110</v>
      </c>
      <c r="N674" s="94" t="s">
        <v>111</v>
      </c>
      <c r="O674" s="94" t="s">
        <v>112</v>
      </c>
      <c r="P674" s="94" t="s">
        <v>117</v>
      </c>
      <c r="Q674" s="94" t="s">
        <v>118</v>
      </c>
      <c r="R674" s="94" t="s">
        <v>119</v>
      </c>
      <c r="S674" s="94" t="s">
        <v>120</v>
      </c>
    </row>
    <row r="675" customFormat="false" ht="15" hidden="false" customHeight="false" outlineLevel="0" collapsed="false">
      <c r="A675" s="95" t="n">
        <f aca="false">A663+1</f>
        <v>43050</v>
      </c>
      <c r="B675" s="96" t="s">
        <v>107</v>
      </c>
      <c r="C675" s="97" t="n">
        <v>0</v>
      </c>
      <c r="D675" s="0" t="n">
        <f aca="false">$C675*VLOOKUP($B675,FoodDB!$A$2:$I$1014,3,0)</f>
        <v>0</v>
      </c>
      <c r="E675" s="0" t="n">
        <f aca="false">$C675*VLOOKUP($B675,FoodDB!$A$2:$I$1014,4,0)</f>
        <v>0</v>
      </c>
      <c r="F675" s="0" t="n">
        <f aca="false">$C675*VLOOKUP($B675,FoodDB!$A$2:$I$1014,5,0)</f>
        <v>0</v>
      </c>
      <c r="G675" s="0" t="n">
        <f aca="false">$C675*VLOOKUP($B675,FoodDB!$A$2:$I$1014,6,0)</f>
        <v>0</v>
      </c>
      <c r="H675" s="0" t="n">
        <f aca="false">$C675*VLOOKUP($B675,FoodDB!$A$2:$I$1014,7,0)</f>
        <v>0</v>
      </c>
      <c r="I675" s="0" t="n">
        <f aca="false">$C675*VLOOKUP($B675,FoodDB!$A$2:$I$1014,8,0)</f>
        <v>0</v>
      </c>
      <c r="J675" s="0" t="n">
        <f aca="false">$C675*VLOOKUP($B675,FoodDB!$A$2:$I$1014,9,0)</f>
        <v>0</v>
      </c>
      <c r="L675" s="0" t="n">
        <f aca="false">SUM(G675:G681)</f>
        <v>0</v>
      </c>
      <c r="M675" s="0" t="n">
        <f aca="false">SUM(H675:H681)</f>
        <v>0</v>
      </c>
      <c r="N675" s="0" t="n">
        <f aca="false">SUM(I675:I681)</f>
        <v>0</v>
      </c>
      <c r="O675" s="0" t="n">
        <f aca="false">SUM(L675:N675)</f>
        <v>0</v>
      </c>
      <c r="P675" s="100" t="n">
        <f aca="false">VLOOKUP($A675,LossChart!$A$3:$AB$105,14,0)-L675</f>
        <v>727.505644103065</v>
      </c>
      <c r="Q675" s="100" t="n">
        <f aca="false">VLOOKUP($A675,LossChart!$A$3:$AB$105,15,0)-M675</f>
        <v>80</v>
      </c>
      <c r="R675" s="100" t="n">
        <f aca="false">VLOOKUP($A675,LossChart!$A$3:$AB$105,16,0)-N675</f>
        <v>482.474652711422</v>
      </c>
      <c r="S675" s="100" t="n">
        <f aca="false">VLOOKUP($A675,LossChart!$A$3:$AB$105,17,0)-O675</f>
        <v>1289.98029681449</v>
      </c>
    </row>
    <row r="676" customFormat="false" ht="15" hidden="false" customHeight="false" outlineLevel="0" collapsed="false">
      <c r="B676" s="96" t="s">
        <v>107</v>
      </c>
      <c r="C676" s="97" t="n">
        <v>0</v>
      </c>
      <c r="D676" s="0" t="n">
        <f aca="false">$C676*VLOOKUP($B676,FoodDB!$A$2:$I$1014,3,0)</f>
        <v>0</v>
      </c>
      <c r="E676" s="0" t="n">
        <f aca="false">$C676*VLOOKUP($B676,FoodDB!$A$2:$I$1014,4,0)</f>
        <v>0</v>
      </c>
      <c r="F676" s="0" t="n">
        <f aca="false">$C676*VLOOKUP($B676,FoodDB!$A$2:$I$1014,5,0)</f>
        <v>0</v>
      </c>
      <c r="G676" s="0" t="n">
        <f aca="false">$C676*VLOOKUP($B676,FoodDB!$A$2:$I$1014,6,0)</f>
        <v>0</v>
      </c>
      <c r="H676" s="0" t="n">
        <f aca="false">$C676*VLOOKUP($B676,FoodDB!$A$2:$I$1014,7,0)</f>
        <v>0</v>
      </c>
      <c r="I676" s="0" t="n">
        <f aca="false">$C676*VLOOKUP($B676,FoodDB!$A$2:$I$1014,8,0)</f>
        <v>0</v>
      </c>
      <c r="J676" s="0" t="n">
        <f aca="false">$C676*VLOOKUP($B676,FoodDB!$A$2:$I$1014,9,0)</f>
        <v>0</v>
      </c>
    </row>
    <row r="677" customFormat="false" ht="15" hidden="false" customHeight="false" outlineLevel="0" collapsed="false">
      <c r="B677" s="96" t="s">
        <v>107</v>
      </c>
      <c r="C677" s="97" t="n">
        <v>0</v>
      </c>
      <c r="D677" s="0" t="n">
        <f aca="false">$C677*VLOOKUP($B677,FoodDB!$A$2:$I$1014,3,0)</f>
        <v>0</v>
      </c>
      <c r="E677" s="0" t="n">
        <f aca="false">$C677*VLOOKUP($B677,FoodDB!$A$2:$I$1014,4,0)</f>
        <v>0</v>
      </c>
      <c r="F677" s="0" t="n">
        <f aca="false">$C677*VLOOKUP($B677,FoodDB!$A$2:$I$1014,5,0)</f>
        <v>0</v>
      </c>
      <c r="G677" s="0" t="n">
        <f aca="false">$C677*VLOOKUP($B677,FoodDB!$A$2:$I$1014,6,0)</f>
        <v>0</v>
      </c>
      <c r="H677" s="0" t="n">
        <f aca="false">$C677*VLOOKUP($B677,FoodDB!$A$2:$I$1014,7,0)</f>
        <v>0</v>
      </c>
      <c r="I677" s="0" t="n">
        <f aca="false">$C677*VLOOKUP($B677,FoodDB!$A$2:$I$1014,8,0)</f>
        <v>0</v>
      </c>
      <c r="J677" s="0" t="n">
        <f aca="false">$C677*VLOOKUP($B677,FoodDB!$A$2:$I$1014,9,0)</f>
        <v>0</v>
      </c>
    </row>
    <row r="678" customFormat="false" ht="15" hidden="false" customHeight="false" outlineLevel="0" collapsed="false">
      <c r="B678" s="96" t="s">
        <v>107</v>
      </c>
      <c r="C678" s="97" t="n">
        <v>0</v>
      </c>
      <c r="D678" s="0" t="n">
        <f aca="false">$C678*VLOOKUP($B678,FoodDB!$A$2:$I$1014,3,0)</f>
        <v>0</v>
      </c>
      <c r="E678" s="0" t="n">
        <f aca="false">$C678*VLOOKUP($B678,FoodDB!$A$2:$I$1014,4,0)</f>
        <v>0</v>
      </c>
      <c r="F678" s="0" t="n">
        <f aca="false">$C678*VLOOKUP($B678,FoodDB!$A$2:$I$1014,5,0)</f>
        <v>0</v>
      </c>
      <c r="G678" s="0" t="n">
        <f aca="false">$C678*VLOOKUP($B678,FoodDB!$A$2:$I$1014,6,0)</f>
        <v>0</v>
      </c>
      <c r="H678" s="0" t="n">
        <f aca="false">$C678*VLOOKUP($B678,FoodDB!$A$2:$I$1014,7,0)</f>
        <v>0</v>
      </c>
      <c r="I678" s="0" t="n">
        <f aca="false">$C678*VLOOKUP($B678,FoodDB!$A$2:$I$1014,8,0)</f>
        <v>0</v>
      </c>
      <c r="J678" s="0" t="n">
        <f aca="false">$C678*VLOOKUP($B678,FoodDB!$A$2:$I$1014,9,0)</f>
        <v>0</v>
      </c>
    </row>
    <row r="679" customFormat="false" ht="15" hidden="false" customHeight="false" outlineLevel="0" collapsed="false">
      <c r="B679" s="96" t="s">
        <v>107</v>
      </c>
      <c r="C679" s="97" t="n">
        <v>0</v>
      </c>
      <c r="D679" s="0" t="n">
        <f aca="false">$C679*VLOOKUP($B679,FoodDB!$A$2:$I$1014,3,0)</f>
        <v>0</v>
      </c>
      <c r="E679" s="0" t="n">
        <f aca="false">$C679*VLOOKUP($B679,FoodDB!$A$2:$I$1014,4,0)</f>
        <v>0</v>
      </c>
      <c r="F679" s="0" t="n">
        <f aca="false">$C679*VLOOKUP($B679,FoodDB!$A$2:$I$1014,5,0)</f>
        <v>0</v>
      </c>
      <c r="G679" s="0" t="n">
        <f aca="false">$C679*VLOOKUP($B679,FoodDB!$A$2:$I$1014,6,0)</f>
        <v>0</v>
      </c>
      <c r="H679" s="0" t="n">
        <f aca="false">$C679*VLOOKUP($B679,FoodDB!$A$2:$I$1014,7,0)</f>
        <v>0</v>
      </c>
      <c r="I679" s="0" t="n">
        <f aca="false">$C679*VLOOKUP($B679,FoodDB!$A$2:$I$1014,8,0)</f>
        <v>0</v>
      </c>
      <c r="J679" s="0" t="n">
        <f aca="false">$C679*VLOOKUP($B679,FoodDB!$A$2:$I$1014,9,0)</f>
        <v>0</v>
      </c>
    </row>
    <row r="680" customFormat="false" ht="15" hidden="false" customHeight="false" outlineLevel="0" collapsed="false">
      <c r="B680" s="96" t="s">
        <v>107</v>
      </c>
      <c r="C680" s="97" t="n">
        <v>0</v>
      </c>
      <c r="D680" s="0" t="n">
        <f aca="false">$C680*VLOOKUP($B680,FoodDB!$A$2:$I$1014,3,0)</f>
        <v>0</v>
      </c>
      <c r="E680" s="0" t="n">
        <f aca="false">$C680*VLOOKUP($B680,FoodDB!$A$2:$I$1014,4,0)</f>
        <v>0</v>
      </c>
      <c r="F680" s="0" t="n">
        <f aca="false">$C680*VLOOKUP($B680,FoodDB!$A$2:$I$1014,5,0)</f>
        <v>0</v>
      </c>
      <c r="G680" s="0" t="n">
        <f aca="false">$C680*VLOOKUP($B680,FoodDB!$A$2:$I$1014,6,0)</f>
        <v>0</v>
      </c>
      <c r="H680" s="0" t="n">
        <f aca="false">$C680*VLOOKUP($B680,FoodDB!$A$2:$I$1014,7,0)</f>
        <v>0</v>
      </c>
      <c r="I680" s="0" t="n">
        <f aca="false">$C680*VLOOKUP($B680,FoodDB!$A$2:$I$1014,8,0)</f>
        <v>0</v>
      </c>
      <c r="J680" s="0" t="n">
        <f aca="false">$C680*VLOOKUP($B680,FoodDB!$A$2:$I$1014,9,0)</f>
        <v>0</v>
      </c>
    </row>
    <row r="681" customFormat="false" ht="15" hidden="false" customHeight="false" outlineLevel="0" collapsed="false">
      <c r="B681" s="96" t="s">
        <v>107</v>
      </c>
      <c r="C681" s="97" t="n">
        <v>0</v>
      </c>
      <c r="D681" s="0" t="n">
        <f aca="false">$C681*VLOOKUP($B681,FoodDB!$A$2:$I$1014,3,0)</f>
        <v>0</v>
      </c>
      <c r="E681" s="0" t="n">
        <f aca="false">$C681*VLOOKUP($B681,FoodDB!$A$2:$I$1014,4,0)</f>
        <v>0</v>
      </c>
      <c r="F681" s="0" t="n">
        <f aca="false">$C681*VLOOKUP($B681,FoodDB!$A$2:$I$1014,5,0)</f>
        <v>0</v>
      </c>
      <c r="G681" s="0" t="n">
        <f aca="false">$C681*VLOOKUP($B681,FoodDB!$A$2:$I$1014,6,0)</f>
        <v>0</v>
      </c>
      <c r="H681" s="0" t="n">
        <f aca="false">$C681*VLOOKUP($B681,FoodDB!$A$2:$I$1014,7,0)</f>
        <v>0</v>
      </c>
      <c r="I681" s="0" t="n">
        <f aca="false">$C681*VLOOKUP($B681,FoodDB!$A$2:$I$1014,8,0)</f>
        <v>0</v>
      </c>
      <c r="J681" s="0" t="n">
        <f aca="false">$C681*VLOOKUP($B681,FoodDB!$A$2:$I$1014,9,0)</f>
        <v>0</v>
      </c>
    </row>
    <row r="682" customFormat="false" ht="15" hidden="false" customHeight="false" outlineLevel="0" collapsed="false">
      <c r="A682" s="0" t="s">
        <v>97</v>
      </c>
      <c r="G682" s="0" t="n">
        <f aca="false">SUM(G675:G681)</f>
        <v>0</v>
      </c>
      <c r="H682" s="0" t="n">
        <f aca="false">SUM(H675:H681)</f>
        <v>0</v>
      </c>
      <c r="I682" s="0" t="n">
        <f aca="false">SUM(I675:I681)</f>
        <v>0</v>
      </c>
      <c r="J682" s="0" t="n">
        <f aca="false">SUM(G682:I682)</f>
        <v>0</v>
      </c>
    </row>
    <row r="683" customFormat="false" ht="15" hidden="false" customHeight="false" outlineLevel="0" collapsed="false">
      <c r="A683" s="0" t="s">
        <v>101</v>
      </c>
      <c r="B683" s="0" t="s">
        <v>102</v>
      </c>
      <c r="E683" s="100"/>
      <c r="F683" s="100"/>
      <c r="G683" s="100" t="n">
        <f aca="false">VLOOKUP($A675,LossChart!$A$3:$AB$105,14,0)</f>
        <v>727.505644103065</v>
      </c>
      <c r="H683" s="100" t="n">
        <f aca="false">VLOOKUP($A675,LossChart!$A$3:$AB$105,15,0)</f>
        <v>80</v>
      </c>
      <c r="I683" s="100" t="n">
        <f aca="false">VLOOKUP($A675,LossChart!$A$3:$AB$105,16,0)</f>
        <v>482.474652711422</v>
      </c>
      <c r="J683" s="100" t="n">
        <f aca="false">VLOOKUP($A675,LossChart!$A$3:$AB$105,17,0)</f>
        <v>1289.98029681449</v>
      </c>
      <c r="K683" s="100"/>
    </row>
    <row r="684" customFormat="false" ht="15" hidden="false" customHeight="false" outlineLevel="0" collapsed="false">
      <c r="A684" s="0" t="s">
        <v>103</v>
      </c>
      <c r="G684" s="0" t="n">
        <f aca="false">G683-G682</f>
        <v>727.505644103065</v>
      </c>
      <c r="H684" s="0" t="n">
        <f aca="false">H683-H682</f>
        <v>80</v>
      </c>
      <c r="I684" s="0" t="n">
        <f aca="false">I683-I682</f>
        <v>482.474652711422</v>
      </c>
      <c r="J684" s="0" t="n">
        <f aca="false">J683-J682</f>
        <v>1289.98029681449</v>
      </c>
    </row>
    <row r="686" customFormat="false" ht="60" hidden="false" customHeight="false" outlineLevel="0" collapsed="false">
      <c r="A686" s="21" t="s">
        <v>63</v>
      </c>
      <c r="B686" s="21" t="s">
        <v>92</v>
      </c>
      <c r="C686" s="21" t="s">
        <v>93</v>
      </c>
      <c r="D686" s="94" t="str">
        <f aca="false">FoodDB!$C$1</f>
        <v>Fat
(g)</v>
      </c>
      <c r="E686" s="94" t="str">
        <f aca="false">FoodDB!$D$1</f>
        <v> Carbs
(g)</v>
      </c>
      <c r="F686" s="94" t="str">
        <f aca="false">FoodDB!$E$1</f>
        <v>Protein
(g)</v>
      </c>
      <c r="G686" s="94" t="str">
        <f aca="false">FoodDB!$F$1</f>
        <v>Fat
(Cal)</v>
      </c>
      <c r="H686" s="94" t="str">
        <f aca="false">FoodDB!$G$1</f>
        <v>Carb
(Cal)</v>
      </c>
      <c r="I686" s="94" t="str">
        <f aca="false">FoodDB!$H$1</f>
        <v>Protein
(Cal)</v>
      </c>
      <c r="J686" s="94" t="str">
        <f aca="false">FoodDB!$I$1</f>
        <v>Total
Calories</v>
      </c>
      <c r="K686" s="94"/>
      <c r="L686" s="94" t="s">
        <v>109</v>
      </c>
      <c r="M686" s="94" t="s">
        <v>110</v>
      </c>
      <c r="N686" s="94" t="s">
        <v>111</v>
      </c>
      <c r="O686" s="94" t="s">
        <v>112</v>
      </c>
      <c r="P686" s="94" t="s">
        <v>117</v>
      </c>
      <c r="Q686" s="94" t="s">
        <v>118</v>
      </c>
      <c r="R686" s="94" t="s">
        <v>119</v>
      </c>
      <c r="S686" s="94" t="s">
        <v>120</v>
      </c>
    </row>
    <row r="687" customFormat="false" ht="15" hidden="false" customHeight="false" outlineLevel="0" collapsed="false">
      <c r="A687" s="95" t="n">
        <f aca="false">A675+1</f>
        <v>43051</v>
      </c>
      <c r="B687" s="96" t="s">
        <v>107</v>
      </c>
      <c r="C687" s="97" t="n">
        <v>0</v>
      </c>
      <c r="D687" s="0" t="n">
        <f aca="false">$C687*VLOOKUP($B687,FoodDB!$A$2:$I$1014,3,0)</f>
        <v>0</v>
      </c>
      <c r="E687" s="0" t="n">
        <f aca="false">$C687*VLOOKUP($B687,FoodDB!$A$2:$I$1014,4,0)</f>
        <v>0</v>
      </c>
      <c r="F687" s="0" t="n">
        <f aca="false">$C687*VLOOKUP($B687,FoodDB!$A$2:$I$1014,5,0)</f>
        <v>0</v>
      </c>
      <c r="G687" s="0" t="n">
        <f aca="false">$C687*VLOOKUP($B687,FoodDB!$A$2:$I$1014,6,0)</f>
        <v>0</v>
      </c>
      <c r="H687" s="0" t="n">
        <f aca="false">$C687*VLOOKUP($B687,FoodDB!$A$2:$I$1014,7,0)</f>
        <v>0</v>
      </c>
      <c r="I687" s="0" t="n">
        <f aca="false">$C687*VLOOKUP($B687,FoodDB!$A$2:$I$1014,8,0)</f>
        <v>0</v>
      </c>
      <c r="J687" s="0" t="n">
        <f aca="false">$C687*VLOOKUP($B687,FoodDB!$A$2:$I$1014,9,0)</f>
        <v>0</v>
      </c>
      <c r="L687" s="0" t="n">
        <f aca="false">SUM(G687:G693)</f>
        <v>0</v>
      </c>
      <c r="M687" s="0" t="n">
        <f aca="false">SUM(H687:H693)</f>
        <v>0</v>
      </c>
      <c r="N687" s="0" t="n">
        <f aca="false">SUM(I687:I693)</f>
        <v>0</v>
      </c>
      <c r="O687" s="0" t="n">
        <f aca="false">SUM(L687:N687)</f>
        <v>0</v>
      </c>
      <c r="P687" s="100" t="n">
        <f aca="false">VLOOKUP($A687,LossChart!$A$3:$AB$105,14,0)-L687</f>
        <v>732.696750702363</v>
      </c>
      <c r="Q687" s="100" t="n">
        <f aca="false">VLOOKUP($A687,LossChart!$A$3:$AB$105,15,0)-M687</f>
        <v>80</v>
      </c>
      <c r="R687" s="100" t="n">
        <f aca="false">VLOOKUP($A687,LossChart!$A$3:$AB$105,16,0)-N687</f>
        <v>482.474652711422</v>
      </c>
      <c r="S687" s="100" t="n">
        <f aca="false">VLOOKUP($A687,LossChart!$A$3:$AB$105,17,0)-O687</f>
        <v>1295.17140341379</v>
      </c>
    </row>
    <row r="688" customFormat="false" ht="15" hidden="false" customHeight="false" outlineLevel="0" collapsed="false">
      <c r="B688" s="96" t="s">
        <v>107</v>
      </c>
      <c r="C688" s="97" t="n">
        <v>0</v>
      </c>
      <c r="D688" s="0" t="n">
        <f aca="false">$C688*VLOOKUP($B688,FoodDB!$A$2:$I$1014,3,0)</f>
        <v>0</v>
      </c>
      <c r="E688" s="0" t="n">
        <f aca="false">$C688*VLOOKUP($B688,FoodDB!$A$2:$I$1014,4,0)</f>
        <v>0</v>
      </c>
      <c r="F688" s="0" t="n">
        <f aca="false">$C688*VLOOKUP($B688,FoodDB!$A$2:$I$1014,5,0)</f>
        <v>0</v>
      </c>
      <c r="G688" s="0" t="n">
        <f aca="false">$C688*VLOOKUP($B688,FoodDB!$A$2:$I$1014,6,0)</f>
        <v>0</v>
      </c>
      <c r="H688" s="0" t="n">
        <f aca="false">$C688*VLOOKUP($B688,FoodDB!$A$2:$I$1014,7,0)</f>
        <v>0</v>
      </c>
      <c r="I688" s="0" t="n">
        <f aca="false">$C688*VLOOKUP($B688,FoodDB!$A$2:$I$1014,8,0)</f>
        <v>0</v>
      </c>
      <c r="J688" s="0" t="n">
        <f aca="false">$C688*VLOOKUP($B688,FoodDB!$A$2:$I$1014,9,0)</f>
        <v>0</v>
      </c>
    </row>
    <row r="689" customFormat="false" ht="15" hidden="false" customHeight="false" outlineLevel="0" collapsed="false">
      <c r="B689" s="96" t="s">
        <v>107</v>
      </c>
      <c r="C689" s="97" t="n">
        <v>0</v>
      </c>
      <c r="D689" s="0" t="n">
        <f aca="false">$C689*VLOOKUP($B689,FoodDB!$A$2:$I$1014,3,0)</f>
        <v>0</v>
      </c>
      <c r="E689" s="0" t="n">
        <f aca="false">$C689*VLOOKUP($B689,FoodDB!$A$2:$I$1014,4,0)</f>
        <v>0</v>
      </c>
      <c r="F689" s="0" t="n">
        <f aca="false">$C689*VLOOKUP($B689,FoodDB!$A$2:$I$1014,5,0)</f>
        <v>0</v>
      </c>
      <c r="G689" s="0" t="n">
        <f aca="false">$C689*VLOOKUP($B689,FoodDB!$A$2:$I$1014,6,0)</f>
        <v>0</v>
      </c>
      <c r="H689" s="0" t="n">
        <f aca="false">$C689*VLOOKUP($B689,FoodDB!$A$2:$I$1014,7,0)</f>
        <v>0</v>
      </c>
      <c r="I689" s="0" t="n">
        <f aca="false">$C689*VLOOKUP($B689,FoodDB!$A$2:$I$1014,8,0)</f>
        <v>0</v>
      </c>
      <c r="J689" s="0" t="n">
        <f aca="false">$C689*VLOOKUP($B689,FoodDB!$A$2:$I$1014,9,0)</f>
        <v>0</v>
      </c>
    </row>
    <row r="690" customFormat="false" ht="15" hidden="false" customHeight="false" outlineLevel="0" collapsed="false">
      <c r="B690" s="96" t="s">
        <v>107</v>
      </c>
      <c r="C690" s="97" t="n">
        <v>0</v>
      </c>
      <c r="D690" s="0" t="n">
        <f aca="false">$C690*VLOOKUP($B690,FoodDB!$A$2:$I$1014,3,0)</f>
        <v>0</v>
      </c>
      <c r="E690" s="0" t="n">
        <f aca="false">$C690*VLOOKUP($B690,FoodDB!$A$2:$I$1014,4,0)</f>
        <v>0</v>
      </c>
      <c r="F690" s="0" t="n">
        <f aca="false">$C690*VLOOKUP($B690,FoodDB!$A$2:$I$1014,5,0)</f>
        <v>0</v>
      </c>
      <c r="G690" s="0" t="n">
        <f aca="false">$C690*VLOOKUP($B690,FoodDB!$A$2:$I$1014,6,0)</f>
        <v>0</v>
      </c>
      <c r="H690" s="0" t="n">
        <f aca="false">$C690*VLOOKUP($B690,FoodDB!$A$2:$I$1014,7,0)</f>
        <v>0</v>
      </c>
      <c r="I690" s="0" t="n">
        <f aca="false">$C690*VLOOKUP($B690,FoodDB!$A$2:$I$1014,8,0)</f>
        <v>0</v>
      </c>
      <c r="J690" s="0" t="n">
        <f aca="false">$C690*VLOOKUP($B690,FoodDB!$A$2:$I$1014,9,0)</f>
        <v>0</v>
      </c>
    </row>
    <row r="691" customFormat="false" ht="15" hidden="false" customHeight="false" outlineLevel="0" collapsed="false">
      <c r="B691" s="96" t="s">
        <v>107</v>
      </c>
      <c r="C691" s="97" t="n">
        <v>0</v>
      </c>
      <c r="D691" s="0" t="n">
        <f aca="false">$C691*VLOOKUP($B691,FoodDB!$A$2:$I$1014,3,0)</f>
        <v>0</v>
      </c>
      <c r="E691" s="0" t="n">
        <f aca="false">$C691*VLOOKUP($B691,FoodDB!$A$2:$I$1014,4,0)</f>
        <v>0</v>
      </c>
      <c r="F691" s="0" t="n">
        <f aca="false">$C691*VLOOKUP($B691,FoodDB!$A$2:$I$1014,5,0)</f>
        <v>0</v>
      </c>
      <c r="G691" s="0" t="n">
        <f aca="false">$C691*VLOOKUP($B691,FoodDB!$A$2:$I$1014,6,0)</f>
        <v>0</v>
      </c>
      <c r="H691" s="0" t="n">
        <f aca="false">$C691*VLOOKUP($B691,FoodDB!$A$2:$I$1014,7,0)</f>
        <v>0</v>
      </c>
      <c r="I691" s="0" t="n">
        <f aca="false">$C691*VLOOKUP($B691,FoodDB!$A$2:$I$1014,8,0)</f>
        <v>0</v>
      </c>
      <c r="J691" s="0" t="n">
        <f aca="false">$C691*VLOOKUP($B691,FoodDB!$A$2:$I$1014,9,0)</f>
        <v>0</v>
      </c>
    </row>
    <row r="692" customFormat="false" ht="15" hidden="false" customHeight="false" outlineLevel="0" collapsed="false">
      <c r="B692" s="96" t="s">
        <v>107</v>
      </c>
      <c r="C692" s="97" t="n">
        <v>0</v>
      </c>
      <c r="D692" s="0" t="n">
        <f aca="false">$C692*VLOOKUP($B692,FoodDB!$A$2:$I$1014,3,0)</f>
        <v>0</v>
      </c>
      <c r="E692" s="0" t="n">
        <f aca="false">$C692*VLOOKUP($B692,FoodDB!$A$2:$I$1014,4,0)</f>
        <v>0</v>
      </c>
      <c r="F692" s="0" t="n">
        <f aca="false">$C692*VLOOKUP($B692,FoodDB!$A$2:$I$1014,5,0)</f>
        <v>0</v>
      </c>
      <c r="G692" s="0" t="n">
        <f aca="false">$C692*VLOOKUP($B692,FoodDB!$A$2:$I$1014,6,0)</f>
        <v>0</v>
      </c>
      <c r="H692" s="0" t="n">
        <f aca="false">$C692*VLOOKUP($B692,FoodDB!$A$2:$I$1014,7,0)</f>
        <v>0</v>
      </c>
      <c r="I692" s="0" t="n">
        <f aca="false">$C692*VLOOKUP($B692,FoodDB!$A$2:$I$1014,8,0)</f>
        <v>0</v>
      </c>
      <c r="J692" s="0" t="n">
        <f aca="false">$C692*VLOOKUP($B692,FoodDB!$A$2:$I$1014,9,0)</f>
        <v>0</v>
      </c>
    </row>
    <row r="693" customFormat="false" ht="15" hidden="false" customHeight="false" outlineLevel="0" collapsed="false">
      <c r="B693" s="96" t="s">
        <v>107</v>
      </c>
      <c r="C693" s="97" t="n">
        <v>0</v>
      </c>
      <c r="D693" s="0" t="n">
        <f aca="false">$C693*VLOOKUP($B693,FoodDB!$A$2:$I$1014,3,0)</f>
        <v>0</v>
      </c>
      <c r="E693" s="0" t="n">
        <f aca="false">$C693*VLOOKUP($B693,FoodDB!$A$2:$I$1014,4,0)</f>
        <v>0</v>
      </c>
      <c r="F693" s="0" t="n">
        <f aca="false">$C693*VLOOKUP($B693,FoodDB!$A$2:$I$1014,5,0)</f>
        <v>0</v>
      </c>
      <c r="G693" s="0" t="n">
        <f aca="false">$C693*VLOOKUP($B693,FoodDB!$A$2:$I$1014,6,0)</f>
        <v>0</v>
      </c>
      <c r="H693" s="0" t="n">
        <f aca="false">$C693*VLOOKUP($B693,FoodDB!$A$2:$I$1014,7,0)</f>
        <v>0</v>
      </c>
      <c r="I693" s="0" t="n">
        <f aca="false">$C693*VLOOKUP($B693,FoodDB!$A$2:$I$1014,8,0)</f>
        <v>0</v>
      </c>
      <c r="J693" s="0" t="n">
        <f aca="false">$C693*VLOOKUP($B693,FoodDB!$A$2:$I$1014,9,0)</f>
        <v>0</v>
      </c>
    </row>
    <row r="694" customFormat="false" ht="15" hidden="false" customHeight="false" outlineLevel="0" collapsed="false">
      <c r="A694" s="0" t="s">
        <v>97</v>
      </c>
      <c r="G694" s="0" t="n">
        <f aca="false">SUM(G687:G693)</f>
        <v>0</v>
      </c>
      <c r="H694" s="0" t="n">
        <f aca="false">SUM(H687:H693)</f>
        <v>0</v>
      </c>
      <c r="I694" s="0" t="n">
        <f aca="false">SUM(I687:I693)</f>
        <v>0</v>
      </c>
      <c r="J694" s="0" t="n">
        <f aca="false">SUM(G694:I694)</f>
        <v>0</v>
      </c>
    </row>
    <row r="695" customFormat="false" ht="15" hidden="false" customHeight="false" outlineLevel="0" collapsed="false">
      <c r="A695" s="0" t="s">
        <v>101</v>
      </c>
      <c r="B695" s="0" t="s">
        <v>102</v>
      </c>
      <c r="E695" s="100"/>
      <c r="F695" s="100"/>
      <c r="G695" s="100" t="n">
        <f aca="false">VLOOKUP($A687,LossChart!$A$3:$AB$105,14,0)</f>
        <v>732.696750702363</v>
      </c>
      <c r="H695" s="100" t="n">
        <f aca="false">VLOOKUP($A687,LossChart!$A$3:$AB$105,15,0)</f>
        <v>80</v>
      </c>
      <c r="I695" s="100" t="n">
        <f aca="false">VLOOKUP($A687,LossChart!$A$3:$AB$105,16,0)</f>
        <v>482.474652711422</v>
      </c>
      <c r="J695" s="100" t="n">
        <f aca="false">VLOOKUP($A687,LossChart!$A$3:$AB$105,17,0)</f>
        <v>1295.17140341379</v>
      </c>
      <c r="K695" s="100"/>
    </row>
    <row r="696" customFormat="false" ht="15" hidden="false" customHeight="false" outlineLevel="0" collapsed="false">
      <c r="A696" s="0" t="s">
        <v>103</v>
      </c>
      <c r="G696" s="0" t="n">
        <f aca="false">G695-G694</f>
        <v>732.696750702363</v>
      </c>
      <c r="H696" s="0" t="n">
        <f aca="false">H695-H694</f>
        <v>80</v>
      </c>
      <c r="I696" s="0" t="n">
        <f aca="false">I695-I694</f>
        <v>482.474652711422</v>
      </c>
      <c r="J696" s="0" t="n">
        <f aca="false">J695-J694</f>
        <v>1295.17140341379</v>
      </c>
    </row>
    <row r="698" customFormat="false" ht="60" hidden="false" customHeight="false" outlineLevel="0" collapsed="false">
      <c r="A698" s="21" t="s">
        <v>63</v>
      </c>
      <c r="B698" s="21" t="s">
        <v>92</v>
      </c>
      <c r="C698" s="21" t="s">
        <v>93</v>
      </c>
      <c r="D698" s="94" t="str">
        <f aca="false">FoodDB!$C$1</f>
        <v>Fat
(g)</v>
      </c>
      <c r="E698" s="94" t="str">
        <f aca="false">FoodDB!$D$1</f>
        <v> Carbs
(g)</v>
      </c>
      <c r="F698" s="94" t="str">
        <f aca="false">FoodDB!$E$1</f>
        <v>Protein
(g)</v>
      </c>
      <c r="G698" s="94" t="str">
        <f aca="false">FoodDB!$F$1</f>
        <v>Fat
(Cal)</v>
      </c>
      <c r="H698" s="94" t="str">
        <f aca="false">FoodDB!$G$1</f>
        <v>Carb
(Cal)</v>
      </c>
      <c r="I698" s="94" t="str">
        <f aca="false">FoodDB!$H$1</f>
        <v>Protein
(Cal)</v>
      </c>
      <c r="J698" s="94" t="str">
        <f aca="false">FoodDB!$I$1</f>
        <v>Total
Calories</v>
      </c>
      <c r="K698" s="94"/>
      <c r="L698" s="94" t="s">
        <v>109</v>
      </c>
      <c r="M698" s="94" t="s">
        <v>110</v>
      </c>
      <c r="N698" s="94" t="s">
        <v>111</v>
      </c>
      <c r="O698" s="94" t="s">
        <v>112</v>
      </c>
      <c r="P698" s="94" t="s">
        <v>117</v>
      </c>
      <c r="Q698" s="94" t="s">
        <v>118</v>
      </c>
      <c r="R698" s="94" t="s">
        <v>119</v>
      </c>
      <c r="S698" s="94" t="s">
        <v>120</v>
      </c>
    </row>
    <row r="699" customFormat="false" ht="15" hidden="false" customHeight="false" outlineLevel="0" collapsed="false">
      <c r="A699" s="95" t="n">
        <f aca="false">A687+1</f>
        <v>43052</v>
      </c>
      <c r="B699" s="96" t="s">
        <v>107</v>
      </c>
      <c r="C699" s="97" t="n">
        <v>0</v>
      </c>
      <c r="D699" s="0" t="n">
        <f aca="false">$C699*VLOOKUP($B699,FoodDB!$A$2:$I$1014,3,0)</f>
        <v>0</v>
      </c>
      <c r="E699" s="0" t="n">
        <f aca="false">$C699*VLOOKUP($B699,FoodDB!$A$2:$I$1014,4,0)</f>
        <v>0</v>
      </c>
      <c r="F699" s="0" t="n">
        <f aca="false">$C699*VLOOKUP($B699,FoodDB!$A$2:$I$1014,5,0)</f>
        <v>0</v>
      </c>
      <c r="G699" s="0" t="n">
        <f aca="false">$C699*VLOOKUP($B699,FoodDB!$A$2:$I$1014,6,0)</f>
        <v>0</v>
      </c>
      <c r="H699" s="0" t="n">
        <f aca="false">$C699*VLOOKUP($B699,FoodDB!$A$2:$I$1014,7,0)</f>
        <v>0</v>
      </c>
      <c r="I699" s="0" t="n">
        <f aca="false">$C699*VLOOKUP($B699,FoodDB!$A$2:$I$1014,8,0)</f>
        <v>0</v>
      </c>
      <c r="J699" s="0" t="n">
        <f aca="false">$C699*VLOOKUP($B699,FoodDB!$A$2:$I$1014,9,0)</f>
        <v>0</v>
      </c>
      <c r="L699" s="0" t="n">
        <f aca="false">SUM(G699:G705)</f>
        <v>0</v>
      </c>
      <c r="M699" s="0" t="n">
        <f aca="false">SUM(H699:H705)</f>
        <v>0</v>
      </c>
      <c r="N699" s="0" t="n">
        <f aca="false">SUM(I699:I705)</f>
        <v>0</v>
      </c>
      <c r="O699" s="0" t="n">
        <f aca="false">SUM(L699:N699)</f>
        <v>0</v>
      </c>
      <c r="P699" s="100" t="n">
        <f aca="false">VLOOKUP($A699,LossChart!$A$3:$AB$105,14,0)-L699</f>
        <v>737.841878928925</v>
      </c>
      <c r="Q699" s="100" t="n">
        <f aca="false">VLOOKUP($A699,LossChart!$A$3:$AB$105,15,0)-M699</f>
        <v>80</v>
      </c>
      <c r="R699" s="100" t="n">
        <f aca="false">VLOOKUP($A699,LossChart!$A$3:$AB$105,16,0)-N699</f>
        <v>482.474652711422</v>
      </c>
      <c r="S699" s="100" t="n">
        <f aca="false">VLOOKUP($A699,LossChart!$A$3:$AB$105,17,0)-O699</f>
        <v>1300.31653164035</v>
      </c>
    </row>
    <row r="700" customFormat="false" ht="15" hidden="false" customHeight="false" outlineLevel="0" collapsed="false">
      <c r="B700" s="96" t="s">
        <v>107</v>
      </c>
      <c r="C700" s="97" t="n">
        <v>0</v>
      </c>
      <c r="D700" s="0" t="n">
        <f aca="false">$C700*VLOOKUP($B700,FoodDB!$A$2:$I$1014,3,0)</f>
        <v>0</v>
      </c>
      <c r="E700" s="0" t="n">
        <f aca="false">$C700*VLOOKUP($B700,FoodDB!$A$2:$I$1014,4,0)</f>
        <v>0</v>
      </c>
      <c r="F700" s="0" t="n">
        <f aca="false">$C700*VLOOKUP($B700,FoodDB!$A$2:$I$1014,5,0)</f>
        <v>0</v>
      </c>
      <c r="G700" s="0" t="n">
        <f aca="false">$C700*VLOOKUP($B700,FoodDB!$A$2:$I$1014,6,0)</f>
        <v>0</v>
      </c>
      <c r="H700" s="0" t="n">
        <f aca="false">$C700*VLOOKUP($B700,FoodDB!$A$2:$I$1014,7,0)</f>
        <v>0</v>
      </c>
      <c r="I700" s="0" t="n">
        <f aca="false">$C700*VLOOKUP($B700,FoodDB!$A$2:$I$1014,8,0)</f>
        <v>0</v>
      </c>
      <c r="J700" s="0" t="n">
        <f aca="false">$C700*VLOOKUP($B700,FoodDB!$A$2:$I$1014,9,0)</f>
        <v>0</v>
      </c>
    </row>
    <row r="701" customFormat="false" ht="15" hidden="false" customHeight="false" outlineLevel="0" collapsed="false">
      <c r="B701" s="96" t="s">
        <v>107</v>
      </c>
      <c r="C701" s="97" t="n">
        <v>0</v>
      </c>
      <c r="D701" s="0" t="n">
        <f aca="false">$C701*VLOOKUP($B701,FoodDB!$A$2:$I$1014,3,0)</f>
        <v>0</v>
      </c>
      <c r="E701" s="0" t="n">
        <f aca="false">$C701*VLOOKUP($B701,FoodDB!$A$2:$I$1014,4,0)</f>
        <v>0</v>
      </c>
      <c r="F701" s="0" t="n">
        <f aca="false">$C701*VLOOKUP($B701,FoodDB!$A$2:$I$1014,5,0)</f>
        <v>0</v>
      </c>
      <c r="G701" s="0" t="n">
        <f aca="false">$C701*VLOOKUP($B701,FoodDB!$A$2:$I$1014,6,0)</f>
        <v>0</v>
      </c>
      <c r="H701" s="0" t="n">
        <f aca="false">$C701*VLOOKUP($B701,FoodDB!$A$2:$I$1014,7,0)</f>
        <v>0</v>
      </c>
      <c r="I701" s="0" t="n">
        <f aca="false">$C701*VLOOKUP($B701,FoodDB!$A$2:$I$1014,8,0)</f>
        <v>0</v>
      </c>
      <c r="J701" s="0" t="n">
        <f aca="false">$C701*VLOOKUP($B701,FoodDB!$A$2:$I$1014,9,0)</f>
        <v>0</v>
      </c>
    </row>
    <row r="702" customFormat="false" ht="15" hidden="false" customHeight="false" outlineLevel="0" collapsed="false">
      <c r="B702" s="96" t="s">
        <v>107</v>
      </c>
      <c r="C702" s="97" t="n">
        <v>0</v>
      </c>
      <c r="D702" s="0" t="n">
        <f aca="false">$C702*VLOOKUP($B702,FoodDB!$A$2:$I$1014,3,0)</f>
        <v>0</v>
      </c>
      <c r="E702" s="0" t="n">
        <f aca="false">$C702*VLOOKUP($B702,FoodDB!$A$2:$I$1014,4,0)</f>
        <v>0</v>
      </c>
      <c r="F702" s="0" t="n">
        <f aca="false">$C702*VLOOKUP($B702,FoodDB!$A$2:$I$1014,5,0)</f>
        <v>0</v>
      </c>
      <c r="G702" s="0" t="n">
        <f aca="false">$C702*VLOOKUP($B702,FoodDB!$A$2:$I$1014,6,0)</f>
        <v>0</v>
      </c>
      <c r="H702" s="0" t="n">
        <f aca="false">$C702*VLOOKUP($B702,FoodDB!$A$2:$I$1014,7,0)</f>
        <v>0</v>
      </c>
      <c r="I702" s="0" t="n">
        <f aca="false">$C702*VLOOKUP($B702,FoodDB!$A$2:$I$1014,8,0)</f>
        <v>0</v>
      </c>
      <c r="J702" s="0" t="n">
        <f aca="false">$C702*VLOOKUP($B702,FoodDB!$A$2:$I$1014,9,0)</f>
        <v>0</v>
      </c>
    </row>
    <row r="703" customFormat="false" ht="15" hidden="false" customHeight="false" outlineLevel="0" collapsed="false">
      <c r="B703" s="96" t="s">
        <v>107</v>
      </c>
      <c r="C703" s="97" t="n">
        <v>0</v>
      </c>
      <c r="D703" s="0" t="n">
        <f aca="false">$C703*VLOOKUP($B703,FoodDB!$A$2:$I$1014,3,0)</f>
        <v>0</v>
      </c>
      <c r="E703" s="0" t="n">
        <f aca="false">$C703*VLOOKUP($B703,FoodDB!$A$2:$I$1014,4,0)</f>
        <v>0</v>
      </c>
      <c r="F703" s="0" t="n">
        <f aca="false">$C703*VLOOKUP($B703,FoodDB!$A$2:$I$1014,5,0)</f>
        <v>0</v>
      </c>
      <c r="G703" s="0" t="n">
        <f aca="false">$C703*VLOOKUP($B703,FoodDB!$A$2:$I$1014,6,0)</f>
        <v>0</v>
      </c>
      <c r="H703" s="0" t="n">
        <f aca="false">$C703*VLOOKUP($B703,FoodDB!$A$2:$I$1014,7,0)</f>
        <v>0</v>
      </c>
      <c r="I703" s="0" t="n">
        <f aca="false">$C703*VLOOKUP($B703,FoodDB!$A$2:$I$1014,8,0)</f>
        <v>0</v>
      </c>
      <c r="J703" s="0" t="n">
        <f aca="false">$C703*VLOOKUP($B703,FoodDB!$A$2:$I$1014,9,0)</f>
        <v>0</v>
      </c>
    </row>
    <row r="704" customFormat="false" ht="15" hidden="false" customHeight="false" outlineLevel="0" collapsed="false">
      <c r="B704" s="96" t="s">
        <v>107</v>
      </c>
      <c r="C704" s="97" t="n">
        <v>0</v>
      </c>
      <c r="D704" s="0" t="n">
        <f aca="false">$C704*VLOOKUP($B704,FoodDB!$A$2:$I$1014,3,0)</f>
        <v>0</v>
      </c>
      <c r="E704" s="0" t="n">
        <f aca="false">$C704*VLOOKUP($B704,FoodDB!$A$2:$I$1014,4,0)</f>
        <v>0</v>
      </c>
      <c r="F704" s="0" t="n">
        <f aca="false">$C704*VLOOKUP($B704,FoodDB!$A$2:$I$1014,5,0)</f>
        <v>0</v>
      </c>
      <c r="G704" s="0" t="n">
        <f aca="false">$C704*VLOOKUP($B704,FoodDB!$A$2:$I$1014,6,0)</f>
        <v>0</v>
      </c>
      <c r="H704" s="0" t="n">
        <f aca="false">$C704*VLOOKUP($B704,FoodDB!$A$2:$I$1014,7,0)</f>
        <v>0</v>
      </c>
      <c r="I704" s="0" t="n">
        <f aca="false">$C704*VLOOKUP($B704,FoodDB!$A$2:$I$1014,8,0)</f>
        <v>0</v>
      </c>
      <c r="J704" s="0" t="n">
        <f aca="false">$C704*VLOOKUP($B704,FoodDB!$A$2:$I$1014,9,0)</f>
        <v>0</v>
      </c>
    </row>
    <row r="705" customFormat="false" ht="15" hidden="false" customHeight="false" outlineLevel="0" collapsed="false">
      <c r="B705" s="96" t="s">
        <v>107</v>
      </c>
      <c r="C705" s="97" t="n">
        <v>0</v>
      </c>
      <c r="D705" s="0" t="n">
        <f aca="false">$C705*VLOOKUP($B705,FoodDB!$A$2:$I$1014,3,0)</f>
        <v>0</v>
      </c>
      <c r="E705" s="0" t="n">
        <f aca="false">$C705*VLOOKUP($B705,FoodDB!$A$2:$I$1014,4,0)</f>
        <v>0</v>
      </c>
      <c r="F705" s="0" t="n">
        <f aca="false">$C705*VLOOKUP($B705,FoodDB!$A$2:$I$1014,5,0)</f>
        <v>0</v>
      </c>
      <c r="G705" s="0" t="n">
        <f aca="false">$C705*VLOOKUP($B705,FoodDB!$A$2:$I$1014,6,0)</f>
        <v>0</v>
      </c>
      <c r="H705" s="0" t="n">
        <f aca="false">$C705*VLOOKUP($B705,FoodDB!$A$2:$I$1014,7,0)</f>
        <v>0</v>
      </c>
      <c r="I705" s="0" t="n">
        <f aca="false">$C705*VLOOKUP($B705,FoodDB!$A$2:$I$1014,8,0)</f>
        <v>0</v>
      </c>
      <c r="J705" s="0" t="n">
        <f aca="false">$C705*VLOOKUP($B705,FoodDB!$A$2:$I$1014,9,0)</f>
        <v>0</v>
      </c>
    </row>
    <row r="706" customFormat="false" ht="15" hidden="false" customHeight="false" outlineLevel="0" collapsed="false">
      <c r="A706" s="0" t="s">
        <v>97</v>
      </c>
      <c r="G706" s="0" t="n">
        <f aca="false">SUM(G699:G705)</f>
        <v>0</v>
      </c>
      <c r="H706" s="0" t="n">
        <f aca="false">SUM(H699:H705)</f>
        <v>0</v>
      </c>
      <c r="I706" s="0" t="n">
        <f aca="false">SUM(I699:I705)</f>
        <v>0</v>
      </c>
      <c r="J706" s="0" t="n">
        <f aca="false">SUM(G706:I706)</f>
        <v>0</v>
      </c>
    </row>
    <row r="707" customFormat="false" ht="15" hidden="false" customHeight="false" outlineLevel="0" collapsed="false">
      <c r="A707" s="0" t="s">
        <v>101</v>
      </c>
      <c r="B707" s="0" t="s">
        <v>102</v>
      </c>
      <c r="E707" s="100"/>
      <c r="F707" s="100"/>
      <c r="G707" s="100" t="n">
        <f aca="false">VLOOKUP($A699,LossChart!$A$3:$AB$105,14,0)</f>
        <v>737.841878928925</v>
      </c>
      <c r="H707" s="100" t="n">
        <f aca="false">VLOOKUP($A699,LossChart!$A$3:$AB$105,15,0)</f>
        <v>80</v>
      </c>
      <c r="I707" s="100" t="n">
        <f aca="false">VLOOKUP($A699,LossChart!$A$3:$AB$105,16,0)</f>
        <v>482.474652711422</v>
      </c>
      <c r="J707" s="100" t="n">
        <f aca="false">VLOOKUP($A699,LossChart!$A$3:$AB$105,17,0)</f>
        <v>1300.31653164035</v>
      </c>
      <c r="K707" s="100"/>
    </row>
    <row r="708" customFormat="false" ht="15" hidden="false" customHeight="false" outlineLevel="0" collapsed="false">
      <c r="A708" s="0" t="s">
        <v>103</v>
      </c>
      <c r="G708" s="0" t="n">
        <f aca="false">G707-G706</f>
        <v>737.841878928925</v>
      </c>
      <c r="H708" s="0" t="n">
        <f aca="false">H707-H706</f>
        <v>80</v>
      </c>
      <c r="I708" s="0" t="n">
        <f aca="false">I707-I706</f>
        <v>482.474652711422</v>
      </c>
      <c r="J708" s="0" t="n">
        <f aca="false">J707-J706</f>
        <v>1300.31653164035</v>
      </c>
    </row>
    <row r="710" customFormat="false" ht="60" hidden="false" customHeight="false" outlineLevel="0" collapsed="false">
      <c r="A710" s="21" t="s">
        <v>63</v>
      </c>
      <c r="B710" s="21" t="s">
        <v>92</v>
      </c>
      <c r="C710" s="21" t="s">
        <v>93</v>
      </c>
      <c r="D710" s="94" t="str">
        <f aca="false">FoodDB!$C$1</f>
        <v>Fat
(g)</v>
      </c>
      <c r="E710" s="94" t="str">
        <f aca="false">FoodDB!$D$1</f>
        <v> Carbs
(g)</v>
      </c>
      <c r="F710" s="94" t="str">
        <f aca="false">FoodDB!$E$1</f>
        <v>Protein
(g)</v>
      </c>
      <c r="G710" s="94" t="str">
        <f aca="false">FoodDB!$F$1</f>
        <v>Fat
(Cal)</v>
      </c>
      <c r="H710" s="94" t="str">
        <f aca="false">FoodDB!$G$1</f>
        <v>Carb
(Cal)</v>
      </c>
      <c r="I710" s="94" t="str">
        <f aca="false">FoodDB!$H$1</f>
        <v>Protein
(Cal)</v>
      </c>
      <c r="J710" s="94" t="str">
        <f aca="false">FoodDB!$I$1</f>
        <v>Total
Calories</v>
      </c>
      <c r="K710" s="94"/>
      <c r="L710" s="94" t="s">
        <v>109</v>
      </c>
      <c r="M710" s="94" t="s">
        <v>110</v>
      </c>
      <c r="N710" s="94" t="s">
        <v>111</v>
      </c>
      <c r="O710" s="94" t="s">
        <v>112</v>
      </c>
      <c r="P710" s="94" t="s">
        <v>117</v>
      </c>
      <c r="Q710" s="94" t="s">
        <v>118</v>
      </c>
      <c r="R710" s="94" t="s">
        <v>119</v>
      </c>
      <c r="S710" s="94" t="s">
        <v>120</v>
      </c>
    </row>
    <row r="711" customFormat="false" ht="15" hidden="false" customHeight="false" outlineLevel="0" collapsed="false">
      <c r="A711" s="95" t="n">
        <f aca="false">A699+1</f>
        <v>43053</v>
      </c>
      <c r="B711" s="96" t="s">
        <v>107</v>
      </c>
      <c r="C711" s="97" t="n">
        <v>0</v>
      </c>
      <c r="D711" s="0" t="n">
        <f aca="false">$C711*VLOOKUP($B711,FoodDB!$A$2:$I$1014,3,0)</f>
        <v>0</v>
      </c>
      <c r="E711" s="0" t="n">
        <f aca="false">$C711*VLOOKUP($B711,FoodDB!$A$2:$I$1014,4,0)</f>
        <v>0</v>
      </c>
      <c r="F711" s="0" t="n">
        <f aca="false">$C711*VLOOKUP($B711,FoodDB!$A$2:$I$1014,5,0)</f>
        <v>0</v>
      </c>
      <c r="G711" s="0" t="n">
        <f aca="false">$C711*VLOOKUP($B711,FoodDB!$A$2:$I$1014,6,0)</f>
        <v>0</v>
      </c>
      <c r="H711" s="0" t="n">
        <f aca="false">$C711*VLOOKUP($B711,FoodDB!$A$2:$I$1014,7,0)</f>
        <v>0</v>
      </c>
      <c r="I711" s="0" t="n">
        <f aca="false">$C711*VLOOKUP($B711,FoodDB!$A$2:$I$1014,8,0)</f>
        <v>0</v>
      </c>
      <c r="J711" s="0" t="n">
        <f aca="false">$C711*VLOOKUP($B711,FoodDB!$A$2:$I$1014,9,0)</f>
        <v>0</v>
      </c>
      <c r="L711" s="0" t="n">
        <f aca="false">SUM(G711:G717)</f>
        <v>0</v>
      </c>
      <c r="M711" s="0" t="n">
        <f aca="false">SUM(H711:H717)</f>
        <v>0</v>
      </c>
      <c r="N711" s="0" t="n">
        <f aca="false">SUM(I711:I717)</f>
        <v>0</v>
      </c>
      <c r="O711" s="0" t="n">
        <f aca="false">SUM(L711:N711)</f>
        <v>0</v>
      </c>
      <c r="P711" s="100" t="n">
        <f aca="false">VLOOKUP($A711,LossChart!$A$3:$AB$105,14,0)-L711</f>
        <v>742.941436019766</v>
      </c>
      <c r="Q711" s="100" t="n">
        <f aca="false">VLOOKUP($A711,LossChart!$A$3:$AB$105,15,0)-M711</f>
        <v>80</v>
      </c>
      <c r="R711" s="100" t="n">
        <f aca="false">VLOOKUP($A711,LossChart!$A$3:$AB$105,16,0)-N711</f>
        <v>482.474652711422</v>
      </c>
      <c r="S711" s="100" t="n">
        <f aca="false">VLOOKUP($A711,LossChart!$A$3:$AB$105,17,0)-O711</f>
        <v>1305.41608873119</v>
      </c>
    </row>
    <row r="712" customFormat="false" ht="15" hidden="false" customHeight="false" outlineLevel="0" collapsed="false">
      <c r="B712" s="96" t="s">
        <v>107</v>
      </c>
      <c r="C712" s="97" t="n">
        <v>0</v>
      </c>
      <c r="D712" s="0" t="n">
        <f aca="false">$C712*VLOOKUP($B712,FoodDB!$A$2:$I$1014,3,0)</f>
        <v>0</v>
      </c>
      <c r="E712" s="0" t="n">
        <f aca="false">$C712*VLOOKUP($B712,FoodDB!$A$2:$I$1014,4,0)</f>
        <v>0</v>
      </c>
      <c r="F712" s="0" t="n">
        <f aca="false">$C712*VLOOKUP($B712,FoodDB!$A$2:$I$1014,5,0)</f>
        <v>0</v>
      </c>
      <c r="G712" s="0" t="n">
        <f aca="false">$C712*VLOOKUP($B712,FoodDB!$A$2:$I$1014,6,0)</f>
        <v>0</v>
      </c>
      <c r="H712" s="0" t="n">
        <f aca="false">$C712*VLOOKUP($B712,FoodDB!$A$2:$I$1014,7,0)</f>
        <v>0</v>
      </c>
      <c r="I712" s="0" t="n">
        <f aca="false">$C712*VLOOKUP($B712,FoodDB!$A$2:$I$1014,8,0)</f>
        <v>0</v>
      </c>
      <c r="J712" s="0" t="n">
        <f aca="false">$C712*VLOOKUP($B712,FoodDB!$A$2:$I$1014,9,0)</f>
        <v>0</v>
      </c>
    </row>
    <row r="713" customFormat="false" ht="15" hidden="false" customHeight="false" outlineLevel="0" collapsed="false">
      <c r="B713" s="96" t="s">
        <v>107</v>
      </c>
      <c r="C713" s="97" t="n">
        <v>0</v>
      </c>
      <c r="D713" s="0" t="n">
        <f aca="false">$C713*VLOOKUP($B713,FoodDB!$A$2:$I$1014,3,0)</f>
        <v>0</v>
      </c>
      <c r="E713" s="0" t="n">
        <f aca="false">$C713*VLOOKUP($B713,FoodDB!$A$2:$I$1014,4,0)</f>
        <v>0</v>
      </c>
      <c r="F713" s="0" t="n">
        <f aca="false">$C713*VLOOKUP($B713,FoodDB!$A$2:$I$1014,5,0)</f>
        <v>0</v>
      </c>
      <c r="G713" s="0" t="n">
        <f aca="false">$C713*VLOOKUP($B713,FoodDB!$A$2:$I$1014,6,0)</f>
        <v>0</v>
      </c>
      <c r="H713" s="0" t="n">
        <f aca="false">$C713*VLOOKUP($B713,FoodDB!$A$2:$I$1014,7,0)</f>
        <v>0</v>
      </c>
      <c r="I713" s="0" t="n">
        <f aca="false">$C713*VLOOKUP($B713,FoodDB!$A$2:$I$1014,8,0)</f>
        <v>0</v>
      </c>
      <c r="J713" s="0" t="n">
        <f aca="false">$C713*VLOOKUP($B713,FoodDB!$A$2:$I$1014,9,0)</f>
        <v>0</v>
      </c>
    </row>
    <row r="714" customFormat="false" ht="15" hidden="false" customHeight="false" outlineLevel="0" collapsed="false">
      <c r="B714" s="96" t="s">
        <v>107</v>
      </c>
      <c r="C714" s="97" t="n">
        <v>0</v>
      </c>
      <c r="D714" s="0" t="n">
        <f aca="false">$C714*VLOOKUP($B714,FoodDB!$A$2:$I$1014,3,0)</f>
        <v>0</v>
      </c>
      <c r="E714" s="0" t="n">
        <f aca="false">$C714*VLOOKUP($B714,FoodDB!$A$2:$I$1014,4,0)</f>
        <v>0</v>
      </c>
      <c r="F714" s="0" t="n">
        <f aca="false">$C714*VLOOKUP($B714,FoodDB!$A$2:$I$1014,5,0)</f>
        <v>0</v>
      </c>
      <c r="G714" s="0" t="n">
        <f aca="false">$C714*VLOOKUP($B714,FoodDB!$A$2:$I$1014,6,0)</f>
        <v>0</v>
      </c>
      <c r="H714" s="0" t="n">
        <f aca="false">$C714*VLOOKUP($B714,FoodDB!$A$2:$I$1014,7,0)</f>
        <v>0</v>
      </c>
      <c r="I714" s="0" t="n">
        <f aca="false">$C714*VLOOKUP($B714,FoodDB!$A$2:$I$1014,8,0)</f>
        <v>0</v>
      </c>
      <c r="J714" s="0" t="n">
        <f aca="false">$C714*VLOOKUP($B714,FoodDB!$A$2:$I$1014,9,0)</f>
        <v>0</v>
      </c>
    </row>
    <row r="715" customFormat="false" ht="15" hidden="false" customHeight="false" outlineLevel="0" collapsed="false">
      <c r="B715" s="96" t="s">
        <v>107</v>
      </c>
      <c r="C715" s="97" t="n">
        <v>0</v>
      </c>
      <c r="D715" s="0" t="n">
        <f aca="false">$C715*VLOOKUP($B715,FoodDB!$A$2:$I$1014,3,0)</f>
        <v>0</v>
      </c>
      <c r="E715" s="0" t="n">
        <f aca="false">$C715*VLOOKUP($B715,FoodDB!$A$2:$I$1014,4,0)</f>
        <v>0</v>
      </c>
      <c r="F715" s="0" t="n">
        <f aca="false">$C715*VLOOKUP($B715,FoodDB!$A$2:$I$1014,5,0)</f>
        <v>0</v>
      </c>
      <c r="G715" s="0" t="n">
        <f aca="false">$C715*VLOOKUP($B715,FoodDB!$A$2:$I$1014,6,0)</f>
        <v>0</v>
      </c>
      <c r="H715" s="0" t="n">
        <f aca="false">$C715*VLOOKUP($B715,FoodDB!$A$2:$I$1014,7,0)</f>
        <v>0</v>
      </c>
      <c r="I715" s="0" t="n">
        <f aca="false">$C715*VLOOKUP($B715,FoodDB!$A$2:$I$1014,8,0)</f>
        <v>0</v>
      </c>
      <c r="J715" s="0" t="n">
        <f aca="false">$C715*VLOOKUP($B715,FoodDB!$A$2:$I$1014,9,0)</f>
        <v>0</v>
      </c>
    </row>
    <row r="716" customFormat="false" ht="15" hidden="false" customHeight="false" outlineLevel="0" collapsed="false">
      <c r="B716" s="96" t="s">
        <v>107</v>
      </c>
      <c r="C716" s="97" t="n">
        <v>0</v>
      </c>
      <c r="D716" s="0" t="n">
        <f aca="false">$C716*VLOOKUP($B716,FoodDB!$A$2:$I$1014,3,0)</f>
        <v>0</v>
      </c>
      <c r="E716" s="0" t="n">
        <f aca="false">$C716*VLOOKUP($B716,FoodDB!$A$2:$I$1014,4,0)</f>
        <v>0</v>
      </c>
      <c r="F716" s="0" t="n">
        <f aca="false">$C716*VLOOKUP($B716,FoodDB!$A$2:$I$1014,5,0)</f>
        <v>0</v>
      </c>
      <c r="G716" s="0" t="n">
        <f aca="false">$C716*VLOOKUP($B716,FoodDB!$A$2:$I$1014,6,0)</f>
        <v>0</v>
      </c>
      <c r="H716" s="0" t="n">
        <f aca="false">$C716*VLOOKUP($B716,FoodDB!$A$2:$I$1014,7,0)</f>
        <v>0</v>
      </c>
      <c r="I716" s="0" t="n">
        <f aca="false">$C716*VLOOKUP($B716,FoodDB!$A$2:$I$1014,8,0)</f>
        <v>0</v>
      </c>
      <c r="J716" s="0" t="n">
        <f aca="false">$C716*VLOOKUP($B716,FoodDB!$A$2:$I$1014,9,0)</f>
        <v>0</v>
      </c>
    </row>
    <row r="717" customFormat="false" ht="15" hidden="false" customHeight="false" outlineLevel="0" collapsed="false">
      <c r="B717" s="96" t="s">
        <v>107</v>
      </c>
      <c r="C717" s="97" t="n">
        <v>0</v>
      </c>
      <c r="D717" s="0" t="n">
        <f aca="false">$C717*VLOOKUP($B717,FoodDB!$A$2:$I$1014,3,0)</f>
        <v>0</v>
      </c>
      <c r="E717" s="0" t="n">
        <f aca="false">$C717*VLOOKUP($B717,FoodDB!$A$2:$I$1014,4,0)</f>
        <v>0</v>
      </c>
      <c r="F717" s="0" t="n">
        <f aca="false">$C717*VLOOKUP($B717,FoodDB!$A$2:$I$1014,5,0)</f>
        <v>0</v>
      </c>
      <c r="G717" s="0" t="n">
        <f aca="false">$C717*VLOOKUP($B717,FoodDB!$A$2:$I$1014,6,0)</f>
        <v>0</v>
      </c>
      <c r="H717" s="0" t="n">
        <f aca="false">$C717*VLOOKUP($B717,FoodDB!$A$2:$I$1014,7,0)</f>
        <v>0</v>
      </c>
      <c r="I717" s="0" t="n">
        <f aca="false">$C717*VLOOKUP($B717,FoodDB!$A$2:$I$1014,8,0)</f>
        <v>0</v>
      </c>
      <c r="J717" s="0" t="n">
        <f aca="false">$C717*VLOOKUP($B717,FoodDB!$A$2:$I$1014,9,0)</f>
        <v>0</v>
      </c>
    </row>
    <row r="718" customFormat="false" ht="15" hidden="false" customHeight="false" outlineLevel="0" collapsed="false">
      <c r="A718" s="0" t="s">
        <v>97</v>
      </c>
      <c r="G718" s="0" t="n">
        <f aca="false">SUM(G711:G717)</f>
        <v>0</v>
      </c>
      <c r="H718" s="0" t="n">
        <f aca="false">SUM(H711:H717)</f>
        <v>0</v>
      </c>
      <c r="I718" s="0" t="n">
        <f aca="false">SUM(I711:I717)</f>
        <v>0</v>
      </c>
      <c r="J718" s="0" t="n">
        <f aca="false">SUM(G718:I718)</f>
        <v>0</v>
      </c>
    </row>
    <row r="719" customFormat="false" ht="15" hidden="false" customHeight="false" outlineLevel="0" collapsed="false">
      <c r="A719" s="0" t="s">
        <v>101</v>
      </c>
      <c r="B719" s="0" t="s">
        <v>102</v>
      </c>
      <c r="E719" s="100"/>
      <c r="F719" s="100"/>
      <c r="G719" s="100" t="n">
        <f aca="false">VLOOKUP($A711,LossChart!$A$3:$AB$105,14,0)</f>
        <v>742.941436019766</v>
      </c>
      <c r="H719" s="100" t="n">
        <f aca="false">VLOOKUP($A711,LossChart!$A$3:$AB$105,15,0)</f>
        <v>80</v>
      </c>
      <c r="I719" s="100" t="n">
        <f aca="false">VLOOKUP($A711,LossChart!$A$3:$AB$105,16,0)</f>
        <v>482.474652711422</v>
      </c>
      <c r="J719" s="100" t="n">
        <f aca="false">VLOOKUP($A711,LossChart!$A$3:$AB$105,17,0)</f>
        <v>1305.41608873119</v>
      </c>
      <c r="K719" s="100"/>
    </row>
    <row r="720" customFormat="false" ht="15" hidden="false" customHeight="false" outlineLevel="0" collapsed="false">
      <c r="A720" s="0" t="s">
        <v>103</v>
      </c>
      <c r="G720" s="0" t="n">
        <f aca="false">G719-G718</f>
        <v>742.941436019766</v>
      </c>
      <c r="H720" s="0" t="n">
        <f aca="false">H719-H718</f>
        <v>80</v>
      </c>
      <c r="I720" s="0" t="n">
        <f aca="false">I719-I718</f>
        <v>482.474652711422</v>
      </c>
      <c r="J720" s="0" t="n">
        <f aca="false">J719-J718</f>
        <v>1305.41608873119</v>
      </c>
    </row>
    <row r="722" customFormat="false" ht="60" hidden="false" customHeight="false" outlineLevel="0" collapsed="false">
      <c r="A722" s="21" t="s">
        <v>63</v>
      </c>
      <c r="B722" s="21" t="s">
        <v>92</v>
      </c>
      <c r="C722" s="21" t="s">
        <v>93</v>
      </c>
      <c r="D722" s="94" t="str">
        <f aca="false">FoodDB!$C$1</f>
        <v>Fat
(g)</v>
      </c>
      <c r="E722" s="94" t="str">
        <f aca="false">FoodDB!$D$1</f>
        <v> Carbs
(g)</v>
      </c>
      <c r="F722" s="94" t="str">
        <f aca="false">FoodDB!$E$1</f>
        <v>Protein
(g)</v>
      </c>
      <c r="G722" s="94" t="str">
        <f aca="false">FoodDB!$F$1</f>
        <v>Fat
(Cal)</v>
      </c>
      <c r="H722" s="94" t="str">
        <f aca="false">FoodDB!$G$1</f>
        <v>Carb
(Cal)</v>
      </c>
      <c r="I722" s="94" t="str">
        <f aca="false">FoodDB!$H$1</f>
        <v>Protein
(Cal)</v>
      </c>
      <c r="J722" s="94" t="str">
        <f aca="false">FoodDB!$I$1</f>
        <v>Total
Calories</v>
      </c>
      <c r="K722" s="94"/>
      <c r="L722" s="94" t="s">
        <v>109</v>
      </c>
      <c r="M722" s="94" t="s">
        <v>110</v>
      </c>
      <c r="N722" s="94" t="s">
        <v>111</v>
      </c>
      <c r="O722" s="94" t="s">
        <v>112</v>
      </c>
      <c r="P722" s="94" t="s">
        <v>117</v>
      </c>
      <c r="Q722" s="94" t="s">
        <v>118</v>
      </c>
      <c r="R722" s="94" t="s">
        <v>119</v>
      </c>
      <c r="S722" s="94" t="s">
        <v>120</v>
      </c>
    </row>
    <row r="723" customFormat="false" ht="15" hidden="false" customHeight="false" outlineLevel="0" collapsed="false">
      <c r="A723" s="95" t="n">
        <f aca="false">A711+1</f>
        <v>43054</v>
      </c>
      <c r="B723" s="96" t="s">
        <v>107</v>
      </c>
      <c r="C723" s="97" t="n">
        <v>0</v>
      </c>
      <c r="D723" s="0" t="n">
        <f aca="false">$C723*VLOOKUP($B723,FoodDB!$A$2:$I$1014,3,0)</f>
        <v>0</v>
      </c>
      <c r="E723" s="0" t="n">
        <f aca="false">$C723*VLOOKUP($B723,FoodDB!$A$2:$I$1014,4,0)</f>
        <v>0</v>
      </c>
      <c r="F723" s="0" t="n">
        <f aca="false">$C723*VLOOKUP($B723,FoodDB!$A$2:$I$1014,5,0)</f>
        <v>0</v>
      </c>
      <c r="G723" s="0" t="n">
        <f aca="false">$C723*VLOOKUP($B723,FoodDB!$A$2:$I$1014,6,0)</f>
        <v>0</v>
      </c>
      <c r="H723" s="0" t="n">
        <f aca="false">$C723*VLOOKUP($B723,FoodDB!$A$2:$I$1014,7,0)</f>
        <v>0</v>
      </c>
      <c r="I723" s="0" t="n">
        <f aca="false">$C723*VLOOKUP($B723,FoodDB!$A$2:$I$1014,8,0)</f>
        <v>0</v>
      </c>
      <c r="J723" s="0" t="n">
        <f aca="false">$C723*VLOOKUP($B723,FoodDB!$A$2:$I$1014,9,0)</f>
        <v>0</v>
      </c>
      <c r="L723" s="0" t="n">
        <f aca="false">SUM(G723:G729)</f>
        <v>0</v>
      </c>
      <c r="M723" s="0" t="n">
        <f aca="false">SUM(H723:H729)</f>
        <v>0</v>
      </c>
      <c r="N723" s="0" t="n">
        <f aca="false">SUM(I723:I729)</f>
        <v>0</v>
      </c>
      <c r="O723" s="0" t="n">
        <f aca="false">SUM(L723:N723)</f>
        <v>0</v>
      </c>
      <c r="P723" s="100" t="n">
        <f aca="false">VLOOKUP($A723,LossChart!$A$3:$AB$105,14,0)-L723</f>
        <v>747.995825604944</v>
      </c>
      <c r="Q723" s="100" t="n">
        <f aca="false">VLOOKUP($A723,LossChart!$A$3:$AB$105,15,0)-M723</f>
        <v>80</v>
      </c>
      <c r="R723" s="100" t="n">
        <f aca="false">VLOOKUP($A723,LossChart!$A$3:$AB$105,16,0)-N723</f>
        <v>482.474652711422</v>
      </c>
      <c r="S723" s="100" t="n">
        <f aca="false">VLOOKUP($A723,LossChart!$A$3:$AB$105,17,0)-O723</f>
        <v>1310.47047831637</v>
      </c>
    </row>
    <row r="724" customFormat="false" ht="15" hidden="false" customHeight="false" outlineLevel="0" collapsed="false">
      <c r="B724" s="96" t="s">
        <v>107</v>
      </c>
      <c r="C724" s="97" t="n">
        <v>0</v>
      </c>
      <c r="D724" s="0" t="n">
        <f aca="false">$C724*VLOOKUP($B724,FoodDB!$A$2:$I$1014,3,0)</f>
        <v>0</v>
      </c>
      <c r="E724" s="0" t="n">
        <f aca="false">$C724*VLOOKUP($B724,FoodDB!$A$2:$I$1014,4,0)</f>
        <v>0</v>
      </c>
      <c r="F724" s="0" t="n">
        <f aca="false">$C724*VLOOKUP($B724,FoodDB!$A$2:$I$1014,5,0)</f>
        <v>0</v>
      </c>
      <c r="G724" s="0" t="n">
        <f aca="false">$C724*VLOOKUP($B724,FoodDB!$A$2:$I$1014,6,0)</f>
        <v>0</v>
      </c>
      <c r="H724" s="0" t="n">
        <f aca="false">$C724*VLOOKUP($B724,FoodDB!$A$2:$I$1014,7,0)</f>
        <v>0</v>
      </c>
      <c r="I724" s="0" t="n">
        <f aca="false">$C724*VLOOKUP($B724,FoodDB!$A$2:$I$1014,8,0)</f>
        <v>0</v>
      </c>
      <c r="J724" s="0" t="n">
        <f aca="false">$C724*VLOOKUP($B724,FoodDB!$A$2:$I$1014,9,0)</f>
        <v>0</v>
      </c>
    </row>
    <row r="725" customFormat="false" ht="15" hidden="false" customHeight="false" outlineLevel="0" collapsed="false">
      <c r="B725" s="96" t="s">
        <v>107</v>
      </c>
      <c r="C725" s="97" t="n">
        <v>0</v>
      </c>
      <c r="D725" s="0" t="n">
        <f aca="false">$C725*VLOOKUP($B725,FoodDB!$A$2:$I$1014,3,0)</f>
        <v>0</v>
      </c>
      <c r="E725" s="0" t="n">
        <f aca="false">$C725*VLOOKUP($B725,FoodDB!$A$2:$I$1014,4,0)</f>
        <v>0</v>
      </c>
      <c r="F725" s="0" t="n">
        <f aca="false">$C725*VLOOKUP($B725,FoodDB!$A$2:$I$1014,5,0)</f>
        <v>0</v>
      </c>
      <c r="G725" s="0" t="n">
        <f aca="false">$C725*VLOOKUP($B725,FoodDB!$A$2:$I$1014,6,0)</f>
        <v>0</v>
      </c>
      <c r="H725" s="0" t="n">
        <f aca="false">$C725*VLOOKUP($B725,FoodDB!$A$2:$I$1014,7,0)</f>
        <v>0</v>
      </c>
      <c r="I725" s="0" t="n">
        <f aca="false">$C725*VLOOKUP($B725,FoodDB!$A$2:$I$1014,8,0)</f>
        <v>0</v>
      </c>
      <c r="J725" s="0" t="n">
        <f aca="false">$C725*VLOOKUP($B725,FoodDB!$A$2:$I$1014,9,0)</f>
        <v>0</v>
      </c>
    </row>
    <row r="726" customFormat="false" ht="15" hidden="false" customHeight="false" outlineLevel="0" collapsed="false">
      <c r="B726" s="96" t="s">
        <v>107</v>
      </c>
      <c r="C726" s="97" t="n">
        <v>0</v>
      </c>
      <c r="D726" s="0" t="n">
        <f aca="false">$C726*VLOOKUP($B726,FoodDB!$A$2:$I$1014,3,0)</f>
        <v>0</v>
      </c>
      <c r="E726" s="0" t="n">
        <f aca="false">$C726*VLOOKUP($B726,FoodDB!$A$2:$I$1014,4,0)</f>
        <v>0</v>
      </c>
      <c r="F726" s="0" t="n">
        <f aca="false">$C726*VLOOKUP($B726,FoodDB!$A$2:$I$1014,5,0)</f>
        <v>0</v>
      </c>
      <c r="G726" s="0" t="n">
        <f aca="false">$C726*VLOOKUP($B726,FoodDB!$A$2:$I$1014,6,0)</f>
        <v>0</v>
      </c>
      <c r="H726" s="0" t="n">
        <f aca="false">$C726*VLOOKUP($B726,FoodDB!$A$2:$I$1014,7,0)</f>
        <v>0</v>
      </c>
      <c r="I726" s="0" t="n">
        <f aca="false">$C726*VLOOKUP($B726,FoodDB!$A$2:$I$1014,8,0)</f>
        <v>0</v>
      </c>
      <c r="J726" s="0" t="n">
        <f aca="false">$C726*VLOOKUP($B726,FoodDB!$A$2:$I$1014,9,0)</f>
        <v>0</v>
      </c>
    </row>
    <row r="727" customFormat="false" ht="15" hidden="false" customHeight="false" outlineLevel="0" collapsed="false">
      <c r="B727" s="96" t="s">
        <v>107</v>
      </c>
      <c r="C727" s="97" t="n">
        <v>0</v>
      </c>
      <c r="D727" s="0" t="n">
        <f aca="false">$C727*VLOOKUP($B727,FoodDB!$A$2:$I$1014,3,0)</f>
        <v>0</v>
      </c>
      <c r="E727" s="0" t="n">
        <f aca="false">$C727*VLOOKUP($B727,FoodDB!$A$2:$I$1014,4,0)</f>
        <v>0</v>
      </c>
      <c r="F727" s="0" t="n">
        <f aca="false">$C727*VLOOKUP($B727,FoodDB!$A$2:$I$1014,5,0)</f>
        <v>0</v>
      </c>
      <c r="G727" s="0" t="n">
        <f aca="false">$C727*VLOOKUP($B727,FoodDB!$A$2:$I$1014,6,0)</f>
        <v>0</v>
      </c>
      <c r="H727" s="0" t="n">
        <f aca="false">$C727*VLOOKUP($B727,FoodDB!$A$2:$I$1014,7,0)</f>
        <v>0</v>
      </c>
      <c r="I727" s="0" t="n">
        <f aca="false">$C727*VLOOKUP($B727,FoodDB!$A$2:$I$1014,8,0)</f>
        <v>0</v>
      </c>
      <c r="J727" s="0" t="n">
        <f aca="false">$C727*VLOOKUP($B727,FoodDB!$A$2:$I$1014,9,0)</f>
        <v>0</v>
      </c>
    </row>
    <row r="728" customFormat="false" ht="15" hidden="false" customHeight="false" outlineLevel="0" collapsed="false">
      <c r="B728" s="96" t="s">
        <v>107</v>
      </c>
      <c r="C728" s="97" t="n">
        <v>0</v>
      </c>
      <c r="D728" s="0" t="n">
        <f aca="false">$C728*VLOOKUP($B728,FoodDB!$A$2:$I$1014,3,0)</f>
        <v>0</v>
      </c>
      <c r="E728" s="0" t="n">
        <f aca="false">$C728*VLOOKUP($B728,FoodDB!$A$2:$I$1014,4,0)</f>
        <v>0</v>
      </c>
      <c r="F728" s="0" t="n">
        <f aca="false">$C728*VLOOKUP($B728,FoodDB!$A$2:$I$1014,5,0)</f>
        <v>0</v>
      </c>
      <c r="G728" s="0" t="n">
        <f aca="false">$C728*VLOOKUP($B728,FoodDB!$A$2:$I$1014,6,0)</f>
        <v>0</v>
      </c>
      <c r="H728" s="0" t="n">
        <f aca="false">$C728*VLOOKUP($B728,FoodDB!$A$2:$I$1014,7,0)</f>
        <v>0</v>
      </c>
      <c r="I728" s="0" t="n">
        <f aca="false">$C728*VLOOKUP($B728,FoodDB!$A$2:$I$1014,8,0)</f>
        <v>0</v>
      </c>
      <c r="J728" s="0" t="n">
        <f aca="false">$C728*VLOOKUP($B728,FoodDB!$A$2:$I$1014,9,0)</f>
        <v>0</v>
      </c>
    </row>
    <row r="729" customFormat="false" ht="15" hidden="false" customHeight="false" outlineLevel="0" collapsed="false">
      <c r="B729" s="96" t="s">
        <v>107</v>
      </c>
      <c r="C729" s="97" t="n">
        <v>0</v>
      </c>
      <c r="D729" s="0" t="n">
        <f aca="false">$C729*VLOOKUP($B729,FoodDB!$A$2:$I$1014,3,0)</f>
        <v>0</v>
      </c>
      <c r="E729" s="0" t="n">
        <f aca="false">$C729*VLOOKUP($B729,FoodDB!$A$2:$I$1014,4,0)</f>
        <v>0</v>
      </c>
      <c r="F729" s="0" t="n">
        <f aca="false">$C729*VLOOKUP($B729,FoodDB!$A$2:$I$1014,5,0)</f>
        <v>0</v>
      </c>
      <c r="G729" s="0" t="n">
        <f aca="false">$C729*VLOOKUP($B729,FoodDB!$A$2:$I$1014,6,0)</f>
        <v>0</v>
      </c>
      <c r="H729" s="0" t="n">
        <f aca="false">$C729*VLOOKUP($B729,FoodDB!$A$2:$I$1014,7,0)</f>
        <v>0</v>
      </c>
      <c r="I729" s="0" t="n">
        <f aca="false">$C729*VLOOKUP($B729,FoodDB!$A$2:$I$1014,8,0)</f>
        <v>0</v>
      </c>
      <c r="J729" s="0" t="n">
        <f aca="false">$C729*VLOOKUP($B729,FoodDB!$A$2:$I$1014,9,0)</f>
        <v>0</v>
      </c>
    </row>
    <row r="730" customFormat="false" ht="15" hidden="false" customHeight="false" outlineLevel="0" collapsed="false">
      <c r="A730" s="0" t="s">
        <v>97</v>
      </c>
      <c r="G730" s="0" t="n">
        <f aca="false">SUM(G723:G729)</f>
        <v>0</v>
      </c>
      <c r="H730" s="0" t="n">
        <f aca="false">SUM(H723:H729)</f>
        <v>0</v>
      </c>
      <c r="I730" s="0" t="n">
        <f aca="false">SUM(I723:I729)</f>
        <v>0</v>
      </c>
      <c r="J730" s="0" t="n">
        <f aca="false">SUM(G730:I730)</f>
        <v>0</v>
      </c>
    </row>
    <row r="731" customFormat="false" ht="15" hidden="false" customHeight="false" outlineLevel="0" collapsed="false">
      <c r="A731" s="0" t="s">
        <v>101</v>
      </c>
      <c r="B731" s="0" t="s">
        <v>102</v>
      </c>
      <c r="E731" s="100"/>
      <c r="F731" s="100"/>
      <c r="G731" s="100" t="n">
        <f aca="false">VLOOKUP($A723,LossChart!$A$3:$AB$105,14,0)</f>
        <v>747.995825604944</v>
      </c>
      <c r="H731" s="100" t="n">
        <f aca="false">VLOOKUP($A723,LossChart!$A$3:$AB$105,15,0)</f>
        <v>80</v>
      </c>
      <c r="I731" s="100" t="n">
        <f aca="false">VLOOKUP($A723,LossChart!$A$3:$AB$105,16,0)</f>
        <v>482.474652711422</v>
      </c>
      <c r="J731" s="100" t="n">
        <f aca="false">VLOOKUP($A723,LossChart!$A$3:$AB$105,17,0)</f>
        <v>1310.47047831637</v>
      </c>
      <c r="K731" s="100"/>
    </row>
    <row r="732" customFormat="false" ht="15" hidden="false" customHeight="false" outlineLevel="0" collapsed="false">
      <c r="A732" s="0" t="s">
        <v>103</v>
      </c>
      <c r="G732" s="0" t="n">
        <f aca="false">G731-G730</f>
        <v>747.995825604944</v>
      </c>
      <c r="H732" s="0" t="n">
        <f aca="false">H731-H730</f>
        <v>80</v>
      </c>
      <c r="I732" s="0" t="n">
        <f aca="false">I731-I730</f>
        <v>482.474652711422</v>
      </c>
      <c r="J732" s="0" t="n">
        <f aca="false">J731-J730</f>
        <v>1310.47047831637</v>
      </c>
    </row>
    <row r="734" customFormat="false" ht="60" hidden="false" customHeight="false" outlineLevel="0" collapsed="false">
      <c r="A734" s="21" t="s">
        <v>63</v>
      </c>
      <c r="B734" s="21" t="s">
        <v>92</v>
      </c>
      <c r="C734" s="21" t="s">
        <v>93</v>
      </c>
      <c r="D734" s="94" t="str">
        <f aca="false">FoodDB!$C$1</f>
        <v>Fat
(g)</v>
      </c>
      <c r="E734" s="94" t="str">
        <f aca="false">FoodDB!$D$1</f>
        <v> Carbs
(g)</v>
      </c>
      <c r="F734" s="94" t="str">
        <f aca="false">FoodDB!$E$1</f>
        <v>Protein
(g)</v>
      </c>
      <c r="G734" s="94" t="str">
        <f aca="false">FoodDB!$F$1</f>
        <v>Fat
(Cal)</v>
      </c>
      <c r="H734" s="94" t="str">
        <f aca="false">FoodDB!$G$1</f>
        <v>Carb
(Cal)</v>
      </c>
      <c r="I734" s="94" t="str">
        <f aca="false">FoodDB!$H$1</f>
        <v>Protein
(Cal)</v>
      </c>
      <c r="J734" s="94" t="str">
        <f aca="false">FoodDB!$I$1</f>
        <v>Total
Calories</v>
      </c>
      <c r="K734" s="94"/>
      <c r="L734" s="94" t="s">
        <v>109</v>
      </c>
      <c r="M734" s="94" t="s">
        <v>110</v>
      </c>
      <c r="N734" s="94" t="s">
        <v>111</v>
      </c>
      <c r="O734" s="94" t="s">
        <v>112</v>
      </c>
      <c r="P734" s="94" t="s">
        <v>117</v>
      </c>
      <c r="Q734" s="94" t="s">
        <v>118</v>
      </c>
      <c r="R734" s="94" t="s">
        <v>119</v>
      </c>
      <c r="S734" s="94" t="s">
        <v>120</v>
      </c>
    </row>
    <row r="735" customFormat="false" ht="15" hidden="false" customHeight="false" outlineLevel="0" collapsed="false">
      <c r="A735" s="95" t="n">
        <f aca="false">A723+1</f>
        <v>43055</v>
      </c>
      <c r="B735" s="96" t="s">
        <v>107</v>
      </c>
      <c r="C735" s="97" t="n">
        <v>0</v>
      </c>
      <c r="D735" s="0" t="n">
        <f aca="false">$C735*VLOOKUP($B735,FoodDB!$A$2:$I$1014,3,0)</f>
        <v>0</v>
      </c>
      <c r="E735" s="0" t="n">
        <f aca="false">$C735*VLOOKUP($B735,FoodDB!$A$2:$I$1014,4,0)</f>
        <v>0</v>
      </c>
      <c r="F735" s="0" t="n">
        <f aca="false">$C735*VLOOKUP($B735,FoodDB!$A$2:$I$1014,5,0)</f>
        <v>0</v>
      </c>
      <c r="G735" s="0" t="n">
        <f aca="false">$C735*VLOOKUP($B735,FoodDB!$A$2:$I$1014,6,0)</f>
        <v>0</v>
      </c>
      <c r="H735" s="0" t="n">
        <f aca="false">$C735*VLOOKUP($B735,FoodDB!$A$2:$I$1014,7,0)</f>
        <v>0</v>
      </c>
      <c r="I735" s="0" t="n">
        <f aca="false">$C735*VLOOKUP($B735,FoodDB!$A$2:$I$1014,8,0)</f>
        <v>0</v>
      </c>
      <c r="J735" s="0" t="n">
        <f aca="false">$C735*VLOOKUP($B735,FoodDB!$A$2:$I$1014,9,0)</f>
        <v>0</v>
      </c>
      <c r="L735" s="0" t="n">
        <f aca="false">SUM(G735:G741)</f>
        <v>0</v>
      </c>
      <c r="M735" s="0" t="n">
        <f aca="false">SUM(H735:H741)</f>
        <v>0</v>
      </c>
      <c r="N735" s="0" t="n">
        <f aca="false">SUM(I735:I741)</f>
        <v>0</v>
      </c>
      <c r="O735" s="0" t="n">
        <f aca="false">SUM(L735:N735)</f>
        <v>0</v>
      </c>
      <c r="P735" s="100" t="n">
        <f aca="false">VLOOKUP($A735,LossChart!$A$3:$AB$105,14,0)-L735</f>
        <v>753.005447739512</v>
      </c>
      <c r="Q735" s="100" t="n">
        <f aca="false">VLOOKUP($A735,LossChart!$A$3:$AB$105,15,0)-M735</f>
        <v>80</v>
      </c>
      <c r="R735" s="100" t="n">
        <f aca="false">VLOOKUP($A735,LossChart!$A$3:$AB$105,16,0)-N735</f>
        <v>482.474652711422</v>
      </c>
      <c r="S735" s="100" t="n">
        <f aca="false">VLOOKUP($A735,LossChart!$A$3:$AB$105,17,0)-O735</f>
        <v>1315.48010045093</v>
      </c>
    </row>
    <row r="736" customFormat="false" ht="15" hidden="false" customHeight="false" outlineLevel="0" collapsed="false">
      <c r="B736" s="96" t="s">
        <v>107</v>
      </c>
      <c r="C736" s="97" t="n">
        <v>0</v>
      </c>
      <c r="D736" s="0" t="n">
        <f aca="false">$C736*VLOOKUP($B736,FoodDB!$A$2:$I$1014,3,0)</f>
        <v>0</v>
      </c>
      <c r="E736" s="0" t="n">
        <f aca="false">$C736*VLOOKUP($B736,FoodDB!$A$2:$I$1014,4,0)</f>
        <v>0</v>
      </c>
      <c r="F736" s="0" t="n">
        <f aca="false">$C736*VLOOKUP($B736,FoodDB!$A$2:$I$1014,5,0)</f>
        <v>0</v>
      </c>
      <c r="G736" s="0" t="n">
        <f aca="false">$C736*VLOOKUP($B736,FoodDB!$A$2:$I$1014,6,0)</f>
        <v>0</v>
      </c>
      <c r="H736" s="0" t="n">
        <f aca="false">$C736*VLOOKUP($B736,FoodDB!$A$2:$I$1014,7,0)</f>
        <v>0</v>
      </c>
      <c r="I736" s="0" t="n">
        <f aca="false">$C736*VLOOKUP($B736,FoodDB!$A$2:$I$1014,8,0)</f>
        <v>0</v>
      </c>
      <c r="J736" s="0" t="n">
        <f aca="false">$C736*VLOOKUP($B736,FoodDB!$A$2:$I$1014,9,0)</f>
        <v>0</v>
      </c>
    </row>
    <row r="737" customFormat="false" ht="15" hidden="false" customHeight="false" outlineLevel="0" collapsed="false">
      <c r="B737" s="96" t="s">
        <v>107</v>
      </c>
      <c r="C737" s="97" t="n">
        <v>0</v>
      </c>
      <c r="D737" s="0" t="n">
        <f aca="false">$C737*VLOOKUP($B737,FoodDB!$A$2:$I$1014,3,0)</f>
        <v>0</v>
      </c>
      <c r="E737" s="0" t="n">
        <f aca="false">$C737*VLOOKUP($B737,FoodDB!$A$2:$I$1014,4,0)</f>
        <v>0</v>
      </c>
      <c r="F737" s="0" t="n">
        <f aca="false">$C737*VLOOKUP($B737,FoodDB!$A$2:$I$1014,5,0)</f>
        <v>0</v>
      </c>
      <c r="G737" s="0" t="n">
        <f aca="false">$C737*VLOOKUP($B737,FoodDB!$A$2:$I$1014,6,0)</f>
        <v>0</v>
      </c>
      <c r="H737" s="0" t="n">
        <f aca="false">$C737*VLOOKUP($B737,FoodDB!$A$2:$I$1014,7,0)</f>
        <v>0</v>
      </c>
      <c r="I737" s="0" t="n">
        <f aca="false">$C737*VLOOKUP($B737,FoodDB!$A$2:$I$1014,8,0)</f>
        <v>0</v>
      </c>
      <c r="J737" s="0" t="n">
        <f aca="false">$C737*VLOOKUP($B737,FoodDB!$A$2:$I$1014,9,0)</f>
        <v>0</v>
      </c>
    </row>
    <row r="738" customFormat="false" ht="15" hidden="false" customHeight="false" outlineLevel="0" collapsed="false">
      <c r="B738" s="96" t="s">
        <v>107</v>
      </c>
      <c r="C738" s="97" t="n">
        <v>0</v>
      </c>
      <c r="D738" s="0" t="n">
        <f aca="false">$C738*VLOOKUP($B738,FoodDB!$A$2:$I$1014,3,0)</f>
        <v>0</v>
      </c>
      <c r="E738" s="0" t="n">
        <f aca="false">$C738*VLOOKUP($B738,FoodDB!$A$2:$I$1014,4,0)</f>
        <v>0</v>
      </c>
      <c r="F738" s="0" t="n">
        <f aca="false">$C738*VLOOKUP($B738,FoodDB!$A$2:$I$1014,5,0)</f>
        <v>0</v>
      </c>
      <c r="G738" s="0" t="n">
        <f aca="false">$C738*VLOOKUP($B738,FoodDB!$A$2:$I$1014,6,0)</f>
        <v>0</v>
      </c>
      <c r="H738" s="0" t="n">
        <f aca="false">$C738*VLOOKUP($B738,FoodDB!$A$2:$I$1014,7,0)</f>
        <v>0</v>
      </c>
      <c r="I738" s="0" t="n">
        <f aca="false">$C738*VLOOKUP($B738,FoodDB!$A$2:$I$1014,8,0)</f>
        <v>0</v>
      </c>
      <c r="J738" s="0" t="n">
        <f aca="false">$C738*VLOOKUP($B738,FoodDB!$A$2:$I$1014,9,0)</f>
        <v>0</v>
      </c>
    </row>
    <row r="739" customFormat="false" ht="15" hidden="false" customHeight="false" outlineLevel="0" collapsed="false">
      <c r="B739" s="96" t="s">
        <v>107</v>
      </c>
      <c r="C739" s="97" t="n">
        <v>0</v>
      </c>
      <c r="D739" s="0" t="n">
        <f aca="false">$C739*VLOOKUP($B739,FoodDB!$A$2:$I$1014,3,0)</f>
        <v>0</v>
      </c>
      <c r="E739" s="0" t="n">
        <f aca="false">$C739*VLOOKUP($B739,FoodDB!$A$2:$I$1014,4,0)</f>
        <v>0</v>
      </c>
      <c r="F739" s="0" t="n">
        <f aca="false">$C739*VLOOKUP($B739,FoodDB!$A$2:$I$1014,5,0)</f>
        <v>0</v>
      </c>
      <c r="G739" s="0" t="n">
        <f aca="false">$C739*VLOOKUP($B739,FoodDB!$A$2:$I$1014,6,0)</f>
        <v>0</v>
      </c>
      <c r="H739" s="0" t="n">
        <f aca="false">$C739*VLOOKUP($B739,FoodDB!$A$2:$I$1014,7,0)</f>
        <v>0</v>
      </c>
      <c r="I739" s="0" t="n">
        <f aca="false">$C739*VLOOKUP($B739,FoodDB!$A$2:$I$1014,8,0)</f>
        <v>0</v>
      </c>
      <c r="J739" s="0" t="n">
        <f aca="false">$C739*VLOOKUP($B739,FoodDB!$A$2:$I$1014,9,0)</f>
        <v>0</v>
      </c>
    </row>
    <row r="740" customFormat="false" ht="15" hidden="false" customHeight="false" outlineLevel="0" collapsed="false">
      <c r="B740" s="96" t="s">
        <v>107</v>
      </c>
      <c r="C740" s="97" t="n">
        <v>0</v>
      </c>
      <c r="D740" s="0" t="n">
        <f aca="false">$C740*VLOOKUP($B740,FoodDB!$A$2:$I$1014,3,0)</f>
        <v>0</v>
      </c>
      <c r="E740" s="0" t="n">
        <f aca="false">$C740*VLOOKUP($B740,FoodDB!$A$2:$I$1014,4,0)</f>
        <v>0</v>
      </c>
      <c r="F740" s="0" t="n">
        <f aca="false">$C740*VLOOKUP($B740,FoodDB!$A$2:$I$1014,5,0)</f>
        <v>0</v>
      </c>
      <c r="G740" s="0" t="n">
        <f aca="false">$C740*VLOOKUP($B740,FoodDB!$A$2:$I$1014,6,0)</f>
        <v>0</v>
      </c>
      <c r="H740" s="0" t="n">
        <f aca="false">$C740*VLOOKUP($B740,FoodDB!$A$2:$I$1014,7,0)</f>
        <v>0</v>
      </c>
      <c r="I740" s="0" t="n">
        <f aca="false">$C740*VLOOKUP($B740,FoodDB!$A$2:$I$1014,8,0)</f>
        <v>0</v>
      </c>
      <c r="J740" s="0" t="n">
        <f aca="false">$C740*VLOOKUP($B740,FoodDB!$A$2:$I$1014,9,0)</f>
        <v>0</v>
      </c>
    </row>
    <row r="741" customFormat="false" ht="15" hidden="false" customHeight="false" outlineLevel="0" collapsed="false">
      <c r="B741" s="96" t="s">
        <v>107</v>
      </c>
      <c r="C741" s="97" t="n">
        <v>0</v>
      </c>
      <c r="D741" s="0" t="n">
        <f aca="false">$C741*VLOOKUP($B741,FoodDB!$A$2:$I$1014,3,0)</f>
        <v>0</v>
      </c>
      <c r="E741" s="0" t="n">
        <f aca="false">$C741*VLOOKUP($B741,FoodDB!$A$2:$I$1014,4,0)</f>
        <v>0</v>
      </c>
      <c r="F741" s="0" t="n">
        <f aca="false">$C741*VLOOKUP($B741,FoodDB!$A$2:$I$1014,5,0)</f>
        <v>0</v>
      </c>
      <c r="G741" s="0" t="n">
        <f aca="false">$C741*VLOOKUP($B741,FoodDB!$A$2:$I$1014,6,0)</f>
        <v>0</v>
      </c>
      <c r="H741" s="0" t="n">
        <f aca="false">$C741*VLOOKUP($B741,FoodDB!$A$2:$I$1014,7,0)</f>
        <v>0</v>
      </c>
      <c r="I741" s="0" t="n">
        <f aca="false">$C741*VLOOKUP($B741,FoodDB!$A$2:$I$1014,8,0)</f>
        <v>0</v>
      </c>
      <c r="J741" s="0" t="n">
        <f aca="false">$C741*VLOOKUP($B741,FoodDB!$A$2:$I$1014,9,0)</f>
        <v>0</v>
      </c>
    </row>
    <row r="742" customFormat="false" ht="15" hidden="false" customHeight="false" outlineLevel="0" collapsed="false">
      <c r="A742" s="0" t="s">
        <v>97</v>
      </c>
      <c r="G742" s="0" t="n">
        <f aca="false">SUM(G735:G741)</f>
        <v>0</v>
      </c>
      <c r="H742" s="0" t="n">
        <f aca="false">SUM(H735:H741)</f>
        <v>0</v>
      </c>
      <c r="I742" s="0" t="n">
        <f aca="false">SUM(I735:I741)</f>
        <v>0</v>
      </c>
      <c r="J742" s="0" t="n">
        <f aca="false">SUM(G742:I742)</f>
        <v>0</v>
      </c>
    </row>
    <row r="743" customFormat="false" ht="15" hidden="false" customHeight="false" outlineLevel="0" collapsed="false">
      <c r="A743" s="0" t="s">
        <v>101</v>
      </c>
      <c r="B743" s="0" t="s">
        <v>102</v>
      </c>
      <c r="E743" s="100"/>
      <c r="F743" s="100"/>
      <c r="G743" s="100" t="n">
        <f aca="false">VLOOKUP($A735,LossChart!$A$3:$AB$105,14,0)</f>
        <v>753.005447739512</v>
      </c>
      <c r="H743" s="100" t="n">
        <f aca="false">VLOOKUP($A735,LossChart!$A$3:$AB$105,15,0)</f>
        <v>80</v>
      </c>
      <c r="I743" s="100" t="n">
        <f aca="false">VLOOKUP($A735,LossChart!$A$3:$AB$105,16,0)</f>
        <v>482.474652711422</v>
      </c>
      <c r="J743" s="100" t="n">
        <f aca="false">VLOOKUP($A735,LossChart!$A$3:$AB$105,17,0)</f>
        <v>1315.48010045093</v>
      </c>
      <c r="K743" s="100"/>
    </row>
    <row r="744" customFormat="false" ht="15" hidden="false" customHeight="false" outlineLevel="0" collapsed="false">
      <c r="A744" s="0" t="s">
        <v>103</v>
      </c>
      <c r="G744" s="0" t="n">
        <f aca="false">G743-G742</f>
        <v>753.005447739512</v>
      </c>
      <c r="H744" s="0" t="n">
        <f aca="false">H743-H742</f>
        <v>80</v>
      </c>
      <c r="I744" s="0" t="n">
        <f aca="false">I743-I742</f>
        <v>482.474652711422</v>
      </c>
      <c r="J744" s="0" t="n">
        <f aca="false">J743-J742</f>
        <v>1315.48010045093</v>
      </c>
    </row>
    <row r="746" customFormat="false" ht="60" hidden="false" customHeight="false" outlineLevel="0" collapsed="false">
      <c r="A746" s="21" t="s">
        <v>63</v>
      </c>
      <c r="B746" s="21" t="s">
        <v>92</v>
      </c>
      <c r="C746" s="21" t="s">
        <v>93</v>
      </c>
      <c r="D746" s="94" t="str">
        <f aca="false">FoodDB!$C$1</f>
        <v>Fat
(g)</v>
      </c>
      <c r="E746" s="94" t="str">
        <f aca="false">FoodDB!$D$1</f>
        <v> Carbs
(g)</v>
      </c>
      <c r="F746" s="94" t="str">
        <f aca="false">FoodDB!$E$1</f>
        <v>Protein
(g)</v>
      </c>
      <c r="G746" s="94" t="str">
        <f aca="false">FoodDB!$F$1</f>
        <v>Fat
(Cal)</v>
      </c>
      <c r="H746" s="94" t="str">
        <f aca="false">FoodDB!$G$1</f>
        <v>Carb
(Cal)</v>
      </c>
      <c r="I746" s="94" t="str">
        <f aca="false">FoodDB!$H$1</f>
        <v>Protein
(Cal)</v>
      </c>
      <c r="J746" s="94" t="str">
        <f aca="false">FoodDB!$I$1</f>
        <v>Total
Calories</v>
      </c>
      <c r="K746" s="94"/>
      <c r="L746" s="94" t="s">
        <v>109</v>
      </c>
      <c r="M746" s="94" t="s">
        <v>110</v>
      </c>
      <c r="N746" s="94" t="s">
        <v>111</v>
      </c>
      <c r="O746" s="94" t="s">
        <v>112</v>
      </c>
      <c r="P746" s="94" t="s">
        <v>117</v>
      </c>
      <c r="Q746" s="94" t="s">
        <v>118</v>
      </c>
      <c r="R746" s="94" t="s">
        <v>119</v>
      </c>
      <c r="S746" s="94" t="s">
        <v>120</v>
      </c>
    </row>
    <row r="747" customFormat="false" ht="15" hidden="false" customHeight="false" outlineLevel="0" collapsed="false">
      <c r="A747" s="95" t="n">
        <f aca="false">A735+1</f>
        <v>43056</v>
      </c>
      <c r="B747" s="96" t="s">
        <v>107</v>
      </c>
      <c r="C747" s="97" t="n">
        <v>0</v>
      </c>
      <c r="D747" s="0" t="n">
        <f aca="false">$C747*VLOOKUP($B747,FoodDB!$A$2:$I$1014,3,0)</f>
        <v>0</v>
      </c>
      <c r="E747" s="0" t="n">
        <f aca="false">$C747*VLOOKUP($B747,FoodDB!$A$2:$I$1014,4,0)</f>
        <v>0</v>
      </c>
      <c r="F747" s="0" t="n">
        <f aca="false">$C747*VLOOKUP($B747,FoodDB!$A$2:$I$1014,5,0)</f>
        <v>0</v>
      </c>
      <c r="G747" s="0" t="n">
        <f aca="false">$C747*VLOOKUP($B747,FoodDB!$A$2:$I$1014,6,0)</f>
        <v>0</v>
      </c>
      <c r="H747" s="0" t="n">
        <f aca="false">$C747*VLOOKUP($B747,FoodDB!$A$2:$I$1014,7,0)</f>
        <v>0</v>
      </c>
      <c r="I747" s="0" t="n">
        <f aca="false">$C747*VLOOKUP($B747,FoodDB!$A$2:$I$1014,8,0)</f>
        <v>0</v>
      </c>
      <c r="J747" s="0" t="n">
        <f aca="false">$C747*VLOOKUP($B747,FoodDB!$A$2:$I$1014,9,0)</f>
        <v>0</v>
      </c>
      <c r="L747" s="0" t="n">
        <f aca="false">SUM(G747:G753)</f>
        <v>0</v>
      </c>
      <c r="M747" s="0" t="n">
        <f aca="false">SUM(H747:H753)</f>
        <v>0</v>
      </c>
      <c r="N747" s="0" t="n">
        <f aca="false">SUM(I747:I753)</f>
        <v>0</v>
      </c>
      <c r="O747" s="0" t="n">
        <f aca="false">SUM(L747:N747)</f>
        <v>0</v>
      </c>
      <c r="P747" s="100" t="n">
        <f aca="false">VLOOKUP($A747,LossChart!$A$3:$AB$105,14,0)-L747</f>
        <v>757.970698935173</v>
      </c>
      <c r="Q747" s="100" t="n">
        <f aca="false">VLOOKUP($A747,LossChart!$A$3:$AB$105,15,0)-M747</f>
        <v>80</v>
      </c>
      <c r="R747" s="100" t="n">
        <f aca="false">VLOOKUP($A747,LossChart!$A$3:$AB$105,16,0)-N747</f>
        <v>482.474652711422</v>
      </c>
      <c r="S747" s="100" t="n">
        <f aca="false">VLOOKUP($A747,LossChart!$A$3:$AB$105,17,0)-O747</f>
        <v>1320.4453516466</v>
      </c>
    </row>
    <row r="748" customFormat="false" ht="15" hidden="false" customHeight="false" outlineLevel="0" collapsed="false">
      <c r="B748" s="96" t="s">
        <v>107</v>
      </c>
      <c r="C748" s="97" t="n">
        <v>0</v>
      </c>
      <c r="D748" s="0" t="n">
        <f aca="false">$C748*VLOOKUP($B748,FoodDB!$A$2:$I$1014,3,0)</f>
        <v>0</v>
      </c>
      <c r="E748" s="0" t="n">
        <f aca="false">$C748*VLOOKUP($B748,FoodDB!$A$2:$I$1014,4,0)</f>
        <v>0</v>
      </c>
      <c r="F748" s="0" t="n">
        <f aca="false">$C748*VLOOKUP($B748,FoodDB!$A$2:$I$1014,5,0)</f>
        <v>0</v>
      </c>
      <c r="G748" s="0" t="n">
        <f aca="false">$C748*VLOOKUP($B748,FoodDB!$A$2:$I$1014,6,0)</f>
        <v>0</v>
      </c>
      <c r="H748" s="0" t="n">
        <f aca="false">$C748*VLOOKUP($B748,FoodDB!$A$2:$I$1014,7,0)</f>
        <v>0</v>
      </c>
      <c r="I748" s="0" t="n">
        <f aca="false">$C748*VLOOKUP($B748,FoodDB!$A$2:$I$1014,8,0)</f>
        <v>0</v>
      </c>
      <c r="J748" s="0" t="n">
        <f aca="false">$C748*VLOOKUP($B748,FoodDB!$A$2:$I$1014,9,0)</f>
        <v>0</v>
      </c>
    </row>
    <row r="749" customFormat="false" ht="15" hidden="false" customHeight="false" outlineLevel="0" collapsed="false">
      <c r="B749" s="96" t="s">
        <v>107</v>
      </c>
      <c r="C749" s="97" t="n">
        <v>0</v>
      </c>
      <c r="D749" s="0" t="n">
        <f aca="false">$C749*VLOOKUP($B749,FoodDB!$A$2:$I$1014,3,0)</f>
        <v>0</v>
      </c>
      <c r="E749" s="0" t="n">
        <f aca="false">$C749*VLOOKUP($B749,FoodDB!$A$2:$I$1014,4,0)</f>
        <v>0</v>
      </c>
      <c r="F749" s="0" t="n">
        <f aca="false">$C749*VLOOKUP($B749,FoodDB!$A$2:$I$1014,5,0)</f>
        <v>0</v>
      </c>
      <c r="G749" s="0" t="n">
        <f aca="false">$C749*VLOOKUP($B749,FoodDB!$A$2:$I$1014,6,0)</f>
        <v>0</v>
      </c>
      <c r="H749" s="0" t="n">
        <f aca="false">$C749*VLOOKUP($B749,FoodDB!$A$2:$I$1014,7,0)</f>
        <v>0</v>
      </c>
      <c r="I749" s="0" t="n">
        <f aca="false">$C749*VLOOKUP($B749,FoodDB!$A$2:$I$1014,8,0)</f>
        <v>0</v>
      </c>
      <c r="J749" s="0" t="n">
        <f aca="false">$C749*VLOOKUP($B749,FoodDB!$A$2:$I$1014,9,0)</f>
        <v>0</v>
      </c>
    </row>
    <row r="750" customFormat="false" ht="15" hidden="false" customHeight="false" outlineLevel="0" collapsed="false">
      <c r="B750" s="96" t="s">
        <v>107</v>
      </c>
      <c r="C750" s="97" t="n">
        <v>0</v>
      </c>
      <c r="D750" s="0" t="n">
        <f aca="false">$C750*VLOOKUP($B750,FoodDB!$A$2:$I$1014,3,0)</f>
        <v>0</v>
      </c>
      <c r="E750" s="0" t="n">
        <f aca="false">$C750*VLOOKUP($B750,FoodDB!$A$2:$I$1014,4,0)</f>
        <v>0</v>
      </c>
      <c r="F750" s="0" t="n">
        <f aca="false">$C750*VLOOKUP($B750,FoodDB!$A$2:$I$1014,5,0)</f>
        <v>0</v>
      </c>
      <c r="G750" s="0" t="n">
        <f aca="false">$C750*VLOOKUP($B750,FoodDB!$A$2:$I$1014,6,0)</f>
        <v>0</v>
      </c>
      <c r="H750" s="0" t="n">
        <f aca="false">$C750*VLOOKUP($B750,FoodDB!$A$2:$I$1014,7,0)</f>
        <v>0</v>
      </c>
      <c r="I750" s="0" t="n">
        <f aca="false">$C750*VLOOKUP($B750,FoodDB!$A$2:$I$1014,8,0)</f>
        <v>0</v>
      </c>
      <c r="J750" s="0" t="n">
        <f aca="false">$C750*VLOOKUP($B750,FoodDB!$A$2:$I$1014,9,0)</f>
        <v>0</v>
      </c>
    </row>
    <row r="751" customFormat="false" ht="15" hidden="false" customHeight="false" outlineLevel="0" collapsed="false">
      <c r="B751" s="96" t="s">
        <v>107</v>
      </c>
      <c r="C751" s="97" t="n">
        <v>0</v>
      </c>
      <c r="D751" s="0" t="n">
        <f aca="false">$C751*VLOOKUP($B751,FoodDB!$A$2:$I$1014,3,0)</f>
        <v>0</v>
      </c>
      <c r="E751" s="0" t="n">
        <f aca="false">$C751*VLOOKUP($B751,FoodDB!$A$2:$I$1014,4,0)</f>
        <v>0</v>
      </c>
      <c r="F751" s="0" t="n">
        <f aca="false">$C751*VLOOKUP($B751,FoodDB!$A$2:$I$1014,5,0)</f>
        <v>0</v>
      </c>
      <c r="G751" s="0" t="n">
        <f aca="false">$C751*VLOOKUP($B751,FoodDB!$A$2:$I$1014,6,0)</f>
        <v>0</v>
      </c>
      <c r="H751" s="0" t="n">
        <f aca="false">$C751*VLOOKUP($B751,FoodDB!$A$2:$I$1014,7,0)</f>
        <v>0</v>
      </c>
      <c r="I751" s="0" t="n">
        <f aca="false">$C751*VLOOKUP($B751,FoodDB!$A$2:$I$1014,8,0)</f>
        <v>0</v>
      </c>
      <c r="J751" s="0" t="n">
        <f aca="false">$C751*VLOOKUP($B751,FoodDB!$A$2:$I$1014,9,0)</f>
        <v>0</v>
      </c>
    </row>
    <row r="752" customFormat="false" ht="15" hidden="false" customHeight="false" outlineLevel="0" collapsed="false">
      <c r="B752" s="96" t="s">
        <v>107</v>
      </c>
      <c r="C752" s="97" t="n">
        <v>0</v>
      </c>
      <c r="D752" s="0" t="n">
        <f aca="false">$C752*VLOOKUP($B752,FoodDB!$A$2:$I$1014,3,0)</f>
        <v>0</v>
      </c>
      <c r="E752" s="0" t="n">
        <f aca="false">$C752*VLOOKUP($B752,FoodDB!$A$2:$I$1014,4,0)</f>
        <v>0</v>
      </c>
      <c r="F752" s="0" t="n">
        <f aca="false">$C752*VLOOKUP($B752,FoodDB!$A$2:$I$1014,5,0)</f>
        <v>0</v>
      </c>
      <c r="G752" s="0" t="n">
        <f aca="false">$C752*VLOOKUP($B752,FoodDB!$A$2:$I$1014,6,0)</f>
        <v>0</v>
      </c>
      <c r="H752" s="0" t="n">
        <f aca="false">$C752*VLOOKUP($B752,FoodDB!$A$2:$I$1014,7,0)</f>
        <v>0</v>
      </c>
      <c r="I752" s="0" t="n">
        <f aca="false">$C752*VLOOKUP($B752,FoodDB!$A$2:$I$1014,8,0)</f>
        <v>0</v>
      </c>
      <c r="J752" s="0" t="n">
        <f aca="false">$C752*VLOOKUP($B752,FoodDB!$A$2:$I$1014,9,0)</f>
        <v>0</v>
      </c>
    </row>
    <row r="753" customFormat="false" ht="15" hidden="false" customHeight="false" outlineLevel="0" collapsed="false">
      <c r="B753" s="96" t="s">
        <v>107</v>
      </c>
      <c r="C753" s="97" t="n">
        <v>0</v>
      </c>
      <c r="D753" s="0" t="n">
        <f aca="false">$C753*VLOOKUP($B753,FoodDB!$A$2:$I$1014,3,0)</f>
        <v>0</v>
      </c>
      <c r="E753" s="0" t="n">
        <f aca="false">$C753*VLOOKUP($B753,FoodDB!$A$2:$I$1014,4,0)</f>
        <v>0</v>
      </c>
      <c r="F753" s="0" t="n">
        <f aca="false">$C753*VLOOKUP($B753,FoodDB!$A$2:$I$1014,5,0)</f>
        <v>0</v>
      </c>
      <c r="G753" s="0" t="n">
        <f aca="false">$C753*VLOOKUP($B753,FoodDB!$A$2:$I$1014,6,0)</f>
        <v>0</v>
      </c>
      <c r="H753" s="0" t="n">
        <f aca="false">$C753*VLOOKUP($B753,FoodDB!$A$2:$I$1014,7,0)</f>
        <v>0</v>
      </c>
      <c r="I753" s="0" t="n">
        <f aca="false">$C753*VLOOKUP($B753,FoodDB!$A$2:$I$1014,8,0)</f>
        <v>0</v>
      </c>
      <c r="J753" s="0" t="n">
        <f aca="false">$C753*VLOOKUP($B753,FoodDB!$A$2:$I$1014,9,0)</f>
        <v>0</v>
      </c>
    </row>
    <row r="754" customFormat="false" ht="15" hidden="false" customHeight="false" outlineLevel="0" collapsed="false">
      <c r="A754" s="0" t="s">
        <v>97</v>
      </c>
      <c r="G754" s="0" t="n">
        <f aca="false">SUM(G747:G753)</f>
        <v>0</v>
      </c>
      <c r="H754" s="0" t="n">
        <f aca="false">SUM(H747:H753)</f>
        <v>0</v>
      </c>
      <c r="I754" s="0" t="n">
        <f aca="false">SUM(I747:I753)</f>
        <v>0</v>
      </c>
      <c r="J754" s="0" t="n">
        <f aca="false">SUM(G754:I754)</f>
        <v>0</v>
      </c>
    </row>
    <row r="755" customFormat="false" ht="15" hidden="false" customHeight="false" outlineLevel="0" collapsed="false">
      <c r="A755" s="0" t="s">
        <v>101</v>
      </c>
      <c r="B755" s="0" t="s">
        <v>102</v>
      </c>
      <c r="E755" s="100"/>
      <c r="F755" s="100"/>
      <c r="G755" s="100" t="n">
        <f aca="false">VLOOKUP($A747,LossChart!$A$3:$AB$105,14,0)</f>
        <v>757.970698935173</v>
      </c>
      <c r="H755" s="100" t="n">
        <f aca="false">VLOOKUP($A747,LossChart!$A$3:$AB$105,15,0)</f>
        <v>80</v>
      </c>
      <c r="I755" s="100" t="n">
        <f aca="false">VLOOKUP($A747,LossChart!$A$3:$AB$105,16,0)</f>
        <v>482.474652711422</v>
      </c>
      <c r="J755" s="100" t="n">
        <f aca="false">VLOOKUP($A747,LossChart!$A$3:$AB$105,17,0)</f>
        <v>1320.4453516466</v>
      </c>
      <c r="K755" s="100"/>
    </row>
    <row r="756" customFormat="false" ht="15" hidden="false" customHeight="false" outlineLevel="0" collapsed="false">
      <c r="A756" s="0" t="s">
        <v>103</v>
      </c>
      <c r="G756" s="0" t="n">
        <f aca="false">G755-G754</f>
        <v>757.970698935173</v>
      </c>
      <c r="H756" s="0" t="n">
        <f aca="false">H755-H754</f>
        <v>80</v>
      </c>
      <c r="I756" s="0" t="n">
        <f aca="false">I755-I754</f>
        <v>482.474652711422</v>
      </c>
      <c r="J756" s="0" t="n">
        <f aca="false">J755-J754</f>
        <v>1320.4453516466</v>
      </c>
    </row>
    <row r="758" customFormat="false" ht="60" hidden="false" customHeight="false" outlineLevel="0" collapsed="false">
      <c r="A758" s="21" t="s">
        <v>63</v>
      </c>
      <c r="B758" s="21" t="s">
        <v>92</v>
      </c>
      <c r="C758" s="21" t="s">
        <v>93</v>
      </c>
      <c r="D758" s="94" t="str">
        <f aca="false">FoodDB!$C$1</f>
        <v>Fat
(g)</v>
      </c>
      <c r="E758" s="94" t="str">
        <f aca="false">FoodDB!$D$1</f>
        <v> Carbs
(g)</v>
      </c>
      <c r="F758" s="94" t="str">
        <f aca="false">FoodDB!$E$1</f>
        <v>Protein
(g)</v>
      </c>
      <c r="G758" s="94" t="str">
        <f aca="false">FoodDB!$F$1</f>
        <v>Fat
(Cal)</v>
      </c>
      <c r="H758" s="94" t="str">
        <f aca="false">FoodDB!$G$1</f>
        <v>Carb
(Cal)</v>
      </c>
      <c r="I758" s="94" t="str">
        <f aca="false">FoodDB!$H$1</f>
        <v>Protein
(Cal)</v>
      </c>
      <c r="J758" s="94" t="str">
        <f aca="false">FoodDB!$I$1</f>
        <v>Total
Calories</v>
      </c>
      <c r="K758" s="94"/>
      <c r="L758" s="94" t="s">
        <v>109</v>
      </c>
      <c r="M758" s="94" t="s">
        <v>110</v>
      </c>
      <c r="N758" s="94" t="s">
        <v>111</v>
      </c>
      <c r="O758" s="94" t="s">
        <v>112</v>
      </c>
      <c r="P758" s="94" t="s">
        <v>117</v>
      </c>
      <c r="Q758" s="94" t="s">
        <v>118</v>
      </c>
      <c r="R758" s="94" t="s">
        <v>119</v>
      </c>
      <c r="S758" s="94" t="s">
        <v>120</v>
      </c>
    </row>
    <row r="759" customFormat="false" ht="15" hidden="false" customHeight="false" outlineLevel="0" collapsed="false">
      <c r="A759" s="95" t="n">
        <f aca="false">A747+1</f>
        <v>43057</v>
      </c>
      <c r="B759" s="96" t="s">
        <v>107</v>
      </c>
      <c r="C759" s="97" t="n">
        <v>0</v>
      </c>
      <c r="D759" s="0" t="n">
        <f aca="false">$C759*VLOOKUP($B759,FoodDB!$A$2:$I$1014,3,0)</f>
        <v>0</v>
      </c>
      <c r="E759" s="0" t="n">
        <f aca="false">$C759*VLOOKUP($B759,FoodDB!$A$2:$I$1014,4,0)</f>
        <v>0</v>
      </c>
      <c r="F759" s="0" t="n">
        <f aca="false">$C759*VLOOKUP($B759,FoodDB!$A$2:$I$1014,5,0)</f>
        <v>0</v>
      </c>
      <c r="G759" s="0" t="n">
        <f aca="false">$C759*VLOOKUP($B759,FoodDB!$A$2:$I$1014,6,0)</f>
        <v>0</v>
      </c>
      <c r="H759" s="0" t="n">
        <f aca="false">$C759*VLOOKUP($B759,FoodDB!$A$2:$I$1014,7,0)</f>
        <v>0</v>
      </c>
      <c r="I759" s="0" t="n">
        <f aca="false">$C759*VLOOKUP($B759,FoodDB!$A$2:$I$1014,8,0)</f>
        <v>0</v>
      </c>
      <c r="J759" s="0" t="n">
        <f aca="false">$C759*VLOOKUP($B759,FoodDB!$A$2:$I$1014,9,0)</f>
        <v>0</v>
      </c>
      <c r="L759" s="0" t="n">
        <f aca="false">SUM(G759:G765)</f>
        <v>0</v>
      </c>
      <c r="M759" s="0" t="n">
        <f aca="false">SUM(H759:H765)</f>
        <v>0</v>
      </c>
      <c r="N759" s="0" t="n">
        <f aca="false">SUM(I759:I765)</f>
        <v>0</v>
      </c>
      <c r="O759" s="0" t="n">
        <f aca="false">SUM(L759:N759)</f>
        <v>0</v>
      </c>
      <c r="P759" s="100" t="n">
        <f aca="false">VLOOKUP($A759,LossChart!$A$3:$AB$105,14,0)-L759</f>
        <v>762.891972191673</v>
      </c>
      <c r="Q759" s="100" t="n">
        <f aca="false">VLOOKUP($A759,LossChart!$A$3:$AB$105,15,0)-M759</f>
        <v>80</v>
      </c>
      <c r="R759" s="100" t="n">
        <f aca="false">VLOOKUP($A759,LossChart!$A$3:$AB$105,16,0)-N759</f>
        <v>482.474652711422</v>
      </c>
      <c r="S759" s="100" t="n">
        <f aca="false">VLOOKUP($A759,LossChart!$A$3:$AB$105,17,0)-O759</f>
        <v>1325.3666249031</v>
      </c>
    </row>
    <row r="760" customFormat="false" ht="15" hidden="false" customHeight="false" outlineLevel="0" collapsed="false">
      <c r="B760" s="96" t="s">
        <v>107</v>
      </c>
      <c r="C760" s="97" t="n">
        <v>0</v>
      </c>
      <c r="D760" s="0" t="n">
        <f aca="false">$C760*VLOOKUP($B760,FoodDB!$A$2:$I$1014,3,0)</f>
        <v>0</v>
      </c>
      <c r="E760" s="0" t="n">
        <f aca="false">$C760*VLOOKUP($B760,FoodDB!$A$2:$I$1014,4,0)</f>
        <v>0</v>
      </c>
      <c r="F760" s="0" t="n">
        <f aca="false">$C760*VLOOKUP($B760,FoodDB!$A$2:$I$1014,5,0)</f>
        <v>0</v>
      </c>
      <c r="G760" s="0" t="n">
        <f aca="false">$C760*VLOOKUP($B760,FoodDB!$A$2:$I$1014,6,0)</f>
        <v>0</v>
      </c>
      <c r="H760" s="0" t="n">
        <f aca="false">$C760*VLOOKUP($B760,FoodDB!$A$2:$I$1014,7,0)</f>
        <v>0</v>
      </c>
      <c r="I760" s="0" t="n">
        <f aca="false">$C760*VLOOKUP($B760,FoodDB!$A$2:$I$1014,8,0)</f>
        <v>0</v>
      </c>
      <c r="J760" s="0" t="n">
        <f aca="false">$C760*VLOOKUP($B760,FoodDB!$A$2:$I$1014,9,0)</f>
        <v>0</v>
      </c>
    </row>
    <row r="761" customFormat="false" ht="15" hidden="false" customHeight="false" outlineLevel="0" collapsed="false">
      <c r="B761" s="96" t="s">
        <v>107</v>
      </c>
      <c r="C761" s="97" t="n">
        <v>0</v>
      </c>
      <c r="D761" s="0" t="n">
        <f aca="false">$C761*VLOOKUP($B761,FoodDB!$A$2:$I$1014,3,0)</f>
        <v>0</v>
      </c>
      <c r="E761" s="0" t="n">
        <f aca="false">$C761*VLOOKUP($B761,FoodDB!$A$2:$I$1014,4,0)</f>
        <v>0</v>
      </c>
      <c r="F761" s="0" t="n">
        <f aca="false">$C761*VLOOKUP($B761,FoodDB!$A$2:$I$1014,5,0)</f>
        <v>0</v>
      </c>
      <c r="G761" s="0" t="n">
        <f aca="false">$C761*VLOOKUP($B761,FoodDB!$A$2:$I$1014,6,0)</f>
        <v>0</v>
      </c>
      <c r="H761" s="0" t="n">
        <f aca="false">$C761*VLOOKUP($B761,FoodDB!$A$2:$I$1014,7,0)</f>
        <v>0</v>
      </c>
      <c r="I761" s="0" t="n">
        <f aca="false">$C761*VLOOKUP($B761,FoodDB!$A$2:$I$1014,8,0)</f>
        <v>0</v>
      </c>
      <c r="J761" s="0" t="n">
        <f aca="false">$C761*VLOOKUP($B761,FoodDB!$A$2:$I$1014,9,0)</f>
        <v>0</v>
      </c>
    </row>
    <row r="762" customFormat="false" ht="15" hidden="false" customHeight="false" outlineLevel="0" collapsed="false">
      <c r="B762" s="96" t="s">
        <v>107</v>
      </c>
      <c r="C762" s="97" t="n">
        <v>0</v>
      </c>
      <c r="D762" s="0" t="n">
        <f aca="false">$C762*VLOOKUP($B762,FoodDB!$A$2:$I$1014,3,0)</f>
        <v>0</v>
      </c>
      <c r="E762" s="0" t="n">
        <f aca="false">$C762*VLOOKUP($B762,FoodDB!$A$2:$I$1014,4,0)</f>
        <v>0</v>
      </c>
      <c r="F762" s="0" t="n">
        <f aca="false">$C762*VLOOKUP($B762,FoodDB!$A$2:$I$1014,5,0)</f>
        <v>0</v>
      </c>
      <c r="G762" s="0" t="n">
        <f aca="false">$C762*VLOOKUP($B762,FoodDB!$A$2:$I$1014,6,0)</f>
        <v>0</v>
      </c>
      <c r="H762" s="0" t="n">
        <f aca="false">$C762*VLOOKUP($B762,FoodDB!$A$2:$I$1014,7,0)</f>
        <v>0</v>
      </c>
      <c r="I762" s="0" t="n">
        <f aca="false">$C762*VLOOKUP($B762,FoodDB!$A$2:$I$1014,8,0)</f>
        <v>0</v>
      </c>
      <c r="J762" s="0" t="n">
        <f aca="false">$C762*VLOOKUP($B762,FoodDB!$A$2:$I$1014,9,0)</f>
        <v>0</v>
      </c>
    </row>
    <row r="763" customFormat="false" ht="15" hidden="false" customHeight="false" outlineLevel="0" collapsed="false">
      <c r="B763" s="96" t="s">
        <v>107</v>
      </c>
      <c r="C763" s="97" t="n">
        <v>0</v>
      </c>
      <c r="D763" s="0" t="n">
        <f aca="false">$C763*VLOOKUP($B763,FoodDB!$A$2:$I$1014,3,0)</f>
        <v>0</v>
      </c>
      <c r="E763" s="0" t="n">
        <f aca="false">$C763*VLOOKUP($B763,FoodDB!$A$2:$I$1014,4,0)</f>
        <v>0</v>
      </c>
      <c r="F763" s="0" t="n">
        <f aca="false">$C763*VLOOKUP($B763,FoodDB!$A$2:$I$1014,5,0)</f>
        <v>0</v>
      </c>
      <c r="G763" s="0" t="n">
        <f aca="false">$C763*VLOOKUP($B763,FoodDB!$A$2:$I$1014,6,0)</f>
        <v>0</v>
      </c>
      <c r="H763" s="0" t="n">
        <f aca="false">$C763*VLOOKUP($B763,FoodDB!$A$2:$I$1014,7,0)</f>
        <v>0</v>
      </c>
      <c r="I763" s="0" t="n">
        <f aca="false">$C763*VLOOKUP($B763,FoodDB!$A$2:$I$1014,8,0)</f>
        <v>0</v>
      </c>
      <c r="J763" s="0" t="n">
        <f aca="false">$C763*VLOOKUP($B763,FoodDB!$A$2:$I$1014,9,0)</f>
        <v>0</v>
      </c>
    </row>
    <row r="764" customFormat="false" ht="15" hidden="false" customHeight="false" outlineLevel="0" collapsed="false">
      <c r="B764" s="96" t="s">
        <v>107</v>
      </c>
      <c r="C764" s="97" t="n">
        <v>0</v>
      </c>
      <c r="D764" s="0" t="n">
        <f aca="false">$C764*VLOOKUP($B764,FoodDB!$A$2:$I$1014,3,0)</f>
        <v>0</v>
      </c>
      <c r="E764" s="0" t="n">
        <f aca="false">$C764*VLOOKUP($B764,FoodDB!$A$2:$I$1014,4,0)</f>
        <v>0</v>
      </c>
      <c r="F764" s="0" t="n">
        <f aca="false">$C764*VLOOKUP($B764,FoodDB!$A$2:$I$1014,5,0)</f>
        <v>0</v>
      </c>
      <c r="G764" s="0" t="n">
        <f aca="false">$C764*VLOOKUP($B764,FoodDB!$A$2:$I$1014,6,0)</f>
        <v>0</v>
      </c>
      <c r="H764" s="0" t="n">
        <f aca="false">$C764*VLOOKUP($B764,FoodDB!$A$2:$I$1014,7,0)</f>
        <v>0</v>
      </c>
      <c r="I764" s="0" t="n">
        <f aca="false">$C764*VLOOKUP($B764,FoodDB!$A$2:$I$1014,8,0)</f>
        <v>0</v>
      </c>
      <c r="J764" s="0" t="n">
        <f aca="false">$C764*VLOOKUP($B764,FoodDB!$A$2:$I$1014,9,0)</f>
        <v>0</v>
      </c>
    </row>
    <row r="765" customFormat="false" ht="15" hidden="false" customHeight="false" outlineLevel="0" collapsed="false">
      <c r="B765" s="96" t="s">
        <v>107</v>
      </c>
      <c r="C765" s="97" t="n">
        <v>0</v>
      </c>
      <c r="D765" s="0" t="n">
        <f aca="false">$C765*VLOOKUP($B765,FoodDB!$A$2:$I$1014,3,0)</f>
        <v>0</v>
      </c>
      <c r="E765" s="0" t="n">
        <f aca="false">$C765*VLOOKUP($B765,FoodDB!$A$2:$I$1014,4,0)</f>
        <v>0</v>
      </c>
      <c r="F765" s="0" t="n">
        <f aca="false">$C765*VLOOKUP($B765,FoodDB!$A$2:$I$1014,5,0)</f>
        <v>0</v>
      </c>
      <c r="G765" s="0" t="n">
        <f aca="false">$C765*VLOOKUP($B765,FoodDB!$A$2:$I$1014,6,0)</f>
        <v>0</v>
      </c>
      <c r="H765" s="0" t="n">
        <f aca="false">$C765*VLOOKUP($B765,FoodDB!$A$2:$I$1014,7,0)</f>
        <v>0</v>
      </c>
      <c r="I765" s="0" t="n">
        <f aca="false">$C765*VLOOKUP($B765,FoodDB!$A$2:$I$1014,8,0)</f>
        <v>0</v>
      </c>
      <c r="J765" s="0" t="n">
        <f aca="false">$C765*VLOOKUP($B765,FoodDB!$A$2:$I$1014,9,0)</f>
        <v>0</v>
      </c>
    </row>
    <row r="766" customFormat="false" ht="15" hidden="false" customHeight="false" outlineLevel="0" collapsed="false">
      <c r="A766" s="0" t="s">
        <v>97</v>
      </c>
      <c r="G766" s="0" t="n">
        <f aca="false">SUM(G759:G765)</f>
        <v>0</v>
      </c>
      <c r="H766" s="0" t="n">
        <f aca="false">SUM(H759:H765)</f>
        <v>0</v>
      </c>
      <c r="I766" s="0" t="n">
        <f aca="false">SUM(I759:I765)</f>
        <v>0</v>
      </c>
      <c r="J766" s="0" t="n">
        <f aca="false">SUM(G766:I766)</f>
        <v>0</v>
      </c>
    </row>
    <row r="767" customFormat="false" ht="15" hidden="false" customHeight="false" outlineLevel="0" collapsed="false">
      <c r="A767" s="0" t="s">
        <v>101</v>
      </c>
      <c r="B767" s="0" t="s">
        <v>102</v>
      </c>
      <c r="E767" s="100"/>
      <c r="F767" s="100"/>
      <c r="G767" s="100" t="n">
        <f aca="false">VLOOKUP($A759,LossChart!$A$3:$AB$105,14,0)</f>
        <v>762.891972191673</v>
      </c>
      <c r="H767" s="100" t="n">
        <f aca="false">VLOOKUP($A759,LossChart!$A$3:$AB$105,15,0)</f>
        <v>80</v>
      </c>
      <c r="I767" s="100" t="n">
        <f aca="false">VLOOKUP($A759,LossChart!$A$3:$AB$105,16,0)</f>
        <v>482.474652711422</v>
      </c>
      <c r="J767" s="100" t="n">
        <f aca="false">VLOOKUP($A759,LossChart!$A$3:$AB$105,17,0)</f>
        <v>1325.3666249031</v>
      </c>
      <c r="K767" s="100"/>
    </row>
    <row r="768" customFormat="false" ht="15" hidden="false" customHeight="false" outlineLevel="0" collapsed="false">
      <c r="A768" s="0" t="s">
        <v>103</v>
      </c>
      <c r="G768" s="0" t="n">
        <f aca="false">G767-G766</f>
        <v>762.891972191673</v>
      </c>
      <c r="H768" s="0" t="n">
        <f aca="false">H767-H766</f>
        <v>80</v>
      </c>
      <c r="I768" s="0" t="n">
        <f aca="false">I767-I766</f>
        <v>482.474652711422</v>
      </c>
      <c r="J768" s="0" t="n">
        <f aca="false">J767-J766</f>
        <v>1325.3666249031</v>
      </c>
    </row>
    <row r="770" customFormat="false" ht="60" hidden="false" customHeight="false" outlineLevel="0" collapsed="false">
      <c r="A770" s="21" t="s">
        <v>63</v>
      </c>
      <c r="B770" s="21" t="s">
        <v>92</v>
      </c>
      <c r="C770" s="21" t="s">
        <v>93</v>
      </c>
      <c r="D770" s="94" t="str">
        <f aca="false">FoodDB!$C$1</f>
        <v>Fat
(g)</v>
      </c>
      <c r="E770" s="94" t="str">
        <f aca="false">FoodDB!$D$1</f>
        <v> Carbs
(g)</v>
      </c>
      <c r="F770" s="94" t="str">
        <f aca="false">FoodDB!$E$1</f>
        <v>Protein
(g)</v>
      </c>
      <c r="G770" s="94" t="str">
        <f aca="false">FoodDB!$F$1</f>
        <v>Fat
(Cal)</v>
      </c>
      <c r="H770" s="94" t="str">
        <f aca="false">FoodDB!$G$1</f>
        <v>Carb
(Cal)</v>
      </c>
      <c r="I770" s="94" t="str">
        <f aca="false">FoodDB!$H$1</f>
        <v>Protein
(Cal)</v>
      </c>
      <c r="J770" s="94" t="str">
        <f aca="false">FoodDB!$I$1</f>
        <v>Total
Calories</v>
      </c>
      <c r="K770" s="94"/>
      <c r="L770" s="94" t="s">
        <v>109</v>
      </c>
      <c r="M770" s="94" t="s">
        <v>110</v>
      </c>
      <c r="N770" s="94" t="s">
        <v>111</v>
      </c>
      <c r="O770" s="94" t="s">
        <v>112</v>
      </c>
      <c r="P770" s="94" t="s">
        <v>117</v>
      </c>
      <c r="Q770" s="94" t="s">
        <v>118</v>
      </c>
      <c r="R770" s="94" t="s">
        <v>119</v>
      </c>
      <c r="S770" s="94" t="s">
        <v>120</v>
      </c>
    </row>
    <row r="771" customFormat="false" ht="15" hidden="false" customHeight="false" outlineLevel="0" collapsed="false">
      <c r="A771" s="95" t="n">
        <f aca="false">A759+1</f>
        <v>43058</v>
      </c>
      <c r="B771" s="96" t="s">
        <v>107</v>
      </c>
      <c r="C771" s="97" t="n">
        <v>0</v>
      </c>
      <c r="D771" s="0" t="n">
        <f aca="false">$C771*VLOOKUP($B771,FoodDB!$A$2:$I$1014,3,0)</f>
        <v>0</v>
      </c>
      <c r="E771" s="0" t="n">
        <f aca="false">$C771*VLOOKUP($B771,FoodDB!$A$2:$I$1014,4,0)</f>
        <v>0</v>
      </c>
      <c r="F771" s="0" t="n">
        <f aca="false">$C771*VLOOKUP($B771,FoodDB!$A$2:$I$1014,5,0)</f>
        <v>0</v>
      </c>
      <c r="G771" s="0" t="n">
        <f aca="false">$C771*VLOOKUP($B771,FoodDB!$A$2:$I$1014,6,0)</f>
        <v>0</v>
      </c>
      <c r="H771" s="0" t="n">
        <f aca="false">$C771*VLOOKUP($B771,FoodDB!$A$2:$I$1014,7,0)</f>
        <v>0</v>
      </c>
      <c r="I771" s="0" t="n">
        <f aca="false">$C771*VLOOKUP($B771,FoodDB!$A$2:$I$1014,8,0)</f>
        <v>0</v>
      </c>
      <c r="J771" s="0" t="n">
        <f aca="false">$C771*VLOOKUP($B771,FoodDB!$A$2:$I$1014,9,0)</f>
        <v>0</v>
      </c>
      <c r="L771" s="0" t="n">
        <f aca="false">SUM(G771:G777)</f>
        <v>0</v>
      </c>
      <c r="M771" s="0" t="n">
        <f aca="false">SUM(H771:H777)</f>
        <v>0</v>
      </c>
      <c r="N771" s="0" t="n">
        <f aca="false">SUM(I771:I777)</f>
        <v>0</v>
      </c>
      <c r="O771" s="0" t="n">
        <f aca="false">SUM(L771:N771)</f>
        <v>0</v>
      </c>
      <c r="P771" s="100" t="n">
        <f aca="false">VLOOKUP($A771,LossChart!$A$3:$AB$105,14,0)-L771</f>
        <v>767.769657027901</v>
      </c>
      <c r="Q771" s="100" t="n">
        <f aca="false">VLOOKUP($A771,LossChart!$A$3:$AB$105,15,0)-M771</f>
        <v>80</v>
      </c>
      <c r="R771" s="100" t="n">
        <f aca="false">VLOOKUP($A771,LossChart!$A$3:$AB$105,16,0)-N771</f>
        <v>482.474652711422</v>
      </c>
      <c r="S771" s="100" t="n">
        <f aca="false">VLOOKUP($A771,LossChart!$A$3:$AB$105,17,0)-O771</f>
        <v>1330.24430973932</v>
      </c>
    </row>
    <row r="772" customFormat="false" ht="15" hidden="false" customHeight="false" outlineLevel="0" collapsed="false">
      <c r="B772" s="96" t="s">
        <v>107</v>
      </c>
      <c r="C772" s="97" t="n">
        <v>0</v>
      </c>
      <c r="D772" s="0" t="n">
        <f aca="false">$C772*VLOOKUP($B772,FoodDB!$A$2:$I$1014,3,0)</f>
        <v>0</v>
      </c>
      <c r="E772" s="0" t="n">
        <f aca="false">$C772*VLOOKUP($B772,FoodDB!$A$2:$I$1014,4,0)</f>
        <v>0</v>
      </c>
      <c r="F772" s="0" t="n">
        <f aca="false">$C772*VLOOKUP($B772,FoodDB!$A$2:$I$1014,5,0)</f>
        <v>0</v>
      </c>
      <c r="G772" s="0" t="n">
        <f aca="false">$C772*VLOOKUP($B772,FoodDB!$A$2:$I$1014,6,0)</f>
        <v>0</v>
      </c>
      <c r="H772" s="0" t="n">
        <f aca="false">$C772*VLOOKUP($B772,FoodDB!$A$2:$I$1014,7,0)</f>
        <v>0</v>
      </c>
      <c r="I772" s="0" t="n">
        <f aca="false">$C772*VLOOKUP($B772,FoodDB!$A$2:$I$1014,8,0)</f>
        <v>0</v>
      </c>
      <c r="J772" s="0" t="n">
        <f aca="false">$C772*VLOOKUP($B772,FoodDB!$A$2:$I$1014,9,0)</f>
        <v>0</v>
      </c>
    </row>
    <row r="773" customFormat="false" ht="15" hidden="false" customHeight="false" outlineLevel="0" collapsed="false">
      <c r="B773" s="96" t="s">
        <v>107</v>
      </c>
      <c r="C773" s="97" t="n">
        <v>0</v>
      </c>
      <c r="D773" s="0" t="n">
        <f aca="false">$C773*VLOOKUP($B773,FoodDB!$A$2:$I$1014,3,0)</f>
        <v>0</v>
      </c>
      <c r="E773" s="0" t="n">
        <f aca="false">$C773*VLOOKUP($B773,FoodDB!$A$2:$I$1014,4,0)</f>
        <v>0</v>
      </c>
      <c r="F773" s="0" t="n">
        <f aca="false">$C773*VLOOKUP($B773,FoodDB!$A$2:$I$1014,5,0)</f>
        <v>0</v>
      </c>
      <c r="G773" s="0" t="n">
        <f aca="false">$C773*VLOOKUP($B773,FoodDB!$A$2:$I$1014,6,0)</f>
        <v>0</v>
      </c>
      <c r="H773" s="0" t="n">
        <f aca="false">$C773*VLOOKUP($B773,FoodDB!$A$2:$I$1014,7,0)</f>
        <v>0</v>
      </c>
      <c r="I773" s="0" t="n">
        <f aca="false">$C773*VLOOKUP($B773,FoodDB!$A$2:$I$1014,8,0)</f>
        <v>0</v>
      </c>
      <c r="J773" s="0" t="n">
        <f aca="false">$C773*VLOOKUP($B773,FoodDB!$A$2:$I$1014,9,0)</f>
        <v>0</v>
      </c>
    </row>
    <row r="774" customFormat="false" ht="15" hidden="false" customHeight="false" outlineLevel="0" collapsed="false">
      <c r="B774" s="96" t="s">
        <v>107</v>
      </c>
      <c r="C774" s="97" t="n">
        <v>0</v>
      </c>
      <c r="D774" s="0" t="n">
        <f aca="false">$C774*VLOOKUP($B774,FoodDB!$A$2:$I$1014,3,0)</f>
        <v>0</v>
      </c>
      <c r="E774" s="0" t="n">
        <f aca="false">$C774*VLOOKUP($B774,FoodDB!$A$2:$I$1014,4,0)</f>
        <v>0</v>
      </c>
      <c r="F774" s="0" t="n">
        <f aca="false">$C774*VLOOKUP($B774,FoodDB!$A$2:$I$1014,5,0)</f>
        <v>0</v>
      </c>
      <c r="G774" s="0" t="n">
        <f aca="false">$C774*VLOOKUP($B774,FoodDB!$A$2:$I$1014,6,0)</f>
        <v>0</v>
      </c>
      <c r="H774" s="0" t="n">
        <f aca="false">$C774*VLOOKUP($B774,FoodDB!$A$2:$I$1014,7,0)</f>
        <v>0</v>
      </c>
      <c r="I774" s="0" t="n">
        <f aca="false">$C774*VLOOKUP($B774,FoodDB!$A$2:$I$1014,8,0)</f>
        <v>0</v>
      </c>
      <c r="J774" s="0" t="n">
        <f aca="false">$C774*VLOOKUP($B774,FoodDB!$A$2:$I$1014,9,0)</f>
        <v>0</v>
      </c>
    </row>
    <row r="775" customFormat="false" ht="15" hidden="false" customHeight="false" outlineLevel="0" collapsed="false">
      <c r="B775" s="96" t="s">
        <v>107</v>
      </c>
      <c r="C775" s="97" t="n">
        <v>0</v>
      </c>
      <c r="D775" s="0" t="n">
        <f aca="false">$C775*VLOOKUP($B775,FoodDB!$A$2:$I$1014,3,0)</f>
        <v>0</v>
      </c>
      <c r="E775" s="0" t="n">
        <f aca="false">$C775*VLOOKUP($B775,FoodDB!$A$2:$I$1014,4,0)</f>
        <v>0</v>
      </c>
      <c r="F775" s="0" t="n">
        <f aca="false">$C775*VLOOKUP($B775,FoodDB!$A$2:$I$1014,5,0)</f>
        <v>0</v>
      </c>
      <c r="G775" s="0" t="n">
        <f aca="false">$C775*VLOOKUP($B775,FoodDB!$A$2:$I$1014,6,0)</f>
        <v>0</v>
      </c>
      <c r="H775" s="0" t="n">
        <f aca="false">$C775*VLOOKUP($B775,FoodDB!$A$2:$I$1014,7,0)</f>
        <v>0</v>
      </c>
      <c r="I775" s="0" t="n">
        <f aca="false">$C775*VLOOKUP($B775,FoodDB!$A$2:$I$1014,8,0)</f>
        <v>0</v>
      </c>
      <c r="J775" s="0" t="n">
        <f aca="false">$C775*VLOOKUP($B775,FoodDB!$A$2:$I$1014,9,0)</f>
        <v>0</v>
      </c>
    </row>
    <row r="776" customFormat="false" ht="15" hidden="false" customHeight="false" outlineLevel="0" collapsed="false">
      <c r="B776" s="96" t="s">
        <v>107</v>
      </c>
      <c r="C776" s="97" t="n">
        <v>0</v>
      </c>
      <c r="D776" s="0" t="n">
        <f aca="false">$C776*VLOOKUP($B776,FoodDB!$A$2:$I$1014,3,0)</f>
        <v>0</v>
      </c>
      <c r="E776" s="0" t="n">
        <f aca="false">$C776*VLOOKUP($B776,FoodDB!$A$2:$I$1014,4,0)</f>
        <v>0</v>
      </c>
      <c r="F776" s="0" t="n">
        <f aca="false">$C776*VLOOKUP($B776,FoodDB!$A$2:$I$1014,5,0)</f>
        <v>0</v>
      </c>
      <c r="G776" s="0" t="n">
        <f aca="false">$C776*VLOOKUP($B776,FoodDB!$A$2:$I$1014,6,0)</f>
        <v>0</v>
      </c>
      <c r="H776" s="0" t="n">
        <f aca="false">$C776*VLOOKUP($B776,FoodDB!$A$2:$I$1014,7,0)</f>
        <v>0</v>
      </c>
      <c r="I776" s="0" t="n">
        <f aca="false">$C776*VLOOKUP($B776,FoodDB!$A$2:$I$1014,8,0)</f>
        <v>0</v>
      </c>
      <c r="J776" s="0" t="n">
        <f aca="false">$C776*VLOOKUP($B776,FoodDB!$A$2:$I$1014,9,0)</f>
        <v>0</v>
      </c>
    </row>
    <row r="777" customFormat="false" ht="15" hidden="false" customHeight="false" outlineLevel="0" collapsed="false">
      <c r="B777" s="96" t="s">
        <v>107</v>
      </c>
      <c r="C777" s="97" t="n">
        <v>0</v>
      </c>
      <c r="D777" s="0" t="n">
        <f aca="false">$C777*VLOOKUP($B777,FoodDB!$A$2:$I$1014,3,0)</f>
        <v>0</v>
      </c>
      <c r="E777" s="0" t="n">
        <f aca="false">$C777*VLOOKUP($B777,FoodDB!$A$2:$I$1014,4,0)</f>
        <v>0</v>
      </c>
      <c r="F777" s="0" t="n">
        <f aca="false">$C777*VLOOKUP($B777,FoodDB!$A$2:$I$1014,5,0)</f>
        <v>0</v>
      </c>
      <c r="G777" s="0" t="n">
        <f aca="false">$C777*VLOOKUP($B777,FoodDB!$A$2:$I$1014,6,0)</f>
        <v>0</v>
      </c>
      <c r="H777" s="0" t="n">
        <f aca="false">$C777*VLOOKUP($B777,FoodDB!$A$2:$I$1014,7,0)</f>
        <v>0</v>
      </c>
      <c r="I777" s="0" t="n">
        <f aca="false">$C777*VLOOKUP($B777,FoodDB!$A$2:$I$1014,8,0)</f>
        <v>0</v>
      </c>
      <c r="J777" s="0" t="n">
        <f aca="false">$C777*VLOOKUP($B777,FoodDB!$A$2:$I$1014,9,0)</f>
        <v>0</v>
      </c>
    </row>
    <row r="778" customFormat="false" ht="15" hidden="false" customHeight="false" outlineLevel="0" collapsed="false">
      <c r="A778" s="0" t="s">
        <v>97</v>
      </c>
      <c r="G778" s="0" t="n">
        <f aca="false">SUM(G771:G777)</f>
        <v>0</v>
      </c>
      <c r="H778" s="0" t="n">
        <f aca="false">SUM(H771:H777)</f>
        <v>0</v>
      </c>
      <c r="I778" s="0" t="n">
        <f aca="false">SUM(I771:I777)</f>
        <v>0</v>
      </c>
      <c r="J778" s="0" t="n">
        <f aca="false">SUM(G778:I778)</f>
        <v>0</v>
      </c>
    </row>
    <row r="779" customFormat="false" ht="15" hidden="false" customHeight="false" outlineLevel="0" collapsed="false">
      <c r="A779" s="0" t="s">
        <v>101</v>
      </c>
      <c r="B779" s="0" t="s">
        <v>102</v>
      </c>
      <c r="E779" s="100"/>
      <c r="F779" s="100"/>
      <c r="G779" s="100" t="n">
        <f aca="false">VLOOKUP($A771,LossChart!$A$3:$AB$105,14,0)</f>
        <v>767.769657027901</v>
      </c>
      <c r="H779" s="100" t="n">
        <f aca="false">VLOOKUP($A771,LossChart!$A$3:$AB$105,15,0)</f>
        <v>80</v>
      </c>
      <c r="I779" s="100" t="n">
        <f aca="false">VLOOKUP($A771,LossChart!$A$3:$AB$105,16,0)</f>
        <v>482.474652711422</v>
      </c>
      <c r="J779" s="100" t="n">
        <f aca="false">VLOOKUP($A771,LossChart!$A$3:$AB$105,17,0)</f>
        <v>1330.24430973932</v>
      </c>
      <c r="K779" s="100"/>
    </row>
    <row r="780" customFormat="false" ht="15" hidden="false" customHeight="false" outlineLevel="0" collapsed="false">
      <c r="A780" s="0" t="s">
        <v>103</v>
      </c>
      <c r="G780" s="0" t="n">
        <f aca="false">G779-G778</f>
        <v>767.769657027901</v>
      </c>
      <c r="H780" s="0" t="n">
        <f aca="false">H779-H778</f>
        <v>80</v>
      </c>
      <c r="I780" s="0" t="n">
        <f aca="false">I779-I778</f>
        <v>482.474652711422</v>
      </c>
      <c r="J780" s="0" t="n">
        <f aca="false">J779-J778</f>
        <v>1330.24430973932</v>
      </c>
    </row>
    <row r="782" customFormat="false" ht="60" hidden="false" customHeight="false" outlineLevel="0" collapsed="false">
      <c r="A782" s="21" t="s">
        <v>63</v>
      </c>
      <c r="B782" s="21" t="s">
        <v>92</v>
      </c>
      <c r="C782" s="21" t="s">
        <v>93</v>
      </c>
      <c r="D782" s="94" t="str">
        <f aca="false">FoodDB!$C$1</f>
        <v>Fat
(g)</v>
      </c>
      <c r="E782" s="94" t="str">
        <f aca="false">FoodDB!$D$1</f>
        <v> Carbs
(g)</v>
      </c>
      <c r="F782" s="94" t="str">
        <f aca="false">FoodDB!$E$1</f>
        <v>Protein
(g)</v>
      </c>
      <c r="G782" s="94" t="str">
        <f aca="false">FoodDB!$F$1</f>
        <v>Fat
(Cal)</v>
      </c>
      <c r="H782" s="94" t="str">
        <f aca="false">FoodDB!$G$1</f>
        <v>Carb
(Cal)</v>
      </c>
      <c r="I782" s="94" t="str">
        <f aca="false">FoodDB!$H$1</f>
        <v>Protein
(Cal)</v>
      </c>
      <c r="J782" s="94" t="str">
        <f aca="false">FoodDB!$I$1</f>
        <v>Total
Calories</v>
      </c>
      <c r="K782" s="94"/>
      <c r="L782" s="94" t="s">
        <v>109</v>
      </c>
      <c r="M782" s="94" t="s">
        <v>110</v>
      </c>
      <c r="N782" s="94" t="s">
        <v>111</v>
      </c>
      <c r="O782" s="94" t="s">
        <v>112</v>
      </c>
      <c r="P782" s="94" t="s">
        <v>117</v>
      </c>
      <c r="Q782" s="94" t="s">
        <v>118</v>
      </c>
      <c r="R782" s="94" t="s">
        <v>119</v>
      </c>
      <c r="S782" s="94" t="s">
        <v>120</v>
      </c>
    </row>
    <row r="783" customFormat="false" ht="15" hidden="false" customHeight="false" outlineLevel="0" collapsed="false">
      <c r="A783" s="95" t="n">
        <f aca="false">A771+1</f>
        <v>43059</v>
      </c>
      <c r="B783" s="96" t="s">
        <v>107</v>
      </c>
      <c r="C783" s="97" t="n">
        <v>0</v>
      </c>
      <c r="D783" s="0" t="n">
        <f aca="false">$C783*VLOOKUP($B783,FoodDB!$A$2:$I$1014,3,0)</f>
        <v>0</v>
      </c>
      <c r="E783" s="0" t="n">
        <f aca="false">$C783*VLOOKUP($B783,FoodDB!$A$2:$I$1014,4,0)</f>
        <v>0</v>
      </c>
      <c r="F783" s="0" t="n">
        <f aca="false">$C783*VLOOKUP($B783,FoodDB!$A$2:$I$1014,5,0)</f>
        <v>0</v>
      </c>
      <c r="G783" s="0" t="n">
        <f aca="false">$C783*VLOOKUP($B783,FoodDB!$A$2:$I$1014,6,0)</f>
        <v>0</v>
      </c>
      <c r="H783" s="0" t="n">
        <f aca="false">$C783*VLOOKUP($B783,FoodDB!$A$2:$I$1014,7,0)</f>
        <v>0</v>
      </c>
      <c r="I783" s="0" t="n">
        <f aca="false">$C783*VLOOKUP($B783,FoodDB!$A$2:$I$1014,8,0)</f>
        <v>0</v>
      </c>
      <c r="J783" s="0" t="n">
        <f aca="false">$C783*VLOOKUP($B783,FoodDB!$A$2:$I$1014,9,0)</f>
        <v>0</v>
      </c>
      <c r="L783" s="0" t="n">
        <f aca="false">SUM(G783:G789)</f>
        <v>0</v>
      </c>
      <c r="M783" s="0" t="n">
        <f aca="false">SUM(H783:H789)</f>
        <v>0</v>
      </c>
      <c r="N783" s="0" t="n">
        <f aca="false">SUM(I783:I789)</f>
        <v>0</v>
      </c>
      <c r="O783" s="0" t="n">
        <f aca="false">SUM(L783:N783)</f>
        <v>0</v>
      </c>
      <c r="P783" s="100" t="n">
        <f aca="false">VLOOKUP($A783,LossChart!$A$3:$AB$105,14,0)-L783</f>
        <v>772.604139512722</v>
      </c>
      <c r="Q783" s="100" t="n">
        <f aca="false">VLOOKUP($A783,LossChart!$A$3:$AB$105,15,0)-M783</f>
        <v>80</v>
      </c>
      <c r="R783" s="100" t="n">
        <f aca="false">VLOOKUP($A783,LossChart!$A$3:$AB$105,16,0)-N783</f>
        <v>482.474652711422</v>
      </c>
      <c r="S783" s="100" t="n">
        <f aca="false">VLOOKUP($A783,LossChart!$A$3:$AB$105,17,0)-O783</f>
        <v>1335.07879222414</v>
      </c>
    </row>
    <row r="784" customFormat="false" ht="15" hidden="false" customHeight="false" outlineLevel="0" collapsed="false">
      <c r="B784" s="96" t="s">
        <v>107</v>
      </c>
      <c r="C784" s="97" t="n">
        <v>0</v>
      </c>
      <c r="D784" s="0" t="n">
        <f aca="false">$C784*VLOOKUP($B784,FoodDB!$A$2:$I$1014,3,0)</f>
        <v>0</v>
      </c>
      <c r="E784" s="0" t="n">
        <f aca="false">$C784*VLOOKUP($B784,FoodDB!$A$2:$I$1014,4,0)</f>
        <v>0</v>
      </c>
      <c r="F784" s="0" t="n">
        <f aca="false">$C784*VLOOKUP($B784,FoodDB!$A$2:$I$1014,5,0)</f>
        <v>0</v>
      </c>
      <c r="G784" s="0" t="n">
        <f aca="false">$C784*VLOOKUP($B784,FoodDB!$A$2:$I$1014,6,0)</f>
        <v>0</v>
      </c>
      <c r="H784" s="0" t="n">
        <f aca="false">$C784*VLOOKUP($B784,FoodDB!$A$2:$I$1014,7,0)</f>
        <v>0</v>
      </c>
      <c r="I784" s="0" t="n">
        <f aca="false">$C784*VLOOKUP($B784,FoodDB!$A$2:$I$1014,8,0)</f>
        <v>0</v>
      </c>
      <c r="J784" s="0" t="n">
        <f aca="false">$C784*VLOOKUP($B784,FoodDB!$A$2:$I$1014,9,0)</f>
        <v>0</v>
      </c>
    </row>
    <row r="785" customFormat="false" ht="15" hidden="false" customHeight="false" outlineLevel="0" collapsed="false">
      <c r="B785" s="96" t="s">
        <v>107</v>
      </c>
      <c r="C785" s="97" t="n">
        <v>0</v>
      </c>
      <c r="D785" s="0" t="n">
        <f aca="false">$C785*VLOOKUP($B785,FoodDB!$A$2:$I$1014,3,0)</f>
        <v>0</v>
      </c>
      <c r="E785" s="0" t="n">
        <f aca="false">$C785*VLOOKUP($B785,FoodDB!$A$2:$I$1014,4,0)</f>
        <v>0</v>
      </c>
      <c r="F785" s="0" t="n">
        <f aca="false">$C785*VLOOKUP($B785,FoodDB!$A$2:$I$1014,5,0)</f>
        <v>0</v>
      </c>
      <c r="G785" s="0" t="n">
        <f aca="false">$C785*VLOOKUP($B785,FoodDB!$A$2:$I$1014,6,0)</f>
        <v>0</v>
      </c>
      <c r="H785" s="0" t="n">
        <f aca="false">$C785*VLOOKUP($B785,FoodDB!$A$2:$I$1014,7,0)</f>
        <v>0</v>
      </c>
      <c r="I785" s="0" t="n">
        <f aca="false">$C785*VLOOKUP($B785,FoodDB!$A$2:$I$1014,8,0)</f>
        <v>0</v>
      </c>
      <c r="J785" s="0" t="n">
        <f aca="false">$C785*VLOOKUP($B785,FoodDB!$A$2:$I$1014,9,0)</f>
        <v>0</v>
      </c>
    </row>
    <row r="786" customFormat="false" ht="15" hidden="false" customHeight="false" outlineLevel="0" collapsed="false">
      <c r="B786" s="96" t="s">
        <v>107</v>
      </c>
      <c r="C786" s="97" t="n">
        <v>0</v>
      </c>
      <c r="D786" s="0" t="n">
        <f aca="false">$C786*VLOOKUP($B786,FoodDB!$A$2:$I$1014,3,0)</f>
        <v>0</v>
      </c>
      <c r="E786" s="0" t="n">
        <f aca="false">$C786*VLOOKUP($B786,FoodDB!$A$2:$I$1014,4,0)</f>
        <v>0</v>
      </c>
      <c r="F786" s="0" t="n">
        <f aca="false">$C786*VLOOKUP($B786,FoodDB!$A$2:$I$1014,5,0)</f>
        <v>0</v>
      </c>
      <c r="G786" s="0" t="n">
        <f aca="false">$C786*VLOOKUP($B786,FoodDB!$A$2:$I$1014,6,0)</f>
        <v>0</v>
      </c>
      <c r="H786" s="0" t="n">
        <f aca="false">$C786*VLOOKUP($B786,FoodDB!$A$2:$I$1014,7,0)</f>
        <v>0</v>
      </c>
      <c r="I786" s="0" t="n">
        <f aca="false">$C786*VLOOKUP($B786,FoodDB!$A$2:$I$1014,8,0)</f>
        <v>0</v>
      </c>
      <c r="J786" s="0" t="n">
        <f aca="false">$C786*VLOOKUP($B786,FoodDB!$A$2:$I$1014,9,0)</f>
        <v>0</v>
      </c>
    </row>
    <row r="787" customFormat="false" ht="15" hidden="false" customHeight="false" outlineLevel="0" collapsed="false">
      <c r="B787" s="96" t="s">
        <v>107</v>
      </c>
      <c r="C787" s="97" t="n">
        <v>0</v>
      </c>
      <c r="D787" s="0" t="n">
        <f aca="false">$C787*VLOOKUP($B787,FoodDB!$A$2:$I$1014,3,0)</f>
        <v>0</v>
      </c>
      <c r="E787" s="0" t="n">
        <f aca="false">$C787*VLOOKUP($B787,FoodDB!$A$2:$I$1014,4,0)</f>
        <v>0</v>
      </c>
      <c r="F787" s="0" t="n">
        <f aca="false">$C787*VLOOKUP($B787,FoodDB!$A$2:$I$1014,5,0)</f>
        <v>0</v>
      </c>
      <c r="G787" s="0" t="n">
        <f aca="false">$C787*VLOOKUP($B787,FoodDB!$A$2:$I$1014,6,0)</f>
        <v>0</v>
      </c>
      <c r="H787" s="0" t="n">
        <f aca="false">$C787*VLOOKUP($B787,FoodDB!$A$2:$I$1014,7,0)</f>
        <v>0</v>
      </c>
      <c r="I787" s="0" t="n">
        <f aca="false">$C787*VLOOKUP($B787,FoodDB!$A$2:$I$1014,8,0)</f>
        <v>0</v>
      </c>
      <c r="J787" s="0" t="n">
        <f aca="false">$C787*VLOOKUP($B787,FoodDB!$A$2:$I$1014,9,0)</f>
        <v>0</v>
      </c>
    </row>
    <row r="788" customFormat="false" ht="15" hidden="false" customHeight="false" outlineLevel="0" collapsed="false">
      <c r="B788" s="96" t="s">
        <v>107</v>
      </c>
      <c r="C788" s="97" t="n">
        <v>0</v>
      </c>
      <c r="D788" s="0" t="n">
        <f aca="false">$C788*VLOOKUP($B788,FoodDB!$A$2:$I$1014,3,0)</f>
        <v>0</v>
      </c>
      <c r="E788" s="0" t="n">
        <f aca="false">$C788*VLOOKUP($B788,FoodDB!$A$2:$I$1014,4,0)</f>
        <v>0</v>
      </c>
      <c r="F788" s="0" t="n">
        <f aca="false">$C788*VLOOKUP($B788,FoodDB!$A$2:$I$1014,5,0)</f>
        <v>0</v>
      </c>
      <c r="G788" s="0" t="n">
        <f aca="false">$C788*VLOOKUP($B788,FoodDB!$A$2:$I$1014,6,0)</f>
        <v>0</v>
      </c>
      <c r="H788" s="0" t="n">
        <f aca="false">$C788*VLOOKUP($B788,FoodDB!$A$2:$I$1014,7,0)</f>
        <v>0</v>
      </c>
      <c r="I788" s="0" t="n">
        <f aca="false">$C788*VLOOKUP($B788,FoodDB!$A$2:$I$1014,8,0)</f>
        <v>0</v>
      </c>
      <c r="J788" s="0" t="n">
        <f aca="false">$C788*VLOOKUP($B788,FoodDB!$A$2:$I$1014,9,0)</f>
        <v>0</v>
      </c>
    </row>
    <row r="789" customFormat="false" ht="15" hidden="false" customHeight="false" outlineLevel="0" collapsed="false">
      <c r="B789" s="96" t="s">
        <v>107</v>
      </c>
      <c r="C789" s="97" t="n">
        <v>0</v>
      </c>
      <c r="D789" s="0" t="n">
        <f aca="false">$C789*VLOOKUP($B789,FoodDB!$A$2:$I$1014,3,0)</f>
        <v>0</v>
      </c>
      <c r="E789" s="0" t="n">
        <f aca="false">$C789*VLOOKUP($B789,FoodDB!$A$2:$I$1014,4,0)</f>
        <v>0</v>
      </c>
      <c r="F789" s="0" t="n">
        <f aca="false">$C789*VLOOKUP($B789,FoodDB!$A$2:$I$1014,5,0)</f>
        <v>0</v>
      </c>
      <c r="G789" s="0" t="n">
        <f aca="false">$C789*VLOOKUP($B789,FoodDB!$A$2:$I$1014,6,0)</f>
        <v>0</v>
      </c>
      <c r="H789" s="0" t="n">
        <f aca="false">$C789*VLOOKUP($B789,FoodDB!$A$2:$I$1014,7,0)</f>
        <v>0</v>
      </c>
      <c r="I789" s="0" t="n">
        <f aca="false">$C789*VLOOKUP($B789,FoodDB!$A$2:$I$1014,8,0)</f>
        <v>0</v>
      </c>
      <c r="J789" s="0" t="n">
        <f aca="false">$C789*VLOOKUP($B789,FoodDB!$A$2:$I$1014,9,0)</f>
        <v>0</v>
      </c>
    </row>
    <row r="790" customFormat="false" ht="15" hidden="false" customHeight="false" outlineLevel="0" collapsed="false">
      <c r="A790" s="0" t="s">
        <v>97</v>
      </c>
      <c r="G790" s="0" t="n">
        <f aca="false">SUM(G783:G789)</f>
        <v>0</v>
      </c>
      <c r="H790" s="0" t="n">
        <f aca="false">SUM(H783:H789)</f>
        <v>0</v>
      </c>
      <c r="I790" s="0" t="n">
        <f aca="false">SUM(I783:I789)</f>
        <v>0</v>
      </c>
      <c r="J790" s="0" t="n">
        <f aca="false">SUM(G790:I790)</f>
        <v>0</v>
      </c>
    </row>
    <row r="791" customFormat="false" ht="15" hidden="false" customHeight="false" outlineLevel="0" collapsed="false">
      <c r="A791" s="0" t="s">
        <v>101</v>
      </c>
      <c r="B791" s="0" t="s">
        <v>102</v>
      </c>
      <c r="E791" s="100"/>
      <c r="F791" s="100"/>
      <c r="G791" s="100" t="n">
        <f aca="false">VLOOKUP($A783,LossChart!$A$3:$AB$105,14,0)</f>
        <v>772.604139512722</v>
      </c>
      <c r="H791" s="100" t="n">
        <f aca="false">VLOOKUP($A783,LossChart!$A$3:$AB$105,15,0)</f>
        <v>80</v>
      </c>
      <c r="I791" s="100" t="n">
        <f aca="false">VLOOKUP($A783,LossChart!$A$3:$AB$105,16,0)</f>
        <v>482.474652711422</v>
      </c>
      <c r="J791" s="100" t="n">
        <f aca="false">VLOOKUP($A783,LossChart!$A$3:$AB$105,17,0)</f>
        <v>1335.07879222414</v>
      </c>
      <c r="K791" s="100"/>
    </row>
    <row r="792" customFormat="false" ht="15" hidden="false" customHeight="false" outlineLevel="0" collapsed="false">
      <c r="A792" s="0" t="s">
        <v>103</v>
      </c>
      <c r="G792" s="0" t="n">
        <f aca="false">G791-G790</f>
        <v>772.604139512722</v>
      </c>
      <c r="H792" s="0" t="n">
        <f aca="false">H791-H790</f>
        <v>80</v>
      </c>
      <c r="I792" s="0" t="n">
        <f aca="false">I791-I790</f>
        <v>482.474652711422</v>
      </c>
      <c r="J792" s="0" t="n">
        <f aca="false">J791-J790</f>
        <v>1335.07879222414</v>
      </c>
    </row>
    <row r="794" customFormat="false" ht="60" hidden="false" customHeight="false" outlineLevel="0" collapsed="false">
      <c r="A794" s="21" t="s">
        <v>63</v>
      </c>
      <c r="B794" s="21" t="s">
        <v>92</v>
      </c>
      <c r="C794" s="21" t="s">
        <v>93</v>
      </c>
      <c r="D794" s="94" t="str">
        <f aca="false">FoodDB!$C$1</f>
        <v>Fat
(g)</v>
      </c>
      <c r="E794" s="94" t="str">
        <f aca="false">FoodDB!$D$1</f>
        <v> Carbs
(g)</v>
      </c>
      <c r="F794" s="94" t="str">
        <f aca="false">FoodDB!$E$1</f>
        <v>Protein
(g)</v>
      </c>
      <c r="G794" s="94" t="str">
        <f aca="false">FoodDB!$F$1</f>
        <v>Fat
(Cal)</v>
      </c>
      <c r="H794" s="94" t="str">
        <f aca="false">FoodDB!$G$1</f>
        <v>Carb
(Cal)</v>
      </c>
      <c r="I794" s="94" t="str">
        <f aca="false">FoodDB!$H$1</f>
        <v>Protein
(Cal)</v>
      </c>
      <c r="J794" s="94" t="str">
        <f aca="false">FoodDB!$I$1</f>
        <v>Total
Calories</v>
      </c>
      <c r="K794" s="94"/>
      <c r="L794" s="94" t="s">
        <v>109</v>
      </c>
      <c r="M794" s="94" t="s">
        <v>110</v>
      </c>
      <c r="N794" s="94" t="s">
        <v>111</v>
      </c>
      <c r="O794" s="94" t="s">
        <v>112</v>
      </c>
      <c r="P794" s="94" t="s">
        <v>117</v>
      </c>
      <c r="Q794" s="94" t="s">
        <v>118</v>
      </c>
      <c r="R794" s="94" t="s">
        <v>119</v>
      </c>
      <c r="S794" s="94" t="s">
        <v>120</v>
      </c>
    </row>
    <row r="795" customFormat="false" ht="15" hidden="false" customHeight="false" outlineLevel="0" collapsed="false">
      <c r="A795" s="95" t="n">
        <f aca="false">A783+1</f>
        <v>43060</v>
      </c>
      <c r="B795" s="96" t="s">
        <v>107</v>
      </c>
      <c r="C795" s="97" t="n">
        <v>0</v>
      </c>
      <c r="D795" s="0" t="n">
        <f aca="false">$C795*VLOOKUP($B795,FoodDB!$A$2:$I$1014,3,0)</f>
        <v>0</v>
      </c>
      <c r="E795" s="0" t="n">
        <f aca="false">$C795*VLOOKUP($B795,FoodDB!$A$2:$I$1014,4,0)</f>
        <v>0</v>
      </c>
      <c r="F795" s="0" t="n">
        <f aca="false">$C795*VLOOKUP($B795,FoodDB!$A$2:$I$1014,5,0)</f>
        <v>0</v>
      </c>
      <c r="G795" s="0" t="n">
        <f aca="false">$C795*VLOOKUP($B795,FoodDB!$A$2:$I$1014,6,0)</f>
        <v>0</v>
      </c>
      <c r="H795" s="0" t="n">
        <f aca="false">$C795*VLOOKUP($B795,FoodDB!$A$2:$I$1014,7,0)</f>
        <v>0</v>
      </c>
      <c r="I795" s="0" t="n">
        <f aca="false">$C795*VLOOKUP($B795,FoodDB!$A$2:$I$1014,8,0)</f>
        <v>0</v>
      </c>
      <c r="J795" s="0" t="n">
        <f aca="false">$C795*VLOOKUP($B795,FoodDB!$A$2:$I$1014,9,0)</f>
        <v>0</v>
      </c>
      <c r="L795" s="0" t="n">
        <f aca="false">SUM(G795:G801)</f>
        <v>0</v>
      </c>
      <c r="M795" s="0" t="n">
        <f aca="false">SUM(H795:H801)</f>
        <v>0</v>
      </c>
      <c r="N795" s="0" t="n">
        <f aca="false">SUM(I795:I801)</f>
        <v>0</v>
      </c>
      <c r="O795" s="0" t="n">
        <f aca="false">SUM(L795:N795)</f>
        <v>0</v>
      </c>
      <c r="P795" s="100" t="n">
        <f aca="false">VLOOKUP($A795,LossChart!$A$3:$AB$105,14,0)-L795</f>
        <v>777.395802295534</v>
      </c>
      <c r="Q795" s="100" t="n">
        <f aca="false">VLOOKUP($A795,LossChart!$A$3:$AB$105,15,0)-M795</f>
        <v>80</v>
      </c>
      <c r="R795" s="100" t="n">
        <f aca="false">VLOOKUP($A795,LossChart!$A$3:$AB$105,16,0)-N795</f>
        <v>482.474652711422</v>
      </c>
      <c r="S795" s="100" t="n">
        <f aca="false">VLOOKUP($A795,LossChart!$A$3:$AB$105,17,0)-O795</f>
        <v>1339.87045500696</v>
      </c>
    </row>
    <row r="796" customFormat="false" ht="15" hidden="false" customHeight="false" outlineLevel="0" collapsed="false">
      <c r="B796" s="96" t="s">
        <v>107</v>
      </c>
      <c r="C796" s="97" t="n">
        <v>0</v>
      </c>
      <c r="D796" s="0" t="n">
        <f aca="false">$C796*VLOOKUP($B796,FoodDB!$A$2:$I$1014,3,0)</f>
        <v>0</v>
      </c>
      <c r="E796" s="0" t="n">
        <f aca="false">$C796*VLOOKUP($B796,FoodDB!$A$2:$I$1014,4,0)</f>
        <v>0</v>
      </c>
      <c r="F796" s="0" t="n">
        <f aca="false">$C796*VLOOKUP($B796,FoodDB!$A$2:$I$1014,5,0)</f>
        <v>0</v>
      </c>
      <c r="G796" s="0" t="n">
        <f aca="false">$C796*VLOOKUP($B796,FoodDB!$A$2:$I$1014,6,0)</f>
        <v>0</v>
      </c>
      <c r="H796" s="0" t="n">
        <f aca="false">$C796*VLOOKUP($B796,FoodDB!$A$2:$I$1014,7,0)</f>
        <v>0</v>
      </c>
      <c r="I796" s="0" t="n">
        <f aca="false">$C796*VLOOKUP($B796,FoodDB!$A$2:$I$1014,8,0)</f>
        <v>0</v>
      </c>
      <c r="J796" s="0" t="n">
        <f aca="false">$C796*VLOOKUP($B796,FoodDB!$A$2:$I$1014,9,0)</f>
        <v>0</v>
      </c>
    </row>
    <row r="797" customFormat="false" ht="15" hidden="false" customHeight="false" outlineLevel="0" collapsed="false">
      <c r="B797" s="96" t="s">
        <v>107</v>
      </c>
      <c r="C797" s="97" t="n">
        <v>0</v>
      </c>
      <c r="D797" s="0" t="n">
        <f aca="false">$C797*VLOOKUP($B797,FoodDB!$A$2:$I$1014,3,0)</f>
        <v>0</v>
      </c>
      <c r="E797" s="0" t="n">
        <f aca="false">$C797*VLOOKUP($B797,FoodDB!$A$2:$I$1014,4,0)</f>
        <v>0</v>
      </c>
      <c r="F797" s="0" t="n">
        <f aca="false">$C797*VLOOKUP($B797,FoodDB!$A$2:$I$1014,5,0)</f>
        <v>0</v>
      </c>
      <c r="G797" s="0" t="n">
        <f aca="false">$C797*VLOOKUP($B797,FoodDB!$A$2:$I$1014,6,0)</f>
        <v>0</v>
      </c>
      <c r="H797" s="0" t="n">
        <f aca="false">$C797*VLOOKUP($B797,FoodDB!$A$2:$I$1014,7,0)</f>
        <v>0</v>
      </c>
      <c r="I797" s="0" t="n">
        <f aca="false">$C797*VLOOKUP($B797,FoodDB!$A$2:$I$1014,8,0)</f>
        <v>0</v>
      </c>
      <c r="J797" s="0" t="n">
        <f aca="false">$C797*VLOOKUP($B797,FoodDB!$A$2:$I$1014,9,0)</f>
        <v>0</v>
      </c>
    </row>
    <row r="798" customFormat="false" ht="15" hidden="false" customHeight="false" outlineLevel="0" collapsed="false">
      <c r="B798" s="96" t="s">
        <v>107</v>
      </c>
      <c r="C798" s="97" t="n">
        <v>0</v>
      </c>
      <c r="D798" s="0" t="n">
        <f aca="false">$C798*VLOOKUP($B798,FoodDB!$A$2:$I$1014,3,0)</f>
        <v>0</v>
      </c>
      <c r="E798" s="0" t="n">
        <f aca="false">$C798*VLOOKUP($B798,FoodDB!$A$2:$I$1014,4,0)</f>
        <v>0</v>
      </c>
      <c r="F798" s="0" t="n">
        <f aca="false">$C798*VLOOKUP($B798,FoodDB!$A$2:$I$1014,5,0)</f>
        <v>0</v>
      </c>
      <c r="G798" s="0" t="n">
        <f aca="false">$C798*VLOOKUP($B798,FoodDB!$A$2:$I$1014,6,0)</f>
        <v>0</v>
      </c>
      <c r="H798" s="0" t="n">
        <f aca="false">$C798*VLOOKUP($B798,FoodDB!$A$2:$I$1014,7,0)</f>
        <v>0</v>
      </c>
      <c r="I798" s="0" t="n">
        <f aca="false">$C798*VLOOKUP($B798,FoodDB!$A$2:$I$1014,8,0)</f>
        <v>0</v>
      </c>
      <c r="J798" s="0" t="n">
        <f aca="false">$C798*VLOOKUP($B798,FoodDB!$A$2:$I$1014,9,0)</f>
        <v>0</v>
      </c>
    </row>
    <row r="799" customFormat="false" ht="15" hidden="false" customHeight="false" outlineLevel="0" collapsed="false">
      <c r="B799" s="96" t="s">
        <v>107</v>
      </c>
      <c r="C799" s="97" t="n">
        <v>0</v>
      </c>
      <c r="D799" s="0" t="n">
        <f aca="false">$C799*VLOOKUP($B799,FoodDB!$A$2:$I$1014,3,0)</f>
        <v>0</v>
      </c>
      <c r="E799" s="0" t="n">
        <f aca="false">$C799*VLOOKUP($B799,FoodDB!$A$2:$I$1014,4,0)</f>
        <v>0</v>
      </c>
      <c r="F799" s="0" t="n">
        <f aca="false">$C799*VLOOKUP($B799,FoodDB!$A$2:$I$1014,5,0)</f>
        <v>0</v>
      </c>
      <c r="G799" s="0" t="n">
        <f aca="false">$C799*VLOOKUP($B799,FoodDB!$A$2:$I$1014,6,0)</f>
        <v>0</v>
      </c>
      <c r="H799" s="0" t="n">
        <f aca="false">$C799*VLOOKUP($B799,FoodDB!$A$2:$I$1014,7,0)</f>
        <v>0</v>
      </c>
      <c r="I799" s="0" t="n">
        <f aca="false">$C799*VLOOKUP($B799,FoodDB!$A$2:$I$1014,8,0)</f>
        <v>0</v>
      </c>
      <c r="J799" s="0" t="n">
        <f aca="false">$C799*VLOOKUP($B799,FoodDB!$A$2:$I$1014,9,0)</f>
        <v>0</v>
      </c>
    </row>
    <row r="800" customFormat="false" ht="15" hidden="false" customHeight="false" outlineLevel="0" collapsed="false">
      <c r="B800" s="96" t="s">
        <v>107</v>
      </c>
      <c r="C800" s="97" t="n">
        <v>0</v>
      </c>
      <c r="D800" s="0" t="n">
        <f aca="false">$C800*VLOOKUP($B800,FoodDB!$A$2:$I$1014,3,0)</f>
        <v>0</v>
      </c>
      <c r="E800" s="0" t="n">
        <f aca="false">$C800*VLOOKUP($B800,FoodDB!$A$2:$I$1014,4,0)</f>
        <v>0</v>
      </c>
      <c r="F800" s="0" t="n">
        <f aca="false">$C800*VLOOKUP($B800,FoodDB!$A$2:$I$1014,5,0)</f>
        <v>0</v>
      </c>
      <c r="G800" s="0" t="n">
        <f aca="false">$C800*VLOOKUP($B800,FoodDB!$A$2:$I$1014,6,0)</f>
        <v>0</v>
      </c>
      <c r="H800" s="0" t="n">
        <f aca="false">$C800*VLOOKUP($B800,FoodDB!$A$2:$I$1014,7,0)</f>
        <v>0</v>
      </c>
      <c r="I800" s="0" t="n">
        <f aca="false">$C800*VLOOKUP($B800,FoodDB!$A$2:$I$1014,8,0)</f>
        <v>0</v>
      </c>
      <c r="J800" s="0" t="n">
        <f aca="false">$C800*VLOOKUP($B800,FoodDB!$A$2:$I$1014,9,0)</f>
        <v>0</v>
      </c>
    </row>
    <row r="801" customFormat="false" ht="15" hidden="false" customHeight="false" outlineLevel="0" collapsed="false">
      <c r="B801" s="96" t="s">
        <v>107</v>
      </c>
      <c r="C801" s="97" t="n">
        <v>0</v>
      </c>
      <c r="D801" s="0" t="n">
        <f aca="false">$C801*VLOOKUP($B801,FoodDB!$A$2:$I$1014,3,0)</f>
        <v>0</v>
      </c>
      <c r="E801" s="0" t="n">
        <f aca="false">$C801*VLOOKUP($B801,FoodDB!$A$2:$I$1014,4,0)</f>
        <v>0</v>
      </c>
      <c r="F801" s="0" t="n">
        <f aca="false">$C801*VLOOKUP($B801,FoodDB!$A$2:$I$1014,5,0)</f>
        <v>0</v>
      </c>
      <c r="G801" s="0" t="n">
        <f aca="false">$C801*VLOOKUP($B801,FoodDB!$A$2:$I$1014,6,0)</f>
        <v>0</v>
      </c>
      <c r="H801" s="0" t="n">
        <f aca="false">$C801*VLOOKUP($B801,FoodDB!$A$2:$I$1014,7,0)</f>
        <v>0</v>
      </c>
      <c r="I801" s="0" t="n">
        <f aca="false">$C801*VLOOKUP($B801,FoodDB!$A$2:$I$1014,8,0)</f>
        <v>0</v>
      </c>
      <c r="J801" s="0" t="n">
        <f aca="false">$C801*VLOOKUP($B801,FoodDB!$A$2:$I$1014,9,0)</f>
        <v>0</v>
      </c>
    </row>
    <row r="802" customFormat="false" ht="15" hidden="false" customHeight="false" outlineLevel="0" collapsed="false">
      <c r="A802" s="0" t="s">
        <v>97</v>
      </c>
      <c r="G802" s="0" t="n">
        <f aca="false">SUM(G795:G801)</f>
        <v>0</v>
      </c>
      <c r="H802" s="0" t="n">
        <f aca="false">SUM(H795:H801)</f>
        <v>0</v>
      </c>
      <c r="I802" s="0" t="n">
        <f aca="false">SUM(I795:I801)</f>
        <v>0</v>
      </c>
      <c r="J802" s="0" t="n">
        <f aca="false">SUM(G802:I802)</f>
        <v>0</v>
      </c>
    </row>
    <row r="803" customFormat="false" ht="15" hidden="false" customHeight="false" outlineLevel="0" collapsed="false">
      <c r="A803" s="0" t="s">
        <v>101</v>
      </c>
      <c r="B803" s="0" t="s">
        <v>102</v>
      </c>
      <c r="E803" s="100"/>
      <c r="F803" s="100"/>
      <c r="G803" s="100" t="n">
        <f aca="false">VLOOKUP($A795,LossChart!$A$3:$AB$105,14,0)</f>
        <v>777.395802295534</v>
      </c>
      <c r="H803" s="100" t="n">
        <f aca="false">VLOOKUP($A795,LossChart!$A$3:$AB$105,15,0)</f>
        <v>80</v>
      </c>
      <c r="I803" s="100" t="n">
        <f aca="false">VLOOKUP($A795,LossChart!$A$3:$AB$105,16,0)</f>
        <v>482.474652711422</v>
      </c>
      <c r="J803" s="100" t="n">
        <f aca="false">VLOOKUP($A795,LossChart!$A$3:$AB$105,17,0)</f>
        <v>1339.87045500696</v>
      </c>
      <c r="K803" s="100"/>
    </row>
    <row r="804" customFormat="false" ht="15" hidden="false" customHeight="false" outlineLevel="0" collapsed="false">
      <c r="A804" s="0" t="s">
        <v>103</v>
      </c>
      <c r="G804" s="0" t="n">
        <f aca="false">G803-G802</f>
        <v>777.395802295534</v>
      </c>
      <c r="H804" s="0" t="n">
        <f aca="false">H803-H802</f>
        <v>80</v>
      </c>
      <c r="I804" s="0" t="n">
        <f aca="false">I803-I802</f>
        <v>482.474652711422</v>
      </c>
      <c r="J804" s="0" t="n">
        <f aca="false">J803-J802</f>
        <v>1339.87045500696</v>
      </c>
    </row>
    <row r="806" customFormat="false" ht="60" hidden="false" customHeight="false" outlineLevel="0" collapsed="false">
      <c r="A806" s="21" t="s">
        <v>63</v>
      </c>
      <c r="B806" s="21" t="s">
        <v>92</v>
      </c>
      <c r="C806" s="21" t="s">
        <v>93</v>
      </c>
      <c r="D806" s="94" t="str">
        <f aca="false">FoodDB!$C$1</f>
        <v>Fat
(g)</v>
      </c>
      <c r="E806" s="94" t="str">
        <f aca="false">FoodDB!$D$1</f>
        <v> Carbs
(g)</v>
      </c>
      <c r="F806" s="94" t="str">
        <f aca="false">FoodDB!$E$1</f>
        <v>Protein
(g)</v>
      </c>
      <c r="G806" s="94" t="str">
        <f aca="false">FoodDB!$F$1</f>
        <v>Fat
(Cal)</v>
      </c>
      <c r="H806" s="94" t="str">
        <f aca="false">FoodDB!$G$1</f>
        <v>Carb
(Cal)</v>
      </c>
      <c r="I806" s="94" t="str">
        <f aca="false">FoodDB!$H$1</f>
        <v>Protein
(Cal)</v>
      </c>
      <c r="J806" s="94" t="str">
        <f aca="false">FoodDB!$I$1</f>
        <v>Total
Calories</v>
      </c>
      <c r="K806" s="94"/>
      <c r="L806" s="94" t="s">
        <v>109</v>
      </c>
      <c r="M806" s="94" t="s">
        <v>110</v>
      </c>
      <c r="N806" s="94" t="s">
        <v>111</v>
      </c>
      <c r="O806" s="94" t="s">
        <v>112</v>
      </c>
      <c r="P806" s="94" t="s">
        <v>117</v>
      </c>
      <c r="Q806" s="94" t="s">
        <v>118</v>
      </c>
      <c r="R806" s="94" t="s">
        <v>119</v>
      </c>
      <c r="S806" s="94" t="s">
        <v>120</v>
      </c>
    </row>
    <row r="807" customFormat="false" ht="15" hidden="false" customHeight="false" outlineLevel="0" collapsed="false">
      <c r="A807" s="95" t="n">
        <f aca="false">A795+1</f>
        <v>43061</v>
      </c>
      <c r="B807" s="96" t="s">
        <v>107</v>
      </c>
      <c r="C807" s="97" t="n">
        <v>0</v>
      </c>
      <c r="D807" s="0" t="n">
        <f aca="false">$C807*VLOOKUP($B807,FoodDB!$A$2:$I$1014,3,0)</f>
        <v>0</v>
      </c>
      <c r="E807" s="0" t="n">
        <f aca="false">$C807*VLOOKUP($B807,FoodDB!$A$2:$I$1014,4,0)</f>
        <v>0</v>
      </c>
      <c r="F807" s="0" t="n">
        <f aca="false">$C807*VLOOKUP($B807,FoodDB!$A$2:$I$1014,5,0)</f>
        <v>0</v>
      </c>
      <c r="G807" s="0" t="n">
        <f aca="false">$C807*VLOOKUP($B807,FoodDB!$A$2:$I$1014,6,0)</f>
        <v>0</v>
      </c>
      <c r="H807" s="0" t="n">
        <f aca="false">$C807*VLOOKUP($B807,FoodDB!$A$2:$I$1014,7,0)</f>
        <v>0</v>
      </c>
      <c r="I807" s="0" t="n">
        <f aca="false">$C807*VLOOKUP($B807,FoodDB!$A$2:$I$1014,8,0)</f>
        <v>0</v>
      </c>
      <c r="J807" s="0" t="n">
        <f aca="false">$C807*VLOOKUP($B807,FoodDB!$A$2:$I$1014,9,0)</f>
        <v>0</v>
      </c>
      <c r="L807" s="0" t="n">
        <f aca="false">SUM(G807:G813)</f>
        <v>0</v>
      </c>
      <c r="M807" s="0" t="n">
        <f aca="false">SUM(H807:H813)</f>
        <v>0</v>
      </c>
      <c r="N807" s="0" t="n">
        <f aca="false">SUM(I807:I813)</f>
        <v>0</v>
      </c>
      <c r="O807" s="0" t="n">
        <f aca="false">SUM(L807:N807)</f>
        <v>0</v>
      </c>
      <c r="P807" s="100" t="n">
        <f aca="false">VLOOKUP($A807,LossChart!$A$3:$AB$105,14,0)-L807</f>
        <v>782.145024636556</v>
      </c>
      <c r="Q807" s="100" t="n">
        <f aca="false">VLOOKUP($A807,LossChart!$A$3:$AB$105,15,0)-M807</f>
        <v>80</v>
      </c>
      <c r="R807" s="100" t="n">
        <f aca="false">VLOOKUP($A807,LossChart!$A$3:$AB$105,16,0)-N807</f>
        <v>482.474652711422</v>
      </c>
      <c r="S807" s="100" t="n">
        <f aca="false">VLOOKUP($A807,LossChart!$A$3:$AB$105,17,0)-O807</f>
        <v>1344.61967734798</v>
      </c>
    </row>
    <row r="808" customFormat="false" ht="15" hidden="false" customHeight="false" outlineLevel="0" collapsed="false">
      <c r="B808" s="96" t="s">
        <v>107</v>
      </c>
      <c r="C808" s="97" t="n">
        <v>0</v>
      </c>
      <c r="D808" s="0" t="n">
        <f aca="false">$C808*VLOOKUP($B808,FoodDB!$A$2:$I$1014,3,0)</f>
        <v>0</v>
      </c>
      <c r="E808" s="0" t="n">
        <f aca="false">$C808*VLOOKUP($B808,FoodDB!$A$2:$I$1014,4,0)</f>
        <v>0</v>
      </c>
      <c r="F808" s="0" t="n">
        <f aca="false">$C808*VLOOKUP($B808,FoodDB!$A$2:$I$1014,5,0)</f>
        <v>0</v>
      </c>
      <c r="G808" s="0" t="n">
        <f aca="false">$C808*VLOOKUP($B808,FoodDB!$A$2:$I$1014,6,0)</f>
        <v>0</v>
      </c>
      <c r="H808" s="0" t="n">
        <f aca="false">$C808*VLOOKUP($B808,FoodDB!$A$2:$I$1014,7,0)</f>
        <v>0</v>
      </c>
      <c r="I808" s="0" t="n">
        <f aca="false">$C808*VLOOKUP($B808,FoodDB!$A$2:$I$1014,8,0)</f>
        <v>0</v>
      </c>
      <c r="J808" s="0" t="n">
        <f aca="false">$C808*VLOOKUP($B808,FoodDB!$A$2:$I$1014,9,0)</f>
        <v>0</v>
      </c>
    </row>
    <row r="809" customFormat="false" ht="15" hidden="false" customHeight="false" outlineLevel="0" collapsed="false">
      <c r="B809" s="96" t="s">
        <v>107</v>
      </c>
      <c r="C809" s="97" t="n">
        <v>0</v>
      </c>
      <c r="D809" s="0" t="n">
        <f aca="false">$C809*VLOOKUP($B809,FoodDB!$A$2:$I$1014,3,0)</f>
        <v>0</v>
      </c>
      <c r="E809" s="0" t="n">
        <f aca="false">$C809*VLOOKUP($B809,FoodDB!$A$2:$I$1014,4,0)</f>
        <v>0</v>
      </c>
      <c r="F809" s="0" t="n">
        <f aca="false">$C809*VLOOKUP($B809,FoodDB!$A$2:$I$1014,5,0)</f>
        <v>0</v>
      </c>
      <c r="G809" s="0" t="n">
        <f aca="false">$C809*VLOOKUP($B809,FoodDB!$A$2:$I$1014,6,0)</f>
        <v>0</v>
      </c>
      <c r="H809" s="0" t="n">
        <f aca="false">$C809*VLOOKUP($B809,FoodDB!$A$2:$I$1014,7,0)</f>
        <v>0</v>
      </c>
      <c r="I809" s="0" t="n">
        <f aca="false">$C809*VLOOKUP($B809,FoodDB!$A$2:$I$1014,8,0)</f>
        <v>0</v>
      </c>
      <c r="J809" s="0" t="n">
        <f aca="false">$C809*VLOOKUP($B809,FoodDB!$A$2:$I$1014,9,0)</f>
        <v>0</v>
      </c>
    </row>
    <row r="810" customFormat="false" ht="15" hidden="false" customHeight="false" outlineLevel="0" collapsed="false">
      <c r="B810" s="96" t="s">
        <v>107</v>
      </c>
      <c r="C810" s="97" t="n">
        <v>0</v>
      </c>
      <c r="D810" s="0" t="n">
        <f aca="false">$C810*VLOOKUP($B810,FoodDB!$A$2:$I$1014,3,0)</f>
        <v>0</v>
      </c>
      <c r="E810" s="0" t="n">
        <f aca="false">$C810*VLOOKUP($B810,FoodDB!$A$2:$I$1014,4,0)</f>
        <v>0</v>
      </c>
      <c r="F810" s="0" t="n">
        <f aca="false">$C810*VLOOKUP($B810,FoodDB!$A$2:$I$1014,5,0)</f>
        <v>0</v>
      </c>
      <c r="G810" s="0" t="n">
        <f aca="false">$C810*VLOOKUP($B810,FoodDB!$A$2:$I$1014,6,0)</f>
        <v>0</v>
      </c>
      <c r="H810" s="0" t="n">
        <f aca="false">$C810*VLOOKUP($B810,FoodDB!$A$2:$I$1014,7,0)</f>
        <v>0</v>
      </c>
      <c r="I810" s="0" t="n">
        <f aca="false">$C810*VLOOKUP($B810,FoodDB!$A$2:$I$1014,8,0)</f>
        <v>0</v>
      </c>
      <c r="J810" s="0" t="n">
        <f aca="false">$C810*VLOOKUP($B810,FoodDB!$A$2:$I$1014,9,0)</f>
        <v>0</v>
      </c>
    </row>
    <row r="811" customFormat="false" ht="15" hidden="false" customHeight="false" outlineLevel="0" collapsed="false">
      <c r="B811" s="96" t="s">
        <v>107</v>
      </c>
      <c r="C811" s="97" t="n">
        <v>0</v>
      </c>
      <c r="D811" s="0" t="n">
        <f aca="false">$C811*VLOOKUP($B811,FoodDB!$A$2:$I$1014,3,0)</f>
        <v>0</v>
      </c>
      <c r="E811" s="0" t="n">
        <f aca="false">$C811*VLOOKUP($B811,FoodDB!$A$2:$I$1014,4,0)</f>
        <v>0</v>
      </c>
      <c r="F811" s="0" t="n">
        <f aca="false">$C811*VLOOKUP($B811,FoodDB!$A$2:$I$1014,5,0)</f>
        <v>0</v>
      </c>
      <c r="G811" s="0" t="n">
        <f aca="false">$C811*VLOOKUP($B811,FoodDB!$A$2:$I$1014,6,0)</f>
        <v>0</v>
      </c>
      <c r="H811" s="0" t="n">
        <f aca="false">$C811*VLOOKUP($B811,FoodDB!$A$2:$I$1014,7,0)</f>
        <v>0</v>
      </c>
      <c r="I811" s="0" t="n">
        <f aca="false">$C811*VLOOKUP($B811,FoodDB!$A$2:$I$1014,8,0)</f>
        <v>0</v>
      </c>
      <c r="J811" s="0" t="n">
        <f aca="false">$C811*VLOOKUP($B811,FoodDB!$A$2:$I$1014,9,0)</f>
        <v>0</v>
      </c>
    </row>
    <row r="812" customFormat="false" ht="15" hidden="false" customHeight="false" outlineLevel="0" collapsed="false">
      <c r="B812" s="96" t="s">
        <v>107</v>
      </c>
      <c r="C812" s="97" t="n">
        <v>0</v>
      </c>
      <c r="D812" s="0" t="n">
        <f aca="false">$C812*VLOOKUP($B812,FoodDB!$A$2:$I$1014,3,0)</f>
        <v>0</v>
      </c>
      <c r="E812" s="0" t="n">
        <f aca="false">$C812*VLOOKUP($B812,FoodDB!$A$2:$I$1014,4,0)</f>
        <v>0</v>
      </c>
      <c r="F812" s="0" t="n">
        <f aca="false">$C812*VLOOKUP($B812,FoodDB!$A$2:$I$1014,5,0)</f>
        <v>0</v>
      </c>
      <c r="G812" s="0" t="n">
        <f aca="false">$C812*VLOOKUP($B812,FoodDB!$A$2:$I$1014,6,0)</f>
        <v>0</v>
      </c>
      <c r="H812" s="0" t="n">
        <f aca="false">$C812*VLOOKUP($B812,FoodDB!$A$2:$I$1014,7,0)</f>
        <v>0</v>
      </c>
      <c r="I812" s="0" t="n">
        <f aca="false">$C812*VLOOKUP($B812,FoodDB!$A$2:$I$1014,8,0)</f>
        <v>0</v>
      </c>
      <c r="J812" s="0" t="n">
        <f aca="false">$C812*VLOOKUP($B812,FoodDB!$A$2:$I$1014,9,0)</f>
        <v>0</v>
      </c>
    </row>
    <row r="813" customFormat="false" ht="15" hidden="false" customHeight="false" outlineLevel="0" collapsed="false">
      <c r="B813" s="96" t="s">
        <v>107</v>
      </c>
      <c r="C813" s="97" t="n">
        <v>0</v>
      </c>
      <c r="D813" s="0" t="n">
        <f aca="false">$C813*VLOOKUP($B813,FoodDB!$A$2:$I$1014,3,0)</f>
        <v>0</v>
      </c>
      <c r="E813" s="0" t="n">
        <f aca="false">$C813*VLOOKUP($B813,FoodDB!$A$2:$I$1014,4,0)</f>
        <v>0</v>
      </c>
      <c r="F813" s="0" t="n">
        <f aca="false">$C813*VLOOKUP($B813,FoodDB!$A$2:$I$1014,5,0)</f>
        <v>0</v>
      </c>
      <c r="G813" s="0" t="n">
        <f aca="false">$C813*VLOOKUP($B813,FoodDB!$A$2:$I$1014,6,0)</f>
        <v>0</v>
      </c>
      <c r="H813" s="0" t="n">
        <f aca="false">$C813*VLOOKUP($B813,FoodDB!$A$2:$I$1014,7,0)</f>
        <v>0</v>
      </c>
      <c r="I813" s="0" t="n">
        <f aca="false">$C813*VLOOKUP($B813,FoodDB!$A$2:$I$1014,8,0)</f>
        <v>0</v>
      </c>
      <c r="J813" s="0" t="n">
        <f aca="false">$C813*VLOOKUP($B813,FoodDB!$A$2:$I$1014,9,0)</f>
        <v>0</v>
      </c>
    </row>
    <row r="814" customFormat="false" ht="15" hidden="false" customHeight="false" outlineLevel="0" collapsed="false">
      <c r="A814" s="0" t="s">
        <v>97</v>
      </c>
      <c r="G814" s="0" t="n">
        <f aca="false">SUM(G807:G813)</f>
        <v>0</v>
      </c>
      <c r="H814" s="0" t="n">
        <f aca="false">SUM(H807:H813)</f>
        <v>0</v>
      </c>
      <c r="I814" s="0" t="n">
        <f aca="false">SUM(I807:I813)</f>
        <v>0</v>
      </c>
      <c r="J814" s="0" t="n">
        <f aca="false">SUM(G814:I814)</f>
        <v>0</v>
      </c>
    </row>
    <row r="815" customFormat="false" ht="15" hidden="false" customHeight="false" outlineLevel="0" collapsed="false">
      <c r="A815" s="0" t="s">
        <v>101</v>
      </c>
      <c r="B815" s="0" t="s">
        <v>102</v>
      </c>
      <c r="E815" s="100"/>
      <c r="F815" s="100"/>
      <c r="G815" s="100" t="n">
        <f aca="false">VLOOKUP($A807,LossChart!$A$3:$AB$105,14,0)</f>
        <v>782.145024636556</v>
      </c>
      <c r="H815" s="100" t="n">
        <f aca="false">VLOOKUP($A807,LossChart!$A$3:$AB$105,15,0)</f>
        <v>80</v>
      </c>
      <c r="I815" s="100" t="n">
        <f aca="false">VLOOKUP($A807,LossChart!$A$3:$AB$105,16,0)</f>
        <v>482.474652711422</v>
      </c>
      <c r="J815" s="100" t="n">
        <f aca="false">VLOOKUP($A807,LossChart!$A$3:$AB$105,17,0)</f>
        <v>1344.61967734798</v>
      </c>
      <c r="K815" s="100"/>
    </row>
    <row r="816" customFormat="false" ht="15" hidden="false" customHeight="false" outlineLevel="0" collapsed="false">
      <c r="A816" s="0" t="s">
        <v>103</v>
      </c>
      <c r="G816" s="0" t="n">
        <f aca="false">G815-G814</f>
        <v>782.145024636556</v>
      </c>
      <c r="H816" s="0" t="n">
        <f aca="false">H815-H814</f>
        <v>80</v>
      </c>
      <c r="I816" s="0" t="n">
        <f aca="false">I815-I814</f>
        <v>482.474652711422</v>
      </c>
      <c r="J816" s="0" t="n">
        <f aca="false">J815-J814</f>
        <v>1344.61967734798</v>
      </c>
    </row>
    <row r="818" customFormat="false" ht="60" hidden="false" customHeight="false" outlineLevel="0" collapsed="false">
      <c r="A818" s="21" t="s">
        <v>63</v>
      </c>
      <c r="B818" s="21" t="s">
        <v>92</v>
      </c>
      <c r="C818" s="21" t="s">
        <v>93</v>
      </c>
      <c r="D818" s="94" t="str">
        <f aca="false">FoodDB!$C$1</f>
        <v>Fat
(g)</v>
      </c>
      <c r="E818" s="94" t="str">
        <f aca="false">FoodDB!$D$1</f>
        <v> Carbs
(g)</v>
      </c>
      <c r="F818" s="94" t="str">
        <f aca="false">FoodDB!$E$1</f>
        <v>Protein
(g)</v>
      </c>
      <c r="G818" s="94" t="str">
        <f aca="false">FoodDB!$F$1</f>
        <v>Fat
(Cal)</v>
      </c>
      <c r="H818" s="94" t="str">
        <f aca="false">FoodDB!$G$1</f>
        <v>Carb
(Cal)</v>
      </c>
      <c r="I818" s="94" t="str">
        <f aca="false">FoodDB!$H$1</f>
        <v>Protein
(Cal)</v>
      </c>
      <c r="J818" s="94" t="str">
        <f aca="false">FoodDB!$I$1</f>
        <v>Total
Calories</v>
      </c>
      <c r="K818" s="94"/>
      <c r="L818" s="94" t="s">
        <v>109</v>
      </c>
      <c r="M818" s="94" t="s">
        <v>110</v>
      </c>
      <c r="N818" s="94" t="s">
        <v>111</v>
      </c>
      <c r="O818" s="94" t="s">
        <v>112</v>
      </c>
      <c r="P818" s="94" t="s">
        <v>117</v>
      </c>
      <c r="Q818" s="94" t="s">
        <v>118</v>
      </c>
      <c r="R818" s="94" t="s">
        <v>119</v>
      </c>
      <c r="S818" s="94" t="s">
        <v>120</v>
      </c>
    </row>
    <row r="819" customFormat="false" ht="15" hidden="false" customHeight="false" outlineLevel="0" collapsed="false">
      <c r="A819" s="95" t="n">
        <f aca="false">A807+1</f>
        <v>43062</v>
      </c>
      <c r="B819" s="96" t="s">
        <v>107</v>
      </c>
      <c r="C819" s="97" t="n">
        <v>0</v>
      </c>
      <c r="D819" s="0" t="n">
        <f aca="false">$C819*VLOOKUP($B819,FoodDB!$A$2:$I$1014,3,0)</f>
        <v>0</v>
      </c>
      <c r="E819" s="0" t="n">
        <f aca="false">$C819*VLOOKUP($B819,FoodDB!$A$2:$I$1014,4,0)</f>
        <v>0</v>
      </c>
      <c r="F819" s="0" t="n">
        <f aca="false">$C819*VLOOKUP($B819,FoodDB!$A$2:$I$1014,5,0)</f>
        <v>0</v>
      </c>
      <c r="G819" s="0" t="n">
        <f aca="false">$C819*VLOOKUP($B819,FoodDB!$A$2:$I$1014,6,0)</f>
        <v>0</v>
      </c>
      <c r="H819" s="0" t="n">
        <f aca="false">$C819*VLOOKUP($B819,FoodDB!$A$2:$I$1014,7,0)</f>
        <v>0</v>
      </c>
      <c r="I819" s="0" t="n">
        <f aca="false">$C819*VLOOKUP($B819,FoodDB!$A$2:$I$1014,8,0)</f>
        <v>0</v>
      </c>
      <c r="J819" s="0" t="n">
        <f aca="false">$C819*VLOOKUP($B819,FoodDB!$A$2:$I$1014,9,0)</f>
        <v>0</v>
      </c>
      <c r="L819" s="0" t="n">
        <f aca="false">SUM(G819:G825)</f>
        <v>0</v>
      </c>
      <c r="M819" s="0" t="n">
        <f aca="false">SUM(H819:H825)</f>
        <v>0</v>
      </c>
      <c r="N819" s="0" t="n">
        <f aca="false">SUM(I819:I825)</f>
        <v>0</v>
      </c>
      <c r="O819" s="0" t="n">
        <f aca="false">SUM(L819:N819)</f>
        <v>0</v>
      </c>
      <c r="P819" s="100" t="n">
        <f aca="false">VLOOKUP($A819,LossChart!$A$3:$AB$105,14,0)-L819</f>
        <v>786.852182436844</v>
      </c>
      <c r="Q819" s="100" t="n">
        <f aca="false">VLOOKUP($A819,LossChart!$A$3:$AB$105,15,0)-M819</f>
        <v>80</v>
      </c>
      <c r="R819" s="100" t="n">
        <f aca="false">VLOOKUP($A819,LossChart!$A$3:$AB$105,16,0)-N819</f>
        <v>482.474652711422</v>
      </c>
      <c r="S819" s="100" t="n">
        <f aca="false">VLOOKUP($A819,LossChart!$A$3:$AB$105,17,0)-O819</f>
        <v>1349.32683514827</v>
      </c>
    </row>
    <row r="820" customFormat="false" ht="15" hidden="false" customHeight="false" outlineLevel="0" collapsed="false">
      <c r="B820" s="96" t="s">
        <v>107</v>
      </c>
      <c r="C820" s="97" t="n">
        <v>0</v>
      </c>
      <c r="D820" s="0" t="n">
        <f aca="false">$C820*VLOOKUP($B820,FoodDB!$A$2:$I$1014,3,0)</f>
        <v>0</v>
      </c>
      <c r="E820" s="0" t="n">
        <f aca="false">$C820*VLOOKUP($B820,FoodDB!$A$2:$I$1014,4,0)</f>
        <v>0</v>
      </c>
      <c r="F820" s="0" t="n">
        <f aca="false">$C820*VLOOKUP($B820,FoodDB!$A$2:$I$1014,5,0)</f>
        <v>0</v>
      </c>
      <c r="G820" s="0" t="n">
        <f aca="false">$C820*VLOOKUP($B820,FoodDB!$A$2:$I$1014,6,0)</f>
        <v>0</v>
      </c>
      <c r="H820" s="0" t="n">
        <f aca="false">$C820*VLOOKUP($B820,FoodDB!$A$2:$I$1014,7,0)</f>
        <v>0</v>
      </c>
      <c r="I820" s="0" t="n">
        <f aca="false">$C820*VLOOKUP($B820,FoodDB!$A$2:$I$1014,8,0)</f>
        <v>0</v>
      </c>
      <c r="J820" s="0" t="n">
        <f aca="false">$C820*VLOOKUP($B820,FoodDB!$A$2:$I$1014,9,0)</f>
        <v>0</v>
      </c>
    </row>
    <row r="821" customFormat="false" ht="15" hidden="false" customHeight="false" outlineLevel="0" collapsed="false">
      <c r="B821" s="96" t="s">
        <v>107</v>
      </c>
      <c r="C821" s="97" t="n">
        <v>0</v>
      </c>
      <c r="D821" s="0" t="n">
        <f aca="false">$C821*VLOOKUP($B821,FoodDB!$A$2:$I$1014,3,0)</f>
        <v>0</v>
      </c>
      <c r="E821" s="0" t="n">
        <f aca="false">$C821*VLOOKUP($B821,FoodDB!$A$2:$I$1014,4,0)</f>
        <v>0</v>
      </c>
      <c r="F821" s="0" t="n">
        <f aca="false">$C821*VLOOKUP($B821,FoodDB!$A$2:$I$1014,5,0)</f>
        <v>0</v>
      </c>
      <c r="G821" s="0" t="n">
        <f aca="false">$C821*VLOOKUP($B821,FoodDB!$A$2:$I$1014,6,0)</f>
        <v>0</v>
      </c>
      <c r="H821" s="0" t="n">
        <f aca="false">$C821*VLOOKUP($B821,FoodDB!$A$2:$I$1014,7,0)</f>
        <v>0</v>
      </c>
      <c r="I821" s="0" t="n">
        <f aca="false">$C821*VLOOKUP($B821,FoodDB!$A$2:$I$1014,8,0)</f>
        <v>0</v>
      </c>
      <c r="J821" s="0" t="n">
        <f aca="false">$C821*VLOOKUP($B821,FoodDB!$A$2:$I$1014,9,0)</f>
        <v>0</v>
      </c>
    </row>
    <row r="822" customFormat="false" ht="15" hidden="false" customHeight="false" outlineLevel="0" collapsed="false">
      <c r="B822" s="96" t="s">
        <v>107</v>
      </c>
      <c r="C822" s="97" t="n">
        <v>0</v>
      </c>
      <c r="D822" s="0" t="n">
        <f aca="false">$C822*VLOOKUP($B822,FoodDB!$A$2:$I$1014,3,0)</f>
        <v>0</v>
      </c>
      <c r="E822" s="0" t="n">
        <f aca="false">$C822*VLOOKUP($B822,FoodDB!$A$2:$I$1014,4,0)</f>
        <v>0</v>
      </c>
      <c r="F822" s="0" t="n">
        <f aca="false">$C822*VLOOKUP($B822,FoodDB!$A$2:$I$1014,5,0)</f>
        <v>0</v>
      </c>
      <c r="G822" s="0" t="n">
        <f aca="false">$C822*VLOOKUP($B822,FoodDB!$A$2:$I$1014,6,0)</f>
        <v>0</v>
      </c>
      <c r="H822" s="0" t="n">
        <f aca="false">$C822*VLOOKUP($B822,FoodDB!$A$2:$I$1014,7,0)</f>
        <v>0</v>
      </c>
      <c r="I822" s="0" t="n">
        <f aca="false">$C822*VLOOKUP($B822,FoodDB!$A$2:$I$1014,8,0)</f>
        <v>0</v>
      </c>
      <c r="J822" s="0" t="n">
        <f aca="false">$C822*VLOOKUP($B822,FoodDB!$A$2:$I$1014,9,0)</f>
        <v>0</v>
      </c>
    </row>
    <row r="823" customFormat="false" ht="15" hidden="false" customHeight="false" outlineLevel="0" collapsed="false">
      <c r="B823" s="96" t="s">
        <v>107</v>
      </c>
      <c r="C823" s="97" t="n">
        <v>0</v>
      </c>
      <c r="D823" s="0" t="n">
        <f aca="false">$C823*VLOOKUP($B823,FoodDB!$A$2:$I$1014,3,0)</f>
        <v>0</v>
      </c>
      <c r="E823" s="0" t="n">
        <f aca="false">$C823*VLOOKUP($B823,FoodDB!$A$2:$I$1014,4,0)</f>
        <v>0</v>
      </c>
      <c r="F823" s="0" t="n">
        <f aca="false">$C823*VLOOKUP($B823,FoodDB!$A$2:$I$1014,5,0)</f>
        <v>0</v>
      </c>
      <c r="G823" s="0" t="n">
        <f aca="false">$C823*VLOOKUP($B823,FoodDB!$A$2:$I$1014,6,0)</f>
        <v>0</v>
      </c>
      <c r="H823" s="0" t="n">
        <f aca="false">$C823*VLOOKUP($B823,FoodDB!$A$2:$I$1014,7,0)</f>
        <v>0</v>
      </c>
      <c r="I823" s="0" t="n">
        <f aca="false">$C823*VLOOKUP($B823,FoodDB!$A$2:$I$1014,8,0)</f>
        <v>0</v>
      </c>
      <c r="J823" s="0" t="n">
        <f aca="false">$C823*VLOOKUP($B823,FoodDB!$A$2:$I$1014,9,0)</f>
        <v>0</v>
      </c>
    </row>
    <row r="824" customFormat="false" ht="15" hidden="false" customHeight="false" outlineLevel="0" collapsed="false">
      <c r="B824" s="96" t="s">
        <v>107</v>
      </c>
      <c r="C824" s="97" t="n">
        <v>0</v>
      </c>
      <c r="D824" s="0" t="n">
        <f aca="false">$C824*VLOOKUP($B824,FoodDB!$A$2:$I$1014,3,0)</f>
        <v>0</v>
      </c>
      <c r="E824" s="0" t="n">
        <f aca="false">$C824*VLOOKUP($B824,FoodDB!$A$2:$I$1014,4,0)</f>
        <v>0</v>
      </c>
      <c r="F824" s="0" t="n">
        <f aca="false">$C824*VLOOKUP($B824,FoodDB!$A$2:$I$1014,5,0)</f>
        <v>0</v>
      </c>
      <c r="G824" s="0" t="n">
        <f aca="false">$C824*VLOOKUP($B824,FoodDB!$A$2:$I$1014,6,0)</f>
        <v>0</v>
      </c>
      <c r="H824" s="0" t="n">
        <f aca="false">$C824*VLOOKUP($B824,FoodDB!$A$2:$I$1014,7,0)</f>
        <v>0</v>
      </c>
      <c r="I824" s="0" t="n">
        <f aca="false">$C824*VLOOKUP($B824,FoodDB!$A$2:$I$1014,8,0)</f>
        <v>0</v>
      </c>
      <c r="J824" s="0" t="n">
        <f aca="false">$C824*VLOOKUP($B824,FoodDB!$A$2:$I$1014,9,0)</f>
        <v>0</v>
      </c>
    </row>
    <row r="825" customFormat="false" ht="15" hidden="false" customHeight="false" outlineLevel="0" collapsed="false">
      <c r="B825" s="96" t="s">
        <v>107</v>
      </c>
      <c r="C825" s="97" t="n">
        <v>0</v>
      </c>
      <c r="D825" s="0" t="n">
        <f aca="false">$C825*VLOOKUP($B825,FoodDB!$A$2:$I$1014,3,0)</f>
        <v>0</v>
      </c>
      <c r="E825" s="0" t="n">
        <f aca="false">$C825*VLOOKUP($B825,FoodDB!$A$2:$I$1014,4,0)</f>
        <v>0</v>
      </c>
      <c r="F825" s="0" t="n">
        <f aca="false">$C825*VLOOKUP($B825,FoodDB!$A$2:$I$1014,5,0)</f>
        <v>0</v>
      </c>
      <c r="G825" s="0" t="n">
        <f aca="false">$C825*VLOOKUP($B825,FoodDB!$A$2:$I$1014,6,0)</f>
        <v>0</v>
      </c>
      <c r="H825" s="0" t="n">
        <f aca="false">$C825*VLOOKUP($B825,FoodDB!$A$2:$I$1014,7,0)</f>
        <v>0</v>
      </c>
      <c r="I825" s="0" t="n">
        <f aca="false">$C825*VLOOKUP($B825,FoodDB!$A$2:$I$1014,8,0)</f>
        <v>0</v>
      </c>
      <c r="J825" s="0" t="n">
        <f aca="false">$C825*VLOOKUP($B825,FoodDB!$A$2:$I$1014,9,0)</f>
        <v>0</v>
      </c>
    </row>
    <row r="826" customFormat="false" ht="15" hidden="false" customHeight="false" outlineLevel="0" collapsed="false">
      <c r="A826" s="0" t="s">
        <v>97</v>
      </c>
      <c r="G826" s="0" t="n">
        <f aca="false">SUM(G819:G825)</f>
        <v>0</v>
      </c>
      <c r="H826" s="0" t="n">
        <f aca="false">SUM(H819:H825)</f>
        <v>0</v>
      </c>
      <c r="I826" s="0" t="n">
        <f aca="false">SUM(I819:I825)</f>
        <v>0</v>
      </c>
      <c r="J826" s="0" t="n">
        <f aca="false">SUM(G826:I826)</f>
        <v>0</v>
      </c>
    </row>
    <row r="827" customFormat="false" ht="15" hidden="false" customHeight="false" outlineLevel="0" collapsed="false">
      <c r="A827" s="0" t="s">
        <v>101</v>
      </c>
      <c r="B827" s="0" t="s">
        <v>102</v>
      </c>
      <c r="E827" s="100"/>
      <c r="F827" s="100"/>
      <c r="G827" s="100" t="n">
        <f aca="false">VLOOKUP($A819,LossChart!$A$3:$AB$105,14,0)</f>
        <v>786.852182436844</v>
      </c>
      <c r="H827" s="100" t="n">
        <f aca="false">VLOOKUP($A819,LossChart!$A$3:$AB$105,15,0)</f>
        <v>80</v>
      </c>
      <c r="I827" s="100" t="n">
        <f aca="false">VLOOKUP($A819,LossChart!$A$3:$AB$105,16,0)</f>
        <v>482.474652711422</v>
      </c>
      <c r="J827" s="100" t="n">
        <f aca="false">VLOOKUP($A819,LossChart!$A$3:$AB$105,17,0)</f>
        <v>1349.32683514827</v>
      </c>
      <c r="K827" s="100"/>
    </row>
    <row r="828" customFormat="false" ht="15" hidden="false" customHeight="false" outlineLevel="0" collapsed="false">
      <c r="A828" s="0" t="s">
        <v>103</v>
      </c>
      <c r="G828" s="0" t="n">
        <f aca="false">G827-G826</f>
        <v>786.852182436844</v>
      </c>
      <c r="H828" s="0" t="n">
        <f aca="false">H827-H826</f>
        <v>80</v>
      </c>
      <c r="I828" s="0" t="n">
        <f aca="false">I827-I826</f>
        <v>482.474652711422</v>
      </c>
      <c r="J828" s="0" t="n">
        <f aca="false">J827-J826</f>
        <v>1349.32683514827</v>
      </c>
    </row>
    <row r="830" customFormat="false" ht="60" hidden="false" customHeight="false" outlineLevel="0" collapsed="false">
      <c r="A830" s="21" t="s">
        <v>63</v>
      </c>
      <c r="B830" s="21" t="s">
        <v>92</v>
      </c>
      <c r="C830" s="21" t="s">
        <v>93</v>
      </c>
      <c r="D830" s="94" t="str">
        <f aca="false">FoodDB!$C$1</f>
        <v>Fat
(g)</v>
      </c>
      <c r="E830" s="94" t="str">
        <f aca="false">FoodDB!$D$1</f>
        <v> Carbs
(g)</v>
      </c>
      <c r="F830" s="94" t="str">
        <f aca="false">FoodDB!$E$1</f>
        <v>Protein
(g)</v>
      </c>
      <c r="G830" s="94" t="str">
        <f aca="false">FoodDB!$F$1</f>
        <v>Fat
(Cal)</v>
      </c>
      <c r="H830" s="94" t="str">
        <f aca="false">FoodDB!$G$1</f>
        <v>Carb
(Cal)</v>
      </c>
      <c r="I830" s="94" t="str">
        <f aca="false">FoodDB!$H$1</f>
        <v>Protein
(Cal)</v>
      </c>
      <c r="J830" s="94" t="str">
        <f aca="false">FoodDB!$I$1</f>
        <v>Total
Calories</v>
      </c>
      <c r="K830" s="94"/>
      <c r="L830" s="94" t="s">
        <v>109</v>
      </c>
      <c r="M830" s="94" t="s">
        <v>110</v>
      </c>
      <c r="N830" s="94" t="s">
        <v>111</v>
      </c>
      <c r="O830" s="94" t="s">
        <v>112</v>
      </c>
      <c r="P830" s="94" t="s">
        <v>117</v>
      </c>
      <c r="Q830" s="94" t="s">
        <v>118</v>
      </c>
      <c r="R830" s="94" t="s">
        <v>119</v>
      </c>
      <c r="S830" s="94" t="s">
        <v>120</v>
      </c>
    </row>
    <row r="831" customFormat="false" ht="15" hidden="false" customHeight="false" outlineLevel="0" collapsed="false">
      <c r="A831" s="95" t="n">
        <f aca="false">A819+1</f>
        <v>43063</v>
      </c>
      <c r="B831" s="96" t="s">
        <v>107</v>
      </c>
      <c r="C831" s="97" t="n">
        <v>0</v>
      </c>
      <c r="D831" s="0" t="n">
        <f aca="false">$C831*VLOOKUP($B831,FoodDB!$A$2:$I$1014,3,0)</f>
        <v>0</v>
      </c>
      <c r="E831" s="0" t="n">
        <f aca="false">$C831*VLOOKUP($B831,FoodDB!$A$2:$I$1014,4,0)</f>
        <v>0</v>
      </c>
      <c r="F831" s="0" t="n">
        <f aca="false">$C831*VLOOKUP($B831,FoodDB!$A$2:$I$1014,5,0)</f>
        <v>0</v>
      </c>
      <c r="G831" s="0" t="n">
        <f aca="false">$C831*VLOOKUP($B831,FoodDB!$A$2:$I$1014,6,0)</f>
        <v>0</v>
      </c>
      <c r="H831" s="0" t="n">
        <f aca="false">$C831*VLOOKUP($B831,FoodDB!$A$2:$I$1014,7,0)</f>
        <v>0</v>
      </c>
      <c r="I831" s="0" t="n">
        <f aca="false">$C831*VLOOKUP($B831,FoodDB!$A$2:$I$1014,8,0)</f>
        <v>0</v>
      </c>
      <c r="J831" s="0" t="n">
        <f aca="false">$C831*VLOOKUP($B831,FoodDB!$A$2:$I$1014,9,0)</f>
        <v>0</v>
      </c>
      <c r="L831" s="0" t="n">
        <f aca="false">SUM(G831:G837)</f>
        <v>0</v>
      </c>
      <c r="M831" s="0" t="n">
        <f aca="false">SUM(H831:H837)</f>
        <v>0</v>
      </c>
      <c r="N831" s="0" t="n">
        <f aca="false">SUM(I831:I837)</f>
        <v>0</v>
      </c>
      <c r="O831" s="0" t="n">
        <f aca="false">SUM(L831:N831)</f>
        <v>0</v>
      </c>
      <c r="P831" s="100" t="n">
        <f aca="false">VLOOKUP($A831,LossChart!$A$3:$AB$105,14,0)-L831</f>
        <v>791.517648268042</v>
      </c>
      <c r="Q831" s="100" t="n">
        <f aca="false">VLOOKUP($A831,LossChart!$A$3:$AB$105,15,0)-M831</f>
        <v>80</v>
      </c>
      <c r="R831" s="100" t="n">
        <f aca="false">VLOOKUP($A831,LossChart!$A$3:$AB$105,16,0)-N831</f>
        <v>482.474652711422</v>
      </c>
      <c r="S831" s="100" t="n">
        <f aca="false">VLOOKUP($A831,LossChart!$A$3:$AB$105,17,0)-O831</f>
        <v>1353.99230097946</v>
      </c>
    </row>
    <row r="832" customFormat="false" ht="15" hidden="false" customHeight="false" outlineLevel="0" collapsed="false">
      <c r="B832" s="96" t="s">
        <v>107</v>
      </c>
      <c r="C832" s="97" t="n">
        <v>0</v>
      </c>
      <c r="D832" s="0" t="n">
        <f aca="false">$C832*VLOOKUP($B832,FoodDB!$A$2:$I$1014,3,0)</f>
        <v>0</v>
      </c>
      <c r="E832" s="0" t="n">
        <f aca="false">$C832*VLOOKUP($B832,FoodDB!$A$2:$I$1014,4,0)</f>
        <v>0</v>
      </c>
      <c r="F832" s="0" t="n">
        <f aca="false">$C832*VLOOKUP($B832,FoodDB!$A$2:$I$1014,5,0)</f>
        <v>0</v>
      </c>
      <c r="G832" s="0" t="n">
        <f aca="false">$C832*VLOOKUP($B832,FoodDB!$A$2:$I$1014,6,0)</f>
        <v>0</v>
      </c>
      <c r="H832" s="0" t="n">
        <f aca="false">$C832*VLOOKUP($B832,FoodDB!$A$2:$I$1014,7,0)</f>
        <v>0</v>
      </c>
      <c r="I832" s="0" t="n">
        <f aca="false">$C832*VLOOKUP($B832,FoodDB!$A$2:$I$1014,8,0)</f>
        <v>0</v>
      </c>
      <c r="J832" s="0" t="n">
        <f aca="false">$C832*VLOOKUP($B832,FoodDB!$A$2:$I$1014,9,0)</f>
        <v>0</v>
      </c>
    </row>
    <row r="833" customFormat="false" ht="15" hidden="false" customHeight="false" outlineLevel="0" collapsed="false">
      <c r="B833" s="96" t="s">
        <v>107</v>
      </c>
      <c r="C833" s="97" t="n">
        <v>0</v>
      </c>
      <c r="D833" s="0" t="n">
        <f aca="false">$C833*VLOOKUP($B833,FoodDB!$A$2:$I$1014,3,0)</f>
        <v>0</v>
      </c>
      <c r="E833" s="0" t="n">
        <f aca="false">$C833*VLOOKUP($B833,FoodDB!$A$2:$I$1014,4,0)</f>
        <v>0</v>
      </c>
      <c r="F833" s="0" t="n">
        <f aca="false">$C833*VLOOKUP($B833,FoodDB!$A$2:$I$1014,5,0)</f>
        <v>0</v>
      </c>
      <c r="G833" s="0" t="n">
        <f aca="false">$C833*VLOOKUP($B833,FoodDB!$A$2:$I$1014,6,0)</f>
        <v>0</v>
      </c>
      <c r="H833" s="0" t="n">
        <f aca="false">$C833*VLOOKUP($B833,FoodDB!$A$2:$I$1014,7,0)</f>
        <v>0</v>
      </c>
      <c r="I833" s="0" t="n">
        <f aca="false">$C833*VLOOKUP($B833,FoodDB!$A$2:$I$1014,8,0)</f>
        <v>0</v>
      </c>
      <c r="J833" s="0" t="n">
        <f aca="false">$C833*VLOOKUP($B833,FoodDB!$A$2:$I$1014,9,0)</f>
        <v>0</v>
      </c>
    </row>
    <row r="834" customFormat="false" ht="15" hidden="false" customHeight="false" outlineLevel="0" collapsed="false">
      <c r="B834" s="96" t="s">
        <v>107</v>
      </c>
      <c r="C834" s="97" t="n">
        <v>0</v>
      </c>
      <c r="D834" s="0" t="n">
        <f aca="false">$C834*VLOOKUP($B834,FoodDB!$A$2:$I$1014,3,0)</f>
        <v>0</v>
      </c>
      <c r="E834" s="0" t="n">
        <f aca="false">$C834*VLOOKUP($B834,FoodDB!$A$2:$I$1014,4,0)</f>
        <v>0</v>
      </c>
      <c r="F834" s="0" t="n">
        <f aca="false">$C834*VLOOKUP($B834,FoodDB!$A$2:$I$1014,5,0)</f>
        <v>0</v>
      </c>
      <c r="G834" s="0" t="n">
        <f aca="false">$C834*VLOOKUP($B834,FoodDB!$A$2:$I$1014,6,0)</f>
        <v>0</v>
      </c>
      <c r="H834" s="0" t="n">
        <f aca="false">$C834*VLOOKUP($B834,FoodDB!$A$2:$I$1014,7,0)</f>
        <v>0</v>
      </c>
      <c r="I834" s="0" t="n">
        <f aca="false">$C834*VLOOKUP($B834,FoodDB!$A$2:$I$1014,8,0)</f>
        <v>0</v>
      </c>
      <c r="J834" s="0" t="n">
        <f aca="false">$C834*VLOOKUP($B834,FoodDB!$A$2:$I$1014,9,0)</f>
        <v>0</v>
      </c>
    </row>
    <row r="835" customFormat="false" ht="15" hidden="false" customHeight="false" outlineLevel="0" collapsed="false">
      <c r="B835" s="96" t="s">
        <v>107</v>
      </c>
      <c r="C835" s="97" t="n">
        <v>0</v>
      </c>
      <c r="D835" s="0" t="n">
        <f aca="false">$C835*VLOOKUP($B835,FoodDB!$A$2:$I$1014,3,0)</f>
        <v>0</v>
      </c>
      <c r="E835" s="0" t="n">
        <f aca="false">$C835*VLOOKUP($B835,FoodDB!$A$2:$I$1014,4,0)</f>
        <v>0</v>
      </c>
      <c r="F835" s="0" t="n">
        <f aca="false">$C835*VLOOKUP($B835,FoodDB!$A$2:$I$1014,5,0)</f>
        <v>0</v>
      </c>
      <c r="G835" s="0" t="n">
        <f aca="false">$C835*VLOOKUP($B835,FoodDB!$A$2:$I$1014,6,0)</f>
        <v>0</v>
      </c>
      <c r="H835" s="0" t="n">
        <f aca="false">$C835*VLOOKUP($B835,FoodDB!$A$2:$I$1014,7,0)</f>
        <v>0</v>
      </c>
      <c r="I835" s="0" t="n">
        <f aca="false">$C835*VLOOKUP($B835,FoodDB!$A$2:$I$1014,8,0)</f>
        <v>0</v>
      </c>
      <c r="J835" s="0" t="n">
        <f aca="false">$C835*VLOOKUP($B835,FoodDB!$A$2:$I$1014,9,0)</f>
        <v>0</v>
      </c>
    </row>
    <row r="836" customFormat="false" ht="15" hidden="false" customHeight="false" outlineLevel="0" collapsed="false">
      <c r="B836" s="96" t="s">
        <v>107</v>
      </c>
      <c r="C836" s="97" t="n">
        <v>0</v>
      </c>
      <c r="D836" s="0" t="n">
        <f aca="false">$C836*VLOOKUP($B836,FoodDB!$A$2:$I$1014,3,0)</f>
        <v>0</v>
      </c>
      <c r="E836" s="0" t="n">
        <f aca="false">$C836*VLOOKUP($B836,FoodDB!$A$2:$I$1014,4,0)</f>
        <v>0</v>
      </c>
      <c r="F836" s="0" t="n">
        <f aca="false">$C836*VLOOKUP($B836,FoodDB!$A$2:$I$1014,5,0)</f>
        <v>0</v>
      </c>
      <c r="G836" s="0" t="n">
        <f aca="false">$C836*VLOOKUP($B836,FoodDB!$A$2:$I$1014,6,0)</f>
        <v>0</v>
      </c>
      <c r="H836" s="0" t="n">
        <f aca="false">$C836*VLOOKUP($B836,FoodDB!$A$2:$I$1014,7,0)</f>
        <v>0</v>
      </c>
      <c r="I836" s="0" t="n">
        <f aca="false">$C836*VLOOKUP($B836,FoodDB!$A$2:$I$1014,8,0)</f>
        <v>0</v>
      </c>
      <c r="J836" s="0" t="n">
        <f aca="false">$C836*VLOOKUP($B836,FoodDB!$A$2:$I$1014,9,0)</f>
        <v>0</v>
      </c>
    </row>
    <row r="837" customFormat="false" ht="15" hidden="false" customHeight="false" outlineLevel="0" collapsed="false">
      <c r="B837" s="96" t="s">
        <v>107</v>
      </c>
      <c r="C837" s="97" t="n">
        <v>0</v>
      </c>
      <c r="D837" s="0" t="n">
        <f aca="false">$C837*VLOOKUP($B837,FoodDB!$A$2:$I$1014,3,0)</f>
        <v>0</v>
      </c>
      <c r="E837" s="0" t="n">
        <f aca="false">$C837*VLOOKUP($B837,FoodDB!$A$2:$I$1014,4,0)</f>
        <v>0</v>
      </c>
      <c r="F837" s="0" t="n">
        <f aca="false">$C837*VLOOKUP($B837,FoodDB!$A$2:$I$1014,5,0)</f>
        <v>0</v>
      </c>
      <c r="G837" s="0" t="n">
        <f aca="false">$C837*VLOOKUP($B837,FoodDB!$A$2:$I$1014,6,0)</f>
        <v>0</v>
      </c>
      <c r="H837" s="0" t="n">
        <f aca="false">$C837*VLOOKUP($B837,FoodDB!$A$2:$I$1014,7,0)</f>
        <v>0</v>
      </c>
      <c r="I837" s="0" t="n">
        <f aca="false">$C837*VLOOKUP($B837,FoodDB!$A$2:$I$1014,8,0)</f>
        <v>0</v>
      </c>
      <c r="J837" s="0" t="n">
        <f aca="false">$C837*VLOOKUP($B837,FoodDB!$A$2:$I$1014,9,0)</f>
        <v>0</v>
      </c>
    </row>
    <row r="838" customFormat="false" ht="15" hidden="false" customHeight="false" outlineLevel="0" collapsed="false">
      <c r="A838" s="0" t="s">
        <v>97</v>
      </c>
      <c r="G838" s="0" t="n">
        <f aca="false">SUM(G831:G837)</f>
        <v>0</v>
      </c>
      <c r="H838" s="0" t="n">
        <f aca="false">SUM(H831:H837)</f>
        <v>0</v>
      </c>
      <c r="I838" s="0" t="n">
        <f aca="false">SUM(I831:I837)</f>
        <v>0</v>
      </c>
      <c r="J838" s="0" t="n">
        <f aca="false">SUM(G838:I838)</f>
        <v>0</v>
      </c>
    </row>
    <row r="839" customFormat="false" ht="15" hidden="false" customHeight="false" outlineLevel="0" collapsed="false">
      <c r="A839" s="0" t="s">
        <v>101</v>
      </c>
      <c r="B839" s="0" t="s">
        <v>102</v>
      </c>
      <c r="E839" s="100"/>
      <c r="F839" s="100"/>
      <c r="G839" s="100" t="n">
        <f aca="false">VLOOKUP($A831,LossChart!$A$3:$AB$105,14,0)</f>
        <v>791.517648268042</v>
      </c>
      <c r="H839" s="100" t="n">
        <f aca="false">VLOOKUP($A831,LossChart!$A$3:$AB$105,15,0)</f>
        <v>80</v>
      </c>
      <c r="I839" s="100" t="n">
        <f aca="false">VLOOKUP($A831,LossChart!$A$3:$AB$105,16,0)</f>
        <v>482.474652711422</v>
      </c>
      <c r="J839" s="100" t="n">
        <f aca="false">VLOOKUP($A831,LossChart!$A$3:$AB$105,17,0)</f>
        <v>1353.99230097946</v>
      </c>
      <c r="K839" s="100"/>
    </row>
    <row r="840" customFormat="false" ht="15" hidden="false" customHeight="false" outlineLevel="0" collapsed="false">
      <c r="A840" s="0" t="s">
        <v>103</v>
      </c>
      <c r="G840" s="0" t="n">
        <f aca="false">G839-G838</f>
        <v>791.517648268042</v>
      </c>
      <c r="H840" s="0" t="n">
        <f aca="false">H839-H838</f>
        <v>80</v>
      </c>
      <c r="I840" s="0" t="n">
        <f aca="false">I839-I838</f>
        <v>482.474652711422</v>
      </c>
      <c r="J840" s="0" t="n">
        <f aca="false">J839-J838</f>
        <v>1353.99230097946</v>
      </c>
    </row>
    <row r="842" customFormat="false" ht="60" hidden="false" customHeight="false" outlineLevel="0" collapsed="false">
      <c r="A842" s="21" t="s">
        <v>63</v>
      </c>
      <c r="B842" s="21" t="s">
        <v>92</v>
      </c>
      <c r="C842" s="21" t="s">
        <v>93</v>
      </c>
      <c r="D842" s="94" t="str">
        <f aca="false">FoodDB!$C$1</f>
        <v>Fat
(g)</v>
      </c>
      <c r="E842" s="94" t="str">
        <f aca="false">FoodDB!$D$1</f>
        <v> Carbs
(g)</v>
      </c>
      <c r="F842" s="94" t="str">
        <f aca="false">FoodDB!$E$1</f>
        <v>Protein
(g)</v>
      </c>
      <c r="G842" s="94" t="str">
        <f aca="false">FoodDB!$F$1</f>
        <v>Fat
(Cal)</v>
      </c>
      <c r="H842" s="94" t="str">
        <f aca="false">FoodDB!$G$1</f>
        <v>Carb
(Cal)</v>
      </c>
      <c r="I842" s="94" t="str">
        <f aca="false">FoodDB!$H$1</f>
        <v>Protein
(Cal)</v>
      </c>
      <c r="J842" s="94" t="str">
        <f aca="false">FoodDB!$I$1</f>
        <v>Total
Calories</v>
      </c>
      <c r="K842" s="94"/>
      <c r="L842" s="94" t="s">
        <v>109</v>
      </c>
      <c r="M842" s="94" t="s">
        <v>110</v>
      </c>
      <c r="N842" s="94" t="s">
        <v>111</v>
      </c>
      <c r="O842" s="94" t="s">
        <v>112</v>
      </c>
      <c r="P842" s="94" t="s">
        <v>117</v>
      </c>
      <c r="Q842" s="94" t="s">
        <v>118</v>
      </c>
      <c r="R842" s="94" t="s">
        <v>119</v>
      </c>
      <c r="S842" s="94" t="s">
        <v>120</v>
      </c>
    </row>
    <row r="843" customFormat="false" ht="15" hidden="false" customHeight="false" outlineLevel="0" collapsed="false">
      <c r="A843" s="95" t="n">
        <f aca="false">A831+1</f>
        <v>43064</v>
      </c>
      <c r="B843" s="96" t="s">
        <v>107</v>
      </c>
      <c r="C843" s="97" t="n">
        <v>0</v>
      </c>
      <c r="D843" s="0" t="n">
        <f aca="false">$C843*VLOOKUP($B843,FoodDB!$A$2:$I$1014,3,0)</f>
        <v>0</v>
      </c>
      <c r="E843" s="0" t="n">
        <f aca="false">$C843*VLOOKUP($B843,FoodDB!$A$2:$I$1014,4,0)</f>
        <v>0</v>
      </c>
      <c r="F843" s="0" t="n">
        <f aca="false">$C843*VLOOKUP($B843,FoodDB!$A$2:$I$1014,5,0)</f>
        <v>0</v>
      </c>
      <c r="G843" s="0" t="n">
        <f aca="false">$C843*VLOOKUP($B843,FoodDB!$A$2:$I$1014,6,0)</f>
        <v>0</v>
      </c>
      <c r="H843" s="0" t="n">
        <f aca="false">$C843*VLOOKUP($B843,FoodDB!$A$2:$I$1014,7,0)</f>
        <v>0</v>
      </c>
      <c r="I843" s="0" t="n">
        <f aca="false">$C843*VLOOKUP($B843,FoodDB!$A$2:$I$1014,8,0)</f>
        <v>0</v>
      </c>
      <c r="J843" s="0" t="n">
        <f aca="false">$C843*VLOOKUP($B843,FoodDB!$A$2:$I$1014,9,0)</f>
        <v>0</v>
      </c>
      <c r="L843" s="0" t="n">
        <f aca="false">SUM(G843:G849)</f>
        <v>0</v>
      </c>
      <c r="M843" s="0" t="n">
        <f aca="false">SUM(H843:H849)</f>
        <v>0</v>
      </c>
      <c r="N843" s="0" t="n">
        <f aca="false">SUM(I843:I849)</f>
        <v>0</v>
      </c>
      <c r="O843" s="0" t="n">
        <f aca="false">SUM(L843:N843)</f>
        <v>0</v>
      </c>
      <c r="P843" s="100" t="n">
        <f aca="false">VLOOKUP($A843,LossChart!$A$3:$AB$105,14,0)-L843</f>
        <v>796.14179140188</v>
      </c>
      <c r="Q843" s="100" t="n">
        <f aca="false">VLOOKUP($A843,LossChart!$A$3:$AB$105,15,0)-M843</f>
        <v>80</v>
      </c>
      <c r="R843" s="100" t="n">
        <f aca="false">VLOOKUP($A843,LossChart!$A$3:$AB$105,16,0)-N843</f>
        <v>482.474652711422</v>
      </c>
      <c r="S843" s="100" t="n">
        <f aca="false">VLOOKUP($A843,LossChart!$A$3:$AB$105,17,0)-O843</f>
        <v>1358.6164441133</v>
      </c>
    </row>
    <row r="844" customFormat="false" ht="15" hidden="false" customHeight="false" outlineLevel="0" collapsed="false">
      <c r="B844" s="96" t="s">
        <v>107</v>
      </c>
      <c r="C844" s="97" t="n">
        <v>0</v>
      </c>
      <c r="D844" s="0" t="n">
        <f aca="false">$C844*VLOOKUP($B844,FoodDB!$A$2:$I$1014,3,0)</f>
        <v>0</v>
      </c>
      <c r="E844" s="0" t="n">
        <f aca="false">$C844*VLOOKUP($B844,FoodDB!$A$2:$I$1014,4,0)</f>
        <v>0</v>
      </c>
      <c r="F844" s="0" t="n">
        <f aca="false">$C844*VLOOKUP($B844,FoodDB!$A$2:$I$1014,5,0)</f>
        <v>0</v>
      </c>
      <c r="G844" s="0" t="n">
        <f aca="false">$C844*VLOOKUP($B844,FoodDB!$A$2:$I$1014,6,0)</f>
        <v>0</v>
      </c>
      <c r="H844" s="0" t="n">
        <f aca="false">$C844*VLOOKUP($B844,FoodDB!$A$2:$I$1014,7,0)</f>
        <v>0</v>
      </c>
      <c r="I844" s="0" t="n">
        <f aca="false">$C844*VLOOKUP($B844,FoodDB!$A$2:$I$1014,8,0)</f>
        <v>0</v>
      </c>
      <c r="J844" s="0" t="n">
        <f aca="false">$C844*VLOOKUP($B844,FoodDB!$A$2:$I$1014,9,0)</f>
        <v>0</v>
      </c>
    </row>
    <row r="845" customFormat="false" ht="15" hidden="false" customHeight="false" outlineLevel="0" collapsed="false">
      <c r="B845" s="96" t="s">
        <v>107</v>
      </c>
      <c r="C845" s="97" t="n">
        <v>0</v>
      </c>
      <c r="D845" s="0" t="n">
        <f aca="false">$C845*VLOOKUP($B845,FoodDB!$A$2:$I$1014,3,0)</f>
        <v>0</v>
      </c>
      <c r="E845" s="0" t="n">
        <f aca="false">$C845*VLOOKUP($B845,FoodDB!$A$2:$I$1014,4,0)</f>
        <v>0</v>
      </c>
      <c r="F845" s="0" t="n">
        <f aca="false">$C845*VLOOKUP($B845,FoodDB!$A$2:$I$1014,5,0)</f>
        <v>0</v>
      </c>
      <c r="G845" s="0" t="n">
        <f aca="false">$C845*VLOOKUP($B845,FoodDB!$A$2:$I$1014,6,0)</f>
        <v>0</v>
      </c>
      <c r="H845" s="0" t="n">
        <f aca="false">$C845*VLOOKUP($B845,FoodDB!$A$2:$I$1014,7,0)</f>
        <v>0</v>
      </c>
      <c r="I845" s="0" t="n">
        <f aca="false">$C845*VLOOKUP($B845,FoodDB!$A$2:$I$1014,8,0)</f>
        <v>0</v>
      </c>
      <c r="J845" s="0" t="n">
        <f aca="false">$C845*VLOOKUP($B845,FoodDB!$A$2:$I$1014,9,0)</f>
        <v>0</v>
      </c>
    </row>
    <row r="846" customFormat="false" ht="15" hidden="false" customHeight="false" outlineLevel="0" collapsed="false">
      <c r="B846" s="96" t="s">
        <v>107</v>
      </c>
      <c r="C846" s="97" t="n">
        <v>0</v>
      </c>
      <c r="D846" s="0" t="n">
        <f aca="false">$C846*VLOOKUP($B846,FoodDB!$A$2:$I$1014,3,0)</f>
        <v>0</v>
      </c>
      <c r="E846" s="0" t="n">
        <f aca="false">$C846*VLOOKUP($B846,FoodDB!$A$2:$I$1014,4,0)</f>
        <v>0</v>
      </c>
      <c r="F846" s="0" t="n">
        <f aca="false">$C846*VLOOKUP($B846,FoodDB!$A$2:$I$1014,5,0)</f>
        <v>0</v>
      </c>
      <c r="G846" s="0" t="n">
        <f aca="false">$C846*VLOOKUP($B846,FoodDB!$A$2:$I$1014,6,0)</f>
        <v>0</v>
      </c>
      <c r="H846" s="0" t="n">
        <f aca="false">$C846*VLOOKUP($B846,FoodDB!$A$2:$I$1014,7,0)</f>
        <v>0</v>
      </c>
      <c r="I846" s="0" t="n">
        <f aca="false">$C846*VLOOKUP($B846,FoodDB!$A$2:$I$1014,8,0)</f>
        <v>0</v>
      </c>
      <c r="J846" s="0" t="n">
        <f aca="false">$C846*VLOOKUP($B846,FoodDB!$A$2:$I$1014,9,0)</f>
        <v>0</v>
      </c>
    </row>
    <row r="847" customFormat="false" ht="15" hidden="false" customHeight="false" outlineLevel="0" collapsed="false">
      <c r="B847" s="96" t="s">
        <v>107</v>
      </c>
      <c r="C847" s="97" t="n">
        <v>0</v>
      </c>
      <c r="D847" s="0" t="n">
        <f aca="false">$C847*VLOOKUP($B847,FoodDB!$A$2:$I$1014,3,0)</f>
        <v>0</v>
      </c>
      <c r="E847" s="0" t="n">
        <f aca="false">$C847*VLOOKUP($B847,FoodDB!$A$2:$I$1014,4,0)</f>
        <v>0</v>
      </c>
      <c r="F847" s="0" t="n">
        <f aca="false">$C847*VLOOKUP($B847,FoodDB!$A$2:$I$1014,5,0)</f>
        <v>0</v>
      </c>
      <c r="G847" s="0" t="n">
        <f aca="false">$C847*VLOOKUP($B847,FoodDB!$A$2:$I$1014,6,0)</f>
        <v>0</v>
      </c>
      <c r="H847" s="0" t="n">
        <f aca="false">$C847*VLOOKUP($B847,FoodDB!$A$2:$I$1014,7,0)</f>
        <v>0</v>
      </c>
      <c r="I847" s="0" t="n">
        <f aca="false">$C847*VLOOKUP($B847,FoodDB!$A$2:$I$1014,8,0)</f>
        <v>0</v>
      </c>
      <c r="J847" s="0" t="n">
        <f aca="false">$C847*VLOOKUP($B847,FoodDB!$A$2:$I$1014,9,0)</f>
        <v>0</v>
      </c>
    </row>
    <row r="848" customFormat="false" ht="15" hidden="false" customHeight="false" outlineLevel="0" collapsed="false">
      <c r="B848" s="96" t="s">
        <v>107</v>
      </c>
      <c r="C848" s="97" t="n">
        <v>0</v>
      </c>
      <c r="D848" s="0" t="n">
        <f aca="false">$C848*VLOOKUP($B848,FoodDB!$A$2:$I$1014,3,0)</f>
        <v>0</v>
      </c>
      <c r="E848" s="0" t="n">
        <f aca="false">$C848*VLOOKUP($B848,FoodDB!$A$2:$I$1014,4,0)</f>
        <v>0</v>
      </c>
      <c r="F848" s="0" t="n">
        <f aca="false">$C848*VLOOKUP($B848,FoodDB!$A$2:$I$1014,5,0)</f>
        <v>0</v>
      </c>
      <c r="G848" s="0" t="n">
        <f aca="false">$C848*VLOOKUP($B848,FoodDB!$A$2:$I$1014,6,0)</f>
        <v>0</v>
      </c>
      <c r="H848" s="0" t="n">
        <f aca="false">$C848*VLOOKUP($B848,FoodDB!$A$2:$I$1014,7,0)</f>
        <v>0</v>
      </c>
      <c r="I848" s="0" t="n">
        <f aca="false">$C848*VLOOKUP($B848,FoodDB!$A$2:$I$1014,8,0)</f>
        <v>0</v>
      </c>
      <c r="J848" s="0" t="n">
        <f aca="false">$C848*VLOOKUP($B848,FoodDB!$A$2:$I$1014,9,0)</f>
        <v>0</v>
      </c>
    </row>
    <row r="849" customFormat="false" ht="15" hidden="false" customHeight="false" outlineLevel="0" collapsed="false">
      <c r="B849" s="96" t="s">
        <v>107</v>
      </c>
      <c r="C849" s="97" t="n">
        <v>0</v>
      </c>
      <c r="D849" s="0" t="n">
        <f aca="false">$C849*VLOOKUP($B849,FoodDB!$A$2:$I$1014,3,0)</f>
        <v>0</v>
      </c>
      <c r="E849" s="0" t="n">
        <f aca="false">$C849*VLOOKUP($B849,FoodDB!$A$2:$I$1014,4,0)</f>
        <v>0</v>
      </c>
      <c r="F849" s="0" t="n">
        <f aca="false">$C849*VLOOKUP($B849,FoodDB!$A$2:$I$1014,5,0)</f>
        <v>0</v>
      </c>
      <c r="G849" s="0" t="n">
        <f aca="false">$C849*VLOOKUP($B849,FoodDB!$A$2:$I$1014,6,0)</f>
        <v>0</v>
      </c>
      <c r="H849" s="0" t="n">
        <f aca="false">$C849*VLOOKUP($B849,FoodDB!$A$2:$I$1014,7,0)</f>
        <v>0</v>
      </c>
      <c r="I849" s="0" t="n">
        <f aca="false">$C849*VLOOKUP($B849,FoodDB!$A$2:$I$1014,8,0)</f>
        <v>0</v>
      </c>
      <c r="J849" s="0" t="n">
        <f aca="false">$C849*VLOOKUP($B849,FoodDB!$A$2:$I$1014,9,0)</f>
        <v>0</v>
      </c>
    </row>
    <row r="850" customFormat="false" ht="15" hidden="false" customHeight="false" outlineLevel="0" collapsed="false">
      <c r="A850" s="0" t="s">
        <v>97</v>
      </c>
      <c r="G850" s="0" t="n">
        <f aca="false">SUM(G843:G849)</f>
        <v>0</v>
      </c>
      <c r="H850" s="0" t="n">
        <f aca="false">SUM(H843:H849)</f>
        <v>0</v>
      </c>
      <c r="I850" s="0" t="n">
        <f aca="false">SUM(I843:I849)</f>
        <v>0</v>
      </c>
      <c r="J850" s="0" t="n">
        <f aca="false">SUM(G850:I850)</f>
        <v>0</v>
      </c>
    </row>
    <row r="851" customFormat="false" ht="15" hidden="false" customHeight="false" outlineLevel="0" collapsed="false">
      <c r="A851" s="0" t="s">
        <v>101</v>
      </c>
      <c r="B851" s="0" t="s">
        <v>102</v>
      </c>
      <c r="E851" s="100"/>
      <c r="F851" s="100"/>
      <c r="G851" s="100" t="n">
        <f aca="false">VLOOKUP($A843,LossChart!$A$3:$AB$105,14,0)</f>
        <v>796.14179140188</v>
      </c>
      <c r="H851" s="100" t="n">
        <f aca="false">VLOOKUP($A843,LossChart!$A$3:$AB$105,15,0)</f>
        <v>80</v>
      </c>
      <c r="I851" s="100" t="n">
        <f aca="false">VLOOKUP($A843,LossChart!$A$3:$AB$105,16,0)</f>
        <v>482.474652711422</v>
      </c>
      <c r="J851" s="100" t="n">
        <f aca="false">VLOOKUP($A843,LossChart!$A$3:$AB$105,17,0)</f>
        <v>1358.6164441133</v>
      </c>
      <c r="K851" s="100"/>
    </row>
    <row r="852" customFormat="false" ht="15" hidden="false" customHeight="false" outlineLevel="0" collapsed="false">
      <c r="A852" s="0" t="s">
        <v>103</v>
      </c>
      <c r="G852" s="0" t="n">
        <f aca="false">G851-G850</f>
        <v>796.14179140188</v>
      </c>
      <c r="H852" s="0" t="n">
        <f aca="false">H851-H850</f>
        <v>80</v>
      </c>
      <c r="I852" s="0" t="n">
        <f aca="false">I851-I850</f>
        <v>482.474652711422</v>
      </c>
      <c r="J852" s="0" t="n">
        <f aca="false">J851-J850</f>
        <v>1358.6164441133</v>
      </c>
    </row>
    <row r="854" customFormat="false" ht="60" hidden="false" customHeight="false" outlineLevel="0" collapsed="false">
      <c r="A854" s="21" t="s">
        <v>63</v>
      </c>
      <c r="B854" s="21" t="s">
        <v>92</v>
      </c>
      <c r="C854" s="21" t="s">
        <v>93</v>
      </c>
      <c r="D854" s="94" t="str">
        <f aca="false">FoodDB!$C$1</f>
        <v>Fat
(g)</v>
      </c>
      <c r="E854" s="94" t="str">
        <f aca="false">FoodDB!$D$1</f>
        <v> Carbs
(g)</v>
      </c>
      <c r="F854" s="94" t="str">
        <f aca="false">FoodDB!$E$1</f>
        <v>Protein
(g)</v>
      </c>
      <c r="G854" s="94" t="str">
        <f aca="false">FoodDB!$F$1</f>
        <v>Fat
(Cal)</v>
      </c>
      <c r="H854" s="94" t="str">
        <f aca="false">FoodDB!$G$1</f>
        <v>Carb
(Cal)</v>
      </c>
      <c r="I854" s="94" t="str">
        <f aca="false">FoodDB!$H$1</f>
        <v>Protein
(Cal)</v>
      </c>
      <c r="J854" s="94" t="str">
        <f aca="false">FoodDB!$I$1</f>
        <v>Total
Calories</v>
      </c>
      <c r="K854" s="94"/>
      <c r="L854" s="94" t="s">
        <v>109</v>
      </c>
      <c r="M854" s="94" t="s">
        <v>110</v>
      </c>
      <c r="N854" s="94" t="s">
        <v>111</v>
      </c>
      <c r="O854" s="94" t="s">
        <v>112</v>
      </c>
      <c r="P854" s="94" t="s">
        <v>117</v>
      </c>
      <c r="Q854" s="94" t="s">
        <v>118</v>
      </c>
      <c r="R854" s="94" t="s">
        <v>119</v>
      </c>
      <c r="S854" s="94" t="s">
        <v>120</v>
      </c>
    </row>
    <row r="855" customFormat="false" ht="15" hidden="false" customHeight="false" outlineLevel="0" collapsed="false">
      <c r="A855" s="95" t="n">
        <f aca="false">A843+1</f>
        <v>43065</v>
      </c>
      <c r="B855" s="96" t="s">
        <v>107</v>
      </c>
      <c r="C855" s="97" t="n">
        <v>0</v>
      </c>
      <c r="D855" s="0" t="n">
        <f aca="false">$C855*VLOOKUP($B855,FoodDB!$A$2:$I$1014,3,0)</f>
        <v>0</v>
      </c>
      <c r="E855" s="0" t="n">
        <f aca="false">$C855*VLOOKUP($B855,FoodDB!$A$2:$I$1014,4,0)</f>
        <v>0</v>
      </c>
      <c r="F855" s="0" t="n">
        <f aca="false">$C855*VLOOKUP($B855,FoodDB!$A$2:$I$1014,5,0)</f>
        <v>0</v>
      </c>
      <c r="G855" s="0" t="n">
        <f aca="false">$C855*VLOOKUP($B855,FoodDB!$A$2:$I$1014,6,0)</f>
        <v>0</v>
      </c>
      <c r="H855" s="0" t="n">
        <f aca="false">$C855*VLOOKUP($B855,FoodDB!$A$2:$I$1014,7,0)</f>
        <v>0</v>
      </c>
      <c r="I855" s="0" t="n">
        <f aca="false">$C855*VLOOKUP($B855,FoodDB!$A$2:$I$1014,8,0)</f>
        <v>0</v>
      </c>
      <c r="J855" s="0" t="n">
        <f aca="false">$C855*VLOOKUP($B855,FoodDB!$A$2:$I$1014,9,0)</f>
        <v>0</v>
      </c>
      <c r="L855" s="0" t="n">
        <f aca="false">SUM(G855:G861)</f>
        <v>0</v>
      </c>
      <c r="M855" s="0" t="n">
        <f aca="false">SUM(H855:H861)</f>
        <v>0</v>
      </c>
      <c r="N855" s="0" t="n">
        <f aca="false">SUM(I855:I861)</f>
        <v>0</v>
      </c>
      <c r="O855" s="0" t="n">
        <f aca="false">SUM(L855:N855)</f>
        <v>0</v>
      </c>
      <c r="P855" s="100" t="n">
        <f aca="false">VLOOKUP($A855,LossChart!$A$3:$AB$105,14,0)-L855</f>
        <v>800.724977839389</v>
      </c>
      <c r="Q855" s="100" t="n">
        <f aca="false">VLOOKUP($A855,LossChart!$A$3:$AB$105,15,0)-M855</f>
        <v>80</v>
      </c>
      <c r="R855" s="100" t="n">
        <f aca="false">VLOOKUP($A855,LossChart!$A$3:$AB$105,16,0)-N855</f>
        <v>482.474652711422</v>
      </c>
      <c r="S855" s="100" t="n">
        <f aca="false">VLOOKUP($A855,LossChart!$A$3:$AB$105,17,0)-O855</f>
        <v>1363.19963055081</v>
      </c>
    </row>
    <row r="856" customFormat="false" ht="15" hidden="false" customHeight="false" outlineLevel="0" collapsed="false">
      <c r="B856" s="96" t="s">
        <v>107</v>
      </c>
      <c r="C856" s="97" t="n">
        <v>0</v>
      </c>
      <c r="D856" s="0" t="n">
        <f aca="false">$C856*VLOOKUP($B856,FoodDB!$A$2:$I$1014,3,0)</f>
        <v>0</v>
      </c>
      <c r="E856" s="0" t="n">
        <f aca="false">$C856*VLOOKUP($B856,FoodDB!$A$2:$I$1014,4,0)</f>
        <v>0</v>
      </c>
      <c r="F856" s="0" t="n">
        <f aca="false">$C856*VLOOKUP($B856,FoodDB!$A$2:$I$1014,5,0)</f>
        <v>0</v>
      </c>
      <c r="G856" s="0" t="n">
        <f aca="false">$C856*VLOOKUP($B856,FoodDB!$A$2:$I$1014,6,0)</f>
        <v>0</v>
      </c>
      <c r="H856" s="0" t="n">
        <f aca="false">$C856*VLOOKUP($B856,FoodDB!$A$2:$I$1014,7,0)</f>
        <v>0</v>
      </c>
      <c r="I856" s="0" t="n">
        <f aca="false">$C856*VLOOKUP($B856,FoodDB!$A$2:$I$1014,8,0)</f>
        <v>0</v>
      </c>
      <c r="J856" s="0" t="n">
        <f aca="false">$C856*VLOOKUP($B856,FoodDB!$A$2:$I$1014,9,0)</f>
        <v>0</v>
      </c>
    </row>
    <row r="857" customFormat="false" ht="15" hidden="false" customHeight="false" outlineLevel="0" collapsed="false">
      <c r="B857" s="96" t="s">
        <v>107</v>
      </c>
      <c r="C857" s="97" t="n">
        <v>0</v>
      </c>
      <c r="D857" s="0" t="n">
        <f aca="false">$C857*VLOOKUP($B857,FoodDB!$A$2:$I$1014,3,0)</f>
        <v>0</v>
      </c>
      <c r="E857" s="0" t="n">
        <f aca="false">$C857*VLOOKUP($B857,FoodDB!$A$2:$I$1014,4,0)</f>
        <v>0</v>
      </c>
      <c r="F857" s="0" t="n">
        <f aca="false">$C857*VLOOKUP($B857,FoodDB!$A$2:$I$1014,5,0)</f>
        <v>0</v>
      </c>
      <c r="G857" s="0" t="n">
        <f aca="false">$C857*VLOOKUP($B857,FoodDB!$A$2:$I$1014,6,0)</f>
        <v>0</v>
      </c>
      <c r="H857" s="0" t="n">
        <f aca="false">$C857*VLOOKUP($B857,FoodDB!$A$2:$I$1014,7,0)</f>
        <v>0</v>
      </c>
      <c r="I857" s="0" t="n">
        <f aca="false">$C857*VLOOKUP($B857,FoodDB!$A$2:$I$1014,8,0)</f>
        <v>0</v>
      </c>
      <c r="J857" s="0" t="n">
        <f aca="false">$C857*VLOOKUP($B857,FoodDB!$A$2:$I$1014,9,0)</f>
        <v>0</v>
      </c>
    </row>
    <row r="858" customFormat="false" ht="15" hidden="false" customHeight="false" outlineLevel="0" collapsed="false">
      <c r="B858" s="96" t="s">
        <v>107</v>
      </c>
      <c r="C858" s="97" t="n">
        <v>0</v>
      </c>
      <c r="D858" s="0" t="n">
        <f aca="false">$C858*VLOOKUP($B858,FoodDB!$A$2:$I$1014,3,0)</f>
        <v>0</v>
      </c>
      <c r="E858" s="0" t="n">
        <f aca="false">$C858*VLOOKUP($B858,FoodDB!$A$2:$I$1014,4,0)</f>
        <v>0</v>
      </c>
      <c r="F858" s="0" t="n">
        <f aca="false">$C858*VLOOKUP($B858,FoodDB!$A$2:$I$1014,5,0)</f>
        <v>0</v>
      </c>
      <c r="G858" s="0" t="n">
        <f aca="false">$C858*VLOOKUP($B858,FoodDB!$A$2:$I$1014,6,0)</f>
        <v>0</v>
      </c>
      <c r="H858" s="0" t="n">
        <f aca="false">$C858*VLOOKUP($B858,FoodDB!$A$2:$I$1014,7,0)</f>
        <v>0</v>
      </c>
      <c r="I858" s="0" t="n">
        <f aca="false">$C858*VLOOKUP($B858,FoodDB!$A$2:$I$1014,8,0)</f>
        <v>0</v>
      </c>
      <c r="J858" s="0" t="n">
        <f aca="false">$C858*VLOOKUP($B858,FoodDB!$A$2:$I$1014,9,0)</f>
        <v>0</v>
      </c>
    </row>
    <row r="859" customFormat="false" ht="15" hidden="false" customHeight="false" outlineLevel="0" collapsed="false">
      <c r="B859" s="96" t="s">
        <v>107</v>
      </c>
      <c r="C859" s="97" t="n">
        <v>0</v>
      </c>
      <c r="D859" s="0" t="n">
        <f aca="false">$C859*VLOOKUP($B859,FoodDB!$A$2:$I$1014,3,0)</f>
        <v>0</v>
      </c>
      <c r="E859" s="0" t="n">
        <f aca="false">$C859*VLOOKUP($B859,FoodDB!$A$2:$I$1014,4,0)</f>
        <v>0</v>
      </c>
      <c r="F859" s="0" t="n">
        <f aca="false">$C859*VLOOKUP($B859,FoodDB!$A$2:$I$1014,5,0)</f>
        <v>0</v>
      </c>
      <c r="G859" s="0" t="n">
        <f aca="false">$C859*VLOOKUP($B859,FoodDB!$A$2:$I$1014,6,0)</f>
        <v>0</v>
      </c>
      <c r="H859" s="0" t="n">
        <f aca="false">$C859*VLOOKUP($B859,FoodDB!$A$2:$I$1014,7,0)</f>
        <v>0</v>
      </c>
      <c r="I859" s="0" t="n">
        <f aca="false">$C859*VLOOKUP($B859,FoodDB!$A$2:$I$1014,8,0)</f>
        <v>0</v>
      </c>
      <c r="J859" s="0" t="n">
        <f aca="false">$C859*VLOOKUP($B859,FoodDB!$A$2:$I$1014,9,0)</f>
        <v>0</v>
      </c>
    </row>
    <row r="860" customFormat="false" ht="15" hidden="false" customHeight="false" outlineLevel="0" collapsed="false">
      <c r="B860" s="96" t="s">
        <v>107</v>
      </c>
      <c r="C860" s="97" t="n">
        <v>0</v>
      </c>
      <c r="D860" s="0" t="n">
        <f aca="false">$C860*VLOOKUP($B860,FoodDB!$A$2:$I$1014,3,0)</f>
        <v>0</v>
      </c>
      <c r="E860" s="0" t="n">
        <f aca="false">$C860*VLOOKUP($B860,FoodDB!$A$2:$I$1014,4,0)</f>
        <v>0</v>
      </c>
      <c r="F860" s="0" t="n">
        <f aca="false">$C860*VLOOKUP($B860,FoodDB!$A$2:$I$1014,5,0)</f>
        <v>0</v>
      </c>
      <c r="G860" s="0" t="n">
        <f aca="false">$C860*VLOOKUP($B860,FoodDB!$A$2:$I$1014,6,0)</f>
        <v>0</v>
      </c>
      <c r="H860" s="0" t="n">
        <f aca="false">$C860*VLOOKUP($B860,FoodDB!$A$2:$I$1014,7,0)</f>
        <v>0</v>
      </c>
      <c r="I860" s="0" t="n">
        <f aca="false">$C860*VLOOKUP($B860,FoodDB!$A$2:$I$1014,8,0)</f>
        <v>0</v>
      </c>
      <c r="J860" s="0" t="n">
        <f aca="false">$C860*VLOOKUP($B860,FoodDB!$A$2:$I$1014,9,0)</f>
        <v>0</v>
      </c>
    </row>
    <row r="861" customFormat="false" ht="15" hidden="false" customHeight="false" outlineLevel="0" collapsed="false">
      <c r="B861" s="96" t="s">
        <v>107</v>
      </c>
      <c r="C861" s="97" t="n">
        <v>0</v>
      </c>
      <c r="D861" s="0" t="n">
        <f aca="false">$C861*VLOOKUP($B861,FoodDB!$A$2:$I$1014,3,0)</f>
        <v>0</v>
      </c>
      <c r="E861" s="0" t="n">
        <f aca="false">$C861*VLOOKUP($B861,FoodDB!$A$2:$I$1014,4,0)</f>
        <v>0</v>
      </c>
      <c r="F861" s="0" t="n">
        <f aca="false">$C861*VLOOKUP($B861,FoodDB!$A$2:$I$1014,5,0)</f>
        <v>0</v>
      </c>
      <c r="G861" s="0" t="n">
        <f aca="false">$C861*VLOOKUP($B861,FoodDB!$A$2:$I$1014,6,0)</f>
        <v>0</v>
      </c>
      <c r="H861" s="0" t="n">
        <f aca="false">$C861*VLOOKUP($B861,FoodDB!$A$2:$I$1014,7,0)</f>
        <v>0</v>
      </c>
      <c r="I861" s="0" t="n">
        <f aca="false">$C861*VLOOKUP($B861,FoodDB!$A$2:$I$1014,8,0)</f>
        <v>0</v>
      </c>
      <c r="J861" s="0" t="n">
        <f aca="false">$C861*VLOOKUP($B861,FoodDB!$A$2:$I$1014,9,0)</f>
        <v>0</v>
      </c>
    </row>
    <row r="862" customFormat="false" ht="15" hidden="false" customHeight="false" outlineLevel="0" collapsed="false">
      <c r="A862" s="0" t="s">
        <v>97</v>
      </c>
      <c r="G862" s="0" t="n">
        <f aca="false">SUM(G855:G861)</f>
        <v>0</v>
      </c>
      <c r="H862" s="0" t="n">
        <f aca="false">SUM(H855:H861)</f>
        <v>0</v>
      </c>
      <c r="I862" s="0" t="n">
        <f aca="false">SUM(I855:I861)</f>
        <v>0</v>
      </c>
      <c r="J862" s="0" t="n">
        <f aca="false">SUM(G862:I862)</f>
        <v>0</v>
      </c>
    </row>
    <row r="863" customFormat="false" ht="15" hidden="false" customHeight="false" outlineLevel="0" collapsed="false">
      <c r="A863" s="0" t="s">
        <v>101</v>
      </c>
      <c r="B863" s="0" t="s">
        <v>102</v>
      </c>
      <c r="E863" s="100"/>
      <c r="F863" s="100"/>
      <c r="G863" s="100" t="n">
        <f aca="false">VLOOKUP($A855,LossChart!$A$3:$AB$105,14,0)</f>
        <v>800.724977839389</v>
      </c>
      <c r="H863" s="100" t="n">
        <f aca="false">VLOOKUP($A855,LossChart!$A$3:$AB$105,15,0)</f>
        <v>80</v>
      </c>
      <c r="I863" s="100" t="n">
        <f aca="false">VLOOKUP($A855,LossChart!$A$3:$AB$105,16,0)</f>
        <v>482.474652711422</v>
      </c>
      <c r="J863" s="100" t="n">
        <f aca="false">VLOOKUP($A855,LossChart!$A$3:$AB$105,17,0)</f>
        <v>1363.19963055081</v>
      </c>
      <c r="K863" s="100"/>
    </row>
    <row r="864" customFormat="false" ht="15" hidden="false" customHeight="false" outlineLevel="0" collapsed="false">
      <c r="A864" s="0" t="s">
        <v>103</v>
      </c>
      <c r="G864" s="0" t="n">
        <f aca="false">G863-G862</f>
        <v>800.724977839389</v>
      </c>
      <c r="H864" s="0" t="n">
        <f aca="false">H863-H862</f>
        <v>80</v>
      </c>
      <c r="I864" s="0" t="n">
        <f aca="false">I863-I862</f>
        <v>482.474652711422</v>
      </c>
      <c r="J864" s="0" t="n">
        <f aca="false">J863-J862</f>
        <v>1363.19963055081</v>
      </c>
    </row>
    <row r="866" customFormat="false" ht="60" hidden="false" customHeight="false" outlineLevel="0" collapsed="false">
      <c r="A866" s="21" t="s">
        <v>63</v>
      </c>
      <c r="B866" s="21" t="s">
        <v>92</v>
      </c>
      <c r="C866" s="21" t="s">
        <v>93</v>
      </c>
      <c r="D866" s="94" t="str">
        <f aca="false">FoodDB!$C$1</f>
        <v>Fat
(g)</v>
      </c>
      <c r="E866" s="94" t="str">
        <f aca="false">FoodDB!$D$1</f>
        <v> Carbs
(g)</v>
      </c>
      <c r="F866" s="94" t="str">
        <f aca="false">FoodDB!$E$1</f>
        <v>Protein
(g)</v>
      </c>
      <c r="G866" s="94" t="str">
        <f aca="false">FoodDB!$F$1</f>
        <v>Fat
(Cal)</v>
      </c>
      <c r="H866" s="94" t="str">
        <f aca="false">FoodDB!$G$1</f>
        <v>Carb
(Cal)</v>
      </c>
      <c r="I866" s="94" t="str">
        <f aca="false">FoodDB!$H$1</f>
        <v>Protein
(Cal)</v>
      </c>
      <c r="J866" s="94" t="str">
        <f aca="false">FoodDB!$I$1</f>
        <v>Total
Calories</v>
      </c>
      <c r="K866" s="94"/>
      <c r="L866" s="94" t="s">
        <v>109</v>
      </c>
      <c r="M866" s="94" t="s">
        <v>110</v>
      </c>
      <c r="N866" s="94" t="s">
        <v>111</v>
      </c>
      <c r="O866" s="94" t="s">
        <v>112</v>
      </c>
      <c r="P866" s="94" t="s">
        <v>117</v>
      </c>
      <c r="Q866" s="94" t="s">
        <v>118</v>
      </c>
      <c r="R866" s="94" t="s">
        <v>119</v>
      </c>
      <c r="S866" s="94" t="s">
        <v>120</v>
      </c>
    </row>
    <row r="867" customFormat="false" ht="15" hidden="false" customHeight="false" outlineLevel="0" collapsed="false">
      <c r="A867" s="95" t="n">
        <f aca="false">A855+1</f>
        <v>43066</v>
      </c>
      <c r="B867" s="96" t="s">
        <v>107</v>
      </c>
      <c r="C867" s="97" t="n">
        <v>0</v>
      </c>
      <c r="D867" s="0" t="n">
        <f aca="false">$C867*VLOOKUP($B867,FoodDB!$A$2:$I$1014,3,0)</f>
        <v>0</v>
      </c>
      <c r="E867" s="0" t="n">
        <f aca="false">$C867*VLOOKUP($B867,FoodDB!$A$2:$I$1014,4,0)</f>
        <v>0</v>
      </c>
      <c r="F867" s="0" t="n">
        <f aca="false">$C867*VLOOKUP($B867,FoodDB!$A$2:$I$1014,5,0)</f>
        <v>0</v>
      </c>
      <c r="G867" s="0" t="n">
        <f aca="false">$C867*VLOOKUP($B867,FoodDB!$A$2:$I$1014,6,0)</f>
        <v>0</v>
      </c>
      <c r="H867" s="0" t="n">
        <f aca="false">$C867*VLOOKUP($B867,FoodDB!$A$2:$I$1014,7,0)</f>
        <v>0</v>
      </c>
      <c r="I867" s="0" t="n">
        <f aca="false">$C867*VLOOKUP($B867,FoodDB!$A$2:$I$1014,8,0)</f>
        <v>0</v>
      </c>
      <c r="J867" s="0" t="n">
        <f aca="false">$C867*VLOOKUP($B867,FoodDB!$A$2:$I$1014,9,0)</f>
        <v>0</v>
      </c>
      <c r="L867" s="0" t="n">
        <f aca="false">SUM(G867:G873)</f>
        <v>0</v>
      </c>
      <c r="M867" s="0" t="n">
        <f aca="false">SUM(H867:H873)</f>
        <v>0</v>
      </c>
      <c r="N867" s="0" t="n">
        <f aca="false">SUM(I867:I873)</f>
        <v>0</v>
      </c>
      <c r="O867" s="0" t="n">
        <f aca="false">SUM(L867:N867)</f>
        <v>0</v>
      </c>
      <c r="P867" s="100" t="n">
        <f aca="false">VLOOKUP($A867,LossChart!$A$3:$AB$105,14,0)-L867</f>
        <v>805.267570339879</v>
      </c>
      <c r="Q867" s="100" t="n">
        <f aca="false">VLOOKUP($A867,LossChart!$A$3:$AB$105,15,0)-M867</f>
        <v>80</v>
      </c>
      <c r="R867" s="100" t="n">
        <f aca="false">VLOOKUP($A867,LossChart!$A$3:$AB$105,16,0)-N867</f>
        <v>482.474652711422</v>
      </c>
      <c r="S867" s="100" t="n">
        <f aca="false">VLOOKUP($A867,LossChart!$A$3:$AB$105,17,0)-O867</f>
        <v>1367.7422230513</v>
      </c>
    </row>
    <row r="868" customFormat="false" ht="15" hidden="false" customHeight="false" outlineLevel="0" collapsed="false">
      <c r="B868" s="96" t="s">
        <v>107</v>
      </c>
      <c r="C868" s="97" t="n">
        <v>0</v>
      </c>
      <c r="D868" s="0" t="n">
        <f aca="false">$C868*VLOOKUP($B868,FoodDB!$A$2:$I$1014,3,0)</f>
        <v>0</v>
      </c>
      <c r="E868" s="0" t="n">
        <f aca="false">$C868*VLOOKUP($B868,FoodDB!$A$2:$I$1014,4,0)</f>
        <v>0</v>
      </c>
      <c r="F868" s="0" t="n">
        <f aca="false">$C868*VLOOKUP($B868,FoodDB!$A$2:$I$1014,5,0)</f>
        <v>0</v>
      </c>
      <c r="G868" s="0" t="n">
        <f aca="false">$C868*VLOOKUP($B868,FoodDB!$A$2:$I$1014,6,0)</f>
        <v>0</v>
      </c>
      <c r="H868" s="0" t="n">
        <f aca="false">$C868*VLOOKUP($B868,FoodDB!$A$2:$I$1014,7,0)</f>
        <v>0</v>
      </c>
      <c r="I868" s="0" t="n">
        <f aca="false">$C868*VLOOKUP($B868,FoodDB!$A$2:$I$1014,8,0)</f>
        <v>0</v>
      </c>
      <c r="J868" s="0" t="n">
        <f aca="false">$C868*VLOOKUP($B868,FoodDB!$A$2:$I$1014,9,0)</f>
        <v>0</v>
      </c>
    </row>
    <row r="869" customFormat="false" ht="15" hidden="false" customHeight="false" outlineLevel="0" collapsed="false">
      <c r="B869" s="96" t="s">
        <v>107</v>
      </c>
      <c r="C869" s="97" t="n">
        <v>0</v>
      </c>
      <c r="D869" s="0" t="n">
        <f aca="false">$C869*VLOOKUP($B869,FoodDB!$A$2:$I$1014,3,0)</f>
        <v>0</v>
      </c>
      <c r="E869" s="0" t="n">
        <f aca="false">$C869*VLOOKUP($B869,FoodDB!$A$2:$I$1014,4,0)</f>
        <v>0</v>
      </c>
      <c r="F869" s="0" t="n">
        <f aca="false">$C869*VLOOKUP($B869,FoodDB!$A$2:$I$1014,5,0)</f>
        <v>0</v>
      </c>
      <c r="G869" s="0" t="n">
        <f aca="false">$C869*VLOOKUP($B869,FoodDB!$A$2:$I$1014,6,0)</f>
        <v>0</v>
      </c>
      <c r="H869" s="0" t="n">
        <f aca="false">$C869*VLOOKUP($B869,FoodDB!$A$2:$I$1014,7,0)</f>
        <v>0</v>
      </c>
      <c r="I869" s="0" t="n">
        <f aca="false">$C869*VLOOKUP($B869,FoodDB!$A$2:$I$1014,8,0)</f>
        <v>0</v>
      </c>
      <c r="J869" s="0" t="n">
        <f aca="false">$C869*VLOOKUP($B869,FoodDB!$A$2:$I$1014,9,0)</f>
        <v>0</v>
      </c>
    </row>
    <row r="870" customFormat="false" ht="15" hidden="false" customHeight="false" outlineLevel="0" collapsed="false">
      <c r="B870" s="96" t="s">
        <v>107</v>
      </c>
      <c r="C870" s="97" t="n">
        <v>0</v>
      </c>
      <c r="D870" s="0" t="n">
        <f aca="false">$C870*VLOOKUP($B870,FoodDB!$A$2:$I$1014,3,0)</f>
        <v>0</v>
      </c>
      <c r="E870" s="0" t="n">
        <f aca="false">$C870*VLOOKUP($B870,FoodDB!$A$2:$I$1014,4,0)</f>
        <v>0</v>
      </c>
      <c r="F870" s="0" t="n">
        <f aca="false">$C870*VLOOKUP($B870,FoodDB!$A$2:$I$1014,5,0)</f>
        <v>0</v>
      </c>
      <c r="G870" s="0" t="n">
        <f aca="false">$C870*VLOOKUP($B870,FoodDB!$A$2:$I$1014,6,0)</f>
        <v>0</v>
      </c>
      <c r="H870" s="0" t="n">
        <f aca="false">$C870*VLOOKUP($B870,FoodDB!$A$2:$I$1014,7,0)</f>
        <v>0</v>
      </c>
      <c r="I870" s="0" t="n">
        <f aca="false">$C870*VLOOKUP($B870,FoodDB!$A$2:$I$1014,8,0)</f>
        <v>0</v>
      </c>
      <c r="J870" s="0" t="n">
        <f aca="false">$C870*VLOOKUP($B870,FoodDB!$A$2:$I$1014,9,0)</f>
        <v>0</v>
      </c>
    </row>
    <row r="871" customFormat="false" ht="15" hidden="false" customHeight="false" outlineLevel="0" collapsed="false">
      <c r="B871" s="96" t="s">
        <v>107</v>
      </c>
      <c r="C871" s="97" t="n">
        <v>0</v>
      </c>
      <c r="D871" s="0" t="n">
        <f aca="false">$C871*VLOOKUP($B871,FoodDB!$A$2:$I$1014,3,0)</f>
        <v>0</v>
      </c>
      <c r="E871" s="0" t="n">
        <f aca="false">$C871*VLOOKUP($B871,FoodDB!$A$2:$I$1014,4,0)</f>
        <v>0</v>
      </c>
      <c r="F871" s="0" t="n">
        <f aca="false">$C871*VLOOKUP($B871,FoodDB!$A$2:$I$1014,5,0)</f>
        <v>0</v>
      </c>
      <c r="G871" s="0" t="n">
        <f aca="false">$C871*VLOOKUP($B871,FoodDB!$A$2:$I$1014,6,0)</f>
        <v>0</v>
      </c>
      <c r="H871" s="0" t="n">
        <f aca="false">$C871*VLOOKUP($B871,FoodDB!$A$2:$I$1014,7,0)</f>
        <v>0</v>
      </c>
      <c r="I871" s="0" t="n">
        <f aca="false">$C871*VLOOKUP($B871,FoodDB!$A$2:$I$1014,8,0)</f>
        <v>0</v>
      </c>
      <c r="J871" s="0" t="n">
        <f aca="false">$C871*VLOOKUP($B871,FoodDB!$A$2:$I$1014,9,0)</f>
        <v>0</v>
      </c>
    </row>
    <row r="872" customFormat="false" ht="15" hidden="false" customHeight="false" outlineLevel="0" collapsed="false">
      <c r="B872" s="96" t="s">
        <v>107</v>
      </c>
      <c r="C872" s="97" t="n">
        <v>0</v>
      </c>
      <c r="D872" s="0" t="n">
        <f aca="false">$C872*VLOOKUP($B872,FoodDB!$A$2:$I$1014,3,0)</f>
        <v>0</v>
      </c>
      <c r="E872" s="0" t="n">
        <f aca="false">$C872*VLOOKUP($B872,FoodDB!$A$2:$I$1014,4,0)</f>
        <v>0</v>
      </c>
      <c r="F872" s="0" t="n">
        <f aca="false">$C872*VLOOKUP($B872,FoodDB!$A$2:$I$1014,5,0)</f>
        <v>0</v>
      </c>
      <c r="G872" s="0" t="n">
        <f aca="false">$C872*VLOOKUP($B872,FoodDB!$A$2:$I$1014,6,0)</f>
        <v>0</v>
      </c>
      <c r="H872" s="0" t="n">
        <f aca="false">$C872*VLOOKUP($B872,FoodDB!$A$2:$I$1014,7,0)</f>
        <v>0</v>
      </c>
      <c r="I872" s="0" t="n">
        <f aca="false">$C872*VLOOKUP($B872,FoodDB!$A$2:$I$1014,8,0)</f>
        <v>0</v>
      </c>
      <c r="J872" s="0" t="n">
        <f aca="false">$C872*VLOOKUP($B872,FoodDB!$A$2:$I$1014,9,0)</f>
        <v>0</v>
      </c>
    </row>
    <row r="873" customFormat="false" ht="15" hidden="false" customHeight="false" outlineLevel="0" collapsed="false">
      <c r="B873" s="96" t="s">
        <v>107</v>
      </c>
      <c r="C873" s="97" t="n">
        <v>0</v>
      </c>
      <c r="D873" s="0" t="n">
        <f aca="false">$C873*VLOOKUP($B873,FoodDB!$A$2:$I$1014,3,0)</f>
        <v>0</v>
      </c>
      <c r="E873" s="0" t="n">
        <f aca="false">$C873*VLOOKUP($B873,FoodDB!$A$2:$I$1014,4,0)</f>
        <v>0</v>
      </c>
      <c r="F873" s="0" t="n">
        <f aca="false">$C873*VLOOKUP($B873,FoodDB!$A$2:$I$1014,5,0)</f>
        <v>0</v>
      </c>
      <c r="G873" s="0" t="n">
        <f aca="false">$C873*VLOOKUP($B873,FoodDB!$A$2:$I$1014,6,0)</f>
        <v>0</v>
      </c>
      <c r="H873" s="0" t="n">
        <f aca="false">$C873*VLOOKUP($B873,FoodDB!$A$2:$I$1014,7,0)</f>
        <v>0</v>
      </c>
      <c r="I873" s="0" t="n">
        <f aca="false">$C873*VLOOKUP($B873,FoodDB!$A$2:$I$1014,8,0)</f>
        <v>0</v>
      </c>
      <c r="J873" s="0" t="n">
        <f aca="false">$C873*VLOOKUP($B873,FoodDB!$A$2:$I$1014,9,0)</f>
        <v>0</v>
      </c>
    </row>
    <row r="874" customFormat="false" ht="15" hidden="false" customHeight="false" outlineLevel="0" collapsed="false">
      <c r="A874" s="0" t="s">
        <v>97</v>
      </c>
      <c r="G874" s="0" t="n">
        <f aca="false">SUM(G867:G873)</f>
        <v>0</v>
      </c>
      <c r="H874" s="0" t="n">
        <f aca="false">SUM(H867:H873)</f>
        <v>0</v>
      </c>
      <c r="I874" s="0" t="n">
        <f aca="false">SUM(I867:I873)</f>
        <v>0</v>
      </c>
      <c r="J874" s="0" t="n">
        <f aca="false">SUM(G874:I874)</f>
        <v>0</v>
      </c>
    </row>
    <row r="875" customFormat="false" ht="15" hidden="false" customHeight="false" outlineLevel="0" collapsed="false">
      <c r="A875" s="0" t="s">
        <v>101</v>
      </c>
      <c r="B875" s="0" t="s">
        <v>102</v>
      </c>
      <c r="E875" s="100"/>
      <c r="F875" s="100"/>
      <c r="G875" s="100" t="n">
        <f aca="false">VLOOKUP($A867,LossChart!$A$3:$AB$105,14,0)</f>
        <v>805.267570339879</v>
      </c>
      <c r="H875" s="100" t="n">
        <f aca="false">VLOOKUP($A867,LossChart!$A$3:$AB$105,15,0)</f>
        <v>80</v>
      </c>
      <c r="I875" s="100" t="n">
        <f aca="false">VLOOKUP($A867,LossChart!$A$3:$AB$105,16,0)</f>
        <v>482.474652711422</v>
      </c>
      <c r="J875" s="100" t="n">
        <f aca="false">VLOOKUP($A867,LossChart!$A$3:$AB$105,17,0)</f>
        <v>1367.7422230513</v>
      </c>
      <c r="K875" s="100"/>
    </row>
    <row r="876" customFormat="false" ht="15" hidden="false" customHeight="false" outlineLevel="0" collapsed="false">
      <c r="A876" s="0" t="s">
        <v>103</v>
      </c>
      <c r="G876" s="0" t="n">
        <f aca="false">G875-G874</f>
        <v>805.267570339879</v>
      </c>
      <c r="H876" s="0" t="n">
        <f aca="false">H875-H874</f>
        <v>80</v>
      </c>
      <c r="I876" s="0" t="n">
        <f aca="false">I875-I874</f>
        <v>482.474652711422</v>
      </c>
      <c r="J876" s="0" t="n">
        <f aca="false">J875-J874</f>
        <v>1367.7422230513</v>
      </c>
    </row>
    <row r="878" customFormat="false" ht="60" hidden="false" customHeight="false" outlineLevel="0" collapsed="false">
      <c r="A878" s="21" t="s">
        <v>63</v>
      </c>
      <c r="B878" s="21" t="s">
        <v>92</v>
      </c>
      <c r="C878" s="21" t="s">
        <v>93</v>
      </c>
      <c r="D878" s="94" t="str">
        <f aca="false">FoodDB!$C$1</f>
        <v>Fat
(g)</v>
      </c>
      <c r="E878" s="94" t="str">
        <f aca="false">FoodDB!$D$1</f>
        <v> Carbs
(g)</v>
      </c>
      <c r="F878" s="94" t="str">
        <f aca="false">FoodDB!$E$1</f>
        <v>Protein
(g)</v>
      </c>
      <c r="G878" s="94" t="str">
        <f aca="false">FoodDB!$F$1</f>
        <v>Fat
(Cal)</v>
      </c>
      <c r="H878" s="94" t="str">
        <f aca="false">FoodDB!$G$1</f>
        <v>Carb
(Cal)</v>
      </c>
      <c r="I878" s="94" t="str">
        <f aca="false">FoodDB!$H$1</f>
        <v>Protein
(Cal)</v>
      </c>
      <c r="J878" s="94" t="str">
        <f aca="false">FoodDB!$I$1</f>
        <v>Total
Calories</v>
      </c>
      <c r="K878" s="94"/>
      <c r="L878" s="94" t="s">
        <v>109</v>
      </c>
      <c r="M878" s="94" t="s">
        <v>110</v>
      </c>
      <c r="N878" s="94" t="s">
        <v>111</v>
      </c>
      <c r="O878" s="94" t="s">
        <v>112</v>
      </c>
      <c r="P878" s="94" t="s">
        <v>117</v>
      </c>
      <c r="Q878" s="94" t="s">
        <v>118</v>
      </c>
      <c r="R878" s="94" t="s">
        <v>119</v>
      </c>
      <c r="S878" s="94" t="s">
        <v>120</v>
      </c>
    </row>
    <row r="879" customFormat="false" ht="15" hidden="false" customHeight="false" outlineLevel="0" collapsed="false">
      <c r="A879" s="95" t="n">
        <f aca="false">A867+1</f>
        <v>43067</v>
      </c>
      <c r="B879" s="96" t="s">
        <v>107</v>
      </c>
      <c r="C879" s="97" t="n">
        <v>0</v>
      </c>
      <c r="D879" s="0" t="n">
        <f aca="false">$C879*VLOOKUP($B879,FoodDB!$A$2:$I$1014,3,0)</f>
        <v>0</v>
      </c>
      <c r="E879" s="0" t="n">
        <f aca="false">$C879*VLOOKUP($B879,FoodDB!$A$2:$I$1014,4,0)</f>
        <v>0</v>
      </c>
      <c r="F879" s="0" t="n">
        <f aca="false">$C879*VLOOKUP($B879,FoodDB!$A$2:$I$1014,5,0)</f>
        <v>0</v>
      </c>
      <c r="G879" s="0" t="n">
        <f aca="false">$C879*VLOOKUP($B879,FoodDB!$A$2:$I$1014,6,0)</f>
        <v>0</v>
      </c>
      <c r="H879" s="0" t="n">
        <f aca="false">$C879*VLOOKUP($B879,FoodDB!$A$2:$I$1014,7,0)</f>
        <v>0</v>
      </c>
      <c r="I879" s="0" t="n">
        <f aca="false">$C879*VLOOKUP($B879,FoodDB!$A$2:$I$1014,8,0)</f>
        <v>0</v>
      </c>
      <c r="J879" s="0" t="n">
        <f aca="false">$C879*VLOOKUP($B879,FoodDB!$A$2:$I$1014,9,0)</f>
        <v>0</v>
      </c>
      <c r="L879" s="0" t="n">
        <f aca="false">SUM(G879:G885)</f>
        <v>0</v>
      </c>
      <c r="M879" s="0" t="n">
        <f aca="false">SUM(H879:H885)</f>
        <v>0</v>
      </c>
      <c r="N879" s="0" t="n">
        <f aca="false">SUM(I879:I885)</f>
        <v>0</v>
      </c>
      <c r="O879" s="0" t="n">
        <f aca="false">SUM(L879:N879)</f>
        <v>0</v>
      </c>
      <c r="P879" s="100" t="n">
        <f aca="false">VLOOKUP($A879,LossChart!$A$3:$AB$105,14,0)-L879</f>
        <v>809.769928449651</v>
      </c>
      <c r="Q879" s="100" t="n">
        <f aca="false">VLOOKUP($A879,LossChart!$A$3:$AB$105,15,0)-M879</f>
        <v>80</v>
      </c>
      <c r="R879" s="100" t="n">
        <f aca="false">VLOOKUP($A879,LossChart!$A$3:$AB$105,16,0)-N879</f>
        <v>482.474652711422</v>
      </c>
      <c r="S879" s="100" t="n">
        <f aca="false">VLOOKUP($A879,LossChart!$A$3:$AB$105,17,0)-O879</f>
        <v>1372.24458116107</v>
      </c>
    </row>
    <row r="880" customFormat="false" ht="15" hidden="false" customHeight="false" outlineLevel="0" collapsed="false">
      <c r="B880" s="96" t="s">
        <v>107</v>
      </c>
      <c r="C880" s="97" t="n">
        <v>0</v>
      </c>
      <c r="D880" s="0" t="n">
        <f aca="false">$C880*VLOOKUP($B880,FoodDB!$A$2:$I$1014,3,0)</f>
        <v>0</v>
      </c>
      <c r="E880" s="0" t="n">
        <f aca="false">$C880*VLOOKUP($B880,FoodDB!$A$2:$I$1014,4,0)</f>
        <v>0</v>
      </c>
      <c r="F880" s="0" t="n">
        <f aca="false">$C880*VLOOKUP($B880,FoodDB!$A$2:$I$1014,5,0)</f>
        <v>0</v>
      </c>
      <c r="G880" s="0" t="n">
        <f aca="false">$C880*VLOOKUP($B880,FoodDB!$A$2:$I$1014,6,0)</f>
        <v>0</v>
      </c>
      <c r="H880" s="0" t="n">
        <f aca="false">$C880*VLOOKUP($B880,FoodDB!$A$2:$I$1014,7,0)</f>
        <v>0</v>
      </c>
      <c r="I880" s="0" t="n">
        <f aca="false">$C880*VLOOKUP($B880,FoodDB!$A$2:$I$1014,8,0)</f>
        <v>0</v>
      </c>
      <c r="J880" s="0" t="n">
        <f aca="false">$C880*VLOOKUP($B880,FoodDB!$A$2:$I$1014,9,0)</f>
        <v>0</v>
      </c>
    </row>
    <row r="881" customFormat="false" ht="15" hidden="false" customHeight="false" outlineLevel="0" collapsed="false">
      <c r="B881" s="96" t="s">
        <v>107</v>
      </c>
      <c r="C881" s="97" t="n">
        <v>0</v>
      </c>
      <c r="D881" s="0" t="n">
        <f aca="false">$C881*VLOOKUP($B881,FoodDB!$A$2:$I$1014,3,0)</f>
        <v>0</v>
      </c>
      <c r="E881" s="0" t="n">
        <f aca="false">$C881*VLOOKUP($B881,FoodDB!$A$2:$I$1014,4,0)</f>
        <v>0</v>
      </c>
      <c r="F881" s="0" t="n">
        <f aca="false">$C881*VLOOKUP($B881,FoodDB!$A$2:$I$1014,5,0)</f>
        <v>0</v>
      </c>
      <c r="G881" s="0" t="n">
        <f aca="false">$C881*VLOOKUP($B881,FoodDB!$A$2:$I$1014,6,0)</f>
        <v>0</v>
      </c>
      <c r="H881" s="0" t="n">
        <f aca="false">$C881*VLOOKUP($B881,FoodDB!$A$2:$I$1014,7,0)</f>
        <v>0</v>
      </c>
      <c r="I881" s="0" t="n">
        <f aca="false">$C881*VLOOKUP($B881,FoodDB!$A$2:$I$1014,8,0)</f>
        <v>0</v>
      </c>
      <c r="J881" s="0" t="n">
        <f aca="false">$C881*VLOOKUP($B881,FoodDB!$A$2:$I$1014,9,0)</f>
        <v>0</v>
      </c>
    </row>
    <row r="882" customFormat="false" ht="15" hidden="false" customHeight="false" outlineLevel="0" collapsed="false">
      <c r="B882" s="96" t="s">
        <v>107</v>
      </c>
      <c r="C882" s="97" t="n">
        <v>0</v>
      </c>
      <c r="D882" s="0" t="n">
        <f aca="false">$C882*VLOOKUP($B882,FoodDB!$A$2:$I$1014,3,0)</f>
        <v>0</v>
      </c>
      <c r="E882" s="0" t="n">
        <f aca="false">$C882*VLOOKUP($B882,FoodDB!$A$2:$I$1014,4,0)</f>
        <v>0</v>
      </c>
      <c r="F882" s="0" t="n">
        <f aca="false">$C882*VLOOKUP($B882,FoodDB!$A$2:$I$1014,5,0)</f>
        <v>0</v>
      </c>
      <c r="G882" s="0" t="n">
        <f aca="false">$C882*VLOOKUP($B882,FoodDB!$A$2:$I$1014,6,0)</f>
        <v>0</v>
      </c>
      <c r="H882" s="0" t="n">
        <f aca="false">$C882*VLOOKUP($B882,FoodDB!$A$2:$I$1014,7,0)</f>
        <v>0</v>
      </c>
      <c r="I882" s="0" t="n">
        <f aca="false">$C882*VLOOKUP($B882,FoodDB!$A$2:$I$1014,8,0)</f>
        <v>0</v>
      </c>
      <c r="J882" s="0" t="n">
        <f aca="false">$C882*VLOOKUP($B882,FoodDB!$A$2:$I$1014,9,0)</f>
        <v>0</v>
      </c>
    </row>
    <row r="883" customFormat="false" ht="15" hidden="false" customHeight="false" outlineLevel="0" collapsed="false">
      <c r="B883" s="96" t="s">
        <v>107</v>
      </c>
      <c r="C883" s="97" t="n">
        <v>0</v>
      </c>
      <c r="D883" s="0" t="n">
        <f aca="false">$C883*VLOOKUP($B883,FoodDB!$A$2:$I$1014,3,0)</f>
        <v>0</v>
      </c>
      <c r="E883" s="0" t="n">
        <f aca="false">$C883*VLOOKUP($B883,FoodDB!$A$2:$I$1014,4,0)</f>
        <v>0</v>
      </c>
      <c r="F883" s="0" t="n">
        <f aca="false">$C883*VLOOKUP($B883,FoodDB!$A$2:$I$1014,5,0)</f>
        <v>0</v>
      </c>
      <c r="G883" s="0" t="n">
        <f aca="false">$C883*VLOOKUP($B883,FoodDB!$A$2:$I$1014,6,0)</f>
        <v>0</v>
      </c>
      <c r="H883" s="0" t="n">
        <f aca="false">$C883*VLOOKUP($B883,FoodDB!$A$2:$I$1014,7,0)</f>
        <v>0</v>
      </c>
      <c r="I883" s="0" t="n">
        <f aca="false">$C883*VLOOKUP($B883,FoodDB!$A$2:$I$1014,8,0)</f>
        <v>0</v>
      </c>
      <c r="J883" s="0" t="n">
        <f aca="false">$C883*VLOOKUP($B883,FoodDB!$A$2:$I$1014,9,0)</f>
        <v>0</v>
      </c>
    </row>
    <row r="884" customFormat="false" ht="15" hidden="false" customHeight="false" outlineLevel="0" collapsed="false">
      <c r="B884" s="96" t="s">
        <v>107</v>
      </c>
      <c r="C884" s="97" t="n">
        <v>0</v>
      </c>
      <c r="D884" s="0" t="n">
        <f aca="false">$C884*VLOOKUP($B884,FoodDB!$A$2:$I$1014,3,0)</f>
        <v>0</v>
      </c>
      <c r="E884" s="0" t="n">
        <f aca="false">$C884*VLOOKUP($B884,FoodDB!$A$2:$I$1014,4,0)</f>
        <v>0</v>
      </c>
      <c r="F884" s="0" t="n">
        <f aca="false">$C884*VLOOKUP($B884,FoodDB!$A$2:$I$1014,5,0)</f>
        <v>0</v>
      </c>
      <c r="G884" s="0" t="n">
        <f aca="false">$C884*VLOOKUP($B884,FoodDB!$A$2:$I$1014,6,0)</f>
        <v>0</v>
      </c>
      <c r="H884" s="0" t="n">
        <f aca="false">$C884*VLOOKUP($B884,FoodDB!$A$2:$I$1014,7,0)</f>
        <v>0</v>
      </c>
      <c r="I884" s="0" t="n">
        <f aca="false">$C884*VLOOKUP($B884,FoodDB!$A$2:$I$1014,8,0)</f>
        <v>0</v>
      </c>
      <c r="J884" s="0" t="n">
        <f aca="false">$C884*VLOOKUP($B884,FoodDB!$A$2:$I$1014,9,0)</f>
        <v>0</v>
      </c>
    </row>
    <row r="885" customFormat="false" ht="15" hidden="false" customHeight="false" outlineLevel="0" collapsed="false">
      <c r="B885" s="96" t="s">
        <v>107</v>
      </c>
      <c r="C885" s="97" t="n">
        <v>0</v>
      </c>
      <c r="D885" s="0" t="n">
        <f aca="false">$C885*VLOOKUP($B885,FoodDB!$A$2:$I$1014,3,0)</f>
        <v>0</v>
      </c>
      <c r="E885" s="0" t="n">
        <f aca="false">$C885*VLOOKUP($B885,FoodDB!$A$2:$I$1014,4,0)</f>
        <v>0</v>
      </c>
      <c r="F885" s="0" t="n">
        <f aca="false">$C885*VLOOKUP($B885,FoodDB!$A$2:$I$1014,5,0)</f>
        <v>0</v>
      </c>
      <c r="G885" s="0" t="n">
        <f aca="false">$C885*VLOOKUP($B885,FoodDB!$A$2:$I$1014,6,0)</f>
        <v>0</v>
      </c>
      <c r="H885" s="0" t="n">
        <f aca="false">$C885*VLOOKUP($B885,FoodDB!$A$2:$I$1014,7,0)</f>
        <v>0</v>
      </c>
      <c r="I885" s="0" t="n">
        <f aca="false">$C885*VLOOKUP($B885,FoodDB!$A$2:$I$1014,8,0)</f>
        <v>0</v>
      </c>
      <c r="J885" s="0" t="n">
        <f aca="false">$C885*VLOOKUP($B885,FoodDB!$A$2:$I$1014,9,0)</f>
        <v>0</v>
      </c>
    </row>
    <row r="886" customFormat="false" ht="15" hidden="false" customHeight="false" outlineLevel="0" collapsed="false">
      <c r="A886" s="0" t="s">
        <v>97</v>
      </c>
      <c r="G886" s="0" t="n">
        <f aca="false">SUM(G879:G885)</f>
        <v>0</v>
      </c>
      <c r="H886" s="0" t="n">
        <f aca="false">SUM(H879:H885)</f>
        <v>0</v>
      </c>
      <c r="I886" s="0" t="n">
        <f aca="false">SUM(I879:I885)</f>
        <v>0</v>
      </c>
      <c r="J886" s="0" t="n">
        <f aca="false">SUM(G886:I886)</f>
        <v>0</v>
      </c>
    </row>
    <row r="887" customFormat="false" ht="15" hidden="false" customHeight="false" outlineLevel="0" collapsed="false">
      <c r="A887" s="0" t="s">
        <v>101</v>
      </c>
      <c r="B887" s="0" t="s">
        <v>102</v>
      </c>
      <c r="E887" s="100"/>
      <c r="F887" s="100"/>
      <c r="G887" s="100" t="n">
        <f aca="false">VLOOKUP($A879,LossChart!$A$3:$AB$105,14,0)</f>
        <v>809.769928449651</v>
      </c>
      <c r="H887" s="100" t="n">
        <f aca="false">VLOOKUP($A879,LossChart!$A$3:$AB$105,15,0)</f>
        <v>80</v>
      </c>
      <c r="I887" s="100" t="n">
        <f aca="false">VLOOKUP($A879,LossChart!$A$3:$AB$105,16,0)</f>
        <v>482.474652711422</v>
      </c>
      <c r="J887" s="100" t="n">
        <f aca="false">VLOOKUP($A879,LossChart!$A$3:$AB$105,17,0)</f>
        <v>1372.24458116107</v>
      </c>
      <c r="K887" s="100"/>
    </row>
    <row r="888" customFormat="false" ht="15" hidden="false" customHeight="false" outlineLevel="0" collapsed="false">
      <c r="A888" s="0" t="s">
        <v>103</v>
      </c>
      <c r="G888" s="0" t="n">
        <f aca="false">G887-G886</f>
        <v>809.769928449651</v>
      </c>
      <c r="H888" s="0" t="n">
        <f aca="false">H887-H886</f>
        <v>80</v>
      </c>
      <c r="I888" s="0" t="n">
        <f aca="false">I887-I886</f>
        <v>482.474652711422</v>
      </c>
      <c r="J888" s="0" t="n">
        <f aca="false">J887-J886</f>
        <v>1372.24458116107</v>
      </c>
    </row>
    <row r="890" customFormat="false" ht="60" hidden="false" customHeight="false" outlineLevel="0" collapsed="false">
      <c r="A890" s="21" t="s">
        <v>63</v>
      </c>
      <c r="B890" s="21" t="s">
        <v>92</v>
      </c>
      <c r="C890" s="21" t="s">
        <v>93</v>
      </c>
      <c r="D890" s="94" t="str">
        <f aca="false">FoodDB!$C$1</f>
        <v>Fat
(g)</v>
      </c>
      <c r="E890" s="94" t="str">
        <f aca="false">FoodDB!$D$1</f>
        <v> Carbs
(g)</v>
      </c>
      <c r="F890" s="94" t="str">
        <f aca="false">FoodDB!$E$1</f>
        <v>Protein
(g)</v>
      </c>
      <c r="G890" s="94" t="str">
        <f aca="false">FoodDB!$F$1</f>
        <v>Fat
(Cal)</v>
      </c>
      <c r="H890" s="94" t="str">
        <f aca="false">FoodDB!$G$1</f>
        <v>Carb
(Cal)</v>
      </c>
      <c r="I890" s="94" t="str">
        <f aca="false">FoodDB!$H$1</f>
        <v>Protein
(Cal)</v>
      </c>
      <c r="J890" s="94" t="str">
        <f aca="false">FoodDB!$I$1</f>
        <v>Total
Calories</v>
      </c>
      <c r="K890" s="94"/>
      <c r="L890" s="94" t="s">
        <v>109</v>
      </c>
      <c r="M890" s="94" t="s">
        <v>110</v>
      </c>
      <c r="N890" s="94" t="s">
        <v>111</v>
      </c>
      <c r="O890" s="94" t="s">
        <v>112</v>
      </c>
      <c r="P890" s="94" t="s">
        <v>117</v>
      </c>
      <c r="Q890" s="94" t="s">
        <v>118</v>
      </c>
      <c r="R890" s="94" t="s">
        <v>119</v>
      </c>
      <c r="S890" s="94" t="s">
        <v>120</v>
      </c>
    </row>
    <row r="891" customFormat="false" ht="15" hidden="false" customHeight="false" outlineLevel="0" collapsed="false">
      <c r="A891" s="95" t="n">
        <f aca="false">A879+1</f>
        <v>43068</v>
      </c>
      <c r="B891" s="96" t="s">
        <v>107</v>
      </c>
      <c r="C891" s="97" t="n">
        <v>0</v>
      </c>
      <c r="D891" s="0" t="n">
        <f aca="false">$C891*VLOOKUP($B891,FoodDB!$A$2:$I$1014,3,0)</f>
        <v>0</v>
      </c>
      <c r="E891" s="0" t="n">
        <f aca="false">$C891*VLOOKUP($B891,FoodDB!$A$2:$I$1014,4,0)</f>
        <v>0</v>
      </c>
      <c r="F891" s="0" t="n">
        <f aca="false">$C891*VLOOKUP($B891,FoodDB!$A$2:$I$1014,5,0)</f>
        <v>0</v>
      </c>
      <c r="G891" s="0" t="n">
        <f aca="false">$C891*VLOOKUP($B891,FoodDB!$A$2:$I$1014,6,0)</f>
        <v>0</v>
      </c>
      <c r="H891" s="0" t="n">
        <f aca="false">$C891*VLOOKUP($B891,FoodDB!$A$2:$I$1014,7,0)</f>
        <v>0</v>
      </c>
      <c r="I891" s="0" t="n">
        <f aca="false">$C891*VLOOKUP($B891,FoodDB!$A$2:$I$1014,8,0)</f>
        <v>0</v>
      </c>
      <c r="J891" s="0" t="n">
        <f aca="false">$C891*VLOOKUP($B891,FoodDB!$A$2:$I$1014,9,0)</f>
        <v>0</v>
      </c>
      <c r="L891" s="0" t="n">
        <f aca="false">SUM(G891:G897)</f>
        <v>0</v>
      </c>
      <c r="M891" s="0" t="n">
        <f aca="false">SUM(H891:H897)</f>
        <v>0</v>
      </c>
      <c r="N891" s="0" t="n">
        <f aca="false">SUM(I891:I897)</f>
        <v>0</v>
      </c>
      <c r="O891" s="0" t="n">
        <f aca="false">SUM(L891:N891)</f>
        <v>0</v>
      </c>
      <c r="P891" s="100" t="n">
        <f aca="false">VLOOKUP($A891,LossChart!$A$3:$AB$105,14,0)-L891</f>
        <v>814.232408530452</v>
      </c>
      <c r="Q891" s="100" t="n">
        <f aca="false">VLOOKUP($A891,LossChart!$A$3:$AB$105,15,0)-M891</f>
        <v>80</v>
      </c>
      <c r="R891" s="100" t="n">
        <f aca="false">VLOOKUP($A891,LossChart!$A$3:$AB$105,16,0)-N891</f>
        <v>482.474652711422</v>
      </c>
      <c r="S891" s="100" t="n">
        <f aca="false">VLOOKUP($A891,LossChart!$A$3:$AB$105,17,0)-O891</f>
        <v>1376.70706124187</v>
      </c>
    </row>
    <row r="892" customFormat="false" ht="15" hidden="false" customHeight="false" outlineLevel="0" collapsed="false">
      <c r="B892" s="96" t="s">
        <v>107</v>
      </c>
      <c r="C892" s="97" t="n">
        <v>0</v>
      </c>
      <c r="D892" s="0" t="n">
        <f aca="false">$C892*VLOOKUP($B892,FoodDB!$A$2:$I$1014,3,0)</f>
        <v>0</v>
      </c>
      <c r="E892" s="0" t="n">
        <f aca="false">$C892*VLOOKUP($B892,FoodDB!$A$2:$I$1014,4,0)</f>
        <v>0</v>
      </c>
      <c r="F892" s="0" t="n">
        <f aca="false">$C892*VLOOKUP($B892,FoodDB!$A$2:$I$1014,5,0)</f>
        <v>0</v>
      </c>
      <c r="G892" s="0" t="n">
        <f aca="false">$C892*VLOOKUP($B892,FoodDB!$A$2:$I$1014,6,0)</f>
        <v>0</v>
      </c>
      <c r="H892" s="0" t="n">
        <f aca="false">$C892*VLOOKUP($B892,FoodDB!$A$2:$I$1014,7,0)</f>
        <v>0</v>
      </c>
      <c r="I892" s="0" t="n">
        <f aca="false">$C892*VLOOKUP($B892,FoodDB!$A$2:$I$1014,8,0)</f>
        <v>0</v>
      </c>
      <c r="J892" s="0" t="n">
        <f aca="false">$C892*VLOOKUP($B892,FoodDB!$A$2:$I$1014,9,0)</f>
        <v>0</v>
      </c>
    </row>
    <row r="893" customFormat="false" ht="15" hidden="false" customHeight="false" outlineLevel="0" collapsed="false">
      <c r="B893" s="96" t="s">
        <v>107</v>
      </c>
      <c r="C893" s="97" t="n">
        <v>0</v>
      </c>
      <c r="D893" s="0" t="n">
        <f aca="false">$C893*VLOOKUP($B893,FoodDB!$A$2:$I$1014,3,0)</f>
        <v>0</v>
      </c>
      <c r="E893" s="0" t="n">
        <f aca="false">$C893*VLOOKUP($B893,FoodDB!$A$2:$I$1014,4,0)</f>
        <v>0</v>
      </c>
      <c r="F893" s="0" t="n">
        <f aca="false">$C893*VLOOKUP($B893,FoodDB!$A$2:$I$1014,5,0)</f>
        <v>0</v>
      </c>
      <c r="G893" s="0" t="n">
        <f aca="false">$C893*VLOOKUP($B893,FoodDB!$A$2:$I$1014,6,0)</f>
        <v>0</v>
      </c>
      <c r="H893" s="0" t="n">
        <f aca="false">$C893*VLOOKUP($B893,FoodDB!$A$2:$I$1014,7,0)</f>
        <v>0</v>
      </c>
      <c r="I893" s="0" t="n">
        <f aca="false">$C893*VLOOKUP($B893,FoodDB!$A$2:$I$1014,8,0)</f>
        <v>0</v>
      </c>
      <c r="J893" s="0" t="n">
        <f aca="false">$C893*VLOOKUP($B893,FoodDB!$A$2:$I$1014,9,0)</f>
        <v>0</v>
      </c>
    </row>
    <row r="894" customFormat="false" ht="15" hidden="false" customHeight="false" outlineLevel="0" collapsed="false">
      <c r="B894" s="96" t="s">
        <v>107</v>
      </c>
      <c r="C894" s="97" t="n">
        <v>0</v>
      </c>
      <c r="D894" s="0" t="n">
        <f aca="false">$C894*VLOOKUP($B894,FoodDB!$A$2:$I$1014,3,0)</f>
        <v>0</v>
      </c>
      <c r="E894" s="0" t="n">
        <f aca="false">$C894*VLOOKUP($B894,FoodDB!$A$2:$I$1014,4,0)</f>
        <v>0</v>
      </c>
      <c r="F894" s="0" t="n">
        <f aca="false">$C894*VLOOKUP($B894,FoodDB!$A$2:$I$1014,5,0)</f>
        <v>0</v>
      </c>
      <c r="G894" s="0" t="n">
        <f aca="false">$C894*VLOOKUP($B894,FoodDB!$A$2:$I$1014,6,0)</f>
        <v>0</v>
      </c>
      <c r="H894" s="0" t="n">
        <f aca="false">$C894*VLOOKUP($B894,FoodDB!$A$2:$I$1014,7,0)</f>
        <v>0</v>
      </c>
      <c r="I894" s="0" t="n">
        <f aca="false">$C894*VLOOKUP($B894,FoodDB!$A$2:$I$1014,8,0)</f>
        <v>0</v>
      </c>
      <c r="J894" s="0" t="n">
        <f aca="false">$C894*VLOOKUP($B894,FoodDB!$A$2:$I$1014,9,0)</f>
        <v>0</v>
      </c>
    </row>
    <row r="895" customFormat="false" ht="15" hidden="false" customHeight="false" outlineLevel="0" collapsed="false">
      <c r="B895" s="96" t="s">
        <v>107</v>
      </c>
      <c r="C895" s="97" t="n">
        <v>0</v>
      </c>
      <c r="D895" s="0" t="n">
        <f aca="false">$C895*VLOOKUP($B895,FoodDB!$A$2:$I$1014,3,0)</f>
        <v>0</v>
      </c>
      <c r="E895" s="0" t="n">
        <f aca="false">$C895*VLOOKUP($B895,FoodDB!$A$2:$I$1014,4,0)</f>
        <v>0</v>
      </c>
      <c r="F895" s="0" t="n">
        <f aca="false">$C895*VLOOKUP($B895,FoodDB!$A$2:$I$1014,5,0)</f>
        <v>0</v>
      </c>
      <c r="G895" s="0" t="n">
        <f aca="false">$C895*VLOOKUP($B895,FoodDB!$A$2:$I$1014,6,0)</f>
        <v>0</v>
      </c>
      <c r="H895" s="0" t="n">
        <f aca="false">$C895*VLOOKUP($B895,FoodDB!$A$2:$I$1014,7,0)</f>
        <v>0</v>
      </c>
      <c r="I895" s="0" t="n">
        <f aca="false">$C895*VLOOKUP($B895,FoodDB!$A$2:$I$1014,8,0)</f>
        <v>0</v>
      </c>
      <c r="J895" s="0" t="n">
        <f aca="false">$C895*VLOOKUP($B895,FoodDB!$A$2:$I$1014,9,0)</f>
        <v>0</v>
      </c>
    </row>
    <row r="896" customFormat="false" ht="15" hidden="false" customHeight="false" outlineLevel="0" collapsed="false">
      <c r="B896" s="96" t="s">
        <v>107</v>
      </c>
      <c r="C896" s="97" t="n">
        <v>0</v>
      </c>
      <c r="D896" s="0" t="n">
        <f aca="false">$C896*VLOOKUP($B896,FoodDB!$A$2:$I$1014,3,0)</f>
        <v>0</v>
      </c>
      <c r="E896" s="0" t="n">
        <f aca="false">$C896*VLOOKUP($B896,FoodDB!$A$2:$I$1014,4,0)</f>
        <v>0</v>
      </c>
      <c r="F896" s="0" t="n">
        <f aca="false">$C896*VLOOKUP($B896,FoodDB!$A$2:$I$1014,5,0)</f>
        <v>0</v>
      </c>
      <c r="G896" s="0" t="n">
        <f aca="false">$C896*VLOOKUP($B896,FoodDB!$A$2:$I$1014,6,0)</f>
        <v>0</v>
      </c>
      <c r="H896" s="0" t="n">
        <f aca="false">$C896*VLOOKUP($B896,FoodDB!$A$2:$I$1014,7,0)</f>
        <v>0</v>
      </c>
      <c r="I896" s="0" t="n">
        <f aca="false">$C896*VLOOKUP($B896,FoodDB!$A$2:$I$1014,8,0)</f>
        <v>0</v>
      </c>
      <c r="J896" s="0" t="n">
        <f aca="false">$C896*VLOOKUP($B896,FoodDB!$A$2:$I$1014,9,0)</f>
        <v>0</v>
      </c>
    </row>
    <row r="897" customFormat="false" ht="15" hidden="false" customHeight="false" outlineLevel="0" collapsed="false">
      <c r="B897" s="96" t="s">
        <v>107</v>
      </c>
      <c r="C897" s="97" t="n">
        <v>0</v>
      </c>
      <c r="D897" s="0" t="n">
        <f aca="false">$C897*VLOOKUP($B897,FoodDB!$A$2:$I$1014,3,0)</f>
        <v>0</v>
      </c>
      <c r="E897" s="0" t="n">
        <f aca="false">$C897*VLOOKUP($B897,FoodDB!$A$2:$I$1014,4,0)</f>
        <v>0</v>
      </c>
      <c r="F897" s="0" t="n">
        <f aca="false">$C897*VLOOKUP($B897,FoodDB!$A$2:$I$1014,5,0)</f>
        <v>0</v>
      </c>
      <c r="G897" s="0" t="n">
        <f aca="false">$C897*VLOOKUP($B897,FoodDB!$A$2:$I$1014,6,0)</f>
        <v>0</v>
      </c>
      <c r="H897" s="0" t="n">
        <f aca="false">$C897*VLOOKUP($B897,FoodDB!$A$2:$I$1014,7,0)</f>
        <v>0</v>
      </c>
      <c r="I897" s="0" t="n">
        <f aca="false">$C897*VLOOKUP($B897,FoodDB!$A$2:$I$1014,8,0)</f>
        <v>0</v>
      </c>
      <c r="J897" s="0" t="n">
        <f aca="false">$C897*VLOOKUP($B897,FoodDB!$A$2:$I$1014,9,0)</f>
        <v>0</v>
      </c>
    </row>
    <row r="898" customFormat="false" ht="15" hidden="false" customHeight="false" outlineLevel="0" collapsed="false">
      <c r="A898" s="0" t="s">
        <v>97</v>
      </c>
      <c r="G898" s="0" t="n">
        <f aca="false">SUM(G891:G897)</f>
        <v>0</v>
      </c>
      <c r="H898" s="0" t="n">
        <f aca="false">SUM(H891:H897)</f>
        <v>0</v>
      </c>
      <c r="I898" s="0" t="n">
        <f aca="false">SUM(I891:I897)</f>
        <v>0</v>
      </c>
      <c r="J898" s="0" t="n">
        <f aca="false">SUM(G898:I898)</f>
        <v>0</v>
      </c>
    </row>
    <row r="899" customFormat="false" ht="15" hidden="false" customHeight="false" outlineLevel="0" collapsed="false">
      <c r="A899" s="0" t="s">
        <v>101</v>
      </c>
      <c r="B899" s="0" t="s">
        <v>102</v>
      </c>
      <c r="E899" s="100"/>
      <c r="F899" s="100"/>
      <c r="G899" s="100" t="n">
        <f aca="false">VLOOKUP($A891,LossChart!$A$3:$AB$105,14,0)</f>
        <v>814.232408530452</v>
      </c>
      <c r="H899" s="100" t="n">
        <f aca="false">VLOOKUP($A891,LossChart!$A$3:$AB$105,15,0)</f>
        <v>80</v>
      </c>
      <c r="I899" s="100" t="n">
        <f aca="false">VLOOKUP($A891,LossChart!$A$3:$AB$105,16,0)</f>
        <v>482.474652711422</v>
      </c>
      <c r="J899" s="100" t="n">
        <f aca="false">VLOOKUP($A891,LossChart!$A$3:$AB$105,17,0)</f>
        <v>1376.70706124187</v>
      </c>
      <c r="K899" s="100"/>
    </row>
    <row r="900" customFormat="false" ht="15" hidden="false" customHeight="false" outlineLevel="0" collapsed="false">
      <c r="A900" s="0" t="s">
        <v>103</v>
      </c>
      <c r="G900" s="0" t="n">
        <f aca="false">G899-G898</f>
        <v>814.232408530452</v>
      </c>
      <c r="H900" s="0" t="n">
        <f aca="false">H899-H898</f>
        <v>80</v>
      </c>
      <c r="I900" s="0" t="n">
        <f aca="false">I899-I898</f>
        <v>482.474652711422</v>
      </c>
      <c r="J900" s="0" t="n">
        <f aca="false">J899-J898</f>
        <v>1376.70706124187</v>
      </c>
    </row>
    <row r="902" customFormat="false" ht="60" hidden="false" customHeight="false" outlineLevel="0" collapsed="false">
      <c r="A902" s="21" t="s">
        <v>63</v>
      </c>
      <c r="B902" s="21" t="s">
        <v>92</v>
      </c>
      <c r="C902" s="21" t="s">
        <v>93</v>
      </c>
      <c r="D902" s="94" t="str">
        <f aca="false">FoodDB!$C$1</f>
        <v>Fat
(g)</v>
      </c>
      <c r="E902" s="94" t="str">
        <f aca="false">FoodDB!$D$1</f>
        <v> Carbs
(g)</v>
      </c>
      <c r="F902" s="94" t="str">
        <f aca="false">FoodDB!$E$1</f>
        <v>Protein
(g)</v>
      </c>
      <c r="G902" s="94" t="str">
        <f aca="false">FoodDB!$F$1</f>
        <v>Fat
(Cal)</v>
      </c>
      <c r="H902" s="94" t="str">
        <f aca="false">FoodDB!$G$1</f>
        <v>Carb
(Cal)</v>
      </c>
      <c r="I902" s="94" t="str">
        <f aca="false">FoodDB!$H$1</f>
        <v>Protein
(Cal)</v>
      </c>
      <c r="J902" s="94" t="str">
        <f aca="false">FoodDB!$I$1</f>
        <v>Total
Calories</v>
      </c>
      <c r="K902" s="94"/>
      <c r="L902" s="94" t="s">
        <v>109</v>
      </c>
      <c r="M902" s="94" t="s">
        <v>110</v>
      </c>
      <c r="N902" s="94" t="s">
        <v>111</v>
      </c>
      <c r="O902" s="94" t="s">
        <v>112</v>
      </c>
      <c r="P902" s="94" t="s">
        <v>117</v>
      </c>
      <c r="Q902" s="94" t="s">
        <v>118</v>
      </c>
      <c r="R902" s="94" t="s">
        <v>119</v>
      </c>
      <c r="S902" s="94" t="s">
        <v>120</v>
      </c>
    </row>
    <row r="903" customFormat="false" ht="15" hidden="false" customHeight="false" outlineLevel="0" collapsed="false">
      <c r="A903" s="95" t="n">
        <f aca="false">A891+1</f>
        <v>43069</v>
      </c>
      <c r="B903" s="96" t="s">
        <v>107</v>
      </c>
      <c r="C903" s="97" t="n">
        <v>0</v>
      </c>
      <c r="D903" s="0" t="n">
        <f aca="false">$C903*VLOOKUP($B903,FoodDB!$A$2:$I$1014,3,0)</f>
        <v>0</v>
      </c>
      <c r="E903" s="0" t="n">
        <f aca="false">$C903*VLOOKUP($B903,FoodDB!$A$2:$I$1014,4,0)</f>
        <v>0</v>
      </c>
      <c r="F903" s="0" t="n">
        <f aca="false">$C903*VLOOKUP($B903,FoodDB!$A$2:$I$1014,5,0)</f>
        <v>0</v>
      </c>
      <c r="G903" s="0" t="n">
        <f aca="false">$C903*VLOOKUP($B903,FoodDB!$A$2:$I$1014,6,0)</f>
        <v>0</v>
      </c>
      <c r="H903" s="0" t="n">
        <f aca="false">$C903*VLOOKUP($B903,FoodDB!$A$2:$I$1014,7,0)</f>
        <v>0</v>
      </c>
      <c r="I903" s="0" t="n">
        <f aca="false">$C903*VLOOKUP($B903,FoodDB!$A$2:$I$1014,8,0)</f>
        <v>0</v>
      </c>
      <c r="J903" s="0" t="n">
        <f aca="false">$C903*VLOOKUP($B903,FoodDB!$A$2:$I$1014,9,0)</f>
        <v>0</v>
      </c>
      <c r="L903" s="0" t="n">
        <f aca="false">SUM(G903:G909)</f>
        <v>0</v>
      </c>
      <c r="M903" s="0" t="n">
        <f aca="false">SUM(H903:H909)</f>
        <v>0</v>
      </c>
      <c r="N903" s="0" t="n">
        <f aca="false">SUM(I903:I909)</f>
        <v>0</v>
      </c>
      <c r="O903" s="0" t="n">
        <f aca="false">SUM(L903:N903)</f>
        <v>0</v>
      </c>
      <c r="P903" s="100" t="n">
        <f aca="false">VLOOKUP($A903,LossChart!$A$3:$AB$105,14,0)-L903</f>
        <v>818.655363787679</v>
      </c>
      <c r="Q903" s="100" t="n">
        <f aca="false">VLOOKUP($A903,LossChart!$A$3:$AB$105,15,0)-M903</f>
        <v>80</v>
      </c>
      <c r="R903" s="100" t="n">
        <f aca="false">VLOOKUP($A903,LossChart!$A$3:$AB$105,16,0)-N903</f>
        <v>482.474652711422</v>
      </c>
      <c r="S903" s="100" t="n">
        <f aca="false">VLOOKUP($A903,LossChart!$A$3:$AB$105,17,0)-O903</f>
        <v>1381.1300164991</v>
      </c>
    </row>
    <row r="904" customFormat="false" ht="15" hidden="false" customHeight="false" outlineLevel="0" collapsed="false">
      <c r="B904" s="96" t="s">
        <v>107</v>
      </c>
      <c r="C904" s="97" t="n">
        <v>0</v>
      </c>
      <c r="D904" s="0" t="n">
        <f aca="false">$C904*VLOOKUP($B904,FoodDB!$A$2:$I$1014,3,0)</f>
        <v>0</v>
      </c>
      <c r="E904" s="0" t="n">
        <f aca="false">$C904*VLOOKUP($B904,FoodDB!$A$2:$I$1014,4,0)</f>
        <v>0</v>
      </c>
      <c r="F904" s="0" t="n">
        <f aca="false">$C904*VLOOKUP($B904,FoodDB!$A$2:$I$1014,5,0)</f>
        <v>0</v>
      </c>
      <c r="G904" s="0" t="n">
        <f aca="false">$C904*VLOOKUP($B904,FoodDB!$A$2:$I$1014,6,0)</f>
        <v>0</v>
      </c>
      <c r="H904" s="0" t="n">
        <f aca="false">$C904*VLOOKUP($B904,FoodDB!$A$2:$I$1014,7,0)</f>
        <v>0</v>
      </c>
      <c r="I904" s="0" t="n">
        <f aca="false">$C904*VLOOKUP($B904,FoodDB!$A$2:$I$1014,8,0)</f>
        <v>0</v>
      </c>
      <c r="J904" s="0" t="n">
        <f aca="false">$C904*VLOOKUP($B904,FoodDB!$A$2:$I$1014,9,0)</f>
        <v>0</v>
      </c>
    </row>
    <row r="905" customFormat="false" ht="15" hidden="false" customHeight="false" outlineLevel="0" collapsed="false">
      <c r="B905" s="96" t="s">
        <v>107</v>
      </c>
      <c r="C905" s="97" t="n">
        <v>0</v>
      </c>
      <c r="D905" s="0" t="n">
        <f aca="false">$C905*VLOOKUP($B905,FoodDB!$A$2:$I$1014,3,0)</f>
        <v>0</v>
      </c>
      <c r="E905" s="0" t="n">
        <f aca="false">$C905*VLOOKUP($B905,FoodDB!$A$2:$I$1014,4,0)</f>
        <v>0</v>
      </c>
      <c r="F905" s="0" t="n">
        <f aca="false">$C905*VLOOKUP($B905,FoodDB!$A$2:$I$1014,5,0)</f>
        <v>0</v>
      </c>
      <c r="G905" s="0" t="n">
        <f aca="false">$C905*VLOOKUP($B905,FoodDB!$A$2:$I$1014,6,0)</f>
        <v>0</v>
      </c>
      <c r="H905" s="0" t="n">
        <f aca="false">$C905*VLOOKUP($B905,FoodDB!$A$2:$I$1014,7,0)</f>
        <v>0</v>
      </c>
      <c r="I905" s="0" t="n">
        <f aca="false">$C905*VLOOKUP($B905,FoodDB!$A$2:$I$1014,8,0)</f>
        <v>0</v>
      </c>
      <c r="J905" s="0" t="n">
        <f aca="false">$C905*VLOOKUP($B905,FoodDB!$A$2:$I$1014,9,0)</f>
        <v>0</v>
      </c>
    </row>
    <row r="906" customFormat="false" ht="15" hidden="false" customHeight="false" outlineLevel="0" collapsed="false">
      <c r="B906" s="96" t="s">
        <v>107</v>
      </c>
      <c r="C906" s="97" t="n">
        <v>0</v>
      </c>
      <c r="D906" s="0" t="n">
        <f aca="false">$C906*VLOOKUP($B906,FoodDB!$A$2:$I$1014,3,0)</f>
        <v>0</v>
      </c>
      <c r="E906" s="0" t="n">
        <f aca="false">$C906*VLOOKUP($B906,FoodDB!$A$2:$I$1014,4,0)</f>
        <v>0</v>
      </c>
      <c r="F906" s="0" t="n">
        <f aca="false">$C906*VLOOKUP($B906,FoodDB!$A$2:$I$1014,5,0)</f>
        <v>0</v>
      </c>
      <c r="G906" s="0" t="n">
        <f aca="false">$C906*VLOOKUP($B906,FoodDB!$A$2:$I$1014,6,0)</f>
        <v>0</v>
      </c>
      <c r="H906" s="0" t="n">
        <f aca="false">$C906*VLOOKUP($B906,FoodDB!$A$2:$I$1014,7,0)</f>
        <v>0</v>
      </c>
      <c r="I906" s="0" t="n">
        <f aca="false">$C906*VLOOKUP($B906,FoodDB!$A$2:$I$1014,8,0)</f>
        <v>0</v>
      </c>
      <c r="J906" s="0" t="n">
        <f aca="false">$C906*VLOOKUP($B906,FoodDB!$A$2:$I$1014,9,0)</f>
        <v>0</v>
      </c>
    </row>
    <row r="907" customFormat="false" ht="15" hidden="false" customHeight="false" outlineLevel="0" collapsed="false">
      <c r="B907" s="96" t="s">
        <v>107</v>
      </c>
      <c r="C907" s="97" t="n">
        <v>0</v>
      </c>
      <c r="D907" s="0" t="n">
        <f aca="false">$C907*VLOOKUP($B907,FoodDB!$A$2:$I$1014,3,0)</f>
        <v>0</v>
      </c>
      <c r="E907" s="0" t="n">
        <f aca="false">$C907*VLOOKUP($B907,FoodDB!$A$2:$I$1014,4,0)</f>
        <v>0</v>
      </c>
      <c r="F907" s="0" t="n">
        <f aca="false">$C907*VLOOKUP($B907,FoodDB!$A$2:$I$1014,5,0)</f>
        <v>0</v>
      </c>
      <c r="G907" s="0" t="n">
        <f aca="false">$C907*VLOOKUP($B907,FoodDB!$A$2:$I$1014,6,0)</f>
        <v>0</v>
      </c>
      <c r="H907" s="0" t="n">
        <f aca="false">$C907*VLOOKUP($B907,FoodDB!$A$2:$I$1014,7,0)</f>
        <v>0</v>
      </c>
      <c r="I907" s="0" t="n">
        <f aca="false">$C907*VLOOKUP($B907,FoodDB!$A$2:$I$1014,8,0)</f>
        <v>0</v>
      </c>
      <c r="J907" s="0" t="n">
        <f aca="false">$C907*VLOOKUP($B907,FoodDB!$A$2:$I$1014,9,0)</f>
        <v>0</v>
      </c>
    </row>
    <row r="908" customFormat="false" ht="15" hidden="false" customHeight="false" outlineLevel="0" collapsed="false">
      <c r="B908" s="96" t="s">
        <v>107</v>
      </c>
      <c r="C908" s="97" t="n">
        <v>0</v>
      </c>
      <c r="D908" s="0" t="n">
        <f aca="false">$C908*VLOOKUP($B908,FoodDB!$A$2:$I$1014,3,0)</f>
        <v>0</v>
      </c>
      <c r="E908" s="0" t="n">
        <f aca="false">$C908*VLOOKUP($B908,FoodDB!$A$2:$I$1014,4,0)</f>
        <v>0</v>
      </c>
      <c r="F908" s="0" t="n">
        <f aca="false">$C908*VLOOKUP($B908,FoodDB!$A$2:$I$1014,5,0)</f>
        <v>0</v>
      </c>
      <c r="G908" s="0" t="n">
        <f aca="false">$C908*VLOOKUP($B908,FoodDB!$A$2:$I$1014,6,0)</f>
        <v>0</v>
      </c>
      <c r="H908" s="0" t="n">
        <f aca="false">$C908*VLOOKUP($B908,FoodDB!$A$2:$I$1014,7,0)</f>
        <v>0</v>
      </c>
      <c r="I908" s="0" t="n">
        <f aca="false">$C908*VLOOKUP($B908,FoodDB!$A$2:$I$1014,8,0)</f>
        <v>0</v>
      </c>
      <c r="J908" s="0" t="n">
        <f aca="false">$C908*VLOOKUP($B908,FoodDB!$A$2:$I$1014,9,0)</f>
        <v>0</v>
      </c>
    </row>
    <row r="909" customFormat="false" ht="15" hidden="false" customHeight="false" outlineLevel="0" collapsed="false">
      <c r="B909" s="96" t="s">
        <v>107</v>
      </c>
      <c r="C909" s="97" t="n">
        <v>0</v>
      </c>
      <c r="D909" s="0" t="n">
        <f aca="false">$C909*VLOOKUP($B909,FoodDB!$A$2:$I$1014,3,0)</f>
        <v>0</v>
      </c>
      <c r="E909" s="0" t="n">
        <f aca="false">$C909*VLOOKUP($B909,FoodDB!$A$2:$I$1014,4,0)</f>
        <v>0</v>
      </c>
      <c r="F909" s="0" t="n">
        <f aca="false">$C909*VLOOKUP($B909,FoodDB!$A$2:$I$1014,5,0)</f>
        <v>0</v>
      </c>
      <c r="G909" s="0" t="n">
        <f aca="false">$C909*VLOOKUP($B909,FoodDB!$A$2:$I$1014,6,0)</f>
        <v>0</v>
      </c>
      <c r="H909" s="0" t="n">
        <f aca="false">$C909*VLOOKUP($B909,FoodDB!$A$2:$I$1014,7,0)</f>
        <v>0</v>
      </c>
      <c r="I909" s="0" t="n">
        <f aca="false">$C909*VLOOKUP($B909,FoodDB!$A$2:$I$1014,8,0)</f>
        <v>0</v>
      </c>
      <c r="J909" s="0" t="n">
        <f aca="false">$C909*VLOOKUP($B909,FoodDB!$A$2:$I$1014,9,0)</f>
        <v>0</v>
      </c>
    </row>
    <row r="910" customFormat="false" ht="15" hidden="false" customHeight="false" outlineLevel="0" collapsed="false">
      <c r="A910" s="0" t="s">
        <v>97</v>
      </c>
      <c r="G910" s="0" t="n">
        <f aca="false">SUM(G903:G909)</f>
        <v>0</v>
      </c>
      <c r="H910" s="0" t="n">
        <f aca="false">SUM(H903:H909)</f>
        <v>0</v>
      </c>
      <c r="I910" s="0" t="n">
        <f aca="false">SUM(I903:I909)</f>
        <v>0</v>
      </c>
      <c r="J910" s="0" t="n">
        <f aca="false">SUM(G910:I910)</f>
        <v>0</v>
      </c>
    </row>
    <row r="911" customFormat="false" ht="15" hidden="false" customHeight="false" outlineLevel="0" collapsed="false">
      <c r="A911" s="0" t="s">
        <v>101</v>
      </c>
      <c r="B911" s="0" t="s">
        <v>102</v>
      </c>
      <c r="E911" s="100"/>
      <c r="F911" s="100"/>
      <c r="G911" s="100" t="n">
        <f aca="false">VLOOKUP($A903,LossChart!$A$3:$AB$105,14,0)</f>
        <v>818.655363787679</v>
      </c>
      <c r="H911" s="100" t="n">
        <f aca="false">VLOOKUP($A903,LossChart!$A$3:$AB$105,15,0)</f>
        <v>80</v>
      </c>
      <c r="I911" s="100" t="n">
        <f aca="false">VLOOKUP($A903,LossChart!$A$3:$AB$105,16,0)</f>
        <v>482.474652711422</v>
      </c>
      <c r="J911" s="100" t="n">
        <f aca="false">VLOOKUP($A903,LossChart!$A$3:$AB$105,17,0)</f>
        <v>1381.1300164991</v>
      </c>
      <c r="K911" s="100"/>
    </row>
    <row r="912" customFormat="false" ht="15" hidden="false" customHeight="false" outlineLevel="0" collapsed="false">
      <c r="A912" s="0" t="s">
        <v>103</v>
      </c>
      <c r="G912" s="0" t="n">
        <f aca="false">G911-G910</f>
        <v>818.655363787679</v>
      </c>
      <c r="H912" s="0" t="n">
        <f aca="false">H911-H910</f>
        <v>80</v>
      </c>
      <c r="I912" s="0" t="n">
        <f aca="false">I911-I910</f>
        <v>482.474652711422</v>
      </c>
      <c r="J912" s="0" t="n">
        <f aca="false">J911-J910</f>
        <v>1381.1300164991</v>
      </c>
    </row>
    <row r="914" customFormat="false" ht="60" hidden="false" customHeight="false" outlineLevel="0" collapsed="false">
      <c r="A914" s="21" t="s">
        <v>63</v>
      </c>
      <c r="B914" s="21" t="s">
        <v>92</v>
      </c>
      <c r="C914" s="21" t="s">
        <v>93</v>
      </c>
      <c r="D914" s="94" t="str">
        <f aca="false">FoodDB!$C$1</f>
        <v>Fat
(g)</v>
      </c>
      <c r="E914" s="94" t="str">
        <f aca="false">FoodDB!$D$1</f>
        <v> Carbs
(g)</v>
      </c>
      <c r="F914" s="94" t="str">
        <f aca="false">FoodDB!$E$1</f>
        <v>Protein
(g)</v>
      </c>
      <c r="G914" s="94" t="str">
        <f aca="false">FoodDB!$F$1</f>
        <v>Fat
(Cal)</v>
      </c>
      <c r="H914" s="94" t="str">
        <f aca="false">FoodDB!$G$1</f>
        <v>Carb
(Cal)</v>
      </c>
      <c r="I914" s="94" t="str">
        <f aca="false">FoodDB!$H$1</f>
        <v>Protein
(Cal)</v>
      </c>
      <c r="J914" s="94" t="str">
        <f aca="false">FoodDB!$I$1</f>
        <v>Total
Calories</v>
      </c>
      <c r="K914" s="94"/>
      <c r="L914" s="94" t="s">
        <v>109</v>
      </c>
      <c r="M914" s="94" t="s">
        <v>110</v>
      </c>
      <c r="N914" s="94" t="s">
        <v>111</v>
      </c>
      <c r="O914" s="94" t="s">
        <v>112</v>
      </c>
      <c r="P914" s="94" t="s">
        <v>117</v>
      </c>
      <c r="Q914" s="94" t="s">
        <v>118</v>
      </c>
      <c r="R914" s="94" t="s">
        <v>119</v>
      </c>
      <c r="S914" s="94" t="s">
        <v>120</v>
      </c>
    </row>
    <row r="915" customFormat="false" ht="15" hidden="false" customHeight="false" outlineLevel="0" collapsed="false">
      <c r="A915" s="95" t="n">
        <f aca="false">A903+1</f>
        <v>43070</v>
      </c>
      <c r="B915" s="96" t="s">
        <v>107</v>
      </c>
      <c r="C915" s="97" t="n">
        <v>0</v>
      </c>
      <c r="D915" s="0" t="n">
        <f aca="false">$C915*VLOOKUP($B915,FoodDB!$A$2:$I$1014,3,0)</f>
        <v>0</v>
      </c>
      <c r="E915" s="0" t="n">
        <f aca="false">$C915*VLOOKUP($B915,FoodDB!$A$2:$I$1014,4,0)</f>
        <v>0</v>
      </c>
      <c r="F915" s="0" t="n">
        <f aca="false">$C915*VLOOKUP($B915,FoodDB!$A$2:$I$1014,5,0)</f>
        <v>0</v>
      </c>
      <c r="G915" s="0" t="n">
        <f aca="false">$C915*VLOOKUP($B915,FoodDB!$A$2:$I$1014,6,0)</f>
        <v>0</v>
      </c>
      <c r="H915" s="0" t="n">
        <f aca="false">$C915*VLOOKUP($B915,FoodDB!$A$2:$I$1014,7,0)</f>
        <v>0</v>
      </c>
      <c r="I915" s="0" t="n">
        <f aca="false">$C915*VLOOKUP($B915,FoodDB!$A$2:$I$1014,8,0)</f>
        <v>0</v>
      </c>
      <c r="J915" s="0" t="n">
        <f aca="false">$C915*VLOOKUP($B915,FoodDB!$A$2:$I$1014,9,0)</f>
        <v>0</v>
      </c>
      <c r="L915" s="0" t="n">
        <f aca="false">SUM(G915:G921)</f>
        <v>0</v>
      </c>
      <c r="M915" s="0" t="n">
        <f aca="false">SUM(H915:H921)</f>
        <v>0</v>
      </c>
      <c r="N915" s="0" t="n">
        <f aca="false">SUM(I915:I921)</f>
        <v>0</v>
      </c>
      <c r="O915" s="0" t="n">
        <f aca="false">SUM(L915:N915)</f>
        <v>0</v>
      </c>
      <c r="P915" s="100" t="n">
        <f aca="false">VLOOKUP($A915,LossChart!$A$3:$AB$105,14,0)-L915</f>
        <v>823.039144298342</v>
      </c>
      <c r="Q915" s="100" t="n">
        <f aca="false">VLOOKUP($A915,LossChart!$A$3:$AB$105,15,0)-M915</f>
        <v>80</v>
      </c>
      <c r="R915" s="100" t="n">
        <f aca="false">VLOOKUP($A915,LossChart!$A$3:$AB$105,16,0)-N915</f>
        <v>482.474652711422</v>
      </c>
      <c r="S915" s="100" t="n">
        <f aca="false">VLOOKUP($A915,LossChart!$A$3:$AB$105,17,0)-O915</f>
        <v>1385.51379700976</v>
      </c>
    </row>
    <row r="916" customFormat="false" ht="15" hidden="false" customHeight="false" outlineLevel="0" collapsed="false">
      <c r="B916" s="96" t="s">
        <v>107</v>
      </c>
      <c r="C916" s="97" t="n">
        <v>0</v>
      </c>
      <c r="D916" s="0" t="n">
        <f aca="false">$C916*VLOOKUP($B916,FoodDB!$A$2:$I$1014,3,0)</f>
        <v>0</v>
      </c>
      <c r="E916" s="0" t="n">
        <f aca="false">$C916*VLOOKUP($B916,FoodDB!$A$2:$I$1014,4,0)</f>
        <v>0</v>
      </c>
      <c r="F916" s="0" t="n">
        <f aca="false">$C916*VLOOKUP($B916,FoodDB!$A$2:$I$1014,5,0)</f>
        <v>0</v>
      </c>
      <c r="G916" s="0" t="n">
        <f aca="false">$C916*VLOOKUP($B916,FoodDB!$A$2:$I$1014,6,0)</f>
        <v>0</v>
      </c>
      <c r="H916" s="0" t="n">
        <f aca="false">$C916*VLOOKUP($B916,FoodDB!$A$2:$I$1014,7,0)</f>
        <v>0</v>
      </c>
      <c r="I916" s="0" t="n">
        <f aca="false">$C916*VLOOKUP($B916,FoodDB!$A$2:$I$1014,8,0)</f>
        <v>0</v>
      </c>
      <c r="J916" s="0" t="n">
        <f aca="false">$C916*VLOOKUP($B916,FoodDB!$A$2:$I$1014,9,0)</f>
        <v>0</v>
      </c>
    </row>
    <row r="917" customFormat="false" ht="15" hidden="false" customHeight="false" outlineLevel="0" collapsed="false">
      <c r="B917" s="96" t="s">
        <v>107</v>
      </c>
      <c r="C917" s="97" t="n">
        <v>0</v>
      </c>
      <c r="D917" s="0" t="n">
        <f aca="false">$C917*VLOOKUP($B917,FoodDB!$A$2:$I$1014,3,0)</f>
        <v>0</v>
      </c>
      <c r="E917" s="0" t="n">
        <f aca="false">$C917*VLOOKUP($B917,FoodDB!$A$2:$I$1014,4,0)</f>
        <v>0</v>
      </c>
      <c r="F917" s="0" t="n">
        <f aca="false">$C917*VLOOKUP($B917,FoodDB!$A$2:$I$1014,5,0)</f>
        <v>0</v>
      </c>
      <c r="G917" s="0" t="n">
        <f aca="false">$C917*VLOOKUP($B917,FoodDB!$A$2:$I$1014,6,0)</f>
        <v>0</v>
      </c>
      <c r="H917" s="0" t="n">
        <f aca="false">$C917*VLOOKUP($B917,FoodDB!$A$2:$I$1014,7,0)</f>
        <v>0</v>
      </c>
      <c r="I917" s="0" t="n">
        <f aca="false">$C917*VLOOKUP($B917,FoodDB!$A$2:$I$1014,8,0)</f>
        <v>0</v>
      </c>
      <c r="J917" s="0" t="n">
        <f aca="false">$C917*VLOOKUP($B917,FoodDB!$A$2:$I$1014,9,0)</f>
        <v>0</v>
      </c>
    </row>
    <row r="918" customFormat="false" ht="15" hidden="false" customHeight="false" outlineLevel="0" collapsed="false">
      <c r="B918" s="96" t="s">
        <v>107</v>
      </c>
      <c r="C918" s="97" t="n">
        <v>0</v>
      </c>
      <c r="D918" s="0" t="n">
        <f aca="false">$C918*VLOOKUP($B918,FoodDB!$A$2:$I$1014,3,0)</f>
        <v>0</v>
      </c>
      <c r="E918" s="0" t="n">
        <f aca="false">$C918*VLOOKUP($B918,FoodDB!$A$2:$I$1014,4,0)</f>
        <v>0</v>
      </c>
      <c r="F918" s="0" t="n">
        <f aca="false">$C918*VLOOKUP($B918,FoodDB!$A$2:$I$1014,5,0)</f>
        <v>0</v>
      </c>
      <c r="G918" s="0" t="n">
        <f aca="false">$C918*VLOOKUP($B918,FoodDB!$A$2:$I$1014,6,0)</f>
        <v>0</v>
      </c>
      <c r="H918" s="0" t="n">
        <f aca="false">$C918*VLOOKUP($B918,FoodDB!$A$2:$I$1014,7,0)</f>
        <v>0</v>
      </c>
      <c r="I918" s="0" t="n">
        <f aca="false">$C918*VLOOKUP($B918,FoodDB!$A$2:$I$1014,8,0)</f>
        <v>0</v>
      </c>
      <c r="J918" s="0" t="n">
        <f aca="false">$C918*VLOOKUP($B918,FoodDB!$A$2:$I$1014,9,0)</f>
        <v>0</v>
      </c>
    </row>
    <row r="919" customFormat="false" ht="15" hidden="false" customHeight="false" outlineLevel="0" collapsed="false">
      <c r="B919" s="96" t="s">
        <v>107</v>
      </c>
      <c r="C919" s="97" t="n">
        <v>0</v>
      </c>
      <c r="D919" s="0" t="n">
        <f aca="false">$C919*VLOOKUP($B919,FoodDB!$A$2:$I$1014,3,0)</f>
        <v>0</v>
      </c>
      <c r="E919" s="0" t="n">
        <f aca="false">$C919*VLOOKUP($B919,FoodDB!$A$2:$I$1014,4,0)</f>
        <v>0</v>
      </c>
      <c r="F919" s="0" t="n">
        <f aca="false">$C919*VLOOKUP($B919,FoodDB!$A$2:$I$1014,5,0)</f>
        <v>0</v>
      </c>
      <c r="G919" s="0" t="n">
        <f aca="false">$C919*VLOOKUP($B919,FoodDB!$A$2:$I$1014,6,0)</f>
        <v>0</v>
      </c>
      <c r="H919" s="0" t="n">
        <f aca="false">$C919*VLOOKUP($B919,FoodDB!$A$2:$I$1014,7,0)</f>
        <v>0</v>
      </c>
      <c r="I919" s="0" t="n">
        <f aca="false">$C919*VLOOKUP($B919,FoodDB!$A$2:$I$1014,8,0)</f>
        <v>0</v>
      </c>
      <c r="J919" s="0" t="n">
        <f aca="false">$C919*VLOOKUP($B919,FoodDB!$A$2:$I$1014,9,0)</f>
        <v>0</v>
      </c>
    </row>
    <row r="920" customFormat="false" ht="15" hidden="false" customHeight="false" outlineLevel="0" collapsed="false">
      <c r="B920" s="96" t="s">
        <v>107</v>
      </c>
      <c r="C920" s="97" t="n">
        <v>0</v>
      </c>
      <c r="D920" s="0" t="n">
        <f aca="false">$C920*VLOOKUP($B920,FoodDB!$A$2:$I$1014,3,0)</f>
        <v>0</v>
      </c>
      <c r="E920" s="0" t="n">
        <f aca="false">$C920*VLOOKUP($B920,FoodDB!$A$2:$I$1014,4,0)</f>
        <v>0</v>
      </c>
      <c r="F920" s="0" t="n">
        <f aca="false">$C920*VLOOKUP($B920,FoodDB!$A$2:$I$1014,5,0)</f>
        <v>0</v>
      </c>
      <c r="G920" s="0" t="n">
        <f aca="false">$C920*VLOOKUP($B920,FoodDB!$A$2:$I$1014,6,0)</f>
        <v>0</v>
      </c>
      <c r="H920" s="0" t="n">
        <f aca="false">$C920*VLOOKUP($B920,FoodDB!$A$2:$I$1014,7,0)</f>
        <v>0</v>
      </c>
      <c r="I920" s="0" t="n">
        <f aca="false">$C920*VLOOKUP($B920,FoodDB!$A$2:$I$1014,8,0)</f>
        <v>0</v>
      </c>
      <c r="J920" s="0" t="n">
        <f aca="false">$C920*VLOOKUP($B920,FoodDB!$A$2:$I$1014,9,0)</f>
        <v>0</v>
      </c>
    </row>
    <row r="921" customFormat="false" ht="15" hidden="false" customHeight="false" outlineLevel="0" collapsed="false">
      <c r="B921" s="96" t="s">
        <v>107</v>
      </c>
      <c r="C921" s="97" t="n">
        <v>0</v>
      </c>
      <c r="D921" s="0" t="n">
        <f aca="false">$C921*VLOOKUP($B921,FoodDB!$A$2:$I$1014,3,0)</f>
        <v>0</v>
      </c>
      <c r="E921" s="0" t="n">
        <f aca="false">$C921*VLOOKUP($B921,FoodDB!$A$2:$I$1014,4,0)</f>
        <v>0</v>
      </c>
      <c r="F921" s="0" t="n">
        <f aca="false">$C921*VLOOKUP($B921,FoodDB!$A$2:$I$1014,5,0)</f>
        <v>0</v>
      </c>
      <c r="G921" s="0" t="n">
        <f aca="false">$C921*VLOOKUP($B921,FoodDB!$A$2:$I$1014,6,0)</f>
        <v>0</v>
      </c>
      <c r="H921" s="0" t="n">
        <f aca="false">$C921*VLOOKUP($B921,FoodDB!$A$2:$I$1014,7,0)</f>
        <v>0</v>
      </c>
      <c r="I921" s="0" t="n">
        <f aca="false">$C921*VLOOKUP($B921,FoodDB!$A$2:$I$1014,8,0)</f>
        <v>0</v>
      </c>
      <c r="J921" s="0" t="n">
        <f aca="false">$C921*VLOOKUP($B921,FoodDB!$A$2:$I$1014,9,0)</f>
        <v>0</v>
      </c>
    </row>
    <row r="922" customFormat="false" ht="15" hidden="false" customHeight="false" outlineLevel="0" collapsed="false">
      <c r="A922" s="0" t="s">
        <v>97</v>
      </c>
      <c r="G922" s="0" t="n">
        <f aca="false">SUM(G915:G921)</f>
        <v>0</v>
      </c>
      <c r="H922" s="0" t="n">
        <f aca="false">SUM(H915:H921)</f>
        <v>0</v>
      </c>
      <c r="I922" s="0" t="n">
        <f aca="false">SUM(I915:I921)</f>
        <v>0</v>
      </c>
      <c r="J922" s="0" t="n">
        <f aca="false">SUM(G922:I922)</f>
        <v>0</v>
      </c>
    </row>
    <row r="923" customFormat="false" ht="15" hidden="false" customHeight="false" outlineLevel="0" collapsed="false">
      <c r="A923" s="0" t="s">
        <v>101</v>
      </c>
      <c r="B923" s="0" t="s">
        <v>102</v>
      </c>
      <c r="E923" s="100"/>
      <c r="F923" s="100"/>
      <c r="G923" s="100" t="n">
        <f aca="false">VLOOKUP($A915,LossChart!$A$3:$AB$105,14,0)</f>
        <v>823.039144298342</v>
      </c>
      <c r="H923" s="100" t="n">
        <f aca="false">VLOOKUP($A915,LossChart!$A$3:$AB$105,15,0)</f>
        <v>80</v>
      </c>
      <c r="I923" s="100" t="n">
        <f aca="false">VLOOKUP($A915,LossChart!$A$3:$AB$105,16,0)</f>
        <v>482.474652711422</v>
      </c>
      <c r="J923" s="100" t="n">
        <f aca="false">VLOOKUP($A915,LossChart!$A$3:$AB$105,17,0)</f>
        <v>1385.51379700976</v>
      </c>
      <c r="K923" s="100"/>
    </row>
    <row r="924" customFormat="false" ht="15" hidden="false" customHeight="false" outlineLevel="0" collapsed="false">
      <c r="A924" s="0" t="s">
        <v>103</v>
      </c>
      <c r="G924" s="0" t="n">
        <f aca="false">G923-G922</f>
        <v>823.039144298342</v>
      </c>
      <c r="H924" s="0" t="n">
        <f aca="false">H923-H922</f>
        <v>80</v>
      </c>
      <c r="I924" s="0" t="n">
        <f aca="false">I923-I922</f>
        <v>482.474652711422</v>
      </c>
      <c r="J924" s="0" t="n">
        <f aca="false">J923-J922</f>
        <v>1385.51379700976</v>
      </c>
    </row>
    <row r="926" customFormat="false" ht="60" hidden="false" customHeight="false" outlineLevel="0" collapsed="false">
      <c r="A926" s="21" t="s">
        <v>63</v>
      </c>
      <c r="B926" s="21" t="s">
        <v>92</v>
      </c>
      <c r="C926" s="21" t="s">
        <v>93</v>
      </c>
      <c r="D926" s="94" t="str">
        <f aca="false">FoodDB!$C$1</f>
        <v>Fat
(g)</v>
      </c>
      <c r="E926" s="94" t="str">
        <f aca="false">FoodDB!$D$1</f>
        <v> Carbs
(g)</v>
      </c>
      <c r="F926" s="94" t="str">
        <f aca="false">FoodDB!$E$1</f>
        <v>Protein
(g)</v>
      </c>
      <c r="G926" s="94" t="str">
        <f aca="false">FoodDB!$F$1</f>
        <v>Fat
(Cal)</v>
      </c>
      <c r="H926" s="94" t="str">
        <f aca="false">FoodDB!$G$1</f>
        <v>Carb
(Cal)</v>
      </c>
      <c r="I926" s="94" t="str">
        <f aca="false">FoodDB!$H$1</f>
        <v>Protein
(Cal)</v>
      </c>
      <c r="J926" s="94" t="str">
        <f aca="false">FoodDB!$I$1</f>
        <v>Total
Calories</v>
      </c>
      <c r="K926" s="94"/>
      <c r="L926" s="94" t="s">
        <v>109</v>
      </c>
      <c r="M926" s="94" t="s">
        <v>110</v>
      </c>
      <c r="N926" s="94" t="s">
        <v>111</v>
      </c>
      <c r="O926" s="94" t="s">
        <v>112</v>
      </c>
      <c r="P926" s="94" t="s">
        <v>117</v>
      </c>
      <c r="Q926" s="94" t="s">
        <v>118</v>
      </c>
      <c r="R926" s="94" t="s">
        <v>119</v>
      </c>
      <c r="S926" s="94" t="s">
        <v>120</v>
      </c>
    </row>
    <row r="927" customFormat="false" ht="15" hidden="false" customHeight="false" outlineLevel="0" collapsed="false">
      <c r="A927" s="95" t="n">
        <f aca="false">A915+1</f>
        <v>43071</v>
      </c>
      <c r="B927" s="96" t="s">
        <v>107</v>
      </c>
      <c r="C927" s="97" t="n">
        <v>0</v>
      </c>
      <c r="D927" s="0" t="n">
        <f aca="false">$C927*VLOOKUP($B927,FoodDB!$A$2:$I$1014,3,0)</f>
        <v>0</v>
      </c>
      <c r="E927" s="0" t="n">
        <f aca="false">$C927*VLOOKUP($B927,FoodDB!$A$2:$I$1014,4,0)</f>
        <v>0</v>
      </c>
      <c r="F927" s="0" t="n">
        <f aca="false">$C927*VLOOKUP($B927,FoodDB!$A$2:$I$1014,5,0)</f>
        <v>0</v>
      </c>
      <c r="G927" s="0" t="n">
        <f aca="false">$C927*VLOOKUP($B927,FoodDB!$A$2:$I$1014,6,0)</f>
        <v>0</v>
      </c>
      <c r="H927" s="0" t="n">
        <f aca="false">$C927*VLOOKUP($B927,FoodDB!$A$2:$I$1014,7,0)</f>
        <v>0</v>
      </c>
      <c r="I927" s="0" t="n">
        <f aca="false">$C927*VLOOKUP($B927,FoodDB!$A$2:$I$1014,8,0)</f>
        <v>0</v>
      </c>
      <c r="J927" s="0" t="n">
        <f aca="false">$C927*VLOOKUP($B927,FoodDB!$A$2:$I$1014,9,0)</f>
        <v>0</v>
      </c>
      <c r="L927" s="0" t="n">
        <f aca="false">SUM(G927:G933)</f>
        <v>0</v>
      </c>
      <c r="M927" s="0" t="n">
        <f aca="false">SUM(H927:H933)</f>
        <v>0</v>
      </c>
      <c r="N927" s="0" t="n">
        <f aca="false">SUM(I927:I933)</f>
        <v>0</v>
      </c>
      <c r="O927" s="0" t="n">
        <f aca="false">SUM(L927:N927)</f>
        <v>0</v>
      </c>
      <c r="P927" s="100" t="n">
        <f aca="false">VLOOKUP($A927,LossChart!$A$3:$AB$105,14,0)-L927</f>
        <v>827.384097038768</v>
      </c>
      <c r="Q927" s="100" t="n">
        <f aca="false">VLOOKUP($A927,LossChart!$A$3:$AB$105,15,0)-M927</f>
        <v>80</v>
      </c>
      <c r="R927" s="100" t="n">
        <f aca="false">VLOOKUP($A927,LossChart!$A$3:$AB$105,16,0)-N927</f>
        <v>482.474652711422</v>
      </c>
      <c r="S927" s="100" t="n">
        <f aca="false">VLOOKUP($A927,LossChart!$A$3:$AB$105,17,0)-O927</f>
        <v>1389.85874975019</v>
      </c>
    </row>
    <row r="928" customFormat="false" ht="15" hidden="false" customHeight="false" outlineLevel="0" collapsed="false">
      <c r="B928" s="96" t="s">
        <v>107</v>
      </c>
      <c r="C928" s="97" t="n">
        <v>0</v>
      </c>
      <c r="D928" s="0" t="n">
        <f aca="false">$C928*VLOOKUP($B928,FoodDB!$A$2:$I$1014,3,0)</f>
        <v>0</v>
      </c>
      <c r="E928" s="0" t="n">
        <f aca="false">$C928*VLOOKUP($B928,FoodDB!$A$2:$I$1014,4,0)</f>
        <v>0</v>
      </c>
      <c r="F928" s="0" t="n">
        <f aca="false">$C928*VLOOKUP($B928,FoodDB!$A$2:$I$1014,5,0)</f>
        <v>0</v>
      </c>
      <c r="G928" s="0" t="n">
        <f aca="false">$C928*VLOOKUP($B928,FoodDB!$A$2:$I$1014,6,0)</f>
        <v>0</v>
      </c>
      <c r="H928" s="0" t="n">
        <f aca="false">$C928*VLOOKUP($B928,FoodDB!$A$2:$I$1014,7,0)</f>
        <v>0</v>
      </c>
      <c r="I928" s="0" t="n">
        <f aca="false">$C928*VLOOKUP($B928,FoodDB!$A$2:$I$1014,8,0)</f>
        <v>0</v>
      </c>
      <c r="J928" s="0" t="n">
        <f aca="false">$C928*VLOOKUP($B928,FoodDB!$A$2:$I$1014,9,0)</f>
        <v>0</v>
      </c>
    </row>
    <row r="929" customFormat="false" ht="15" hidden="false" customHeight="false" outlineLevel="0" collapsed="false">
      <c r="B929" s="96" t="s">
        <v>107</v>
      </c>
      <c r="C929" s="97" t="n">
        <v>0</v>
      </c>
      <c r="D929" s="0" t="n">
        <f aca="false">$C929*VLOOKUP($B929,FoodDB!$A$2:$I$1014,3,0)</f>
        <v>0</v>
      </c>
      <c r="E929" s="0" t="n">
        <f aca="false">$C929*VLOOKUP($B929,FoodDB!$A$2:$I$1014,4,0)</f>
        <v>0</v>
      </c>
      <c r="F929" s="0" t="n">
        <f aca="false">$C929*VLOOKUP($B929,FoodDB!$A$2:$I$1014,5,0)</f>
        <v>0</v>
      </c>
      <c r="G929" s="0" t="n">
        <f aca="false">$C929*VLOOKUP($B929,FoodDB!$A$2:$I$1014,6,0)</f>
        <v>0</v>
      </c>
      <c r="H929" s="0" t="n">
        <f aca="false">$C929*VLOOKUP($B929,FoodDB!$A$2:$I$1014,7,0)</f>
        <v>0</v>
      </c>
      <c r="I929" s="0" t="n">
        <f aca="false">$C929*VLOOKUP($B929,FoodDB!$A$2:$I$1014,8,0)</f>
        <v>0</v>
      </c>
      <c r="J929" s="0" t="n">
        <f aca="false">$C929*VLOOKUP($B929,FoodDB!$A$2:$I$1014,9,0)</f>
        <v>0</v>
      </c>
    </row>
    <row r="930" customFormat="false" ht="15" hidden="false" customHeight="false" outlineLevel="0" collapsed="false">
      <c r="B930" s="96" t="s">
        <v>107</v>
      </c>
      <c r="C930" s="97" t="n">
        <v>0</v>
      </c>
      <c r="D930" s="0" t="n">
        <f aca="false">$C930*VLOOKUP($B930,FoodDB!$A$2:$I$1014,3,0)</f>
        <v>0</v>
      </c>
      <c r="E930" s="0" t="n">
        <f aca="false">$C930*VLOOKUP($B930,FoodDB!$A$2:$I$1014,4,0)</f>
        <v>0</v>
      </c>
      <c r="F930" s="0" t="n">
        <f aca="false">$C930*VLOOKUP($B930,FoodDB!$A$2:$I$1014,5,0)</f>
        <v>0</v>
      </c>
      <c r="G930" s="0" t="n">
        <f aca="false">$C930*VLOOKUP($B930,FoodDB!$A$2:$I$1014,6,0)</f>
        <v>0</v>
      </c>
      <c r="H930" s="0" t="n">
        <f aca="false">$C930*VLOOKUP($B930,FoodDB!$A$2:$I$1014,7,0)</f>
        <v>0</v>
      </c>
      <c r="I930" s="0" t="n">
        <f aca="false">$C930*VLOOKUP($B930,FoodDB!$A$2:$I$1014,8,0)</f>
        <v>0</v>
      </c>
      <c r="J930" s="0" t="n">
        <f aca="false">$C930*VLOOKUP($B930,FoodDB!$A$2:$I$1014,9,0)</f>
        <v>0</v>
      </c>
    </row>
    <row r="931" customFormat="false" ht="15" hidden="false" customHeight="false" outlineLevel="0" collapsed="false">
      <c r="B931" s="96" t="s">
        <v>107</v>
      </c>
      <c r="C931" s="97" t="n">
        <v>0</v>
      </c>
      <c r="D931" s="0" t="n">
        <f aca="false">$C931*VLOOKUP($B931,FoodDB!$A$2:$I$1014,3,0)</f>
        <v>0</v>
      </c>
      <c r="E931" s="0" t="n">
        <f aca="false">$C931*VLOOKUP($B931,FoodDB!$A$2:$I$1014,4,0)</f>
        <v>0</v>
      </c>
      <c r="F931" s="0" t="n">
        <f aca="false">$C931*VLOOKUP($B931,FoodDB!$A$2:$I$1014,5,0)</f>
        <v>0</v>
      </c>
      <c r="G931" s="0" t="n">
        <f aca="false">$C931*VLOOKUP($B931,FoodDB!$A$2:$I$1014,6,0)</f>
        <v>0</v>
      </c>
      <c r="H931" s="0" t="n">
        <f aca="false">$C931*VLOOKUP($B931,FoodDB!$A$2:$I$1014,7,0)</f>
        <v>0</v>
      </c>
      <c r="I931" s="0" t="n">
        <f aca="false">$C931*VLOOKUP($B931,FoodDB!$A$2:$I$1014,8,0)</f>
        <v>0</v>
      </c>
      <c r="J931" s="0" t="n">
        <f aca="false">$C931*VLOOKUP($B931,FoodDB!$A$2:$I$1014,9,0)</f>
        <v>0</v>
      </c>
    </row>
    <row r="932" customFormat="false" ht="15" hidden="false" customHeight="false" outlineLevel="0" collapsed="false">
      <c r="B932" s="96" t="s">
        <v>107</v>
      </c>
      <c r="C932" s="97" t="n">
        <v>0</v>
      </c>
      <c r="D932" s="0" t="n">
        <f aca="false">$C932*VLOOKUP($B932,FoodDB!$A$2:$I$1014,3,0)</f>
        <v>0</v>
      </c>
      <c r="E932" s="0" t="n">
        <f aca="false">$C932*VLOOKUP($B932,FoodDB!$A$2:$I$1014,4,0)</f>
        <v>0</v>
      </c>
      <c r="F932" s="0" t="n">
        <f aca="false">$C932*VLOOKUP($B932,FoodDB!$A$2:$I$1014,5,0)</f>
        <v>0</v>
      </c>
      <c r="G932" s="0" t="n">
        <f aca="false">$C932*VLOOKUP($B932,FoodDB!$A$2:$I$1014,6,0)</f>
        <v>0</v>
      </c>
      <c r="H932" s="0" t="n">
        <f aca="false">$C932*VLOOKUP($B932,FoodDB!$A$2:$I$1014,7,0)</f>
        <v>0</v>
      </c>
      <c r="I932" s="0" t="n">
        <f aca="false">$C932*VLOOKUP($B932,FoodDB!$A$2:$I$1014,8,0)</f>
        <v>0</v>
      </c>
      <c r="J932" s="0" t="n">
        <f aca="false">$C932*VLOOKUP($B932,FoodDB!$A$2:$I$1014,9,0)</f>
        <v>0</v>
      </c>
    </row>
    <row r="933" customFormat="false" ht="15" hidden="false" customHeight="false" outlineLevel="0" collapsed="false">
      <c r="B933" s="96" t="s">
        <v>107</v>
      </c>
      <c r="C933" s="97" t="n">
        <v>0</v>
      </c>
      <c r="D933" s="0" t="n">
        <f aca="false">$C933*VLOOKUP($B933,FoodDB!$A$2:$I$1014,3,0)</f>
        <v>0</v>
      </c>
      <c r="E933" s="0" t="n">
        <f aca="false">$C933*VLOOKUP($B933,FoodDB!$A$2:$I$1014,4,0)</f>
        <v>0</v>
      </c>
      <c r="F933" s="0" t="n">
        <f aca="false">$C933*VLOOKUP($B933,FoodDB!$A$2:$I$1014,5,0)</f>
        <v>0</v>
      </c>
      <c r="G933" s="0" t="n">
        <f aca="false">$C933*VLOOKUP($B933,FoodDB!$A$2:$I$1014,6,0)</f>
        <v>0</v>
      </c>
      <c r="H933" s="0" t="n">
        <f aca="false">$C933*VLOOKUP($B933,FoodDB!$A$2:$I$1014,7,0)</f>
        <v>0</v>
      </c>
      <c r="I933" s="0" t="n">
        <f aca="false">$C933*VLOOKUP($B933,FoodDB!$A$2:$I$1014,8,0)</f>
        <v>0</v>
      </c>
      <c r="J933" s="0" t="n">
        <f aca="false">$C933*VLOOKUP($B933,FoodDB!$A$2:$I$1014,9,0)</f>
        <v>0</v>
      </c>
    </row>
    <row r="934" customFormat="false" ht="15" hidden="false" customHeight="false" outlineLevel="0" collapsed="false">
      <c r="A934" s="0" t="s">
        <v>97</v>
      </c>
      <c r="G934" s="0" t="n">
        <f aca="false">SUM(G927:G933)</f>
        <v>0</v>
      </c>
      <c r="H934" s="0" t="n">
        <f aca="false">SUM(H927:H933)</f>
        <v>0</v>
      </c>
      <c r="I934" s="0" t="n">
        <f aca="false">SUM(I927:I933)</f>
        <v>0</v>
      </c>
      <c r="J934" s="0" t="n">
        <f aca="false">SUM(G934:I934)</f>
        <v>0</v>
      </c>
    </row>
    <row r="935" customFormat="false" ht="15" hidden="false" customHeight="false" outlineLevel="0" collapsed="false">
      <c r="A935" s="0" t="s">
        <v>101</v>
      </c>
      <c r="B935" s="0" t="s">
        <v>102</v>
      </c>
      <c r="E935" s="100"/>
      <c r="F935" s="100"/>
      <c r="G935" s="100" t="n">
        <f aca="false">VLOOKUP($A927,LossChart!$A$3:$AB$105,14,0)</f>
        <v>827.384097038768</v>
      </c>
      <c r="H935" s="100" t="n">
        <f aca="false">VLOOKUP($A927,LossChart!$A$3:$AB$105,15,0)</f>
        <v>80</v>
      </c>
      <c r="I935" s="100" t="n">
        <f aca="false">VLOOKUP($A927,LossChart!$A$3:$AB$105,16,0)</f>
        <v>482.474652711422</v>
      </c>
      <c r="J935" s="100" t="n">
        <f aca="false">VLOOKUP($A927,LossChart!$A$3:$AB$105,17,0)</f>
        <v>1389.85874975019</v>
      </c>
      <c r="K935" s="100"/>
    </row>
    <row r="936" customFormat="false" ht="15" hidden="false" customHeight="false" outlineLevel="0" collapsed="false">
      <c r="A936" s="0" t="s">
        <v>103</v>
      </c>
      <c r="G936" s="0" t="n">
        <f aca="false">G935-G934</f>
        <v>827.384097038768</v>
      </c>
      <c r="H936" s="0" t="n">
        <f aca="false">H935-H934</f>
        <v>80</v>
      </c>
      <c r="I936" s="0" t="n">
        <f aca="false">I935-I934</f>
        <v>482.474652711422</v>
      </c>
      <c r="J936" s="0" t="n">
        <f aca="false">J935-J934</f>
        <v>1389.85874975019</v>
      </c>
    </row>
    <row r="938" customFormat="false" ht="60" hidden="false" customHeight="false" outlineLevel="0" collapsed="false">
      <c r="A938" s="21" t="s">
        <v>63</v>
      </c>
      <c r="B938" s="21" t="s">
        <v>92</v>
      </c>
      <c r="C938" s="21" t="s">
        <v>93</v>
      </c>
      <c r="D938" s="94" t="str">
        <f aca="false">FoodDB!$C$1</f>
        <v>Fat
(g)</v>
      </c>
      <c r="E938" s="94" t="str">
        <f aca="false">FoodDB!$D$1</f>
        <v> Carbs
(g)</v>
      </c>
      <c r="F938" s="94" t="str">
        <f aca="false">FoodDB!$E$1</f>
        <v>Protein
(g)</v>
      </c>
      <c r="G938" s="94" t="str">
        <f aca="false">FoodDB!$F$1</f>
        <v>Fat
(Cal)</v>
      </c>
      <c r="H938" s="94" t="str">
        <f aca="false">FoodDB!$G$1</f>
        <v>Carb
(Cal)</v>
      </c>
      <c r="I938" s="94" t="str">
        <f aca="false">FoodDB!$H$1</f>
        <v>Protein
(Cal)</v>
      </c>
      <c r="J938" s="94" t="str">
        <f aca="false">FoodDB!$I$1</f>
        <v>Total
Calories</v>
      </c>
      <c r="K938" s="94"/>
      <c r="L938" s="94" t="s">
        <v>109</v>
      </c>
      <c r="M938" s="94" t="s">
        <v>110</v>
      </c>
      <c r="N938" s="94" t="s">
        <v>111</v>
      </c>
      <c r="O938" s="94" t="s">
        <v>112</v>
      </c>
      <c r="P938" s="94" t="s">
        <v>117</v>
      </c>
      <c r="Q938" s="94" t="s">
        <v>118</v>
      </c>
      <c r="R938" s="94" t="s">
        <v>119</v>
      </c>
      <c r="S938" s="94" t="s">
        <v>120</v>
      </c>
    </row>
    <row r="939" customFormat="false" ht="15" hidden="false" customHeight="false" outlineLevel="0" collapsed="false">
      <c r="A939" s="95" t="n">
        <f aca="false">A927+1</f>
        <v>43072</v>
      </c>
      <c r="B939" s="96" t="s">
        <v>107</v>
      </c>
      <c r="C939" s="97" t="n">
        <v>0</v>
      </c>
      <c r="D939" s="0" t="n">
        <f aca="false">$C939*VLOOKUP($B939,FoodDB!$A$2:$I$1014,3,0)</f>
        <v>0</v>
      </c>
      <c r="E939" s="0" t="n">
        <f aca="false">$C939*VLOOKUP($B939,FoodDB!$A$2:$I$1014,4,0)</f>
        <v>0</v>
      </c>
      <c r="F939" s="0" t="n">
        <f aca="false">$C939*VLOOKUP($B939,FoodDB!$A$2:$I$1014,5,0)</f>
        <v>0</v>
      </c>
      <c r="G939" s="0" t="n">
        <f aca="false">$C939*VLOOKUP($B939,FoodDB!$A$2:$I$1014,6,0)</f>
        <v>0</v>
      </c>
      <c r="H939" s="0" t="n">
        <f aca="false">$C939*VLOOKUP($B939,FoodDB!$A$2:$I$1014,7,0)</f>
        <v>0</v>
      </c>
      <c r="I939" s="0" t="n">
        <f aca="false">$C939*VLOOKUP($B939,FoodDB!$A$2:$I$1014,8,0)</f>
        <v>0</v>
      </c>
      <c r="J939" s="0" t="n">
        <f aca="false">$C939*VLOOKUP($B939,FoodDB!$A$2:$I$1014,9,0)</f>
        <v>0</v>
      </c>
      <c r="L939" s="0" t="n">
        <f aca="false">SUM(G939:G945)</f>
        <v>0</v>
      </c>
      <c r="M939" s="0" t="n">
        <f aca="false">SUM(H939:H945)</f>
        <v>0</v>
      </c>
      <c r="N939" s="0" t="n">
        <f aca="false">SUM(I939:I945)</f>
        <v>0</v>
      </c>
      <c r="O939" s="0" t="n">
        <f aca="false">SUM(L939:N939)</f>
        <v>0</v>
      </c>
      <c r="P939" s="100" t="n">
        <f aca="false">VLOOKUP($A939,LossChart!$A$3:$AB$105,14,0)-L939</f>
        <v>831.690565912064</v>
      </c>
      <c r="Q939" s="100" t="n">
        <f aca="false">VLOOKUP($A939,LossChart!$A$3:$AB$105,15,0)-M939</f>
        <v>80</v>
      </c>
      <c r="R939" s="100" t="n">
        <f aca="false">VLOOKUP($A939,LossChart!$A$3:$AB$105,16,0)-N939</f>
        <v>482.474652711422</v>
      </c>
      <c r="S939" s="100" t="n">
        <f aca="false">VLOOKUP($A939,LossChart!$A$3:$AB$105,17,0)-O939</f>
        <v>1394.16521862349</v>
      </c>
    </row>
    <row r="940" customFormat="false" ht="15" hidden="false" customHeight="false" outlineLevel="0" collapsed="false">
      <c r="B940" s="96" t="s">
        <v>107</v>
      </c>
      <c r="C940" s="97" t="n">
        <v>0</v>
      </c>
      <c r="D940" s="0" t="n">
        <f aca="false">$C940*VLOOKUP($B940,FoodDB!$A$2:$I$1014,3,0)</f>
        <v>0</v>
      </c>
      <c r="E940" s="0" t="n">
        <f aca="false">$C940*VLOOKUP($B940,FoodDB!$A$2:$I$1014,4,0)</f>
        <v>0</v>
      </c>
      <c r="F940" s="0" t="n">
        <f aca="false">$C940*VLOOKUP($B940,FoodDB!$A$2:$I$1014,5,0)</f>
        <v>0</v>
      </c>
      <c r="G940" s="0" t="n">
        <f aca="false">$C940*VLOOKUP($B940,FoodDB!$A$2:$I$1014,6,0)</f>
        <v>0</v>
      </c>
      <c r="H940" s="0" t="n">
        <f aca="false">$C940*VLOOKUP($B940,FoodDB!$A$2:$I$1014,7,0)</f>
        <v>0</v>
      </c>
      <c r="I940" s="0" t="n">
        <f aca="false">$C940*VLOOKUP($B940,FoodDB!$A$2:$I$1014,8,0)</f>
        <v>0</v>
      </c>
      <c r="J940" s="0" t="n">
        <f aca="false">$C940*VLOOKUP($B940,FoodDB!$A$2:$I$1014,9,0)</f>
        <v>0</v>
      </c>
    </row>
    <row r="941" customFormat="false" ht="15" hidden="false" customHeight="false" outlineLevel="0" collapsed="false">
      <c r="B941" s="96" t="s">
        <v>107</v>
      </c>
      <c r="C941" s="97" t="n">
        <v>0</v>
      </c>
      <c r="D941" s="0" t="n">
        <f aca="false">$C941*VLOOKUP($B941,FoodDB!$A$2:$I$1014,3,0)</f>
        <v>0</v>
      </c>
      <c r="E941" s="0" t="n">
        <f aca="false">$C941*VLOOKUP($B941,FoodDB!$A$2:$I$1014,4,0)</f>
        <v>0</v>
      </c>
      <c r="F941" s="0" t="n">
        <f aca="false">$C941*VLOOKUP($B941,FoodDB!$A$2:$I$1014,5,0)</f>
        <v>0</v>
      </c>
      <c r="G941" s="0" t="n">
        <f aca="false">$C941*VLOOKUP($B941,FoodDB!$A$2:$I$1014,6,0)</f>
        <v>0</v>
      </c>
      <c r="H941" s="0" t="n">
        <f aca="false">$C941*VLOOKUP($B941,FoodDB!$A$2:$I$1014,7,0)</f>
        <v>0</v>
      </c>
      <c r="I941" s="0" t="n">
        <f aca="false">$C941*VLOOKUP($B941,FoodDB!$A$2:$I$1014,8,0)</f>
        <v>0</v>
      </c>
      <c r="J941" s="0" t="n">
        <f aca="false">$C941*VLOOKUP($B941,FoodDB!$A$2:$I$1014,9,0)</f>
        <v>0</v>
      </c>
    </row>
    <row r="942" customFormat="false" ht="15" hidden="false" customHeight="false" outlineLevel="0" collapsed="false">
      <c r="B942" s="96" t="s">
        <v>107</v>
      </c>
      <c r="C942" s="97" t="n">
        <v>0</v>
      </c>
      <c r="D942" s="0" t="n">
        <f aca="false">$C942*VLOOKUP($B942,FoodDB!$A$2:$I$1014,3,0)</f>
        <v>0</v>
      </c>
      <c r="E942" s="0" t="n">
        <f aca="false">$C942*VLOOKUP($B942,FoodDB!$A$2:$I$1014,4,0)</f>
        <v>0</v>
      </c>
      <c r="F942" s="0" t="n">
        <f aca="false">$C942*VLOOKUP($B942,FoodDB!$A$2:$I$1014,5,0)</f>
        <v>0</v>
      </c>
      <c r="G942" s="0" t="n">
        <f aca="false">$C942*VLOOKUP($B942,FoodDB!$A$2:$I$1014,6,0)</f>
        <v>0</v>
      </c>
      <c r="H942" s="0" t="n">
        <f aca="false">$C942*VLOOKUP($B942,FoodDB!$A$2:$I$1014,7,0)</f>
        <v>0</v>
      </c>
      <c r="I942" s="0" t="n">
        <f aca="false">$C942*VLOOKUP($B942,FoodDB!$A$2:$I$1014,8,0)</f>
        <v>0</v>
      </c>
      <c r="J942" s="0" t="n">
        <f aca="false">$C942*VLOOKUP($B942,FoodDB!$A$2:$I$1014,9,0)</f>
        <v>0</v>
      </c>
    </row>
    <row r="943" customFormat="false" ht="15" hidden="false" customHeight="false" outlineLevel="0" collapsed="false">
      <c r="B943" s="96" t="s">
        <v>107</v>
      </c>
      <c r="C943" s="97" t="n">
        <v>0</v>
      </c>
      <c r="D943" s="0" t="n">
        <f aca="false">$C943*VLOOKUP($B943,FoodDB!$A$2:$I$1014,3,0)</f>
        <v>0</v>
      </c>
      <c r="E943" s="0" t="n">
        <f aca="false">$C943*VLOOKUP($B943,FoodDB!$A$2:$I$1014,4,0)</f>
        <v>0</v>
      </c>
      <c r="F943" s="0" t="n">
        <f aca="false">$C943*VLOOKUP($B943,FoodDB!$A$2:$I$1014,5,0)</f>
        <v>0</v>
      </c>
      <c r="G943" s="0" t="n">
        <f aca="false">$C943*VLOOKUP($B943,FoodDB!$A$2:$I$1014,6,0)</f>
        <v>0</v>
      </c>
      <c r="H943" s="0" t="n">
        <f aca="false">$C943*VLOOKUP($B943,FoodDB!$A$2:$I$1014,7,0)</f>
        <v>0</v>
      </c>
      <c r="I943" s="0" t="n">
        <f aca="false">$C943*VLOOKUP($B943,FoodDB!$A$2:$I$1014,8,0)</f>
        <v>0</v>
      </c>
      <c r="J943" s="0" t="n">
        <f aca="false">$C943*VLOOKUP($B943,FoodDB!$A$2:$I$1014,9,0)</f>
        <v>0</v>
      </c>
    </row>
    <row r="944" customFormat="false" ht="15" hidden="false" customHeight="false" outlineLevel="0" collapsed="false">
      <c r="B944" s="96" t="s">
        <v>107</v>
      </c>
      <c r="C944" s="97" t="n">
        <v>0</v>
      </c>
      <c r="D944" s="0" t="n">
        <f aca="false">$C944*VLOOKUP($B944,FoodDB!$A$2:$I$1014,3,0)</f>
        <v>0</v>
      </c>
      <c r="E944" s="0" t="n">
        <f aca="false">$C944*VLOOKUP($B944,FoodDB!$A$2:$I$1014,4,0)</f>
        <v>0</v>
      </c>
      <c r="F944" s="0" t="n">
        <f aca="false">$C944*VLOOKUP($B944,FoodDB!$A$2:$I$1014,5,0)</f>
        <v>0</v>
      </c>
      <c r="G944" s="0" t="n">
        <f aca="false">$C944*VLOOKUP($B944,FoodDB!$A$2:$I$1014,6,0)</f>
        <v>0</v>
      </c>
      <c r="H944" s="0" t="n">
        <f aca="false">$C944*VLOOKUP($B944,FoodDB!$A$2:$I$1014,7,0)</f>
        <v>0</v>
      </c>
      <c r="I944" s="0" t="n">
        <f aca="false">$C944*VLOOKUP($B944,FoodDB!$A$2:$I$1014,8,0)</f>
        <v>0</v>
      </c>
      <c r="J944" s="0" t="n">
        <f aca="false">$C944*VLOOKUP($B944,FoodDB!$A$2:$I$1014,9,0)</f>
        <v>0</v>
      </c>
    </row>
    <row r="945" customFormat="false" ht="15" hidden="false" customHeight="false" outlineLevel="0" collapsed="false">
      <c r="B945" s="96" t="s">
        <v>107</v>
      </c>
      <c r="C945" s="97" t="n">
        <v>0</v>
      </c>
      <c r="D945" s="0" t="n">
        <f aca="false">$C945*VLOOKUP($B945,FoodDB!$A$2:$I$1014,3,0)</f>
        <v>0</v>
      </c>
      <c r="E945" s="0" t="n">
        <f aca="false">$C945*VLOOKUP($B945,FoodDB!$A$2:$I$1014,4,0)</f>
        <v>0</v>
      </c>
      <c r="F945" s="0" t="n">
        <f aca="false">$C945*VLOOKUP($B945,FoodDB!$A$2:$I$1014,5,0)</f>
        <v>0</v>
      </c>
      <c r="G945" s="0" t="n">
        <f aca="false">$C945*VLOOKUP($B945,FoodDB!$A$2:$I$1014,6,0)</f>
        <v>0</v>
      </c>
      <c r="H945" s="0" t="n">
        <f aca="false">$C945*VLOOKUP($B945,FoodDB!$A$2:$I$1014,7,0)</f>
        <v>0</v>
      </c>
      <c r="I945" s="0" t="n">
        <f aca="false">$C945*VLOOKUP($B945,FoodDB!$A$2:$I$1014,8,0)</f>
        <v>0</v>
      </c>
      <c r="J945" s="0" t="n">
        <f aca="false">$C945*VLOOKUP($B945,FoodDB!$A$2:$I$1014,9,0)</f>
        <v>0</v>
      </c>
    </row>
    <row r="946" customFormat="false" ht="15" hidden="false" customHeight="false" outlineLevel="0" collapsed="false">
      <c r="A946" s="0" t="s">
        <v>97</v>
      </c>
      <c r="G946" s="0" t="n">
        <f aca="false">SUM(G939:G945)</f>
        <v>0</v>
      </c>
      <c r="H946" s="0" t="n">
        <f aca="false">SUM(H939:H945)</f>
        <v>0</v>
      </c>
      <c r="I946" s="0" t="n">
        <f aca="false">SUM(I939:I945)</f>
        <v>0</v>
      </c>
      <c r="J946" s="0" t="n">
        <f aca="false">SUM(G946:I946)</f>
        <v>0</v>
      </c>
    </row>
    <row r="947" customFormat="false" ht="15" hidden="false" customHeight="false" outlineLevel="0" collapsed="false">
      <c r="A947" s="0" t="s">
        <v>101</v>
      </c>
      <c r="B947" s="0" t="s">
        <v>102</v>
      </c>
      <c r="E947" s="100"/>
      <c r="F947" s="100"/>
      <c r="G947" s="100" t="n">
        <f aca="false">VLOOKUP($A939,LossChart!$A$3:$AB$105,14,0)</f>
        <v>831.690565912064</v>
      </c>
      <c r="H947" s="100" t="n">
        <f aca="false">VLOOKUP($A939,LossChart!$A$3:$AB$105,15,0)</f>
        <v>80</v>
      </c>
      <c r="I947" s="100" t="n">
        <f aca="false">VLOOKUP($A939,LossChart!$A$3:$AB$105,16,0)</f>
        <v>482.474652711422</v>
      </c>
      <c r="J947" s="100" t="n">
        <f aca="false">VLOOKUP($A939,LossChart!$A$3:$AB$105,17,0)</f>
        <v>1394.16521862349</v>
      </c>
      <c r="K947" s="100"/>
    </row>
    <row r="948" customFormat="false" ht="15" hidden="false" customHeight="false" outlineLevel="0" collapsed="false">
      <c r="A948" s="0" t="s">
        <v>103</v>
      </c>
      <c r="G948" s="0" t="n">
        <f aca="false">G947-G946</f>
        <v>831.690565912064</v>
      </c>
      <c r="H948" s="0" t="n">
        <f aca="false">H947-H946</f>
        <v>80</v>
      </c>
      <c r="I948" s="0" t="n">
        <f aca="false">I947-I946</f>
        <v>482.474652711422</v>
      </c>
      <c r="J948" s="0" t="n">
        <f aca="false">J947-J946</f>
        <v>1394.16521862349</v>
      </c>
    </row>
    <row r="950" customFormat="false" ht="60" hidden="false" customHeight="false" outlineLevel="0" collapsed="false">
      <c r="A950" s="21" t="s">
        <v>63</v>
      </c>
      <c r="B950" s="21" t="s">
        <v>92</v>
      </c>
      <c r="C950" s="21" t="s">
        <v>93</v>
      </c>
      <c r="D950" s="94" t="str">
        <f aca="false">FoodDB!$C$1</f>
        <v>Fat
(g)</v>
      </c>
      <c r="E950" s="94" t="str">
        <f aca="false">FoodDB!$D$1</f>
        <v> Carbs
(g)</v>
      </c>
      <c r="F950" s="94" t="str">
        <f aca="false">FoodDB!$E$1</f>
        <v>Protein
(g)</v>
      </c>
      <c r="G950" s="94" t="str">
        <f aca="false">FoodDB!$F$1</f>
        <v>Fat
(Cal)</v>
      </c>
      <c r="H950" s="94" t="str">
        <f aca="false">FoodDB!$G$1</f>
        <v>Carb
(Cal)</v>
      </c>
      <c r="I950" s="94" t="str">
        <f aca="false">FoodDB!$H$1</f>
        <v>Protein
(Cal)</v>
      </c>
      <c r="J950" s="94" t="str">
        <f aca="false">FoodDB!$I$1</f>
        <v>Total
Calories</v>
      </c>
      <c r="K950" s="94"/>
      <c r="L950" s="94" t="s">
        <v>109</v>
      </c>
      <c r="M950" s="94" t="s">
        <v>110</v>
      </c>
      <c r="N950" s="94" t="s">
        <v>111</v>
      </c>
      <c r="O950" s="94" t="s">
        <v>112</v>
      </c>
      <c r="P950" s="94" t="s">
        <v>117</v>
      </c>
      <c r="Q950" s="94" t="s">
        <v>118</v>
      </c>
      <c r="R950" s="94" t="s">
        <v>119</v>
      </c>
      <c r="S950" s="94" t="s">
        <v>120</v>
      </c>
    </row>
    <row r="951" customFormat="false" ht="15" hidden="false" customHeight="false" outlineLevel="0" collapsed="false">
      <c r="A951" s="95" t="n">
        <f aca="false">A939+1</f>
        <v>43073</v>
      </c>
      <c r="B951" s="96" t="s">
        <v>107</v>
      </c>
      <c r="C951" s="97" t="n">
        <v>0</v>
      </c>
      <c r="D951" s="0" t="n">
        <f aca="false">$C951*VLOOKUP($B951,FoodDB!$A$2:$I$1014,3,0)</f>
        <v>0</v>
      </c>
      <c r="E951" s="0" t="n">
        <f aca="false">$C951*VLOOKUP($B951,FoodDB!$A$2:$I$1014,4,0)</f>
        <v>0</v>
      </c>
      <c r="F951" s="0" t="n">
        <f aca="false">$C951*VLOOKUP($B951,FoodDB!$A$2:$I$1014,5,0)</f>
        <v>0</v>
      </c>
      <c r="G951" s="0" t="n">
        <f aca="false">$C951*VLOOKUP($B951,FoodDB!$A$2:$I$1014,6,0)</f>
        <v>0</v>
      </c>
      <c r="H951" s="0" t="n">
        <f aca="false">$C951*VLOOKUP($B951,FoodDB!$A$2:$I$1014,7,0)</f>
        <v>0</v>
      </c>
      <c r="I951" s="0" t="n">
        <f aca="false">$C951*VLOOKUP($B951,FoodDB!$A$2:$I$1014,8,0)</f>
        <v>0</v>
      </c>
      <c r="J951" s="0" t="n">
        <f aca="false">$C951*VLOOKUP($B951,FoodDB!$A$2:$I$1014,9,0)</f>
        <v>0</v>
      </c>
      <c r="L951" s="0" t="n">
        <f aca="false">SUM(G951:G957)</f>
        <v>0</v>
      </c>
      <c r="M951" s="0" t="n">
        <f aca="false">SUM(H951:H957)</f>
        <v>0</v>
      </c>
      <c r="N951" s="0" t="n">
        <f aca="false">SUM(I951:I957)</f>
        <v>0</v>
      </c>
      <c r="O951" s="0" t="n">
        <f aca="false">SUM(L951:N951)</f>
        <v>0</v>
      </c>
      <c r="P951" s="100" t="n">
        <f aca="false">VLOOKUP($A951,LossChart!$A$3:$AB$105,14,0)-L951</f>
        <v>835.958891775339</v>
      </c>
      <c r="Q951" s="100" t="n">
        <f aca="false">VLOOKUP($A951,LossChart!$A$3:$AB$105,15,0)-M951</f>
        <v>80</v>
      </c>
      <c r="R951" s="100" t="n">
        <f aca="false">VLOOKUP($A951,LossChart!$A$3:$AB$105,16,0)-N951</f>
        <v>482.474652711422</v>
      </c>
      <c r="S951" s="100" t="n">
        <f aca="false">VLOOKUP($A951,LossChart!$A$3:$AB$105,17,0)-O951</f>
        <v>1398.43354448676</v>
      </c>
    </row>
    <row r="952" customFormat="false" ht="15" hidden="false" customHeight="false" outlineLevel="0" collapsed="false">
      <c r="B952" s="96" t="s">
        <v>107</v>
      </c>
      <c r="C952" s="97" t="n">
        <v>0</v>
      </c>
      <c r="D952" s="0" t="n">
        <f aca="false">$C952*VLOOKUP($B952,FoodDB!$A$2:$I$1014,3,0)</f>
        <v>0</v>
      </c>
      <c r="E952" s="0" t="n">
        <f aca="false">$C952*VLOOKUP($B952,FoodDB!$A$2:$I$1014,4,0)</f>
        <v>0</v>
      </c>
      <c r="F952" s="0" t="n">
        <f aca="false">$C952*VLOOKUP($B952,FoodDB!$A$2:$I$1014,5,0)</f>
        <v>0</v>
      </c>
      <c r="G952" s="0" t="n">
        <f aca="false">$C952*VLOOKUP($B952,FoodDB!$A$2:$I$1014,6,0)</f>
        <v>0</v>
      </c>
      <c r="H952" s="0" t="n">
        <f aca="false">$C952*VLOOKUP($B952,FoodDB!$A$2:$I$1014,7,0)</f>
        <v>0</v>
      </c>
      <c r="I952" s="0" t="n">
        <f aca="false">$C952*VLOOKUP($B952,FoodDB!$A$2:$I$1014,8,0)</f>
        <v>0</v>
      </c>
      <c r="J952" s="0" t="n">
        <f aca="false">$C952*VLOOKUP($B952,FoodDB!$A$2:$I$1014,9,0)</f>
        <v>0</v>
      </c>
    </row>
    <row r="953" customFormat="false" ht="15" hidden="false" customHeight="false" outlineLevel="0" collapsed="false">
      <c r="B953" s="96" t="s">
        <v>107</v>
      </c>
      <c r="C953" s="97" t="n">
        <v>0</v>
      </c>
      <c r="D953" s="0" t="n">
        <f aca="false">$C953*VLOOKUP($B953,FoodDB!$A$2:$I$1014,3,0)</f>
        <v>0</v>
      </c>
      <c r="E953" s="0" t="n">
        <f aca="false">$C953*VLOOKUP($B953,FoodDB!$A$2:$I$1014,4,0)</f>
        <v>0</v>
      </c>
      <c r="F953" s="0" t="n">
        <f aca="false">$C953*VLOOKUP($B953,FoodDB!$A$2:$I$1014,5,0)</f>
        <v>0</v>
      </c>
      <c r="G953" s="0" t="n">
        <f aca="false">$C953*VLOOKUP($B953,FoodDB!$A$2:$I$1014,6,0)</f>
        <v>0</v>
      </c>
      <c r="H953" s="0" t="n">
        <f aca="false">$C953*VLOOKUP($B953,FoodDB!$A$2:$I$1014,7,0)</f>
        <v>0</v>
      </c>
      <c r="I953" s="0" t="n">
        <f aca="false">$C953*VLOOKUP($B953,FoodDB!$A$2:$I$1014,8,0)</f>
        <v>0</v>
      </c>
      <c r="J953" s="0" t="n">
        <f aca="false">$C953*VLOOKUP($B953,FoodDB!$A$2:$I$1014,9,0)</f>
        <v>0</v>
      </c>
    </row>
    <row r="954" customFormat="false" ht="15" hidden="false" customHeight="false" outlineLevel="0" collapsed="false">
      <c r="B954" s="96" t="s">
        <v>107</v>
      </c>
      <c r="C954" s="97" t="n">
        <v>0</v>
      </c>
      <c r="D954" s="0" t="n">
        <f aca="false">$C954*VLOOKUP($B954,FoodDB!$A$2:$I$1014,3,0)</f>
        <v>0</v>
      </c>
      <c r="E954" s="0" t="n">
        <f aca="false">$C954*VLOOKUP($B954,FoodDB!$A$2:$I$1014,4,0)</f>
        <v>0</v>
      </c>
      <c r="F954" s="0" t="n">
        <f aca="false">$C954*VLOOKUP($B954,FoodDB!$A$2:$I$1014,5,0)</f>
        <v>0</v>
      </c>
      <c r="G954" s="0" t="n">
        <f aca="false">$C954*VLOOKUP($B954,FoodDB!$A$2:$I$1014,6,0)</f>
        <v>0</v>
      </c>
      <c r="H954" s="0" t="n">
        <f aca="false">$C954*VLOOKUP($B954,FoodDB!$A$2:$I$1014,7,0)</f>
        <v>0</v>
      </c>
      <c r="I954" s="0" t="n">
        <f aca="false">$C954*VLOOKUP($B954,FoodDB!$A$2:$I$1014,8,0)</f>
        <v>0</v>
      </c>
      <c r="J954" s="0" t="n">
        <f aca="false">$C954*VLOOKUP($B954,FoodDB!$A$2:$I$1014,9,0)</f>
        <v>0</v>
      </c>
    </row>
    <row r="955" customFormat="false" ht="15" hidden="false" customHeight="false" outlineLevel="0" collapsed="false">
      <c r="B955" s="96" t="s">
        <v>107</v>
      </c>
      <c r="C955" s="97" t="n">
        <v>0</v>
      </c>
      <c r="D955" s="0" t="n">
        <f aca="false">$C955*VLOOKUP($B955,FoodDB!$A$2:$I$1014,3,0)</f>
        <v>0</v>
      </c>
      <c r="E955" s="0" t="n">
        <f aca="false">$C955*VLOOKUP($B955,FoodDB!$A$2:$I$1014,4,0)</f>
        <v>0</v>
      </c>
      <c r="F955" s="0" t="n">
        <f aca="false">$C955*VLOOKUP($B955,FoodDB!$A$2:$I$1014,5,0)</f>
        <v>0</v>
      </c>
      <c r="G955" s="0" t="n">
        <f aca="false">$C955*VLOOKUP($B955,FoodDB!$A$2:$I$1014,6,0)</f>
        <v>0</v>
      </c>
      <c r="H955" s="0" t="n">
        <f aca="false">$C955*VLOOKUP($B955,FoodDB!$A$2:$I$1014,7,0)</f>
        <v>0</v>
      </c>
      <c r="I955" s="0" t="n">
        <f aca="false">$C955*VLOOKUP($B955,FoodDB!$A$2:$I$1014,8,0)</f>
        <v>0</v>
      </c>
      <c r="J955" s="0" t="n">
        <f aca="false">$C955*VLOOKUP($B955,FoodDB!$A$2:$I$1014,9,0)</f>
        <v>0</v>
      </c>
    </row>
    <row r="956" customFormat="false" ht="15" hidden="false" customHeight="false" outlineLevel="0" collapsed="false">
      <c r="B956" s="96" t="s">
        <v>107</v>
      </c>
      <c r="C956" s="97" t="n">
        <v>0</v>
      </c>
      <c r="D956" s="0" t="n">
        <f aca="false">$C956*VLOOKUP($B956,FoodDB!$A$2:$I$1014,3,0)</f>
        <v>0</v>
      </c>
      <c r="E956" s="0" t="n">
        <f aca="false">$C956*VLOOKUP($B956,FoodDB!$A$2:$I$1014,4,0)</f>
        <v>0</v>
      </c>
      <c r="F956" s="0" t="n">
        <f aca="false">$C956*VLOOKUP($B956,FoodDB!$A$2:$I$1014,5,0)</f>
        <v>0</v>
      </c>
      <c r="G956" s="0" t="n">
        <f aca="false">$C956*VLOOKUP($B956,FoodDB!$A$2:$I$1014,6,0)</f>
        <v>0</v>
      </c>
      <c r="H956" s="0" t="n">
        <f aca="false">$C956*VLOOKUP($B956,FoodDB!$A$2:$I$1014,7,0)</f>
        <v>0</v>
      </c>
      <c r="I956" s="0" t="n">
        <f aca="false">$C956*VLOOKUP($B956,FoodDB!$A$2:$I$1014,8,0)</f>
        <v>0</v>
      </c>
      <c r="J956" s="0" t="n">
        <f aca="false">$C956*VLOOKUP($B956,FoodDB!$A$2:$I$1014,9,0)</f>
        <v>0</v>
      </c>
    </row>
    <row r="957" customFormat="false" ht="15" hidden="false" customHeight="false" outlineLevel="0" collapsed="false">
      <c r="B957" s="96" t="s">
        <v>107</v>
      </c>
      <c r="C957" s="97" t="n">
        <v>0</v>
      </c>
      <c r="D957" s="0" t="n">
        <f aca="false">$C957*VLOOKUP($B957,FoodDB!$A$2:$I$1014,3,0)</f>
        <v>0</v>
      </c>
      <c r="E957" s="0" t="n">
        <f aca="false">$C957*VLOOKUP($B957,FoodDB!$A$2:$I$1014,4,0)</f>
        <v>0</v>
      </c>
      <c r="F957" s="0" t="n">
        <f aca="false">$C957*VLOOKUP($B957,FoodDB!$A$2:$I$1014,5,0)</f>
        <v>0</v>
      </c>
      <c r="G957" s="0" t="n">
        <f aca="false">$C957*VLOOKUP($B957,FoodDB!$A$2:$I$1014,6,0)</f>
        <v>0</v>
      </c>
      <c r="H957" s="0" t="n">
        <f aca="false">$C957*VLOOKUP($B957,FoodDB!$A$2:$I$1014,7,0)</f>
        <v>0</v>
      </c>
      <c r="I957" s="0" t="n">
        <f aca="false">$C957*VLOOKUP($B957,FoodDB!$A$2:$I$1014,8,0)</f>
        <v>0</v>
      </c>
      <c r="J957" s="0" t="n">
        <f aca="false">$C957*VLOOKUP($B957,FoodDB!$A$2:$I$1014,9,0)</f>
        <v>0</v>
      </c>
    </row>
    <row r="958" customFormat="false" ht="15" hidden="false" customHeight="false" outlineLevel="0" collapsed="false">
      <c r="A958" s="0" t="s">
        <v>97</v>
      </c>
      <c r="G958" s="0" t="n">
        <f aca="false">SUM(G951:G957)</f>
        <v>0</v>
      </c>
      <c r="H958" s="0" t="n">
        <f aca="false">SUM(H951:H957)</f>
        <v>0</v>
      </c>
      <c r="I958" s="0" t="n">
        <f aca="false">SUM(I951:I957)</f>
        <v>0</v>
      </c>
      <c r="J958" s="0" t="n">
        <f aca="false">SUM(G958:I958)</f>
        <v>0</v>
      </c>
    </row>
    <row r="959" customFormat="false" ht="15" hidden="false" customHeight="false" outlineLevel="0" collapsed="false">
      <c r="A959" s="0" t="s">
        <v>101</v>
      </c>
      <c r="B959" s="0" t="s">
        <v>102</v>
      </c>
      <c r="E959" s="100"/>
      <c r="F959" s="100"/>
      <c r="G959" s="100" t="n">
        <f aca="false">VLOOKUP($A951,LossChart!$A$3:$AB$105,14,0)</f>
        <v>835.958891775339</v>
      </c>
      <c r="H959" s="100" t="n">
        <f aca="false">VLOOKUP($A951,LossChart!$A$3:$AB$105,15,0)</f>
        <v>80</v>
      </c>
      <c r="I959" s="100" t="n">
        <f aca="false">VLOOKUP($A951,LossChart!$A$3:$AB$105,16,0)</f>
        <v>482.474652711422</v>
      </c>
      <c r="J959" s="100" t="n">
        <f aca="false">VLOOKUP($A951,LossChart!$A$3:$AB$105,17,0)</f>
        <v>1398.43354448676</v>
      </c>
      <c r="K959" s="100"/>
    </row>
    <row r="960" customFormat="false" ht="15" hidden="false" customHeight="false" outlineLevel="0" collapsed="false">
      <c r="A960" s="0" t="s">
        <v>103</v>
      </c>
      <c r="G960" s="0" t="n">
        <f aca="false">G959-G958</f>
        <v>835.958891775339</v>
      </c>
      <c r="H960" s="0" t="n">
        <f aca="false">H959-H958</f>
        <v>80</v>
      </c>
      <c r="I960" s="0" t="n">
        <f aca="false">I959-I958</f>
        <v>482.474652711422</v>
      </c>
      <c r="J960" s="0" t="n">
        <f aca="false">J959-J958</f>
        <v>1398.43354448676</v>
      </c>
    </row>
    <row r="962" customFormat="false" ht="60" hidden="false" customHeight="false" outlineLevel="0" collapsed="false">
      <c r="A962" s="21" t="s">
        <v>63</v>
      </c>
      <c r="B962" s="21" t="s">
        <v>92</v>
      </c>
      <c r="C962" s="21" t="s">
        <v>93</v>
      </c>
      <c r="D962" s="94" t="str">
        <f aca="false">FoodDB!$C$1</f>
        <v>Fat
(g)</v>
      </c>
      <c r="E962" s="94" t="str">
        <f aca="false">FoodDB!$D$1</f>
        <v> Carbs
(g)</v>
      </c>
      <c r="F962" s="94" t="str">
        <f aca="false">FoodDB!$E$1</f>
        <v>Protein
(g)</v>
      </c>
      <c r="G962" s="94" t="str">
        <f aca="false">FoodDB!$F$1</f>
        <v>Fat
(Cal)</v>
      </c>
      <c r="H962" s="94" t="str">
        <f aca="false">FoodDB!$G$1</f>
        <v>Carb
(Cal)</v>
      </c>
      <c r="I962" s="94" t="str">
        <f aca="false">FoodDB!$H$1</f>
        <v>Protein
(Cal)</v>
      </c>
      <c r="J962" s="94" t="str">
        <f aca="false">FoodDB!$I$1</f>
        <v>Total
Calories</v>
      </c>
      <c r="K962" s="94"/>
      <c r="L962" s="94" t="s">
        <v>109</v>
      </c>
      <c r="M962" s="94" t="s">
        <v>110</v>
      </c>
      <c r="N962" s="94" t="s">
        <v>111</v>
      </c>
      <c r="O962" s="94" t="s">
        <v>112</v>
      </c>
      <c r="P962" s="94" t="s">
        <v>117</v>
      </c>
      <c r="Q962" s="94" t="s">
        <v>118</v>
      </c>
      <c r="R962" s="94" t="s">
        <v>119</v>
      </c>
      <c r="S962" s="94" t="s">
        <v>120</v>
      </c>
    </row>
    <row r="963" customFormat="false" ht="15" hidden="false" customHeight="false" outlineLevel="0" collapsed="false">
      <c r="A963" s="95" t="n">
        <f aca="false">A951+1</f>
        <v>43074</v>
      </c>
      <c r="B963" s="96" t="s">
        <v>107</v>
      </c>
      <c r="C963" s="97" t="n">
        <v>0</v>
      </c>
      <c r="D963" s="0" t="n">
        <f aca="false">$C963*VLOOKUP($B963,FoodDB!$A$2:$I$1014,3,0)</f>
        <v>0</v>
      </c>
      <c r="E963" s="0" t="n">
        <f aca="false">$C963*VLOOKUP($B963,FoodDB!$A$2:$I$1014,4,0)</f>
        <v>0</v>
      </c>
      <c r="F963" s="0" t="n">
        <f aca="false">$C963*VLOOKUP($B963,FoodDB!$A$2:$I$1014,5,0)</f>
        <v>0</v>
      </c>
      <c r="G963" s="0" t="n">
        <f aca="false">$C963*VLOOKUP($B963,FoodDB!$A$2:$I$1014,6,0)</f>
        <v>0</v>
      </c>
      <c r="H963" s="0" t="n">
        <f aca="false">$C963*VLOOKUP($B963,FoodDB!$A$2:$I$1014,7,0)</f>
        <v>0</v>
      </c>
      <c r="I963" s="0" t="n">
        <f aca="false">$C963*VLOOKUP($B963,FoodDB!$A$2:$I$1014,8,0)</f>
        <v>0</v>
      </c>
      <c r="J963" s="0" t="n">
        <f aca="false">$C963*VLOOKUP($B963,FoodDB!$A$2:$I$1014,9,0)</f>
        <v>0</v>
      </c>
      <c r="L963" s="0" t="n">
        <f aca="false">SUM(G963:G969)</f>
        <v>0</v>
      </c>
      <c r="M963" s="0" t="n">
        <f aca="false">SUM(H963:H969)</f>
        <v>0</v>
      </c>
      <c r="N963" s="0" t="n">
        <f aca="false">SUM(I963:I969)</f>
        <v>0</v>
      </c>
      <c r="O963" s="0" t="n">
        <f aca="false">SUM(L963:N963)</f>
        <v>0</v>
      </c>
      <c r="P963" s="100" t="n">
        <f aca="false">VLOOKUP($A963,LossChart!$A$3:$AB$105,14,0)-L963</f>
        <v>840.189412466684</v>
      </c>
      <c r="Q963" s="100" t="n">
        <f aca="false">VLOOKUP($A963,LossChart!$A$3:$AB$105,15,0)-M963</f>
        <v>80</v>
      </c>
      <c r="R963" s="100" t="n">
        <f aca="false">VLOOKUP($A963,LossChart!$A$3:$AB$105,16,0)-N963</f>
        <v>482.474652711422</v>
      </c>
      <c r="S963" s="100" t="n">
        <f aca="false">VLOOKUP($A963,LossChart!$A$3:$AB$105,17,0)-O963</f>
        <v>1402.66406517811</v>
      </c>
    </row>
    <row r="964" customFormat="false" ht="15" hidden="false" customHeight="false" outlineLevel="0" collapsed="false">
      <c r="B964" s="96" t="s">
        <v>107</v>
      </c>
      <c r="C964" s="97" t="n">
        <v>0</v>
      </c>
      <c r="D964" s="0" t="n">
        <f aca="false">$C964*VLOOKUP($B964,FoodDB!$A$2:$I$1014,3,0)</f>
        <v>0</v>
      </c>
      <c r="E964" s="0" t="n">
        <f aca="false">$C964*VLOOKUP($B964,FoodDB!$A$2:$I$1014,4,0)</f>
        <v>0</v>
      </c>
      <c r="F964" s="0" t="n">
        <f aca="false">$C964*VLOOKUP($B964,FoodDB!$A$2:$I$1014,5,0)</f>
        <v>0</v>
      </c>
      <c r="G964" s="0" t="n">
        <f aca="false">$C964*VLOOKUP($B964,FoodDB!$A$2:$I$1014,6,0)</f>
        <v>0</v>
      </c>
      <c r="H964" s="0" t="n">
        <f aca="false">$C964*VLOOKUP($B964,FoodDB!$A$2:$I$1014,7,0)</f>
        <v>0</v>
      </c>
      <c r="I964" s="0" t="n">
        <f aca="false">$C964*VLOOKUP($B964,FoodDB!$A$2:$I$1014,8,0)</f>
        <v>0</v>
      </c>
      <c r="J964" s="0" t="n">
        <f aca="false">$C964*VLOOKUP($B964,FoodDB!$A$2:$I$1014,9,0)</f>
        <v>0</v>
      </c>
    </row>
    <row r="965" customFormat="false" ht="15" hidden="false" customHeight="false" outlineLevel="0" collapsed="false">
      <c r="B965" s="96" t="s">
        <v>107</v>
      </c>
      <c r="C965" s="97" t="n">
        <v>0</v>
      </c>
      <c r="D965" s="0" t="n">
        <f aca="false">$C965*VLOOKUP($B965,FoodDB!$A$2:$I$1014,3,0)</f>
        <v>0</v>
      </c>
      <c r="E965" s="0" t="n">
        <f aca="false">$C965*VLOOKUP($B965,FoodDB!$A$2:$I$1014,4,0)</f>
        <v>0</v>
      </c>
      <c r="F965" s="0" t="n">
        <f aca="false">$C965*VLOOKUP($B965,FoodDB!$A$2:$I$1014,5,0)</f>
        <v>0</v>
      </c>
      <c r="G965" s="0" t="n">
        <f aca="false">$C965*VLOOKUP($B965,FoodDB!$A$2:$I$1014,6,0)</f>
        <v>0</v>
      </c>
      <c r="H965" s="0" t="n">
        <f aca="false">$C965*VLOOKUP($B965,FoodDB!$A$2:$I$1014,7,0)</f>
        <v>0</v>
      </c>
      <c r="I965" s="0" t="n">
        <f aca="false">$C965*VLOOKUP($B965,FoodDB!$A$2:$I$1014,8,0)</f>
        <v>0</v>
      </c>
      <c r="J965" s="0" t="n">
        <f aca="false">$C965*VLOOKUP($B965,FoodDB!$A$2:$I$1014,9,0)</f>
        <v>0</v>
      </c>
    </row>
    <row r="966" customFormat="false" ht="15" hidden="false" customHeight="false" outlineLevel="0" collapsed="false">
      <c r="B966" s="96" t="s">
        <v>107</v>
      </c>
      <c r="C966" s="97" t="n">
        <v>0</v>
      </c>
      <c r="D966" s="0" t="n">
        <f aca="false">$C966*VLOOKUP($B966,FoodDB!$A$2:$I$1014,3,0)</f>
        <v>0</v>
      </c>
      <c r="E966" s="0" t="n">
        <f aca="false">$C966*VLOOKUP($B966,FoodDB!$A$2:$I$1014,4,0)</f>
        <v>0</v>
      </c>
      <c r="F966" s="0" t="n">
        <f aca="false">$C966*VLOOKUP($B966,FoodDB!$A$2:$I$1014,5,0)</f>
        <v>0</v>
      </c>
      <c r="G966" s="0" t="n">
        <f aca="false">$C966*VLOOKUP($B966,FoodDB!$A$2:$I$1014,6,0)</f>
        <v>0</v>
      </c>
      <c r="H966" s="0" t="n">
        <f aca="false">$C966*VLOOKUP($B966,FoodDB!$A$2:$I$1014,7,0)</f>
        <v>0</v>
      </c>
      <c r="I966" s="0" t="n">
        <f aca="false">$C966*VLOOKUP($B966,FoodDB!$A$2:$I$1014,8,0)</f>
        <v>0</v>
      </c>
      <c r="J966" s="0" t="n">
        <f aca="false">$C966*VLOOKUP($B966,FoodDB!$A$2:$I$1014,9,0)</f>
        <v>0</v>
      </c>
    </row>
    <row r="967" customFormat="false" ht="15" hidden="false" customHeight="false" outlineLevel="0" collapsed="false">
      <c r="B967" s="96" t="s">
        <v>107</v>
      </c>
      <c r="C967" s="97" t="n">
        <v>0</v>
      </c>
      <c r="D967" s="0" t="n">
        <f aca="false">$C967*VLOOKUP($B967,FoodDB!$A$2:$I$1014,3,0)</f>
        <v>0</v>
      </c>
      <c r="E967" s="0" t="n">
        <f aca="false">$C967*VLOOKUP($B967,FoodDB!$A$2:$I$1014,4,0)</f>
        <v>0</v>
      </c>
      <c r="F967" s="0" t="n">
        <f aca="false">$C967*VLOOKUP($B967,FoodDB!$A$2:$I$1014,5,0)</f>
        <v>0</v>
      </c>
      <c r="G967" s="0" t="n">
        <f aca="false">$C967*VLOOKUP($B967,FoodDB!$A$2:$I$1014,6,0)</f>
        <v>0</v>
      </c>
      <c r="H967" s="0" t="n">
        <f aca="false">$C967*VLOOKUP($B967,FoodDB!$A$2:$I$1014,7,0)</f>
        <v>0</v>
      </c>
      <c r="I967" s="0" t="n">
        <f aca="false">$C967*VLOOKUP($B967,FoodDB!$A$2:$I$1014,8,0)</f>
        <v>0</v>
      </c>
      <c r="J967" s="0" t="n">
        <f aca="false">$C967*VLOOKUP($B967,FoodDB!$A$2:$I$1014,9,0)</f>
        <v>0</v>
      </c>
    </row>
    <row r="968" customFormat="false" ht="15" hidden="false" customHeight="false" outlineLevel="0" collapsed="false">
      <c r="B968" s="96" t="s">
        <v>107</v>
      </c>
      <c r="C968" s="97" t="n">
        <v>0</v>
      </c>
      <c r="D968" s="0" t="n">
        <f aca="false">$C968*VLOOKUP($B968,FoodDB!$A$2:$I$1014,3,0)</f>
        <v>0</v>
      </c>
      <c r="E968" s="0" t="n">
        <f aca="false">$C968*VLOOKUP($B968,FoodDB!$A$2:$I$1014,4,0)</f>
        <v>0</v>
      </c>
      <c r="F968" s="0" t="n">
        <f aca="false">$C968*VLOOKUP($B968,FoodDB!$A$2:$I$1014,5,0)</f>
        <v>0</v>
      </c>
      <c r="G968" s="0" t="n">
        <f aca="false">$C968*VLOOKUP($B968,FoodDB!$A$2:$I$1014,6,0)</f>
        <v>0</v>
      </c>
      <c r="H968" s="0" t="n">
        <f aca="false">$C968*VLOOKUP($B968,FoodDB!$A$2:$I$1014,7,0)</f>
        <v>0</v>
      </c>
      <c r="I968" s="0" t="n">
        <f aca="false">$C968*VLOOKUP($B968,FoodDB!$A$2:$I$1014,8,0)</f>
        <v>0</v>
      </c>
      <c r="J968" s="0" t="n">
        <f aca="false">$C968*VLOOKUP($B968,FoodDB!$A$2:$I$1014,9,0)</f>
        <v>0</v>
      </c>
    </row>
    <row r="969" customFormat="false" ht="15" hidden="false" customHeight="false" outlineLevel="0" collapsed="false">
      <c r="B969" s="96" t="s">
        <v>107</v>
      </c>
      <c r="C969" s="97" t="n">
        <v>0</v>
      </c>
      <c r="D969" s="0" t="n">
        <f aca="false">$C969*VLOOKUP($B969,FoodDB!$A$2:$I$1014,3,0)</f>
        <v>0</v>
      </c>
      <c r="E969" s="0" t="n">
        <f aca="false">$C969*VLOOKUP($B969,FoodDB!$A$2:$I$1014,4,0)</f>
        <v>0</v>
      </c>
      <c r="F969" s="0" t="n">
        <f aca="false">$C969*VLOOKUP($B969,FoodDB!$A$2:$I$1014,5,0)</f>
        <v>0</v>
      </c>
      <c r="G969" s="0" t="n">
        <f aca="false">$C969*VLOOKUP($B969,FoodDB!$A$2:$I$1014,6,0)</f>
        <v>0</v>
      </c>
      <c r="H969" s="0" t="n">
        <f aca="false">$C969*VLOOKUP($B969,FoodDB!$A$2:$I$1014,7,0)</f>
        <v>0</v>
      </c>
      <c r="I969" s="0" t="n">
        <f aca="false">$C969*VLOOKUP($B969,FoodDB!$A$2:$I$1014,8,0)</f>
        <v>0</v>
      </c>
      <c r="J969" s="0" t="n">
        <f aca="false">$C969*VLOOKUP($B969,FoodDB!$A$2:$I$1014,9,0)</f>
        <v>0</v>
      </c>
    </row>
    <row r="970" customFormat="false" ht="15" hidden="false" customHeight="false" outlineLevel="0" collapsed="false">
      <c r="A970" s="0" t="s">
        <v>97</v>
      </c>
      <c r="G970" s="0" t="n">
        <f aca="false">SUM(G963:G969)</f>
        <v>0</v>
      </c>
      <c r="H970" s="0" t="n">
        <f aca="false">SUM(H963:H969)</f>
        <v>0</v>
      </c>
      <c r="I970" s="0" t="n">
        <f aca="false">SUM(I963:I969)</f>
        <v>0</v>
      </c>
      <c r="J970" s="0" t="n">
        <f aca="false">SUM(G970:I970)</f>
        <v>0</v>
      </c>
    </row>
    <row r="971" customFormat="false" ht="15" hidden="false" customHeight="false" outlineLevel="0" collapsed="false">
      <c r="A971" s="0" t="s">
        <v>101</v>
      </c>
      <c r="B971" s="0" t="s">
        <v>102</v>
      </c>
      <c r="E971" s="100"/>
      <c r="F971" s="100"/>
      <c r="G971" s="100" t="n">
        <f aca="false">VLOOKUP($A963,LossChart!$A$3:$AB$105,14,0)</f>
        <v>840.189412466684</v>
      </c>
      <c r="H971" s="100" t="n">
        <f aca="false">VLOOKUP($A963,LossChart!$A$3:$AB$105,15,0)</f>
        <v>80</v>
      </c>
      <c r="I971" s="100" t="n">
        <f aca="false">VLOOKUP($A963,LossChart!$A$3:$AB$105,16,0)</f>
        <v>482.474652711422</v>
      </c>
      <c r="J971" s="100" t="n">
        <f aca="false">VLOOKUP($A963,LossChart!$A$3:$AB$105,17,0)</f>
        <v>1402.66406517811</v>
      </c>
      <c r="K971" s="100"/>
    </row>
    <row r="972" customFormat="false" ht="15" hidden="false" customHeight="false" outlineLevel="0" collapsed="false">
      <c r="A972" s="0" t="s">
        <v>103</v>
      </c>
      <c r="G972" s="0" t="n">
        <f aca="false">G971-G970</f>
        <v>840.189412466684</v>
      </c>
      <c r="H972" s="0" t="n">
        <f aca="false">H971-H970</f>
        <v>80</v>
      </c>
      <c r="I972" s="0" t="n">
        <f aca="false">I971-I970</f>
        <v>482.474652711422</v>
      </c>
      <c r="J972" s="0" t="n">
        <f aca="false">J971-J970</f>
        <v>1402.66406517811</v>
      </c>
    </row>
    <row r="974" customFormat="false" ht="60" hidden="false" customHeight="false" outlineLevel="0" collapsed="false">
      <c r="A974" s="21" t="s">
        <v>63</v>
      </c>
      <c r="B974" s="21" t="s">
        <v>92</v>
      </c>
      <c r="C974" s="21" t="s">
        <v>93</v>
      </c>
      <c r="D974" s="94" t="str">
        <f aca="false">FoodDB!$C$1</f>
        <v>Fat
(g)</v>
      </c>
      <c r="E974" s="94" t="str">
        <f aca="false">FoodDB!$D$1</f>
        <v> Carbs
(g)</v>
      </c>
      <c r="F974" s="94" t="str">
        <f aca="false">FoodDB!$E$1</f>
        <v>Protein
(g)</v>
      </c>
      <c r="G974" s="94" t="str">
        <f aca="false">FoodDB!$F$1</f>
        <v>Fat
(Cal)</v>
      </c>
      <c r="H974" s="94" t="str">
        <f aca="false">FoodDB!$G$1</f>
        <v>Carb
(Cal)</v>
      </c>
      <c r="I974" s="94" t="str">
        <f aca="false">FoodDB!$H$1</f>
        <v>Protein
(Cal)</v>
      </c>
      <c r="J974" s="94" t="str">
        <f aca="false">FoodDB!$I$1</f>
        <v>Total
Calories</v>
      </c>
      <c r="K974" s="94"/>
      <c r="L974" s="94" t="s">
        <v>109</v>
      </c>
      <c r="M974" s="94" t="s">
        <v>110</v>
      </c>
      <c r="N974" s="94" t="s">
        <v>111</v>
      </c>
      <c r="O974" s="94" t="s">
        <v>112</v>
      </c>
      <c r="P974" s="94" t="s">
        <v>117</v>
      </c>
      <c r="Q974" s="94" t="s">
        <v>118</v>
      </c>
      <c r="R974" s="94" t="s">
        <v>119</v>
      </c>
      <c r="S974" s="94" t="s">
        <v>120</v>
      </c>
    </row>
    <row r="975" customFormat="false" ht="15" hidden="false" customHeight="false" outlineLevel="0" collapsed="false">
      <c r="A975" s="95" t="n">
        <f aca="false">A963+1</f>
        <v>43075</v>
      </c>
      <c r="B975" s="96" t="s">
        <v>107</v>
      </c>
      <c r="C975" s="97" t="n">
        <v>0</v>
      </c>
      <c r="D975" s="0" t="n">
        <f aca="false">$C975*VLOOKUP($B975,FoodDB!$A$2:$I$1014,3,0)</f>
        <v>0</v>
      </c>
      <c r="E975" s="0" t="n">
        <f aca="false">$C975*VLOOKUP($B975,FoodDB!$A$2:$I$1014,4,0)</f>
        <v>0</v>
      </c>
      <c r="F975" s="0" t="n">
        <f aca="false">$C975*VLOOKUP($B975,FoodDB!$A$2:$I$1014,5,0)</f>
        <v>0</v>
      </c>
      <c r="G975" s="0" t="n">
        <f aca="false">$C975*VLOOKUP($B975,FoodDB!$A$2:$I$1014,6,0)</f>
        <v>0</v>
      </c>
      <c r="H975" s="0" t="n">
        <f aca="false">$C975*VLOOKUP($B975,FoodDB!$A$2:$I$1014,7,0)</f>
        <v>0</v>
      </c>
      <c r="I975" s="0" t="n">
        <f aca="false">$C975*VLOOKUP($B975,FoodDB!$A$2:$I$1014,8,0)</f>
        <v>0</v>
      </c>
      <c r="J975" s="0" t="n">
        <f aca="false">$C975*VLOOKUP($B975,FoodDB!$A$2:$I$1014,9,0)</f>
        <v>0</v>
      </c>
      <c r="L975" s="0" t="n">
        <f aca="false">SUM(G975:G981)</f>
        <v>0</v>
      </c>
      <c r="M975" s="0" t="n">
        <f aca="false">SUM(H975:H981)</f>
        <v>0</v>
      </c>
      <c r="N975" s="0" t="n">
        <f aca="false">SUM(I975:I981)</f>
        <v>0</v>
      </c>
      <c r="O975" s="0" t="n">
        <f aca="false">SUM(L975:N975)</f>
        <v>0</v>
      </c>
      <c r="P975" s="100" t="n">
        <f aca="false">VLOOKUP($A975,LossChart!$A$3:$AB$105,14,0)-L975</f>
        <v>844.382462831904</v>
      </c>
      <c r="Q975" s="100" t="n">
        <f aca="false">VLOOKUP($A975,LossChart!$A$3:$AB$105,15,0)-M975</f>
        <v>80</v>
      </c>
      <c r="R975" s="100" t="n">
        <f aca="false">VLOOKUP($A975,LossChart!$A$3:$AB$105,16,0)-N975</f>
        <v>482.474652711422</v>
      </c>
      <c r="S975" s="100" t="n">
        <f aca="false">VLOOKUP($A975,LossChart!$A$3:$AB$105,17,0)-O975</f>
        <v>1406.85711554333</v>
      </c>
    </row>
    <row r="976" customFormat="false" ht="15" hidden="false" customHeight="false" outlineLevel="0" collapsed="false">
      <c r="B976" s="96" t="s">
        <v>107</v>
      </c>
      <c r="C976" s="97" t="n">
        <v>0</v>
      </c>
      <c r="D976" s="0" t="n">
        <f aca="false">$C976*VLOOKUP($B976,FoodDB!$A$2:$I$1014,3,0)</f>
        <v>0</v>
      </c>
      <c r="E976" s="0" t="n">
        <f aca="false">$C976*VLOOKUP($B976,FoodDB!$A$2:$I$1014,4,0)</f>
        <v>0</v>
      </c>
      <c r="F976" s="0" t="n">
        <f aca="false">$C976*VLOOKUP($B976,FoodDB!$A$2:$I$1014,5,0)</f>
        <v>0</v>
      </c>
      <c r="G976" s="0" t="n">
        <f aca="false">$C976*VLOOKUP($B976,FoodDB!$A$2:$I$1014,6,0)</f>
        <v>0</v>
      </c>
      <c r="H976" s="0" t="n">
        <f aca="false">$C976*VLOOKUP($B976,FoodDB!$A$2:$I$1014,7,0)</f>
        <v>0</v>
      </c>
      <c r="I976" s="0" t="n">
        <f aca="false">$C976*VLOOKUP($B976,FoodDB!$A$2:$I$1014,8,0)</f>
        <v>0</v>
      </c>
      <c r="J976" s="0" t="n">
        <f aca="false">$C976*VLOOKUP($B976,FoodDB!$A$2:$I$1014,9,0)</f>
        <v>0</v>
      </c>
    </row>
    <row r="977" customFormat="false" ht="15" hidden="false" customHeight="false" outlineLevel="0" collapsed="false">
      <c r="B977" s="96" t="s">
        <v>107</v>
      </c>
      <c r="C977" s="97" t="n">
        <v>0</v>
      </c>
      <c r="D977" s="0" t="n">
        <f aca="false">$C977*VLOOKUP($B977,FoodDB!$A$2:$I$1014,3,0)</f>
        <v>0</v>
      </c>
      <c r="E977" s="0" t="n">
        <f aca="false">$C977*VLOOKUP($B977,FoodDB!$A$2:$I$1014,4,0)</f>
        <v>0</v>
      </c>
      <c r="F977" s="0" t="n">
        <f aca="false">$C977*VLOOKUP($B977,FoodDB!$A$2:$I$1014,5,0)</f>
        <v>0</v>
      </c>
      <c r="G977" s="0" t="n">
        <f aca="false">$C977*VLOOKUP($B977,FoodDB!$A$2:$I$1014,6,0)</f>
        <v>0</v>
      </c>
      <c r="H977" s="0" t="n">
        <f aca="false">$C977*VLOOKUP($B977,FoodDB!$A$2:$I$1014,7,0)</f>
        <v>0</v>
      </c>
      <c r="I977" s="0" t="n">
        <f aca="false">$C977*VLOOKUP($B977,FoodDB!$A$2:$I$1014,8,0)</f>
        <v>0</v>
      </c>
      <c r="J977" s="0" t="n">
        <f aca="false">$C977*VLOOKUP($B977,FoodDB!$A$2:$I$1014,9,0)</f>
        <v>0</v>
      </c>
    </row>
    <row r="978" customFormat="false" ht="15" hidden="false" customHeight="false" outlineLevel="0" collapsed="false">
      <c r="B978" s="96" t="s">
        <v>107</v>
      </c>
      <c r="C978" s="97" t="n">
        <v>0</v>
      </c>
      <c r="D978" s="0" t="n">
        <f aca="false">$C978*VLOOKUP($B978,FoodDB!$A$2:$I$1014,3,0)</f>
        <v>0</v>
      </c>
      <c r="E978" s="0" t="n">
        <f aca="false">$C978*VLOOKUP($B978,FoodDB!$A$2:$I$1014,4,0)</f>
        <v>0</v>
      </c>
      <c r="F978" s="0" t="n">
        <f aca="false">$C978*VLOOKUP($B978,FoodDB!$A$2:$I$1014,5,0)</f>
        <v>0</v>
      </c>
      <c r="G978" s="0" t="n">
        <f aca="false">$C978*VLOOKUP($B978,FoodDB!$A$2:$I$1014,6,0)</f>
        <v>0</v>
      </c>
      <c r="H978" s="0" t="n">
        <f aca="false">$C978*VLOOKUP($B978,FoodDB!$A$2:$I$1014,7,0)</f>
        <v>0</v>
      </c>
      <c r="I978" s="0" t="n">
        <f aca="false">$C978*VLOOKUP($B978,FoodDB!$A$2:$I$1014,8,0)</f>
        <v>0</v>
      </c>
      <c r="J978" s="0" t="n">
        <f aca="false">$C978*VLOOKUP($B978,FoodDB!$A$2:$I$1014,9,0)</f>
        <v>0</v>
      </c>
    </row>
    <row r="979" customFormat="false" ht="15" hidden="false" customHeight="false" outlineLevel="0" collapsed="false">
      <c r="B979" s="96" t="s">
        <v>107</v>
      </c>
      <c r="C979" s="97" t="n">
        <v>0</v>
      </c>
      <c r="D979" s="0" t="n">
        <f aca="false">$C979*VLOOKUP($B979,FoodDB!$A$2:$I$1014,3,0)</f>
        <v>0</v>
      </c>
      <c r="E979" s="0" t="n">
        <f aca="false">$C979*VLOOKUP($B979,FoodDB!$A$2:$I$1014,4,0)</f>
        <v>0</v>
      </c>
      <c r="F979" s="0" t="n">
        <f aca="false">$C979*VLOOKUP($B979,FoodDB!$A$2:$I$1014,5,0)</f>
        <v>0</v>
      </c>
      <c r="G979" s="0" t="n">
        <f aca="false">$C979*VLOOKUP($B979,FoodDB!$A$2:$I$1014,6,0)</f>
        <v>0</v>
      </c>
      <c r="H979" s="0" t="n">
        <f aca="false">$C979*VLOOKUP($B979,FoodDB!$A$2:$I$1014,7,0)</f>
        <v>0</v>
      </c>
      <c r="I979" s="0" t="n">
        <f aca="false">$C979*VLOOKUP($B979,FoodDB!$A$2:$I$1014,8,0)</f>
        <v>0</v>
      </c>
      <c r="J979" s="0" t="n">
        <f aca="false">$C979*VLOOKUP($B979,FoodDB!$A$2:$I$1014,9,0)</f>
        <v>0</v>
      </c>
    </row>
    <row r="980" customFormat="false" ht="15" hidden="false" customHeight="false" outlineLevel="0" collapsed="false">
      <c r="B980" s="96" t="s">
        <v>107</v>
      </c>
      <c r="C980" s="97" t="n">
        <v>0</v>
      </c>
      <c r="D980" s="0" t="n">
        <f aca="false">$C980*VLOOKUP($B980,FoodDB!$A$2:$I$1014,3,0)</f>
        <v>0</v>
      </c>
      <c r="E980" s="0" t="n">
        <f aca="false">$C980*VLOOKUP($B980,FoodDB!$A$2:$I$1014,4,0)</f>
        <v>0</v>
      </c>
      <c r="F980" s="0" t="n">
        <f aca="false">$C980*VLOOKUP($B980,FoodDB!$A$2:$I$1014,5,0)</f>
        <v>0</v>
      </c>
      <c r="G980" s="0" t="n">
        <f aca="false">$C980*VLOOKUP($B980,FoodDB!$A$2:$I$1014,6,0)</f>
        <v>0</v>
      </c>
      <c r="H980" s="0" t="n">
        <f aca="false">$C980*VLOOKUP($B980,FoodDB!$A$2:$I$1014,7,0)</f>
        <v>0</v>
      </c>
      <c r="I980" s="0" t="n">
        <f aca="false">$C980*VLOOKUP($B980,FoodDB!$A$2:$I$1014,8,0)</f>
        <v>0</v>
      </c>
      <c r="J980" s="0" t="n">
        <f aca="false">$C980*VLOOKUP($B980,FoodDB!$A$2:$I$1014,9,0)</f>
        <v>0</v>
      </c>
    </row>
    <row r="981" customFormat="false" ht="15" hidden="false" customHeight="false" outlineLevel="0" collapsed="false">
      <c r="B981" s="96" t="s">
        <v>107</v>
      </c>
      <c r="C981" s="97" t="n">
        <v>0</v>
      </c>
      <c r="D981" s="0" t="n">
        <f aca="false">$C981*VLOOKUP($B981,FoodDB!$A$2:$I$1014,3,0)</f>
        <v>0</v>
      </c>
      <c r="E981" s="0" t="n">
        <f aca="false">$C981*VLOOKUP($B981,FoodDB!$A$2:$I$1014,4,0)</f>
        <v>0</v>
      </c>
      <c r="F981" s="0" t="n">
        <f aca="false">$C981*VLOOKUP($B981,FoodDB!$A$2:$I$1014,5,0)</f>
        <v>0</v>
      </c>
      <c r="G981" s="0" t="n">
        <f aca="false">$C981*VLOOKUP($B981,FoodDB!$A$2:$I$1014,6,0)</f>
        <v>0</v>
      </c>
      <c r="H981" s="0" t="n">
        <f aca="false">$C981*VLOOKUP($B981,FoodDB!$A$2:$I$1014,7,0)</f>
        <v>0</v>
      </c>
      <c r="I981" s="0" t="n">
        <f aca="false">$C981*VLOOKUP($B981,FoodDB!$A$2:$I$1014,8,0)</f>
        <v>0</v>
      </c>
      <c r="J981" s="0" t="n">
        <f aca="false">$C981*VLOOKUP($B981,FoodDB!$A$2:$I$1014,9,0)</f>
        <v>0</v>
      </c>
    </row>
    <row r="982" customFormat="false" ht="15" hidden="false" customHeight="false" outlineLevel="0" collapsed="false">
      <c r="A982" s="0" t="s">
        <v>97</v>
      </c>
      <c r="G982" s="0" t="n">
        <f aca="false">SUM(G975:G981)</f>
        <v>0</v>
      </c>
      <c r="H982" s="0" t="n">
        <f aca="false">SUM(H975:H981)</f>
        <v>0</v>
      </c>
      <c r="I982" s="0" t="n">
        <f aca="false">SUM(I975:I981)</f>
        <v>0</v>
      </c>
      <c r="J982" s="0" t="n">
        <f aca="false">SUM(G982:I982)</f>
        <v>0</v>
      </c>
    </row>
    <row r="983" customFormat="false" ht="15" hidden="false" customHeight="false" outlineLevel="0" collapsed="false">
      <c r="A983" s="0" t="s">
        <v>101</v>
      </c>
      <c r="B983" s="0" t="s">
        <v>102</v>
      </c>
      <c r="E983" s="100"/>
      <c r="F983" s="100"/>
      <c r="G983" s="100" t="n">
        <f aca="false">VLOOKUP($A975,LossChart!$A$3:$AB$105,14,0)</f>
        <v>844.382462831904</v>
      </c>
      <c r="H983" s="100" t="n">
        <f aca="false">VLOOKUP($A975,LossChart!$A$3:$AB$105,15,0)</f>
        <v>80</v>
      </c>
      <c r="I983" s="100" t="n">
        <f aca="false">VLOOKUP($A975,LossChart!$A$3:$AB$105,16,0)</f>
        <v>482.474652711422</v>
      </c>
      <c r="J983" s="100" t="n">
        <f aca="false">VLOOKUP($A975,LossChart!$A$3:$AB$105,17,0)</f>
        <v>1406.85711554333</v>
      </c>
      <c r="K983" s="100"/>
    </row>
    <row r="984" customFormat="false" ht="15" hidden="false" customHeight="false" outlineLevel="0" collapsed="false">
      <c r="A984" s="0" t="s">
        <v>103</v>
      </c>
      <c r="G984" s="0" t="n">
        <f aca="false">G983-G982</f>
        <v>844.382462831904</v>
      </c>
      <c r="H984" s="0" t="n">
        <f aca="false">H983-H982</f>
        <v>80</v>
      </c>
      <c r="I984" s="0" t="n">
        <f aca="false">I983-I982</f>
        <v>482.474652711422</v>
      </c>
      <c r="J984" s="0" t="n">
        <f aca="false">J983-J982</f>
        <v>1406.85711554333</v>
      </c>
    </row>
    <row r="986" customFormat="false" ht="60" hidden="false" customHeight="false" outlineLevel="0" collapsed="false">
      <c r="A986" s="21" t="s">
        <v>63</v>
      </c>
      <c r="B986" s="21" t="s">
        <v>92</v>
      </c>
      <c r="C986" s="21" t="s">
        <v>93</v>
      </c>
      <c r="D986" s="94" t="str">
        <f aca="false">FoodDB!$C$1</f>
        <v>Fat
(g)</v>
      </c>
      <c r="E986" s="94" t="str">
        <f aca="false">FoodDB!$D$1</f>
        <v> Carbs
(g)</v>
      </c>
      <c r="F986" s="94" t="str">
        <f aca="false">FoodDB!$E$1</f>
        <v>Protein
(g)</v>
      </c>
      <c r="G986" s="94" t="str">
        <f aca="false">FoodDB!$F$1</f>
        <v>Fat
(Cal)</v>
      </c>
      <c r="H986" s="94" t="str">
        <f aca="false">FoodDB!$G$1</f>
        <v>Carb
(Cal)</v>
      </c>
      <c r="I986" s="94" t="str">
        <f aca="false">FoodDB!$H$1</f>
        <v>Protein
(Cal)</v>
      </c>
      <c r="J986" s="94" t="str">
        <f aca="false">FoodDB!$I$1</f>
        <v>Total
Calories</v>
      </c>
      <c r="K986" s="94"/>
      <c r="L986" s="94" t="s">
        <v>109</v>
      </c>
      <c r="M986" s="94" t="s">
        <v>110</v>
      </c>
      <c r="N986" s="94" t="s">
        <v>111</v>
      </c>
      <c r="O986" s="94" t="s">
        <v>112</v>
      </c>
      <c r="P986" s="94" t="s">
        <v>117</v>
      </c>
      <c r="Q986" s="94" t="s">
        <v>118</v>
      </c>
      <c r="R986" s="94" t="s">
        <v>119</v>
      </c>
      <c r="S986" s="94" t="s">
        <v>120</v>
      </c>
    </row>
    <row r="987" customFormat="false" ht="15" hidden="false" customHeight="false" outlineLevel="0" collapsed="false">
      <c r="A987" s="95" t="n">
        <f aca="false">A975+1</f>
        <v>43076</v>
      </c>
      <c r="B987" s="96" t="s">
        <v>107</v>
      </c>
      <c r="C987" s="97" t="n">
        <v>0</v>
      </c>
      <c r="D987" s="0" t="n">
        <f aca="false">$C987*VLOOKUP($B987,FoodDB!$A$2:$I$1014,3,0)</f>
        <v>0</v>
      </c>
      <c r="E987" s="0" t="n">
        <f aca="false">$C987*VLOOKUP($B987,FoodDB!$A$2:$I$1014,4,0)</f>
        <v>0</v>
      </c>
      <c r="F987" s="0" t="n">
        <f aca="false">$C987*VLOOKUP($B987,FoodDB!$A$2:$I$1014,5,0)</f>
        <v>0</v>
      </c>
      <c r="G987" s="0" t="n">
        <f aca="false">$C987*VLOOKUP($B987,FoodDB!$A$2:$I$1014,6,0)</f>
        <v>0</v>
      </c>
      <c r="H987" s="0" t="n">
        <f aca="false">$C987*VLOOKUP($B987,FoodDB!$A$2:$I$1014,7,0)</f>
        <v>0</v>
      </c>
      <c r="I987" s="0" t="n">
        <f aca="false">$C987*VLOOKUP($B987,FoodDB!$A$2:$I$1014,8,0)</f>
        <v>0</v>
      </c>
      <c r="J987" s="0" t="n">
        <f aca="false">$C987*VLOOKUP($B987,FoodDB!$A$2:$I$1014,9,0)</f>
        <v>0</v>
      </c>
      <c r="L987" s="0" t="n">
        <f aca="false">SUM(G987:G993)</f>
        <v>0</v>
      </c>
      <c r="M987" s="0" t="n">
        <f aca="false">SUM(H987:H993)</f>
        <v>0</v>
      </c>
      <c r="N987" s="0" t="n">
        <f aca="false">SUM(I987:I993)</f>
        <v>0</v>
      </c>
      <c r="O987" s="0" t="n">
        <f aca="false">SUM(L987:N987)</f>
        <v>0</v>
      </c>
      <c r="P987" s="100" t="n">
        <f aca="false">VLOOKUP($A987,LossChart!$A$3:$AB$105,14,0)-L987</f>
        <v>844.538374751033</v>
      </c>
      <c r="Q987" s="100" t="n">
        <f aca="false">VLOOKUP($A987,LossChart!$A$3:$AB$105,15,0)-M987</f>
        <v>84</v>
      </c>
      <c r="R987" s="100" t="n">
        <f aca="false">VLOOKUP($A987,LossChart!$A$3:$AB$105,16,0)-N987</f>
        <v>482.474652711422</v>
      </c>
      <c r="S987" s="100" t="n">
        <f aca="false">VLOOKUP($A987,LossChart!$A$3:$AB$105,17,0)-O987</f>
        <v>1411.01302746245</v>
      </c>
    </row>
    <row r="988" customFormat="false" ht="15" hidden="false" customHeight="false" outlineLevel="0" collapsed="false">
      <c r="B988" s="96" t="s">
        <v>107</v>
      </c>
      <c r="C988" s="97" t="n">
        <v>0</v>
      </c>
      <c r="D988" s="0" t="n">
        <f aca="false">$C988*VLOOKUP($B988,FoodDB!$A$2:$I$1014,3,0)</f>
        <v>0</v>
      </c>
      <c r="E988" s="0" t="n">
        <f aca="false">$C988*VLOOKUP($B988,FoodDB!$A$2:$I$1014,4,0)</f>
        <v>0</v>
      </c>
      <c r="F988" s="0" t="n">
        <f aca="false">$C988*VLOOKUP($B988,FoodDB!$A$2:$I$1014,5,0)</f>
        <v>0</v>
      </c>
      <c r="G988" s="0" t="n">
        <f aca="false">$C988*VLOOKUP($B988,FoodDB!$A$2:$I$1014,6,0)</f>
        <v>0</v>
      </c>
      <c r="H988" s="0" t="n">
        <f aca="false">$C988*VLOOKUP($B988,FoodDB!$A$2:$I$1014,7,0)</f>
        <v>0</v>
      </c>
      <c r="I988" s="0" t="n">
        <f aca="false">$C988*VLOOKUP($B988,FoodDB!$A$2:$I$1014,8,0)</f>
        <v>0</v>
      </c>
      <c r="J988" s="0" t="n">
        <f aca="false">$C988*VLOOKUP($B988,FoodDB!$A$2:$I$1014,9,0)</f>
        <v>0</v>
      </c>
    </row>
    <row r="989" customFormat="false" ht="15" hidden="false" customHeight="false" outlineLevel="0" collapsed="false">
      <c r="B989" s="96" t="s">
        <v>107</v>
      </c>
      <c r="C989" s="97" t="n">
        <v>0</v>
      </c>
      <c r="D989" s="0" t="n">
        <f aca="false">$C989*VLOOKUP($B989,FoodDB!$A$2:$I$1014,3,0)</f>
        <v>0</v>
      </c>
      <c r="E989" s="0" t="n">
        <f aca="false">$C989*VLOOKUP($B989,FoodDB!$A$2:$I$1014,4,0)</f>
        <v>0</v>
      </c>
      <c r="F989" s="0" t="n">
        <f aca="false">$C989*VLOOKUP($B989,FoodDB!$A$2:$I$1014,5,0)</f>
        <v>0</v>
      </c>
      <c r="G989" s="0" t="n">
        <f aca="false">$C989*VLOOKUP($B989,FoodDB!$A$2:$I$1014,6,0)</f>
        <v>0</v>
      </c>
      <c r="H989" s="0" t="n">
        <f aca="false">$C989*VLOOKUP($B989,FoodDB!$A$2:$I$1014,7,0)</f>
        <v>0</v>
      </c>
      <c r="I989" s="0" t="n">
        <f aca="false">$C989*VLOOKUP($B989,FoodDB!$A$2:$I$1014,8,0)</f>
        <v>0</v>
      </c>
      <c r="J989" s="0" t="n">
        <f aca="false">$C989*VLOOKUP($B989,FoodDB!$A$2:$I$1014,9,0)</f>
        <v>0</v>
      </c>
    </row>
    <row r="990" customFormat="false" ht="15" hidden="false" customHeight="false" outlineLevel="0" collapsed="false">
      <c r="B990" s="96" t="s">
        <v>107</v>
      </c>
      <c r="C990" s="97" t="n">
        <v>0</v>
      </c>
      <c r="D990" s="0" t="n">
        <f aca="false">$C990*VLOOKUP($B990,FoodDB!$A$2:$I$1014,3,0)</f>
        <v>0</v>
      </c>
      <c r="E990" s="0" t="n">
        <f aca="false">$C990*VLOOKUP($B990,FoodDB!$A$2:$I$1014,4,0)</f>
        <v>0</v>
      </c>
      <c r="F990" s="0" t="n">
        <f aca="false">$C990*VLOOKUP($B990,FoodDB!$A$2:$I$1014,5,0)</f>
        <v>0</v>
      </c>
      <c r="G990" s="0" t="n">
        <f aca="false">$C990*VLOOKUP($B990,FoodDB!$A$2:$I$1014,6,0)</f>
        <v>0</v>
      </c>
      <c r="H990" s="0" t="n">
        <f aca="false">$C990*VLOOKUP($B990,FoodDB!$A$2:$I$1014,7,0)</f>
        <v>0</v>
      </c>
      <c r="I990" s="0" t="n">
        <f aca="false">$C990*VLOOKUP($B990,FoodDB!$A$2:$I$1014,8,0)</f>
        <v>0</v>
      </c>
      <c r="J990" s="0" t="n">
        <f aca="false">$C990*VLOOKUP($B990,FoodDB!$A$2:$I$1014,9,0)</f>
        <v>0</v>
      </c>
    </row>
    <row r="991" customFormat="false" ht="15" hidden="false" customHeight="false" outlineLevel="0" collapsed="false">
      <c r="B991" s="96" t="s">
        <v>107</v>
      </c>
      <c r="C991" s="97" t="n">
        <v>0</v>
      </c>
      <c r="D991" s="0" t="n">
        <f aca="false">$C991*VLOOKUP($B991,FoodDB!$A$2:$I$1014,3,0)</f>
        <v>0</v>
      </c>
      <c r="E991" s="0" t="n">
        <f aca="false">$C991*VLOOKUP($B991,FoodDB!$A$2:$I$1014,4,0)</f>
        <v>0</v>
      </c>
      <c r="F991" s="0" t="n">
        <f aca="false">$C991*VLOOKUP($B991,FoodDB!$A$2:$I$1014,5,0)</f>
        <v>0</v>
      </c>
      <c r="G991" s="0" t="n">
        <f aca="false">$C991*VLOOKUP($B991,FoodDB!$A$2:$I$1014,6,0)</f>
        <v>0</v>
      </c>
      <c r="H991" s="0" t="n">
        <f aca="false">$C991*VLOOKUP($B991,FoodDB!$A$2:$I$1014,7,0)</f>
        <v>0</v>
      </c>
      <c r="I991" s="0" t="n">
        <f aca="false">$C991*VLOOKUP($B991,FoodDB!$A$2:$I$1014,8,0)</f>
        <v>0</v>
      </c>
      <c r="J991" s="0" t="n">
        <f aca="false">$C991*VLOOKUP($B991,FoodDB!$A$2:$I$1014,9,0)</f>
        <v>0</v>
      </c>
    </row>
    <row r="992" customFormat="false" ht="15" hidden="false" customHeight="false" outlineLevel="0" collapsed="false">
      <c r="B992" s="96" t="s">
        <v>107</v>
      </c>
      <c r="C992" s="97" t="n">
        <v>0</v>
      </c>
      <c r="D992" s="0" t="n">
        <f aca="false">$C992*VLOOKUP($B992,FoodDB!$A$2:$I$1014,3,0)</f>
        <v>0</v>
      </c>
      <c r="E992" s="0" t="n">
        <f aca="false">$C992*VLOOKUP($B992,FoodDB!$A$2:$I$1014,4,0)</f>
        <v>0</v>
      </c>
      <c r="F992" s="0" t="n">
        <f aca="false">$C992*VLOOKUP($B992,FoodDB!$A$2:$I$1014,5,0)</f>
        <v>0</v>
      </c>
      <c r="G992" s="0" t="n">
        <f aca="false">$C992*VLOOKUP($B992,FoodDB!$A$2:$I$1014,6,0)</f>
        <v>0</v>
      </c>
      <c r="H992" s="0" t="n">
        <f aca="false">$C992*VLOOKUP($B992,FoodDB!$A$2:$I$1014,7,0)</f>
        <v>0</v>
      </c>
      <c r="I992" s="0" t="n">
        <f aca="false">$C992*VLOOKUP($B992,FoodDB!$A$2:$I$1014,8,0)</f>
        <v>0</v>
      </c>
      <c r="J992" s="0" t="n">
        <f aca="false">$C992*VLOOKUP($B992,FoodDB!$A$2:$I$1014,9,0)</f>
        <v>0</v>
      </c>
    </row>
    <row r="993" customFormat="false" ht="15" hidden="false" customHeight="false" outlineLevel="0" collapsed="false">
      <c r="B993" s="96" t="s">
        <v>107</v>
      </c>
      <c r="C993" s="97" t="n">
        <v>0</v>
      </c>
      <c r="D993" s="0" t="n">
        <f aca="false">$C993*VLOOKUP($B993,FoodDB!$A$2:$I$1014,3,0)</f>
        <v>0</v>
      </c>
      <c r="E993" s="0" t="n">
        <f aca="false">$C993*VLOOKUP($B993,FoodDB!$A$2:$I$1014,4,0)</f>
        <v>0</v>
      </c>
      <c r="F993" s="0" t="n">
        <f aca="false">$C993*VLOOKUP($B993,FoodDB!$A$2:$I$1014,5,0)</f>
        <v>0</v>
      </c>
      <c r="G993" s="0" t="n">
        <f aca="false">$C993*VLOOKUP($B993,FoodDB!$A$2:$I$1014,6,0)</f>
        <v>0</v>
      </c>
      <c r="H993" s="0" t="n">
        <f aca="false">$C993*VLOOKUP($B993,FoodDB!$A$2:$I$1014,7,0)</f>
        <v>0</v>
      </c>
      <c r="I993" s="0" t="n">
        <f aca="false">$C993*VLOOKUP($B993,FoodDB!$A$2:$I$1014,8,0)</f>
        <v>0</v>
      </c>
      <c r="J993" s="0" t="n">
        <f aca="false">$C993*VLOOKUP($B993,FoodDB!$A$2:$I$1014,9,0)</f>
        <v>0</v>
      </c>
    </row>
    <row r="994" customFormat="false" ht="15" hidden="false" customHeight="false" outlineLevel="0" collapsed="false">
      <c r="A994" s="0" t="s">
        <v>97</v>
      </c>
      <c r="G994" s="0" t="n">
        <f aca="false">SUM(G987:G993)</f>
        <v>0</v>
      </c>
      <c r="H994" s="0" t="n">
        <f aca="false">SUM(H987:H993)</f>
        <v>0</v>
      </c>
      <c r="I994" s="0" t="n">
        <f aca="false">SUM(I987:I993)</f>
        <v>0</v>
      </c>
      <c r="J994" s="0" t="n">
        <f aca="false">SUM(G994:I994)</f>
        <v>0</v>
      </c>
    </row>
    <row r="995" customFormat="false" ht="15" hidden="false" customHeight="false" outlineLevel="0" collapsed="false">
      <c r="A995" s="0" t="s">
        <v>101</v>
      </c>
      <c r="B995" s="0" t="s">
        <v>102</v>
      </c>
      <c r="E995" s="100"/>
      <c r="F995" s="100"/>
      <c r="G995" s="100" t="n">
        <f aca="false">VLOOKUP($A987,LossChart!$A$3:$AB$105,14,0)</f>
        <v>844.538374751033</v>
      </c>
      <c r="H995" s="100" t="n">
        <f aca="false">VLOOKUP($A987,LossChart!$A$3:$AB$105,15,0)</f>
        <v>84</v>
      </c>
      <c r="I995" s="100" t="n">
        <f aca="false">VLOOKUP($A987,LossChart!$A$3:$AB$105,16,0)</f>
        <v>482.474652711422</v>
      </c>
      <c r="J995" s="100" t="n">
        <f aca="false">VLOOKUP($A987,LossChart!$A$3:$AB$105,17,0)</f>
        <v>1411.01302746245</v>
      </c>
      <c r="K995" s="100"/>
    </row>
    <row r="996" customFormat="false" ht="15" hidden="false" customHeight="false" outlineLevel="0" collapsed="false">
      <c r="A996" s="0" t="s">
        <v>103</v>
      </c>
      <c r="G996" s="0" t="n">
        <f aca="false">G995-G994</f>
        <v>844.538374751033</v>
      </c>
      <c r="H996" s="0" t="n">
        <f aca="false">H995-H994</f>
        <v>84</v>
      </c>
      <c r="I996" s="0" t="n">
        <f aca="false">I995-I994</f>
        <v>482.474652711422</v>
      </c>
      <c r="J996" s="0" t="n">
        <f aca="false">J995-J994</f>
        <v>1411.01302746245</v>
      </c>
    </row>
    <row r="998" customFormat="false" ht="60" hidden="false" customHeight="false" outlineLevel="0" collapsed="false">
      <c r="A998" s="21" t="s">
        <v>63</v>
      </c>
      <c r="B998" s="21" t="s">
        <v>92</v>
      </c>
      <c r="C998" s="21" t="s">
        <v>93</v>
      </c>
      <c r="D998" s="94" t="str">
        <f aca="false">FoodDB!$C$1</f>
        <v>Fat
(g)</v>
      </c>
      <c r="E998" s="94" t="str">
        <f aca="false">FoodDB!$D$1</f>
        <v> Carbs
(g)</v>
      </c>
      <c r="F998" s="94" t="str">
        <f aca="false">FoodDB!$E$1</f>
        <v>Protein
(g)</v>
      </c>
      <c r="G998" s="94" t="str">
        <f aca="false">FoodDB!$F$1</f>
        <v>Fat
(Cal)</v>
      </c>
      <c r="H998" s="94" t="str">
        <f aca="false">FoodDB!$G$1</f>
        <v>Carb
(Cal)</v>
      </c>
      <c r="I998" s="94" t="str">
        <f aca="false">FoodDB!$H$1</f>
        <v>Protein
(Cal)</v>
      </c>
      <c r="J998" s="94" t="str">
        <f aca="false">FoodDB!$I$1</f>
        <v>Total
Calories</v>
      </c>
      <c r="K998" s="94"/>
      <c r="L998" s="94" t="s">
        <v>109</v>
      </c>
      <c r="M998" s="94" t="s">
        <v>110</v>
      </c>
      <c r="N998" s="94" t="s">
        <v>111</v>
      </c>
      <c r="O998" s="94" t="s">
        <v>112</v>
      </c>
      <c r="P998" s="94" t="s">
        <v>117</v>
      </c>
      <c r="Q998" s="94" t="s">
        <v>118</v>
      </c>
      <c r="R998" s="94" t="s">
        <v>119</v>
      </c>
      <c r="S998" s="94" t="s">
        <v>120</v>
      </c>
    </row>
    <row r="999" customFormat="false" ht="15" hidden="false" customHeight="false" outlineLevel="0" collapsed="false">
      <c r="A999" s="95" t="n">
        <f aca="false">A987+1</f>
        <v>43077</v>
      </c>
      <c r="B999" s="96" t="s">
        <v>107</v>
      </c>
      <c r="C999" s="97" t="n">
        <v>0</v>
      </c>
      <c r="D999" s="0" t="n">
        <f aca="false">$C999*VLOOKUP($B999,FoodDB!$A$2:$I$1014,3,0)</f>
        <v>0</v>
      </c>
      <c r="E999" s="0" t="n">
        <f aca="false">$C999*VLOOKUP($B999,FoodDB!$A$2:$I$1014,4,0)</f>
        <v>0</v>
      </c>
      <c r="F999" s="0" t="n">
        <f aca="false">$C999*VLOOKUP($B999,FoodDB!$A$2:$I$1014,5,0)</f>
        <v>0</v>
      </c>
      <c r="G999" s="0" t="n">
        <f aca="false">$C999*VLOOKUP($B999,FoodDB!$A$2:$I$1014,6,0)</f>
        <v>0</v>
      </c>
      <c r="H999" s="0" t="n">
        <f aca="false">$C999*VLOOKUP($B999,FoodDB!$A$2:$I$1014,7,0)</f>
        <v>0</v>
      </c>
      <c r="I999" s="0" t="n">
        <f aca="false">$C999*VLOOKUP($B999,FoodDB!$A$2:$I$1014,8,0)</f>
        <v>0</v>
      </c>
      <c r="J999" s="0" t="n">
        <f aca="false">$C999*VLOOKUP($B999,FoodDB!$A$2:$I$1014,9,0)</f>
        <v>0</v>
      </c>
      <c r="L999" s="0" t="n">
        <f aca="false">SUM(G999:G1005)</f>
        <v>0</v>
      </c>
      <c r="M999" s="0" t="n">
        <f aca="false">SUM(H999:H1005)</f>
        <v>0</v>
      </c>
      <c r="N999" s="0" t="n">
        <f aca="false">SUM(I999:I1005)</f>
        <v>0</v>
      </c>
      <c r="O999" s="0" t="n">
        <f aca="false">SUM(L999:N999)</f>
        <v>0</v>
      </c>
      <c r="P999" s="100" t="n">
        <f aca="false">VLOOKUP($A999,LossChart!$A$3:$AB$105,14,0)-L999</f>
        <v>844.657477164592</v>
      </c>
      <c r="Q999" s="100" t="n">
        <f aca="false">VLOOKUP($A999,LossChart!$A$3:$AB$105,15,0)-M999</f>
        <v>88</v>
      </c>
      <c r="R999" s="100" t="n">
        <f aca="false">VLOOKUP($A999,LossChart!$A$3:$AB$105,16,0)-N999</f>
        <v>482.474652711422</v>
      </c>
      <c r="S999" s="100" t="n">
        <f aca="false">VLOOKUP($A999,LossChart!$A$3:$AB$105,17,0)-O999</f>
        <v>1415.13212987601</v>
      </c>
    </row>
    <row r="1000" customFormat="false" ht="15" hidden="false" customHeight="false" outlineLevel="0" collapsed="false">
      <c r="B1000" s="96" t="s">
        <v>107</v>
      </c>
      <c r="C1000" s="97" t="n">
        <v>0</v>
      </c>
      <c r="D1000" s="0" t="n">
        <f aca="false">$C1000*VLOOKUP($B1000,FoodDB!$A$2:$I$1014,3,0)</f>
        <v>0</v>
      </c>
      <c r="E1000" s="0" t="n">
        <f aca="false">$C1000*VLOOKUP($B1000,FoodDB!$A$2:$I$1014,4,0)</f>
        <v>0</v>
      </c>
      <c r="F1000" s="0" t="n">
        <f aca="false">$C1000*VLOOKUP($B1000,FoodDB!$A$2:$I$1014,5,0)</f>
        <v>0</v>
      </c>
      <c r="G1000" s="0" t="n">
        <f aca="false">$C1000*VLOOKUP($B1000,FoodDB!$A$2:$I$1014,6,0)</f>
        <v>0</v>
      </c>
      <c r="H1000" s="0" t="n">
        <f aca="false">$C1000*VLOOKUP($B1000,FoodDB!$A$2:$I$1014,7,0)</f>
        <v>0</v>
      </c>
      <c r="I1000" s="0" t="n">
        <f aca="false">$C1000*VLOOKUP($B1000,FoodDB!$A$2:$I$1014,8,0)</f>
        <v>0</v>
      </c>
      <c r="J1000" s="0" t="n">
        <f aca="false">$C1000*VLOOKUP($B1000,FoodDB!$A$2:$I$1014,9,0)</f>
        <v>0</v>
      </c>
    </row>
    <row r="1001" customFormat="false" ht="15" hidden="false" customHeight="false" outlineLevel="0" collapsed="false">
      <c r="B1001" s="96" t="s">
        <v>107</v>
      </c>
      <c r="C1001" s="97" t="n">
        <v>0</v>
      </c>
      <c r="D1001" s="0" t="n">
        <f aca="false">$C1001*VLOOKUP($B1001,FoodDB!$A$2:$I$1014,3,0)</f>
        <v>0</v>
      </c>
      <c r="E1001" s="0" t="n">
        <f aca="false">$C1001*VLOOKUP($B1001,FoodDB!$A$2:$I$1014,4,0)</f>
        <v>0</v>
      </c>
      <c r="F1001" s="0" t="n">
        <f aca="false">$C1001*VLOOKUP($B1001,FoodDB!$A$2:$I$1014,5,0)</f>
        <v>0</v>
      </c>
      <c r="G1001" s="0" t="n">
        <f aca="false">$C1001*VLOOKUP($B1001,FoodDB!$A$2:$I$1014,6,0)</f>
        <v>0</v>
      </c>
      <c r="H1001" s="0" t="n">
        <f aca="false">$C1001*VLOOKUP($B1001,FoodDB!$A$2:$I$1014,7,0)</f>
        <v>0</v>
      </c>
      <c r="I1001" s="0" t="n">
        <f aca="false">$C1001*VLOOKUP($B1001,FoodDB!$A$2:$I$1014,8,0)</f>
        <v>0</v>
      </c>
      <c r="J1001" s="0" t="n">
        <f aca="false">$C1001*VLOOKUP($B1001,FoodDB!$A$2:$I$1014,9,0)</f>
        <v>0</v>
      </c>
    </row>
    <row r="1002" customFormat="false" ht="15" hidden="false" customHeight="false" outlineLevel="0" collapsed="false">
      <c r="B1002" s="96" t="s">
        <v>107</v>
      </c>
      <c r="C1002" s="97" t="n">
        <v>0</v>
      </c>
      <c r="D1002" s="0" t="n">
        <f aca="false">$C1002*VLOOKUP($B1002,FoodDB!$A$2:$I$1014,3,0)</f>
        <v>0</v>
      </c>
      <c r="E1002" s="0" t="n">
        <f aca="false">$C1002*VLOOKUP($B1002,FoodDB!$A$2:$I$1014,4,0)</f>
        <v>0</v>
      </c>
      <c r="F1002" s="0" t="n">
        <f aca="false">$C1002*VLOOKUP($B1002,FoodDB!$A$2:$I$1014,5,0)</f>
        <v>0</v>
      </c>
      <c r="G1002" s="0" t="n">
        <f aca="false">$C1002*VLOOKUP($B1002,FoodDB!$A$2:$I$1014,6,0)</f>
        <v>0</v>
      </c>
      <c r="H1002" s="0" t="n">
        <f aca="false">$C1002*VLOOKUP($B1002,FoodDB!$A$2:$I$1014,7,0)</f>
        <v>0</v>
      </c>
      <c r="I1002" s="0" t="n">
        <f aca="false">$C1002*VLOOKUP($B1002,FoodDB!$A$2:$I$1014,8,0)</f>
        <v>0</v>
      </c>
      <c r="J1002" s="0" t="n">
        <f aca="false">$C1002*VLOOKUP($B1002,FoodDB!$A$2:$I$1014,9,0)</f>
        <v>0</v>
      </c>
    </row>
    <row r="1003" customFormat="false" ht="15" hidden="false" customHeight="false" outlineLevel="0" collapsed="false">
      <c r="B1003" s="96" t="s">
        <v>107</v>
      </c>
      <c r="C1003" s="97" t="n">
        <v>0</v>
      </c>
      <c r="D1003" s="0" t="n">
        <f aca="false">$C1003*VLOOKUP($B1003,FoodDB!$A$2:$I$1014,3,0)</f>
        <v>0</v>
      </c>
      <c r="E1003" s="0" t="n">
        <f aca="false">$C1003*VLOOKUP($B1003,FoodDB!$A$2:$I$1014,4,0)</f>
        <v>0</v>
      </c>
      <c r="F1003" s="0" t="n">
        <f aca="false">$C1003*VLOOKUP($B1003,FoodDB!$A$2:$I$1014,5,0)</f>
        <v>0</v>
      </c>
      <c r="G1003" s="0" t="n">
        <f aca="false">$C1003*VLOOKUP($B1003,FoodDB!$A$2:$I$1014,6,0)</f>
        <v>0</v>
      </c>
      <c r="H1003" s="0" t="n">
        <f aca="false">$C1003*VLOOKUP($B1003,FoodDB!$A$2:$I$1014,7,0)</f>
        <v>0</v>
      </c>
      <c r="I1003" s="0" t="n">
        <f aca="false">$C1003*VLOOKUP($B1003,FoodDB!$A$2:$I$1014,8,0)</f>
        <v>0</v>
      </c>
      <c r="J1003" s="0" t="n">
        <f aca="false">$C1003*VLOOKUP($B1003,FoodDB!$A$2:$I$1014,9,0)</f>
        <v>0</v>
      </c>
    </row>
    <row r="1004" customFormat="false" ht="15" hidden="false" customHeight="false" outlineLevel="0" collapsed="false">
      <c r="B1004" s="96" t="s">
        <v>107</v>
      </c>
      <c r="C1004" s="97" t="n">
        <v>0</v>
      </c>
      <c r="D1004" s="0" t="n">
        <f aca="false">$C1004*VLOOKUP($B1004,FoodDB!$A$2:$I$1014,3,0)</f>
        <v>0</v>
      </c>
      <c r="E1004" s="0" t="n">
        <f aca="false">$C1004*VLOOKUP($B1004,FoodDB!$A$2:$I$1014,4,0)</f>
        <v>0</v>
      </c>
      <c r="F1004" s="0" t="n">
        <f aca="false">$C1004*VLOOKUP($B1004,FoodDB!$A$2:$I$1014,5,0)</f>
        <v>0</v>
      </c>
      <c r="G1004" s="0" t="n">
        <f aca="false">$C1004*VLOOKUP($B1004,FoodDB!$A$2:$I$1014,6,0)</f>
        <v>0</v>
      </c>
      <c r="H1004" s="0" t="n">
        <f aca="false">$C1004*VLOOKUP($B1004,FoodDB!$A$2:$I$1014,7,0)</f>
        <v>0</v>
      </c>
      <c r="I1004" s="0" t="n">
        <f aca="false">$C1004*VLOOKUP($B1004,FoodDB!$A$2:$I$1014,8,0)</f>
        <v>0</v>
      </c>
      <c r="J1004" s="0" t="n">
        <f aca="false">$C1004*VLOOKUP($B1004,FoodDB!$A$2:$I$1014,9,0)</f>
        <v>0</v>
      </c>
    </row>
    <row r="1005" customFormat="false" ht="15" hidden="false" customHeight="false" outlineLevel="0" collapsed="false">
      <c r="B1005" s="96" t="s">
        <v>107</v>
      </c>
      <c r="C1005" s="97" t="n">
        <v>0</v>
      </c>
      <c r="D1005" s="0" t="n">
        <f aca="false">$C1005*VLOOKUP($B1005,FoodDB!$A$2:$I$1014,3,0)</f>
        <v>0</v>
      </c>
      <c r="E1005" s="0" t="n">
        <f aca="false">$C1005*VLOOKUP($B1005,FoodDB!$A$2:$I$1014,4,0)</f>
        <v>0</v>
      </c>
      <c r="F1005" s="0" t="n">
        <f aca="false">$C1005*VLOOKUP($B1005,FoodDB!$A$2:$I$1014,5,0)</f>
        <v>0</v>
      </c>
      <c r="G1005" s="0" t="n">
        <f aca="false">$C1005*VLOOKUP($B1005,FoodDB!$A$2:$I$1014,6,0)</f>
        <v>0</v>
      </c>
      <c r="H1005" s="0" t="n">
        <f aca="false">$C1005*VLOOKUP($B1005,FoodDB!$A$2:$I$1014,7,0)</f>
        <v>0</v>
      </c>
      <c r="I1005" s="0" t="n">
        <f aca="false">$C1005*VLOOKUP($B1005,FoodDB!$A$2:$I$1014,8,0)</f>
        <v>0</v>
      </c>
      <c r="J1005" s="0" t="n">
        <f aca="false">$C1005*VLOOKUP($B1005,FoodDB!$A$2:$I$1014,9,0)</f>
        <v>0</v>
      </c>
    </row>
    <row r="1006" customFormat="false" ht="15" hidden="false" customHeight="false" outlineLevel="0" collapsed="false">
      <c r="A1006" s="0" t="s">
        <v>97</v>
      </c>
      <c r="G1006" s="0" t="n">
        <f aca="false">SUM(G999:G1005)</f>
        <v>0</v>
      </c>
      <c r="H1006" s="0" t="n">
        <f aca="false">SUM(H999:H1005)</f>
        <v>0</v>
      </c>
      <c r="I1006" s="0" t="n">
        <f aca="false">SUM(I999:I1005)</f>
        <v>0</v>
      </c>
      <c r="J1006" s="0" t="n">
        <f aca="false">SUM(G1006:I1006)</f>
        <v>0</v>
      </c>
    </row>
    <row r="1007" customFormat="false" ht="15" hidden="false" customHeight="false" outlineLevel="0" collapsed="false">
      <c r="A1007" s="0" t="s">
        <v>101</v>
      </c>
      <c r="B1007" s="0" t="s">
        <v>102</v>
      </c>
      <c r="E1007" s="100"/>
      <c r="F1007" s="100"/>
      <c r="G1007" s="100" t="n">
        <f aca="false">VLOOKUP($A999,LossChart!$A$3:$AB$105,14,0)</f>
        <v>844.657477164592</v>
      </c>
      <c r="H1007" s="100" t="n">
        <f aca="false">VLOOKUP($A999,LossChart!$A$3:$AB$105,15,0)</f>
        <v>88</v>
      </c>
      <c r="I1007" s="100" t="n">
        <f aca="false">VLOOKUP($A999,LossChart!$A$3:$AB$105,16,0)</f>
        <v>482.474652711422</v>
      </c>
      <c r="J1007" s="100" t="n">
        <f aca="false">VLOOKUP($A999,LossChart!$A$3:$AB$105,17,0)</f>
        <v>1415.13212987601</v>
      </c>
      <c r="K1007" s="100"/>
    </row>
    <row r="1008" customFormat="false" ht="15" hidden="false" customHeight="false" outlineLevel="0" collapsed="false">
      <c r="A1008" s="0" t="s">
        <v>103</v>
      </c>
      <c r="G1008" s="0" t="n">
        <f aca="false">G1007-G1006</f>
        <v>844.657477164592</v>
      </c>
      <c r="H1008" s="0" t="n">
        <f aca="false">H1007-H1006</f>
        <v>88</v>
      </c>
      <c r="I1008" s="0" t="n">
        <f aca="false">I1007-I1006</f>
        <v>482.474652711422</v>
      </c>
      <c r="J1008" s="0" t="n">
        <f aca="false">J1007-J1006</f>
        <v>1415.13212987601</v>
      </c>
    </row>
    <row r="1010" customFormat="false" ht="60" hidden="false" customHeight="false" outlineLevel="0" collapsed="false">
      <c r="A1010" s="21" t="s">
        <v>63</v>
      </c>
      <c r="B1010" s="21" t="s">
        <v>92</v>
      </c>
      <c r="C1010" s="21" t="s">
        <v>93</v>
      </c>
      <c r="D1010" s="94" t="str">
        <f aca="false">FoodDB!$C$1</f>
        <v>Fat
(g)</v>
      </c>
      <c r="E1010" s="94" t="str">
        <f aca="false">FoodDB!$D$1</f>
        <v> Carbs
(g)</v>
      </c>
      <c r="F1010" s="94" t="str">
        <f aca="false">FoodDB!$E$1</f>
        <v>Protein
(g)</v>
      </c>
      <c r="G1010" s="94" t="str">
        <f aca="false">FoodDB!$F$1</f>
        <v>Fat
(Cal)</v>
      </c>
      <c r="H1010" s="94" t="str">
        <f aca="false">FoodDB!$G$1</f>
        <v>Carb
(Cal)</v>
      </c>
      <c r="I1010" s="94" t="str">
        <f aca="false">FoodDB!$H$1</f>
        <v>Protein
(Cal)</v>
      </c>
      <c r="J1010" s="94" t="str">
        <f aca="false">FoodDB!$I$1</f>
        <v>Total
Calories</v>
      </c>
      <c r="K1010" s="94"/>
      <c r="L1010" s="94" t="s">
        <v>109</v>
      </c>
      <c r="M1010" s="94" t="s">
        <v>110</v>
      </c>
      <c r="N1010" s="94" t="s">
        <v>111</v>
      </c>
      <c r="O1010" s="94" t="s">
        <v>112</v>
      </c>
      <c r="P1010" s="94" t="s">
        <v>117</v>
      </c>
      <c r="Q1010" s="94" t="s">
        <v>118</v>
      </c>
      <c r="R1010" s="94" t="s">
        <v>119</v>
      </c>
      <c r="S1010" s="94" t="s">
        <v>120</v>
      </c>
    </row>
    <row r="1011" customFormat="false" ht="15" hidden="false" customHeight="false" outlineLevel="0" collapsed="false">
      <c r="A1011" s="95" t="n">
        <f aca="false">A999+1</f>
        <v>43078</v>
      </c>
      <c r="B1011" s="96" t="s">
        <v>107</v>
      </c>
      <c r="C1011" s="97" t="n">
        <v>0</v>
      </c>
      <c r="D1011" s="0" t="n">
        <f aca="false">$C1011*VLOOKUP($B1011,FoodDB!$A$2:$I$1014,3,0)</f>
        <v>0</v>
      </c>
      <c r="E1011" s="0" t="n">
        <f aca="false">$C1011*VLOOKUP($B1011,FoodDB!$A$2:$I$1014,4,0)</f>
        <v>0</v>
      </c>
      <c r="F1011" s="0" t="n">
        <f aca="false">$C1011*VLOOKUP($B1011,FoodDB!$A$2:$I$1014,5,0)</f>
        <v>0</v>
      </c>
      <c r="G1011" s="0" t="n">
        <f aca="false">$C1011*VLOOKUP($B1011,FoodDB!$A$2:$I$1014,6,0)</f>
        <v>0</v>
      </c>
      <c r="H1011" s="0" t="n">
        <f aca="false">$C1011*VLOOKUP($B1011,FoodDB!$A$2:$I$1014,7,0)</f>
        <v>0</v>
      </c>
      <c r="I1011" s="0" t="n">
        <f aca="false">$C1011*VLOOKUP($B1011,FoodDB!$A$2:$I$1014,8,0)</f>
        <v>0</v>
      </c>
      <c r="J1011" s="0" t="n">
        <f aca="false">$C1011*VLOOKUP($B1011,FoodDB!$A$2:$I$1014,9,0)</f>
        <v>0</v>
      </c>
      <c r="L1011" s="0" t="n">
        <f aca="false">SUM(G1011:G1017)</f>
        <v>0</v>
      </c>
      <c r="M1011" s="0" t="n">
        <f aca="false">SUM(H1011:H1017)</f>
        <v>0</v>
      </c>
      <c r="N1011" s="0" t="n">
        <f aca="false">SUM(I1011:I1017)</f>
        <v>0</v>
      </c>
      <c r="O1011" s="0" t="n">
        <f aca="false">SUM(L1011:N1011)</f>
        <v>0</v>
      </c>
      <c r="P1011" s="100" t="n">
        <f aca="false">VLOOKUP($A1011,LossChart!$A$3:$AB$105,14,0)-L1011</f>
        <v>844.740096099631</v>
      </c>
      <c r="Q1011" s="100" t="n">
        <f aca="false">VLOOKUP($A1011,LossChart!$A$3:$AB$105,15,0)-M1011</f>
        <v>92</v>
      </c>
      <c r="R1011" s="100" t="n">
        <f aca="false">VLOOKUP($A1011,LossChart!$A$3:$AB$105,16,0)-N1011</f>
        <v>482.474652711422</v>
      </c>
      <c r="S1011" s="100" t="n">
        <f aca="false">VLOOKUP($A1011,LossChart!$A$3:$AB$105,17,0)-O1011</f>
        <v>1419.21474881105</v>
      </c>
    </row>
    <row r="1012" customFormat="false" ht="15" hidden="false" customHeight="false" outlineLevel="0" collapsed="false">
      <c r="B1012" s="96" t="s">
        <v>107</v>
      </c>
      <c r="C1012" s="97" t="n">
        <v>0</v>
      </c>
      <c r="D1012" s="0" t="n">
        <f aca="false">$C1012*VLOOKUP($B1012,FoodDB!$A$2:$I$1014,3,0)</f>
        <v>0</v>
      </c>
      <c r="E1012" s="0" t="n">
        <f aca="false">$C1012*VLOOKUP($B1012,FoodDB!$A$2:$I$1014,4,0)</f>
        <v>0</v>
      </c>
      <c r="F1012" s="0" t="n">
        <f aca="false">$C1012*VLOOKUP($B1012,FoodDB!$A$2:$I$1014,5,0)</f>
        <v>0</v>
      </c>
      <c r="G1012" s="0" t="n">
        <f aca="false">$C1012*VLOOKUP($B1012,FoodDB!$A$2:$I$1014,6,0)</f>
        <v>0</v>
      </c>
      <c r="H1012" s="0" t="n">
        <f aca="false">$C1012*VLOOKUP($B1012,FoodDB!$A$2:$I$1014,7,0)</f>
        <v>0</v>
      </c>
      <c r="I1012" s="0" t="n">
        <f aca="false">$C1012*VLOOKUP($B1012,FoodDB!$A$2:$I$1014,8,0)</f>
        <v>0</v>
      </c>
      <c r="J1012" s="0" t="n">
        <f aca="false">$C1012*VLOOKUP($B1012,FoodDB!$A$2:$I$1014,9,0)</f>
        <v>0</v>
      </c>
    </row>
    <row r="1013" customFormat="false" ht="15" hidden="false" customHeight="false" outlineLevel="0" collapsed="false">
      <c r="B1013" s="96" t="s">
        <v>107</v>
      </c>
      <c r="C1013" s="97" t="n">
        <v>0</v>
      </c>
      <c r="D1013" s="0" t="n">
        <f aca="false">$C1013*VLOOKUP($B1013,FoodDB!$A$2:$I$1014,3,0)</f>
        <v>0</v>
      </c>
      <c r="E1013" s="0" t="n">
        <f aca="false">$C1013*VLOOKUP($B1013,FoodDB!$A$2:$I$1014,4,0)</f>
        <v>0</v>
      </c>
      <c r="F1013" s="0" t="n">
        <f aca="false">$C1013*VLOOKUP($B1013,FoodDB!$A$2:$I$1014,5,0)</f>
        <v>0</v>
      </c>
      <c r="G1013" s="0" t="n">
        <f aca="false">$C1013*VLOOKUP($B1013,FoodDB!$A$2:$I$1014,6,0)</f>
        <v>0</v>
      </c>
      <c r="H1013" s="0" t="n">
        <f aca="false">$C1013*VLOOKUP($B1013,FoodDB!$A$2:$I$1014,7,0)</f>
        <v>0</v>
      </c>
      <c r="I1013" s="0" t="n">
        <f aca="false">$C1013*VLOOKUP($B1013,FoodDB!$A$2:$I$1014,8,0)</f>
        <v>0</v>
      </c>
      <c r="J1013" s="0" t="n">
        <f aca="false">$C1013*VLOOKUP($B1013,FoodDB!$A$2:$I$1014,9,0)</f>
        <v>0</v>
      </c>
    </row>
    <row r="1014" customFormat="false" ht="15" hidden="false" customHeight="false" outlineLevel="0" collapsed="false">
      <c r="B1014" s="96" t="s">
        <v>107</v>
      </c>
      <c r="C1014" s="97" t="n">
        <v>0</v>
      </c>
      <c r="D1014" s="0" t="n">
        <f aca="false">$C1014*VLOOKUP($B1014,FoodDB!$A$2:$I$1014,3,0)</f>
        <v>0</v>
      </c>
      <c r="E1014" s="0" t="n">
        <f aca="false">$C1014*VLOOKUP($B1014,FoodDB!$A$2:$I$1014,4,0)</f>
        <v>0</v>
      </c>
      <c r="F1014" s="0" t="n">
        <f aca="false">$C1014*VLOOKUP($B1014,FoodDB!$A$2:$I$1014,5,0)</f>
        <v>0</v>
      </c>
      <c r="G1014" s="0" t="n">
        <f aca="false">$C1014*VLOOKUP($B1014,FoodDB!$A$2:$I$1014,6,0)</f>
        <v>0</v>
      </c>
      <c r="H1014" s="0" t="n">
        <f aca="false">$C1014*VLOOKUP($B1014,FoodDB!$A$2:$I$1014,7,0)</f>
        <v>0</v>
      </c>
      <c r="I1014" s="0" t="n">
        <f aca="false">$C1014*VLOOKUP($B1014,FoodDB!$A$2:$I$1014,8,0)</f>
        <v>0</v>
      </c>
      <c r="J1014" s="0" t="n">
        <f aca="false">$C1014*VLOOKUP($B1014,FoodDB!$A$2:$I$1014,9,0)</f>
        <v>0</v>
      </c>
    </row>
    <row r="1015" customFormat="false" ht="15" hidden="false" customHeight="false" outlineLevel="0" collapsed="false">
      <c r="B1015" s="96" t="s">
        <v>107</v>
      </c>
      <c r="C1015" s="97" t="n">
        <v>0</v>
      </c>
      <c r="D1015" s="0" t="n">
        <f aca="false">$C1015*VLOOKUP($B1015,FoodDB!$A$2:$I$1014,3,0)</f>
        <v>0</v>
      </c>
      <c r="E1015" s="0" t="n">
        <f aca="false">$C1015*VLOOKUP($B1015,FoodDB!$A$2:$I$1014,4,0)</f>
        <v>0</v>
      </c>
      <c r="F1015" s="0" t="n">
        <f aca="false">$C1015*VLOOKUP($B1015,FoodDB!$A$2:$I$1014,5,0)</f>
        <v>0</v>
      </c>
      <c r="G1015" s="0" t="n">
        <f aca="false">$C1015*VLOOKUP($B1015,FoodDB!$A$2:$I$1014,6,0)</f>
        <v>0</v>
      </c>
      <c r="H1015" s="0" t="n">
        <f aca="false">$C1015*VLOOKUP($B1015,FoodDB!$A$2:$I$1014,7,0)</f>
        <v>0</v>
      </c>
      <c r="I1015" s="0" t="n">
        <f aca="false">$C1015*VLOOKUP($B1015,FoodDB!$A$2:$I$1014,8,0)</f>
        <v>0</v>
      </c>
      <c r="J1015" s="0" t="n">
        <f aca="false">$C1015*VLOOKUP($B1015,FoodDB!$A$2:$I$1014,9,0)</f>
        <v>0</v>
      </c>
    </row>
    <row r="1016" customFormat="false" ht="15" hidden="false" customHeight="false" outlineLevel="0" collapsed="false">
      <c r="B1016" s="96" t="s">
        <v>107</v>
      </c>
      <c r="C1016" s="97" t="n">
        <v>0</v>
      </c>
      <c r="D1016" s="0" t="n">
        <f aca="false">$C1016*VLOOKUP($B1016,FoodDB!$A$2:$I$1014,3,0)</f>
        <v>0</v>
      </c>
      <c r="E1016" s="0" t="n">
        <f aca="false">$C1016*VLOOKUP($B1016,FoodDB!$A$2:$I$1014,4,0)</f>
        <v>0</v>
      </c>
      <c r="F1016" s="0" t="n">
        <f aca="false">$C1016*VLOOKUP($B1016,FoodDB!$A$2:$I$1014,5,0)</f>
        <v>0</v>
      </c>
      <c r="G1016" s="0" t="n">
        <f aca="false">$C1016*VLOOKUP($B1016,FoodDB!$A$2:$I$1014,6,0)</f>
        <v>0</v>
      </c>
      <c r="H1016" s="0" t="n">
        <f aca="false">$C1016*VLOOKUP($B1016,FoodDB!$A$2:$I$1014,7,0)</f>
        <v>0</v>
      </c>
      <c r="I1016" s="0" t="n">
        <f aca="false">$C1016*VLOOKUP($B1016,FoodDB!$A$2:$I$1014,8,0)</f>
        <v>0</v>
      </c>
      <c r="J1016" s="0" t="n">
        <f aca="false">$C1016*VLOOKUP($B1016,FoodDB!$A$2:$I$1014,9,0)</f>
        <v>0</v>
      </c>
    </row>
    <row r="1017" customFormat="false" ht="15" hidden="false" customHeight="false" outlineLevel="0" collapsed="false">
      <c r="B1017" s="96" t="s">
        <v>107</v>
      </c>
      <c r="C1017" s="97" t="n">
        <v>0</v>
      </c>
      <c r="D1017" s="0" t="n">
        <f aca="false">$C1017*VLOOKUP($B1017,FoodDB!$A$2:$I$1014,3,0)</f>
        <v>0</v>
      </c>
      <c r="E1017" s="0" t="n">
        <f aca="false">$C1017*VLOOKUP($B1017,FoodDB!$A$2:$I$1014,4,0)</f>
        <v>0</v>
      </c>
      <c r="F1017" s="0" t="n">
        <f aca="false">$C1017*VLOOKUP($B1017,FoodDB!$A$2:$I$1014,5,0)</f>
        <v>0</v>
      </c>
      <c r="G1017" s="0" t="n">
        <f aca="false">$C1017*VLOOKUP($B1017,FoodDB!$A$2:$I$1014,6,0)</f>
        <v>0</v>
      </c>
      <c r="H1017" s="0" t="n">
        <f aca="false">$C1017*VLOOKUP($B1017,FoodDB!$A$2:$I$1014,7,0)</f>
        <v>0</v>
      </c>
      <c r="I1017" s="0" t="n">
        <f aca="false">$C1017*VLOOKUP($B1017,FoodDB!$A$2:$I$1014,8,0)</f>
        <v>0</v>
      </c>
      <c r="J1017" s="0" t="n">
        <f aca="false">$C1017*VLOOKUP($B1017,FoodDB!$A$2:$I$1014,9,0)</f>
        <v>0</v>
      </c>
    </row>
    <row r="1018" customFormat="false" ht="15" hidden="false" customHeight="false" outlineLevel="0" collapsed="false">
      <c r="A1018" s="0" t="s">
        <v>97</v>
      </c>
      <c r="G1018" s="0" t="n">
        <f aca="false">SUM(G1011:G1017)</f>
        <v>0</v>
      </c>
      <c r="H1018" s="0" t="n">
        <f aca="false">SUM(H1011:H1017)</f>
        <v>0</v>
      </c>
      <c r="I1018" s="0" t="n">
        <f aca="false">SUM(I1011:I1017)</f>
        <v>0</v>
      </c>
      <c r="J1018" s="0" t="n">
        <f aca="false">SUM(G1018:I1018)</f>
        <v>0</v>
      </c>
    </row>
    <row r="1019" customFormat="false" ht="15" hidden="false" customHeight="false" outlineLevel="0" collapsed="false">
      <c r="A1019" s="0" t="s">
        <v>101</v>
      </c>
      <c r="B1019" s="0" t="s">
        <v>102</v>
      </c>
      <c r="E1019" s="100"/>
      <c r="F1019" s="100"/>
      <c r="G1019" s="100" t="n">
        <f aca="false">VLOOKUP($A1011,LossChart!$A$3:$AB$105,14,0)</f>
        <v>844.740096099631</v>
      </c>
      <c r="H1019" s="100" t="n">
        <f aca="false">VLOOKUP($A1011,LossChart!$A$3:$AB$105,15,0)</f>
        <v>92</v>
      </c>
      <c r="I1019" s="100" t="n">
        <f aca="false">VLOOKUP($A1011,LossChart!$A$3:$AB$105,16,0)</f>
        <v>482.474652711422</v>
      </c>
      <c r="J1019" s="100" t="n">
        <f aca="false">VLOOKUP($A1011,LossChart!$A$3:$AB$105,17,0)</f>
        <v>1419.21474881105</v>
      </c>
      <c r="K1019" s="100"/>
    </row>
    <row r="1020" customFormat="false" ht="15" hidden="false" customHeight="false" outlineLevel="0" collapsed="false">
      <c r="A1020" s="0" t="s">
        <v>103</v>
      </c>
      <c r="G1020" s="0" t="n">
        <f aca="false">G1019-G1018</f>
        <v>844.740096099631</v>
      </c>
      <c r="H1020" s="0" t="n">
        <f aca="false">H1019-H1018</f>
        <v>92</v>
      </c>
      <c r="I1020" s="0" t="n">
        <f aca="false">I1019-I1018</f>
        <v>482.474652711422</v>
      </c>
      <c r="J1020" s="0" t="n">
        <f aca="false">J1019-J1018</f>
        <v>1419.21474881105</v>
      </c>
    </row>
    <row r="1022" customFormat="false" ht="60" hidden="false" customHeight="false" outlineLevel="0" collapsed="false">
      <c r="A1022" s="21" t="s">
        <v>63</v>
      </c>
      <c r="B1022" s="21" t="s">
        <v>92</v>
      </c>
      <c r="C1022" s="21" t="s">
        <v>93</v>
      </c>
      <c r="D1022" s="94" t="str">
        <f aca="false">FoodDB!$C$1</f>
        <v>Fat
(g)</v>
      </c>
      <c r="E1022" s="94" t="str">
        <f aca="false">FoodDB!$D$1</f>
        <v> Carbs
(g)</v>
      </c>
      <c r="F1022" s="94" t="str">
        <f aca="false">FoodDB!$E$1</f>
        <v>Protein
(g)</v>
      </c>
      <c r="G1022" s="94" t="str">
        <f aca="false">FoodDB!$F$1</f>
        <v>Fat
(Cal)</v>
      </c>
      <c r="H1022" s="94" t="str">
        <f aca="false">FoodDB!$G$1</f>
        <v>Carb
(Cal)</v>
      </c>
      <c r="I1022" s="94" t="str">
        <f aca="false">FoodDB!$H$1</f>
        <v>Protein
(Cal)</v>
      </c>
      <c r="J1022" s="94" t="str">
        <f aca="false">FoodDB!$I$1</f>
        <v>Total
Calories</v>
      </c>
      <c r="K1022" s="94"/>
      <c r="L1022" s="94" t="s">
        <v>109</v>
      </c>
      <c r="M1022" s="94" t="s">
        <v>110</v>
      </c>
      <c r="N1022" s="94" t="s">
        <v>111</v>
      </c>
      <c r="O1022" s="94" t="s">
        <v>112</v>
      </c>
      <c r="P1022" s="94" t="s">
        <v>117</v>
      </c>
      <c r="Q1022" s="94" t="s">
        <v>118</v>
      </c>
      <c r="R1022" s="94" t="s">
        <v>119</v>
      </c>
      <c r="S1022" s="94" t="s">
        <v>120</v>
      </c>
    </row>
    <row r="1023" customFormat="false" ht="15" hidden="false" customHeight="false" outlineLevel="0" collapsed="false">
      <c r="A1023" s="95" t="n">
        <f aca="false">A1011+1</f>
        <v>43079</v>
      </c>
      <c r="B1023" s="96" t="s">
        <v>107</v>
      </c>
      <c r="C1023" s="97" t="n">
        <v>0</v>
      </c>
      <c r="D1023" s="0" t="n">
        <f aca="false">$C1023*VLOOKUP($B1023,FoodDB!$A$2:$I$1014,3,0)</f>
        <v>0</v>
      </c>
      <c r="E1023" s="0" t="n">
        <f aca="false">$C1023*VLOOKUP($B1023,FoodDB!$A$2:$I$1014,4,0)</f>
        <v>0</v>
      </c>
      <c r="F1023" s="0" t="n">
        <f aca="false">$C1023*VLOOKUP($B1023,FoodDB!$A$2:$I$1014,5,0)</f>
        <v>0</v>
      </c>
      <c r="G1023" s="0" t="n">
        <f aca="false">$C1023*VLOOKUP($B1023,FoodDB!$A$2:$I$1014,6,0)</f>
        <v>0</v>
      </c>
      <c r="H1023" s="0" t="n">
        <f aca="false">$C1023*VLOOKUP($B1023,FoodDB!$A$2:$I$1014,7,0)</f>
        <v>0</v>
      </c>
      <c r="I1023" s="0" t="n">
        <f aca="false">$C1023*VLOOKUP($B1023,FoodDB!$A$2:$I$1014,8,0)</f>
        <v>0</v>
      </c>
      <c r="J1023" s="0" t="n">
        <f aca="false">$C1023*VLOOKUP($B1023,FoodDB!$A$2:$I$1014,9,0)</f>
        <v>0</v>
      </c>
      <c r="L1023" s="0" t="n">
        <f aca="false">SUM(G1023:G1029)</f>
        <v>0</v>
      </c>
      <c r="M1023" s="0" t="n">
        <f aca="false">SUM(H1023:H1029)</f>
        <v>0</v>
      </c>
      <c r="N1023" s="0" t="n">
        <f aca="false">SUM(I1023:I1029)</f>
        <v>0</v>
      </c>
      <c r="O1023" s="0" t="n">
        <f aca="false">SUM(L1023:N1023)</f>
        <v>0</v>
      </c>
      <c r="P1023" s="100" t="n">
        <f aca="false">VLOOKUP($A1023,LossChart!$A$3:$AB$105,14,0)-L1023</f>
        <v>844.786554695531</v>
      </c>
      <c r="Q1023" s="100" t="n">
        <f aca="false">VLOOKUP($A1023,LossChart!$A$3:$AB$105,15,0)-M1023</f>
        <v>96</v>
      </c>
      <c r="R1023" s="100" t="n">
        <f aca="false">VLOOKUP($A1023,LossChart!$A$3:$AB$105,16,0)-N1023</f>
        <v>482.474652711422</v>
      </c>
      <c r="S1023" s="100" t="n">
        <f aca="false">VLOOKUP($A1023,LossChart!$A$3:$AB$105,17,0)-O1023</f>
        <v>1423.26120740695</v>
      </c>
    </row>
    <row r="1024" customFormat="false" ht="15" hidden="false" customHeight="false" outlineLevel="0" collapsed="false">
      <c r="B1024" s="96" t="s">
        <v>107</v>
      </c>
      <c r="C1024" s="97" t="n">
        <v>0</v>
      </c>
      <c r="D1024" s="0" t="n">
        <f aca="false">$C1024*VLOOKUP($B1024,FoodDB!$A$2:$I$1014,3,0)</f>
        <v>0</v>
      </c>
      <c r="E1024" s="0" t="n">
        <f aca="false">$C1024*VLOOKUP($B1024,FoodDB!$A$2:$I$1014,4,0)</f>
        <v>0</v>
      </c>
      <c r="F1024" s="0" t="n">
        <f aca="false">$C1024*VLOOKUP($B1024,FoodDB!$A$2:$I$1014,5,0)</f>
        <v>0</v>
      </c>
      <c r="G1024" s="0" t="n">
        <f aca="false">$C1024*VLOOKUP($B1024,FoodDB!$A$2:$I$1014,6,0)</f>
        <v>0</v>
      </c>
      <c r="H1024" s="0" t="n">
        <f aca="false">$C1024*VLOOKUP($B1024,FoodDB!$A$2:$I$1014,7,0)</f>
        <v>0</v>
      </c>
      <c r="I1024" s="0" t="n">
        <f aca="false">$C1024*VLOOKUP($B1024,FoodDB!$A$2:$I$1014,8,0)</f>
        <v>0</v>
      </c>
      <c r="J1024" s="0" t="n">
        <f aca="false">$C1024*VLOOKUP($B1024,FoodDB!$A$2:$I$1014,9,0)</f>
        <v>0</v>
      </c>
    </row>
    <row r="1025" customFormat="false" ht="15" hidden="false" customHeight="false" outlineLevel="0" collapsed="false">
      <c r="B1025" s="96" t="s">
        <v>107</v>
      </c>
      <c r="C1025" s="97" t="n">
        <v>0</v>
      </c>
      <c r="D1025" s="0" t="n">
        <f aca="false">$C1025*VLOOKUP($B1025,FoodDB!$A$2:$I$1014,3,0)</f>
        <v>0</v>
      </c>
      <c r="E1025" s="0" t="n">
        <f aca="false">$C1025*VLOOKUP($B1025,FoodDB!$A$2:$I$1014,4,0)</f>
        <v>0</v>
      </c>
      <c r="F1025" s="0" t="n">
        <f aca="false">$C1025*VLOOKUP($B1025,FoodDB!$A$2:$I$1014,5,0)</f>
        <v>0</v>
      </c>
      <c r="G1025" s="0" t="n">
        <f aca="false">$C1025*VLOOKUP($B1025,FoodDB!$A$2:$I$1014,6,0)</f>
        <v>0</v>
      </c>
      <c r="H1025" s="0" t="n">
        <f aca="false">$C1025*VLOOKUP($B1025,FoodDB!$A$2:$I$1014,7,0)</f>
        <v>0</v>
      </c>
      <c r="I1025" s="0" t="n">
        <f aca="false">$C1025*VLOOKUP($B1025,FoodDB!$A$2:$I$1014,8,0)</f>
        <v>0</v>
      </c>
      <c r="J1025" s="0" t="n">
        <f aca="false">$C1025*VLOOKUP($B1025,FoodDB!$A$2:$I$1014,9,0)</f>
        <v>0</v>
      </c>
    </row>
    <row r="1026" customFormat="false" ht="15" hidden="false" customHeight="false" outlineLevel="0" collapsed="false">
      <c r="B1026" s="96" t="s">
        <v>107</v>
      </c>
      <c r="C1026" s="97" t="n">
        <v>0</v>
      </c>
      <c r="D1026" s="0" t="n">
        <f aca="false">$C1026*VLOOKUP($B1026,FoodDB!$A$2:$I$1014,3,0)</f>
        <v>0</v>
      </c>
      <c r="E1026" s="0" t="n">
        <f aca="false">$C1026*VLOOKUP($B1026,FoodDB!$A$2:$I$1014,4,0)</f>
        <v>0</v>
      </c>
      <c r="F1026" s="0" t="n">
        <f aca="false">$C1026*VLOOKUP($B1026,FoodDB!$A$2:$I$1014,5,0)</f>
        <v>0</v>
      </c>
      <c r="G1026" s="0" t="n">
        <f aca="false">$C1026*VLOOKUP($B1026,FoodDB!$A$2:$I$1014,6,0)</f>
        <v>0</v>
      </c>
      <c r="H1026" s="0" t="n">
        <f aca="false">$C1026*VLOOKUP($B1026,FoodDB!$A$2:$I$1014,7,0)</f>
        <v>0</v>
      </c>
      <c r="I1026" s="0" t="n">
        <f aca="false">$C1026*VLOOKUP($B1026,FoodDB!$A$2:$I$1014,8,0)</f>
        <v>0</v>
      </c>
      <c r="J1026" s="0" t="n">
        <f aca="false">$C1026*VLOOKUP($B1026,FoodDB!$A$2:$I$1014,9,0)</f>
        <v>0</v>
      </c>
    </row>
    <row r="1027" customFormat="false" ht="15" hidden="false" customHeight="false" outlineLevel="0" collapsed="false">
      <c r="B1027" s="96" t="s">
        <v>107</v>
      </c>
      <c r="C1027" s="97" t="n">
        <v>0</v>
      </c>
      <c r="D1027" s="0" t="n">
        <f aca="false">$C1027*VLOOKUP($B1027,FoodDB!$A$2:$I$1014,3,0)</f>
        <v>0</v>
      </c>
      <c r="E1027" s="0" t="n">
        <f aca="false">$C1027*VLOOKUP($B1027,FoodDB!$A$2:$I$1014,4,0)</f>
        <v>0</v>
      </c>
      <c r="F1027" s="0" t="n">
        <f aca="false">$C1027*VLOOKUP($B1027,FoodDB!$A$2:$I$1014,5,0)</f>
        <v>0</v>
      </c>
      <c r="G1027" s="0" t="n">
        <f aca="false">$C1027*VLOOKUP($B1027,FoodDB!$A$2:$I$1014,6,0)</f>
        <v>0</v>
      </c>
      <c r="H1027" s="0" t="n">
        <f aca="false">$C1027*VLOOKUP($B1027,FoodDB!$A$2:$I$1014,7,0)</f>
        <v>0</v>
      </c>
      <c r="I1027" s="0" t="n">
        <f aca="false">$C1027*VLOOKUP($B1027,FoodDB!$A$2:$I$1014,8,0)</f>
        <v>0</v>
      </c>
      <c r="J1027" s="0" t="n">
        <f aca="false">$C1027*VLOOKUP($B1027,FoodDB!$A$2:$I$1014,9,0)</f>
        <v>0</v>
      </c>
    </row>
    <row r="1028" customFormat="false" ht="15" hidden="false" customHeight="false" outlineLevel="0" collapsed="false">
      <c r="B1028" s="96" t="s">
        <v>107</v>
      </c>
      <c r="C1028" s="97" t="n">
        <v>0</v>
      </c>
      <c r="D1028" s="0" t="n">
        <f aca="false">$C1028*VLOOKUP($B1028,FoodDB!$A$2:$I$1014,3,0)</f>
        <v>0</v>
      </c>
      <c r="E1028" s="0" t="n">
        <f aca="false">$C1028*VLOOKUP($B1028,FoodDB!$A$2:$I$1014,4,0)</f>
        <v>0</v>
      </c>
      <c r="F1028" s="0" t="n">
        <f aca="false">$C1028*VLOOKUP($B1028,FoodDB!$A$2:$I$1014,5,0)</f>
        <v>0</v>
      </c>
      <c r="G1028" s="0" t="n">
        <f aca="false">$C1028*VLOOKUP($B1028,FoodDB!$A$2:$I$1014,6,0)</f>
        <v>0</v>
      </c>
      <c r="H1028" s="0" t="n">
        <f aca="false">$C1028*VLOOKUP($B1028,FoodDB!$A$2:$I$1014,7,0)</f>
        <v>0</v>
      </c>
      <c r="I1028" s="0" t="n">
        <f aca="false">$C1028*VLOOKUP($B1028,FoodDB!$A$2:$I$1014,8,0)</f>
        <v>0</v>
      </c>
      <c r="J1028" s="0" t="n">
        <f aca="false">$C1028*VLOOKUP($B1028,FoodDB!$A$2:$I$1014,9,0)</f>
        <v>0</v>
      </c>
    </row>
    <row r="1029" customFormat="false" ht="15" hidden="false" customHeight="false" outlineLevel="0" collapsed="false">
      <c r="B1029" s="96" t="s">
        <v>107</v>
      </c>
      <c r="C1029" s="97" t="n">
        <v>0</v>
      </c>
      <c r="D1029" s="0" t="n">
        <f aca="false">$C1029*VLOOKUP($B1029,FoodDB!$A$2:$I$1014,3,0)</f>
        <v>0</v>
      </c>
      <c r="E1029" s="0" t="n">
        <f aca="false">$C1029*VLOOKUP($B1029,FoodDB!$A$2:$I$1014,4,0)</f>
        <v>0</v>
      </c>
      <c r="F1029" s="0" t="n">
        <f aca="false">$C1029*VLOOKUP($B1029,FoodDB!$A$2:$I$1014,5,0)</f>
        <v>0</v>
      </c>
      <c r="G1029" s="0" t="n">
        <f aca="false">$C1029*VLOOKUP($B1029,FoodDB!$A$2:$I$1014,6,0)</f>
        <v>0</v>
      </c>
      <c r="H1029" s="0" t="n">
        <f aca="false">$C1029*VLOOKUP($B1029,FoodDB!$A$2:$I$1014,7,0)</f>
        <v>0</v>
      </c>
      <c r="I1029" s="0" t="n">
        <f aca="false">$C1029*VLOOKUP($B1029,FoodDB!$A$2:$I$1014,8,0)</f>
        <v>0</v>
      </c>
      <c r="J1029" s="0" t="n">
        <f aca="false">$C1029*VLOOKUP($B1029,FoodDB!$A$2:$I$1014,9,0)</f>
        <v>0</v>
      </c>
    </row>
    <row r="1030" customFormat="false" ht="15" hidden="false" customHeight="false" outlineLevel="0" collapsed="false">
      <c r="A1030" s="0" t="s">
        <v>97</v>
      </c>
      <c r="G1030" s="0" t="n">
        <f aca="false">SUM(G1023:G1029)</f>
        <v>0</v>
      </c>
      <c r="H1030" s="0" t="n">
        <f aca="false">SUM(H1023:H1029)</f>
        <v>0</v>
      </c>
      <c r="I1030" s="0" t="n">
        <f aca="false">SUM(I1023:I1029)</f>
        <v>0</v>
      </c>
      <c r="J1030" s="0" t="n">
        <f aca="false">SUM(G1030:I1030)</f>
        <v>0</v>
      </c>
    </row>
    <row r="1031" customFormat="false" ht="15" hidden="false" customHeight="false" outlineLevel="0" collapsed="false">
      <c r="A1031" s="0" t="s">
        <v>101</v>
      </c>
      <c r="B1031" s="0" t="s">
        <v>102</v>
      </c>
      <c r="E1031" s="100"/>
      <c r="F1031" s="100"/>
      <c r="G1031" s="100" t="n">
        <f aca="false">VLOOKUP($A1023,LossChart!$A$3:$AB$105,14,0)</f>
        <v>844.786554695531</v>
      </c>
      <c r="H1031" s="100" t="n">
        <f aca="false">VLOOKUP($A1023,LossChart!$A$3:$AB$105,15,0)</f>
        <v>96</v>
      </c>
      <c r="I1031" s="100" t="n">
        <f aca="false">VLOOKUP($A1023,LossChart!$A$3:$AB$105,16,0)</f>
        <v>482.474652711422</v>
      </c>
      <c r="J1031" s="100" t="n">
        <f aca="false">VLOOKUP($A1023,LossChart!$A$3:$AB$105,17,0)</f>
        <v>1423.26120740695</v>
      </c>
      <c r="K1031" s="100"/>
    </row>
    <row r="1032" customFormat="false" ht="15" hidden="false" customHeight="false" outlineLevel="0" collapsed="false">
      <c r="A1032" s="0" t="s">
        <v>103</v>
      </c>
      <c r="G1032" s="0" t="n">
        <f aca="false">G1031-G1030</f>
        <v>844.786554695531</v>
      </c>
      <c r="H1032" s="0" t="n">
        <f aca="false">H1031-H1030</f>
        <v>96</v>
      </c>
      <c r="I1032" s="0" t="n">
        <f aca="false">I1031-I1030</f>
        <v>482.474652711422</v>
      </c>
      <c r="J1032" s="0" t="n">
        <f aca="false">J1031-J1030</f>
        <v>1423.26120740695</v>
      </c>
    </row>
    <row r="1034" customFormat="false" ht="60" hidden="false" customHeight="false" outlineLevel="0" collapsed="false">
      <c r="A1034" s="21" t="s">
        <v>63</v>
      </c>
      <c r="B1034" s="21" t="s">
        <v>92</v>
      </c>
      <c r="C1034" s="21" t="s">
        <v>93</v>
      </c>
      <c r="D1034" s="94" t="str">
        <f aca="false">FoodDB!$C$1</f>
        <v>Fat
(g)</v>
      </c>
      <c r="E1034" s="94" t="str">
        <f aca="false">FoodDB!$D$1</f>
        <v> Carbs
(g)</v>
      </c>
      <c r="F1034" s="94" t="str">
        <f aca="false">FoodDB!$E$1</f>
        <v>Protein
(g)</v>
      </c>
      <c r="G1034" s="94" t="str">
        <f aca="false">FoodDB!$F$1</f>
        <v>Fat
(Cal)</v>
      </c>
      <c r="H1034" s="94" t="str">
        <f aca="false">FoodDB!$G$1</f>
        <v>Carb
(Cal)</v>
      </c>
      <c r="I1034" s="94" t="str">
        <f aca="false">FoodDB!$H$1</f>
        <v>Protein
(Cal)</v>
      </c>
      <c r="J1034" s="94" t="str">
        <f aca="false">FoodDB!$I$1</f>
        <v>Total
Calories</v>
      </c>
      <c r="K1034" s="94"/>
      <c r="L1034" s="94" t="s">
        <v>109</v>
      </c>
      <c r="M1034" s="94" t="s">
        <v>110</v>
      </c>
      <c r="N1034" s="94" t="s">
        <v>111</v>
      </c>
      <c r="O1034" s="94" t="s">
        <v>112</v>
      </c>
      <c r="P1034" s="94" t="s">
        <v>117</v>
      </c>
      <c r="Q1034" s="94" t="s">
        <v>118</v>
      </c>
      <c r="R1034" s="94" t="s">
        <v>119</v>
      </c>
      <c r="S1034" s="94" t="s">
        <v>120</v>
      </c>
    </row>
    <row r="1035" customFormat="false" ht="15" hidden="false" customHeight="false" outlineLevel="0" collapsed="false">
      <c r="A1035" s="95" t="n">
        <f aca="false">A1023+1</f>
        <v>43080</v>
      </c>
      <c r="B1035" s="96" t="s">
        <v>107</v>
      </c>
      <c r="C1035" s="97" t="n">
        <v>0</v>
      </c>
      <c r="D1035" s="0" t="n">
        <f aca="false">$C1035*VLOOKUP($B1035,FoodDB!$A$2:$I$1014,3,0)</f>
        <v>0</v>
      </c>
      <c r="E1035" s="0" t="n">
        <f aca="false">$C1035*VLOOKUP($B1035,FoodDB!$A$2:$I$1014,4,0)</f>
        <v>0</v>
      </c>
      <c r="F1035" s="0" t="n">
        <f aca="false">$C1035*VLOOKUP($B1035,FoodDB!$A$2:$I$1014,5,0)</f>
        <v>0</v>
      </c>
      <c r="G1035" s="0" t="n">
        <f aca="false">$C1035*VLOOKUP($B1035,FoodDB!$A$2:$I$1014,6,0)</f>
        <v>0</v>
      </c>
      <c r="H1035" s="0" t="n">
        <f aca="false">$C1035*VLOOKUP($B1035,FoodDB!$A$2:$I$1014,7,0)</f>
        <v>0</v>
      </c>
      <c r="I1035" s="0" t="n">
        <f aca="false">$C1035*VLOOKUP($B1035,FoodDB!$A$2:$I$1014,8,0)</f>
        <v>0</v>
      </c>
      <c r="J1035" s="0" t="n">
        <f aca="false">$C1035*VLOOKUP($B1035,FoodDB!$A$2:$I$1014,9,0)</f>
        <v>0</v>
      </c>
      <c r="L1035" s="0" t="n">
        <f aca="false">SUM(G1035:G1041)</f>
        <v>0</v>
      </c>
      <c r="M1035" s="0" t="n">
        <f aca="false">SUM(H1035:H1041)</f>
        <v>0</v>
      </c>
      <c r="N1035" s="0" t="n">
        <f aca="false">SUM(I1035:I1041)</f>
        <v>0</v>
      </c>
      <c r="O1035" s="0" t="n">
        <f aca="false">SUM(L1035:N1035)</f>
        <v>0</v>
      </c>
      <c r="P1035" s="100" t="n">
        <f aca="false">VLOOKUP($A1035,LossChart!$A$3:$AB$105,14,0)-L1035</f>
        <v>844.797173229582</v>
      </c>
      <c r="Q1035" s="100" t="n">
        <f aca="false">VLOOKUP($A1035,LossChart!$A$3:$AB$105,15,0)-M1035</f>
        <v>100</v>
      </c>
      <c r="R1035" s="100" t="n">
        <f aca="false">VLOOKUP($A1035,LossChart!$A$3:$AB$105,16,0)-N1035</f>
        <v>482.474652711422</v>
      </c>
      <c r="S1035" s="100" t="n">
        <f aca="false">VLOOKUP($A1035,LossChart!$A$3:$AB$105,17,0)-O1035</f>
        <v>1427.271825941</v>
      </c>
    </row>
    <row r="1036" customFormat="false" ht="15" hidden="false" customHeight="false" outlineLevel="0" collapsed="false">
      <c r="B1036" s="96" t="s">
        <v>107</v>
      </c>
      <c r="C1036" s="97" t="n">
        <v>0</v>
      </c>
      <c r="D1036" s="0" t="n">
        <f aca="false">$C1036*VLOOKUP($B1036,FoodDB!$A$2:$I$1014,3,0)</f>
        <v>0</v>
      </c>
      <c r="E1036" s="0" t="n">
        <f aca="false">$C1036*VLOOKUP($B1036,FoodDB!$A$2:$I$1014,4,0)</f>
        <v>0</v>
      </c>
      <c r="F1036" s="0" t="n">
        <f aca="false">$C1036*VLOOKUP($B1036,FoodDB!$A$2:$I$1014,5,0)</f>
        <v>0</v>
      </c>
      <c r="G1036" s="0" t="n">
        <f aca="false">$C1036*VLOOKUP($B1036,FoodDB!$A$2:$I$1014,6,0)</f>
        <v>0</v>
      </c>
      <c r="H1036" s="0" t="n">
        <f aca="false">$C1036*VLOOKUP($B1036,FoodDB!$A$2:$I$1014,7,0)</f>
        <v>0</v>
      </c>
      <c r="I1036" s="0" t="n">
        <f aca="false">$C1036*VLOOKUP($B1036,FoodDB!$A$2:$I$1014,8,0)</f>
        <v>0</v>
      </c>
      <c r="J1036" s="0" t="n">
        <f aca="false">$C1036*VLOOKUP($B1036,FoodDB!$A$2:$I$1014,9,0)</f>
        <v>0</v>
      </c>
    </row>
    <row r="1037" customFormat="false" ht="15" hidden="false" customHeight="false" outlineLevel="0" collapsed="false">
      <c r="B1037" s="96" t="s">
        <v>107</v>
      </c>
      <c r="C1037" s="97" t="n">
        <v>0</v>
      </c>
      <c r="D1037" s="0" t="n">
        <f aca="false">$C1037*VLOOKUP($B1037,FoodDB!$A$2:$I$1014,3,0)</f>
        <v>0</v>
      </c>
      <c r="E1037" s="0" t="n">
        <f aca="false">$C1037*VLOOKUP($B1037,FoodDB!$A$2:$I$1014,4,0)</f>
        <v>0</v>
      </c>
      <c r="F1037" s="0" t="n">
        <f aca="false">$C1037*VLOOKUP($B1037,FoodDB!$A$2:$I$1014,5,0)</f>
        <v>0</v>
      </c>
      <c r="G1037" s="0" t="n">
        <f aca="false">$C1037*VLOOKUP($B1037,FoodDB!$A$2:$I$1014,6,0)</f>
        <v>0</v>
      </c>
      <c r="H1037" s="0" t="n">
        <f aca="false">$C1037*VLOOKUP($B1037,FoodDB!$A$2:$I$1014,7,0)</f>
        <v>0</v>
      </c>
      <c r="I1037" s="0" t="n">
        <f aca="false">$C1037*VLOOKUP($B1037,FoodDB!$A$2:$I$1014,8,0)</f>
        <v>0</v>
      </c>
      <c r="J1037" s="0" t="n">
        <f aca="false">$C1037*VLOOKUP($B1037,FoodDB!$A$2:$I$1014,9,0)</f>
        <v>0</v>
      </c>
    </row>
    <row r="1038" customFormat="false" ht="15" hidden="false" customHeight="false" outlineLevel="0" collapsed="false">
      <c r="B1038" s="96" t="s">
        <v>107</v>
      </c>
      <c r="C1038" s="97" t="n">
        <v>0</v>
      </c>
      <c r="D1038" s="0" t="n">
        <f aca="false">$C1038*VLOOKUP($B1038,FoodDB!$A$2:$I$1014,3,0)</f>
        <v>0</v>
      </c>
      <c r="E1038" s="0" t="n">
        <f aca="false">$C1038*VLOOKUP($B1038,FoodDB!$A$2:$I$1014,4,0)</f>
        <v>0</v>
      </c>
      <c r="F1038" s="0" t="n">
        <f aca="false">$C1038*VLOOKUP($B1038,FoodDB!$A$2:$I$1014,5,0)</f>
        <v>0</v>
      </c>
      <c r="G1038" s="0" t="n">
        <f aca="false">$C1038*VLOOKUP($B1038,FoodDB!$A$2:$I$1014,6,0)</f>
        <v>0</v>
      </c>
      <c r="H1038" s="0" t="n">
        <f aca="false">$C1038*VLOOKUP($B1038,FoodDB!$A$2:$I$1014,7,0)</f>
        <v>0</v>
      </c>
      <c r="I1038" s="0" t="n">
        <f aca="false">$C1038*VLOOKUP($B1038,FoodDB!$A$2:$I$1014,8,0)</f>
        <v>0</v>
      </c>
      <c r="J1038" s="0" t="n">
        <f aca="false">$C1038*VLOOKUP($B1038,FoodDB!$A$2:$I$1014,9,0)</f>
        <v>0</v>
      </c>
    </row>
    <row r="1039" customFormat="false" ht="15" hidden="false" customHeight="false" outlineLevel="0" collapsed="false">
      <c r="B1039" s="96" t="s">
        <v>107</v>
      </c>
      <c r="C1039" s="97" t="n">
        <v>0</v>
      </c>
      <c r="D1039" s="0" t="n">
        <f aca="false">$C1039*VLOOKUP($B1039,FoodDB!$A$2:$I$1014,3,0)</f>
        <v>0</v>
      </c>
      <c r="E1039" s="0" t="n">
        <f aca="false">$C1039*VLOOKUP($B1039,FoodDB!$A$2:$I$1014,4,0)</f>
        <v>0</v>
      </c>
      <c r="F1039" s="0" t="n">
        <f aca="false">$C1039*VLOOKUP($B1039,FoodDB!$A$2:$I$1014,5,0)</f>
        <v>0</v>
      </c>
      <c r="G1039" s="0" t="n">
        <f aca="false">$C1039*VLOOKUP($B1039,FoodDB!$A$2:$I$1014,6,0)</f>
        <v>0</v>
      </c>
      <c r="H1039" s="0" t="n">
        <f aca="false">$C1039*VLOOKUP($B1039,FoodDB!$A$2:$I$1014,7,0)</f>
        <v>0</v>
      </c>
      <c r="I1039" s="0" t="n">
        <f aca="false">$C1039*VLOOKUP($B1039,FoodDB!$A$2:$I$1014,8,0)</f>
        <v>0</v>
      </c>
      <c r="J1039" s="0" t="n">
        <f aca="false">$C1039*VLOOKUP($B1039,FoodDB!$A$2:$I$1014,9,0)</f>
        <v>0</v>
      </c>
    </row>
    <row r="1040" customFormat="false" ht="15" hidden="false" customHeight="false" outlineLevel="0" collapsed="false">
      <c r="B1040" s="96" t="s">
        <v>107</v>
      </c>
      <c r="C1040" s="97" t="n">
        <v>0</v>
      </c>
      <c r="D1040" s="0" t="n">
        <f aca="false">$C1040*VLOOKUP($B1040,FoodDB!$A$2:$I$1014,3,0)</f>
        <v>0</v>
      </c>
      <c r="E1040" s="0" t="n">
        <f aca="false">$C1040*VLOOKUP($B1040,FoodDB!$A$2:$I$1014,4,0)</f>
        <v>0</v>
      </c>
      <c r="F1040" s="0" t="n">
        <f aca="false">$C1040*VLOOKUP($B1040,FoodDB!$A$2:$I$1014,5,0)</f>
        <v>0</v>
      </c>
      <c r="G1040" s="0" t="n">
        <f aca="false">$C1040*VLOOKUP($B1040,FoodDB!$A$2:$I$1014,6,0)</f>
        <v>0</v>
      </c>
      <c r="H1040" s="0" t="n">
        <f aca="false">$C1040*VLOOKUP($B1040,FoodDB!$A$2:$I$1014,7,0)</f>
        <v>0</v>
      </c>
      <c r="I1040" s="0" t="n">
        <f aca="false">$C1040*VLOOKUP($B1040,FoodDB!$A$2:$I$1014,8,0)</f>
        <v>0</v>
      </c>
      <c r="J1040" s="0" t="n">
        <f aca="false">$C1040*VLOOKUP($B1040,FoodDB!$A$2:$I$1014,9,0)</f>
        <v>0</v>
      </c>
    </row>
    <row r="1041" customFormat="false" ht="15" hidden="false" customHeight="false" outlineLevel="0" collapsed="false">
      <c r="B1041" s="96" t="s">
        <v>107</v>
      </c>
      <c r="C1041" s="97" t="n">
        <v>0</v>
      </c>
      <c r="D1041" s="0" t="n">
        <f aca="false">$C1041*VLOOKUP($B1041,FoodDB!$A$2:$I$1014,3,0)</f>
        <v>0</v>
      </c>
      <c r="E1041" s="0" t="n">
        <f aca="false">$C1041*VLOOKUP($B1041,FoodDB!$A$2:$I$1014,4,0)</f>
        <v>0</v>
      </c>
      <c r="F1041" s="0" t="n">
        <f aca="false">$C1041*VLOOKUP($B1041,FoodDB!$A$2:$I$1014,5,0)</f>
        <v>0</v>
      </c>
      <c r="G1041" s="0" t="n">
        <f aca="false">$C1041*VLOOKUP($B1041,FoodDB!$A$2:$I$1014,6,0)</f>
        <v>0</v>
      </c>
      <c r="H1041" s="0" t="n">
        <f aca="false">$C1041*VLOOKUP($B1041,FoodDB!$A$2:$I$1014,7,0)</f>
        <v>0</v>
      </c>
      <c r="I1041" s="0" t="n">
        <f aca="false">$C1041*VLOOKUP($B1041,FoodDB!$A$2:$I$1014,8,0)</f>
        <v>0</v>
      </c>
      <c r="J1041" s="0" t="n">
        <f aca="false">$C1041*VLOOKUP($B1041,FoodDB!$A$2:$I$1014,9,0)</f>
        <v>0</v>
      </c>
    </row>
    <row r="1042" customFormat="false" ht="15" hidden="false" customHeight="false" outlineLevel="0" collapsed="false">
      <c r="A1042" s="0" t="s">
        <v>97</v>
      </c>
      <c r="G1042" s="0" t="n">
        <f aca="false">SUM(G1035:G1041)</f>
        <v>0</v>
      </c>
      <c r="H1042" s="0" t="n">
        <f aca="false">SUM(H1035:H1041)</f>
        <v>0</v>
      </c>
      <c r="I1042" s="0" t="n">
        <f aca="false">SUM(I1035:I1041)</f>
        <v>0</v>
      </c>
      <c r="J1042" s="0" t="n">
        <f aca="false">SUM(G1042:I1042)</f>
        <v>0</v>
      </c>
    </row>
    <row r="1043" customFormat="false" ht="15" hidden="false" customHeight="false" outlineLevel="0" collapsed="false">
      <c r="A1043" s="0" t="s">
        <v>101</v>
      </c>
      <c r="B1043" s="0" t="s">
        <v>102</v>
      </c>
      <c r="E1043" s="100"/>
      <c r="F1043" s="100"/>
      <c r="G1043" s="100" t="n">
        <f aca="false">VLOOKUP($A1035,LossChart!$A$3:$AB$105,14,0)</f>
        <v>844.797173229582</v>
      </c>
      <c r="H1043" s="100" t="n">
        <f aca="false">VLOOKUP($A1035,LossChart!$A$3:$AB$105,15,0)</f>
        <v>100</v>
      </c>
      <c r="I1043" s="100" t="n">
        <f aca="false">VLOOKUP($A1035,LossChart!$A$3:$AB$105,16,0)</f>
        <v>482.474652711422</v>
      </c>
      <c r="J1043" s="100" t="n">
        <f aca="false">VLOOKUP($A1035,LossChart!$A$3:$AB$105,17,0)</f>
        <v>1427.271825941</v>
      </c>
      <c r="K1043" s="100"/>
    </row>
    <row r="1044" customFormat="false" ht="15" hidden="false" customHeight="false" outlineLevel="0" collapsed="false">
      <c r="A1044" s="0" t="s">
        <v>103</v>
      </c>
      <c r="G1044" s="0" t="n">
        <f aca="false">G1043-G1042</f>
        <v>844.797173229582</v>
      </c>
      <c r="H1044" s="0" t="n">
        <f aca="false">H1043-H1042</f>
        <v>100</v>
      </c>
      <c r="I1044" s="0" t="n">
        <f aca="false">I1043-I1042</f>
        <v>482.474652711422</v>
      </c>
      <c r="J1044" s="0" t="n">
        <f aca="false">J1043-J1042</f>
        <v>1427.271825941</v>
      </c>
    </row>
    <row r="1046" customFormat="false" ht="60" hidden="false" customHeight="false" outlineLevel="0" collapsed="false">
      <c r="A1046" s="21" t="s">
        <v>63</v>
      </c>
      <c r="B1046" s="21" t="s">
        <v>92</v>
      </c>
      <c r="C1046" s="21" t="s">
        <v>93</v>
      </c>
      <c r="D1046" s="94" t="str">
        <f aca="false">FoodDB!$C$1</f>
        <v>Fat
(g)</v>
      </c>
      <c r="E1046" s="94" t="str">
        <f aca="false">FoodDB!$D$1</f>
        <v> Carbs
(g)</v>
      </c>
      <c r="F1046" s="94" t="str">
        <f aca="false">FoodDB!$E$1</f>
        <v>Protein
(g)</v>
      </c>
      <c r="G1046" s="94" t="str">
        <f aca="false">FoodDB!$F$1</f>
        <v>Fat
(Cal)</v>
      </c>
      <c r="H1046" s="94" t="str">
        <f aca="false">FoodDB!$G$1</f>
        <v>Carb
(Cal)</v>
      </c>
      <c r="I1046" s="94" t="str">
        <f aca="false">FoodDB!$H$1</f>
        <v>Protein
(Cal)</v>
      </c>
      <c r="J1046" s="94" t="str">
        <f aca="false">FoodDB!$I$1</f>
        <v>Total
Calories</v>
      </c>
      <c r="K1046" s="94"/>
      <c r="L1046" s="94" t="s">
        <v>109</v>
      </c>
      <c r="M1046" s="94" t="s">
        <v>110</v>
      </c>
      <c r="N1046" s="94" t="s">
        <v>111</v>
      </c>
      <c r="O1046" s="94" t="s">
        <v>112</v>
      </c>
      <c r="P1046" s="94" t="s">
        <v>117</v>
      </c>
      <c r="Q1046" s="94" t="s">
        <v>118</v>
      </c>
      <c r="R1046" s="94" t="s">
        <v>119</v>
      </c>
      <c r="S1046" s="94" t="s">
        <v>120</v>
      </c>
    </row>
    <row r="1047" customFormat="false" ht="15" hidden="false" customHeight="false" outlineLevel="0" collapsed="false">
      <c r="A1047" s="95" t="n">
        <f aca="false">A1035+1</f>
        <v>43081</v>
      </c>
      <c r="B1047" s="96" t="s">
        <v>107</v>
      </c>
      <c r="C1047" s="97" t="n">
        <v>0</v>
      </c>
      <c r="D1047" s="0" t="n">
        <f aca="false">$C1047*VLOOKUP($B1047,FoodDB!$A$2:$I$1014,3,0)</f>
        <v>0</v>
      </c>
      <c r="E1047" s="0" t="n">
        <f aca="false">$C1047*VLOOKUP($B1047,FoodDB!$A$2:$I$1014,4,0)</f>
        <v>0</v>
      </c>
      <c r="F1047" s="0" t="n">
        <f aca="false">$C1047*VLOOKUP($B1047,FoodDB!$A$2:$I$1014,5,0)</f>
        <v>0</v>
      </c>
      <c r="G1047" s="0" t="n">
        <f aca="false">$C1047*VLOOKUP($B1047,FoodDB!$A$2:$I$1014,6,0)</f>
        <v>0</v>
      </c>
      <c r="H1047" s="0" t="n">
        <f aca="false">$C1047*VLOOKUP($B1047,FoodDB!$A$2:$I$1014,7,0)</f>
        <v>0</v>
      </c>
      <c r="I1047" s="0" t="n">
        <f aca="false">$C1047*VLOOKUP($B1047,FoodDB!$A$2:$I$1014,8,0)</f>
        <v>0</v>
      </c>
      <c r="J1047" s="0" t="n">
        <f aca="false">$C1047*VLOOKUP($B1047,FoodDB!$A$2:$I$1014,9,0)</f>
        <v>0</v>
      </c>
      <c r="L1047" s="0" t="n">
        <f aca="false">SUM(G1047:G1053)</f>
        <v>0</v>
      </c>
      <c r="M1047" s="0" t="n">
        <f aca="false">SUM(H1047:H1053)</f>
        <v>0</v>
      </c>
      <c r="N1047" s="0" t="n">
        <f aca="false">SUM(I1047:I1053)</f>
        <v>0</v>
      </c>
      <c r="O1047" s="0" t="n">
        <f aca="false">SUM(L1047:N1047)</f>
        <v>0</v>
      </c>
      <c r="P1047" s="100" t="n">
        <f aca="false">VLOOKUP($A1047,LossChart!$A$3:$AB$105,14,0)-L1047</f>
        <v>844.772269142331</v>
      </c>
      <c r="Q1047" s="100" t="n">
        <f aca="false">VLOOKUP($A1047,LossChart!$A$3:$AB$105,15,0)-M1047</f>
        <v>104</v>
      </c>
      <c r="R1047" s="100" t="n">
        <f aca="false">VLOOKUP($A1047,LossChart!$A$3:$AB$105,16,0)-N1047</f>
        <v>482.474652711422</v>
      </c>
      <c r="S1047" s="100" t="n">
        <f aca="false">VLOOKUP($A1047,LossChart!$A$3:$AB$105,17,0)-O1047</f>
        <v>1431.24692185375</v>
      </c>
    </row>
    <row r="1048" customFormat="false" ht="15" hidden="false" customHeight="false" outlineLevel="0" collapsed="false">
      <c r="B1048" s="96" t="s">
        <v>107</v>
      </c>
      <c r="C1048" s="97" t="n">
        <v>0</v>
      </c>
      <c r="D1048" s="0" t="n">
        <f aca="false">$C1048*VLOOKUP($B1048,FoodDB!$A$2:$I$1014,3,0)</f>
        <v>0</v>
      </c>
      <c r="E1048" s="0" t="n">
        <f aca="false">$C1048*VLOOKUP($B1048,FoodDB!$A$2:$I$1014,4,0)</f>
        <v>0</v>
      </c>
      <c r="F1048" s="0" t="n">
        <f aca="false">$C1048*VLOOKUP($B1048,FoodDB!$A$2:$I$1014,5,0)</f>
        <v>0</v>
      </c>
      <c r="G1048" s="0" t="n">
        <f aca="false">$C1048*VLOOKUP($B1048,FoodDB!$A$2:$I$1014,6,0)</f>
        <v>0</v>
      </c>
      <c r="H1048" s="0" t="n">
        <f aca="false">$C1048*VLOOKUP($B1048,FoodDB!$A$2:$I$1014,7,0)</f>
        <v>0</v>
      </c>
      <c r="I1048" s="0" t="n">
        <f aca="false">$C1048*VLOOKUP($B1048,FoodDB!$A$2:$I$1014,8,0)</f>
        <v>0</v>
      </c>
      <c r="J1048" s="0" t="n">
        <f aca="false">$C1048*VLOOKUP($B1048,FoodDB!$A$2:$I$1014,9,0)</f>
        <v>0</v>
      </c>
    </row>
    <row r="1049" customFormat="false" ht="15" hidden="false" customHeight="false" outlineLevel="0" collapsed="false">
      <c r="B1049" s="96" t="s">
        <v>107</v>
      </c>
      <c r="C1049" s="97" t="n">
        <v>0</v>
      </c>
      <c r="D1049" s="0" t="n">
        <f aca="false">$C1049*VLOOKUP($B1049,FoodDB!$A$2:$I$1014,3,0)</f>
        <v>0</v>
      </c>
      <c r="E1049" s="0" t="n">
        <f aca="false">$C1049*VLOOKUP($B1049,FoodDB!$A$2:$I$1014,4,0)</f>
        <v>0</v>
      </c>
      <c r="F1049" s="0" t="n">
        <f aca="false">$C1049*VLOOKUP($B1049,FoodDB!$A$2:$I$1014,5,0)</f>
        <v>0</v>
      </c>
      <c r="G1049" s="0" t="n">
        <f aca="false">$C1049*VLOOKUP($B1049,FoodDB!$A$2:$I$1014,6,0)</f>
        <v>0</v>
      </c>
      <c r="H1049" s="0" t="n">
        <f aca="false">$C1049*VLOOKUP($B1049,FoodDB!$A$2:$I$1014,7,0)</f>
        <v>0</v>
      </c>
      <c r="I1049" s="0" t="n">
        <f aca="false">$C1049*VLOOKUP($B1049,FoodDB!$A$2:$I$1014,8,0)</f>
        <v>0</v>
      </c>
      <c r="J1049" s="0" t="n">
        <f aca="false">$C1049*VLOOKUP($B1049,FoodDB!$A$2:$I$1014,9,0)</f>
        <v>0</v>
      </c>
    </row>
    <row r="1050" customFormat="false" ht="15" hidden="false" customHeight="false" outlineLevel="0" collapsed="false">
      <c r="B1050" s="96" t="s">
        <v>107</v>
      </c>
      <c r="C1050" s="97" t="n">
        <v>0</v>
      </c>
      <c r="D1050" s="0" t="n">
        <f aca="false">$C1050*VLOOKUP($B1050,FoodDB!$A$2:$I$1014,3,0)</f>
        <v>0</v>
      </c>
      <c r="E1050" s="0" t="n">
        <f aca="false">$C1050*VLOOKUP($B1050,FoodDB!$A$2:$I$1014,4,0)</f>
        <v>0</v>
      </c>
      <c r="F1050" s="0" t="n">
        <f aca="false">$C1050*VLOOKUP($B1050,FoodDB!$A$2:$I$1014,5,0)</f>
        <v>0</v>
      </c>
      <c r="G1050" s="0" t="n">
        <f aca="false">$C1050*VLOOKUP($B1050,FoodDB!$A$2:$I$1014,6,0)</f>
        <v>0</v>
      </c>
      <c r="H1050" s="0" t="n">
        <f aca="false">$C1050*VLOOKUP($B1050,FoodDB!$A$2:$I$1014,7,0)</f>
        <v>0</v>
      </c>
      <c r="I1050" s="0" t="n">
        <f aca="false">$C1050*VLOOKUP($B1050,FoodDB!$A$2:$I$1014,8,0)</f>
        <v>0</v>
      </c>
      <c r="J1050" s="0" t="n">
        <f aca="false">$C1050*VLOOKUP($B1050,FoodDB!$A$2:$I$1014,9,0)</f>
        <v>0</v>
      </c>
    </row>
    <row r="1051" customFormat="false" ht="15" hidden="false" customHeight="false" outlineLevel="0" collapsed="false">
      <c r="B1051" s="96" t="s">
        <v>107</v>
      </c>
      <c r="C1051" s="97" t="n">
        <v>0</v>
      </c>
      <c r="D1051" s="0" t="n">
        <f aca="false">$C1051*VLOOKUP($B1051,FoodDB!$A$2:$I$1014,3,0)</f>
        <v>0</v>
      </c>
      <c r="E1051" s="0" t="n">
        <f aca="false">$C1051*VLOOKUP($B1051,FoodDB!$A$2:$I$1014,4,0)</f>
        <v>0</v>
      </c>
      <c r="F1051" s="0" t="n">
        <f aca="false">$C1051*VLOOKUP($B1051,FoodDB!$A$2:$I$1014,5,0)</f>
        <v>0</v>
      </c>
      <c r="G1051" s="0" t="n">
        <f aca="false">$C1051*VLOOKUP($B1051,FoodDB!$A$2:$I$1014,6,0)</f>
        <v>0</v>
      </c>
      <c r="H1051" s="0" t="n">
        <f aca="false">$C1051*VLOOKUP($B1051,FoodDB!$A$2:$I$1014,7,0)</f>
        <v>0</v>
      </c>
      <c r="I1051" s="0" t="n">
        <f aca="false">$C1051*VLOOKUP($B1051,FoodDB!$A$2:$I$1014,8,0)</f>
        <v>0</v>
      </c>
      <c r="J1051" s="0" t="n">
        <f aca="false">$C1051*VLOOKUP($B1051,FoodDB!$A$2:$I$1014,9,0)</f>
        <v>0</v>
      </c>
    </row>
    <row r="1052" customFormat="false" ht="15" hidden="false" customHeight="false" outlineLevel="0" collapsed="false">
      <c r="B1052" s="96" t="s">
        <v>107</v>
      </c>
      <c r="C1052" s="97" t="n">
        <v>0</v>
      </c>
      <c r="D1052" s="0" t="n">
        <f aca="false">$C1052*VLOOKUP($B1052,FoodDB!$A$2:$I$1014,3,0)</f>
        <v>0</v>
      </c>
      <c r="E1052" s="0" t="n">
        <f aca="false">$C1052*VLOOKUP($B1052,FoodDB!$A$2:$I$1014,4,0)</f>
        <v>0</v>
      </c>
      <c r="F1052" s="0" t="n">
        <f aca="false">$C1052*VLOOKUP($B1052,FoodDB!$A$2:$I$1014,5,0)</f>
        <v>0</v>
      </c>
      <c r="G1052" s="0" t="n">
        <f aca="false">$C1052*VLOOKUP($B1052,FoodDB!$A$2:$I$1014,6,0)</f>
        <v>0</v>
      </c>
      <c r="H1052" s="0" t="n">
        <f aca="false">$C1052*VLOOKUP($B1052,FoodDB!$A$2:$I$1014,7,0)</f>
        <v>0</v>
      </c>
      <c r="I1052" s="0" t="n">
        <f aca="false">$C1052*VLOOKUP($B1052,FoodDB!$A$2:$I$1014,8,0)</f>
        <v>0</v>
      </c>
      <c r="J1052" s="0" t="n">
        <f aca="false">$C1052*VLOOKUP($B1052,FoodDB!$A$2:$I$1014,9,0)</f>
        <v>0</v>
      </c>
    </row>
    <row r="1053" customFormat="false" ht="15" hidden="false" customHeight="false" outlineLevel="0" collapsed="false">
      <c r="B1053" s="96" t="s">
        <v>107</v>
      </c>
      <c r="C1053" s="97" t="n">
        <v>0</v>
      </c>
      <c r="D1053" s="0" t="n">
        <f aca="false">$C1053*VLOOKUP($B1053,FoodDB!$A$2:$I$1014,3,0)</f>
        <v>0</v>
      </c>
      <c r="E1053" s="0" t="n">
        <f aca="false">$C1053*VLOOKUP($B1053,FoodDB!$A$2:$I$1014,4,0)</f>
        <v>0</v>
      </c>
      <c r="F1053" s="0" t="n">
        <f aca="false">$C1053*VLOOKUP($B1053,FoodDB!$A$2:$I$1014,5,0)</f>
        <v>0</v>
      </c>
      <c r="G1053" s="0" t="n">
        <f aca="false">$C1053*VLOOKUP($B1053,FoodDB!$A$2:$I$1014,6,0)</f>
        <v>0</v>
      </c>
      <c r="H1053" s="0" t="n">
        <f aca="false">$C1053*VLOOKUP($B1053,FoodDB!$A$2:$I$1014,7,0)</f>
        <v>0</v>
      </c>
      <c r="I1053" s="0" t="n">
        <f aca="false">$C1053*VLOOKUP($B1053,FoodDB!$A$2:$I$1014,8,0)</f>
        <v>0</v>
      </c>
      <c r="J1053" s="0" t="n">
        <f aca="false">$C1053*VLOOKUP($B1053,FoodDB!$A$2:$I$1014,9,0)</f>
        <v>0</v>
      </c>
    </row>
    <row r="1054" customFormat="false" ht="15" hidden="false" customHeight="false" outlineLevel="0" collapsed="false">
      <c r="A1054" s="0" t="s">
        <v>97</v>
      </c>
      <c r="G1054" s="0" t="n">
        <f aca="false">SUM(G1047:G1053)</f>
        <v>0</v>
      </c>
      <c r="H1054" s="0" t="n">
        <f aca="false">SUM(H1047:H1053)</f>
        <v>0</v>
      </c>
      <c r="I1054" s="0" t="n">
        <f aca="false">SUM(I1047:I1053)</f>
        <v>0</v>
      </c>
      <c r="J1054" s="0" t="n">
        <f aca="false">SUM(G1054:I1054)</f>
        <v>0</v>
      </c>
    </row>
    <row r="1055" customFormat="false" ht="15" hidden="false" customHeight="false" outlineLevel="0" collapsed="false">
      <c r="A1055" s="0" t="s">
        <v>101</v>
      </c>
      <c r="B1055" s="0" t="s">
        <v>102</v>
      </c>
      <c r="E1055" s="100"/>
      <c r="F1055" s="100"/>
      <c r="G1055" s="100" t="n">
        <f aca="false">VLOOKUP($A1047,LossChart!$A$3:$AB$105,14,0)</f>
        <v>844.772269142331</v>
      </c>
      <c r="H1055" s="100" t="n">
        <f aca="false">VLOOKUP($A1047,LossChart!$A$3:$AB$105,15,0)</f>
        <v>104</v>
      </c>
      <c r="I1055" s="100" t="n">
        <f aca="false">VLOOKUP($A1047,LossChart!$A$3:$AB$105,16,0)</f>
        <v>482.474652711422</v>
      </c>
      <c r="J1055" s="100" t="n">
        <f aca="false">VLOOKUP($A1047,LossChart!$A$3:$AB$105,17,0)</f>
        <v>1431.24692185375</v>
      </c>
      <c r="K1055" s="100"/>
    </row>
    <row r="1056" customFormat="false" ht="15" hidden="false" customHeight="false" outlineLevel="0" collapsed="false">
      <c r="A1056" s="0" t="s">
        <v>103</v>
      </c>
      <c r="G1056" s="0" t="n">
        <f aca="false">G1055-G1054</f>
        <v>844.772269142331</v>
      </c>
      <c r="H1056" s="0" t="n">
        <f aca="false">H1055-H1054</f>
        <v>104</v>
      </c>
      <c r="I1056" s="0" t="n">
        <f aca="false">I1055-I1054</f>
        <v>482.474652711422</v>
      </c>
      <c r="J1056" s="0" t="n">
        <f aca="false">J1055-J1054</f>
        <v>1431.24692185375</v>
      </c>
    </row>
    <row r="1058" customFormat="false" ht="60" hidden="false" customHeight="false" outlineLevel="0" collapsed="false">
      <c r="A1058" s="21" t="s">
        <v>63</v>
      </c>
      <c r="B1058" s="21" t="s">
        <v>92</v>
      </c>
      <c r="C1058" s="21" t="s">
        <v>93</v>
      </c>
      <c r="D1058" s="94" t="str">
        <f aca="false">FoodDB!$C$1</f>
        <v>Fat
(g)</v>
      </c>
      <c r="E1058" s="94" t="str">
        <f aca="false">FoodDB!$D$1</f>
        <v> Carbs
(g)</v>
      </c>
      <c r="F1058" s="94" t="str">
        <f aca="false">FoodDB!$E$1</f>
        <v>Protein
(g)</v>
      </c>
      <c r="G1058" s="94" t="str">
        <f aca="false">FoodDB!$F$1</f>
        <v>Fat
(Cal)</v>
      </c>
      <c r="H1058" s="94" t="str">
        <f aca="false">FoodDB!$G$1</f>
        <v>Carb
(Cal)</v>
      </c>
      <c r="I1058" s="94" t="str">
        <f aca="false">FoodDB!$H$1</f>
        <v>Protein
(Cal)</v>
      </c>
      <c r="J1058" s="94" t="str">
        <f aca="false">FoodDB!$I$1</f>
        <v>Total
Calories</v>
      </c>
      <c r="K1058" s="94"/>
      <c r="L1058" s="94" t="s">
        <v>109</v>
      </c>
      <c r="M1058" s="94" t="s">
        <v>110</v>
      </c>
      <c r="N1058" s="94" t="s">
        <v>111</v>
      </c>
      <c r="O1058" s="94" t="s">
        <v>112</v>
      </c>
      <c r="P1058" s="94" t="s">
        <v>117</v>
      </c>
      <c r="Q1058" s="94" t="s">
        <v>118</v>
      </c>
      <c r="R1058" s="94" t="s">
        <v>119</v>
      </c>
      <c r="S1058" s="94" t="s">
        <v>120</v>
      </c>
    </row>
    <row r="1059" customFormat="false" ht="15" hidden="false" customHeight="false" outlineLevel="0" collapsed="false">
      <c r="A1059" s="95" t="n">
        <f aca="false">A1047+1</f>
        <v>43082</v>
      </c>
      <c r="B1059" s="96" t="s">
        <v>107</v>
      </c>
      <c r="C1059" s="97" t="n">
        <v>0</v>
      </c>
      <c r="D1059" s="0" t="n">
        <f aca="false">$C1059*VLOOKUP($B1059,FoodDB!$A$2:$I$1014,3,0)</f>
        <v>0</v>
      </c>
      <c r="E1059" s="0" t="n">
        <f aca="false">$C1059*VLOOKUP($B1059,FoodDB!$A$2:$I$1014,4,0)</f>
        <v>0</v>
      </c>
      <c r="F1059" s="0" t="n">
        <f aca="false">$C1059*VLOOKUP($B1059,FoodDB!$A$2:$I$1014,5,0)</f>
        <v>0</v>
      </c>
      <c r="G1059" s="0" t="n">
        <f aca="false">$C1059*VLOOKUP($B1059,FoodDB!$A$2:$I$1014,6,0)</f>
        <v>0</v>
      </c>
      <c r="H1059" s="0" t="n">
        <f aca="false">$C1059*VLOOKUP($B1059,FoodDB!$A$2:$I$1014,7,0)</f>
        <v>0</v>
      </c>
      <c r="I1059" s="0" t="n">
        <f aca="false">$C1059*VLOOKUP($B1059,FoodDB!$A$2:$I$1014,8,0)</f>
        <v>0</v>
      </c>
      <c r="J1059" s="0" t="n">
        <f aca="false">$C1059*VLOOKUP($B1059,FoodDB!$A$2:$I$1014,9,0)</f>
        <v>0</v>
      </c>
      <c r="L1059" s="0" t="n">
        <f aca="false">SUM(G1059:G1065)</f>
        <v>0</v>
      </c>
      <c r="M1059" s="0" t="n">
        <f aca="false">SUM(H1059:H1065)</f>
        <v>0</v>
      </c>
      <c r="N1059" s="0" t="n">
        <f aca="false">SUM(I1059:I1065)</f>
        <v>0</v>
      </c>
      <c r="O1059" s="0" t="n">
        <f aca="false">SUM(L1059:N1059)</f>
        <v>0</v>
      </c>
      <c r="P1059" s="100" t="n">
        <f aca="false">VLOOKUP($A1059,LossChart!$A$3:$AB$105,14,0)-L1059</f>
        <v>844.71215706271</v>
      </c>
      <c r="Q1059" s="100" t="n">
        <f aca="false">VLOOKUP($A1059,LossChart!$A$3:$AB$105,15,0)-M1059</f>
        <v>108</v>
      </c>
      <c r="R1059" s="100" t="n">
        <f aca="false">VLOOKUP($A1059,LossChart!$A$3:$AB$105,16,0)-N1059</f>
        <v>482.474652711422</v>
      </c>
      <c r="S1059" s="100" t="n">
        <f aca="false">VLOOKUP($A1059,LossChart!$A$3:$AB$105,17,0)-O1059</f>
        <v>1435.18680977413</v>
      </c>
    </row>
    <row r="1060" customFormat="false" ht="15" hidden="false" customHeight="false" outlineLevel="0" collapsed="false">
      <c r="B1060" s="96" t="s">
        <v>107</v>
      </c>
      <c r="C1060" s="97" t="n">
        <v>0</v>
      </c>
      <c r="D1060" s="0" t="n">
        <f aca="false">$C1060*VLOOKUP($B1060,FoodDB!$A$2:$I$1014,3,0)</f>
        <v>0</v>
      </c>
      <c r="E1060" s="0" t="n">
        <f aca="false">$C1060*VLOOKUP($B1060,FoodDB!$A$2:$I$1014,4,0)</f>
        <v>0</v>
      </c>
      <c r="F1060" s="0" t="n">
        <f aca="false">$C1060*VLOOKUP($B1060,FoodDB!$A$2:$I$1014,5,0)</f>
        <v>0</v>
      </c>
      <c r="G1060" s="0" t="n">
        <f aca="false">$C1060*VLOOKUP($B1060,FoodDB!$A$2:$I$1014,6,0)</f>
        <v>0</v>
      </c>
      <c r="H1060" s="0" t="n">
        <f aca="false">$C1060*VLOOKUP($B1060,FoodDB!$A$2:$I$1014,7,0)</f>
        <v>0</v>
      </c>
      <c r="I1060" s="0" t="n">
        <f aca="false">$C1060*VLOOKUP($B1060,FoodDB!$A$2:$I$1014,8,0)</f>
        <v>0</v>
      </c>
      <c r="J1060" s="0" t="n">
        <f aca="false">$C1060*VLOOKUP($B1060,FoodDB!$A$2:$I$1014,9,0)</f>
        <v>0</v>
      </c>
    </row>
    <row r="1061" customFormat="false" ht="15" hidden="false" customHeight="false" outlineLevel="0" collapsed="false">
      <c r="B1061" s="96" t="s">
        <v>107</v>
      </c>
      <c r="C1061" s="97" t="n">
        <v>0</v>
      </c>
      <c r="D1061" s="0" t="n">
        <f aca="false">$C1061*VLOOKUP($B1061,FoodDB!$A$2:$I$1014,3,0)</f>
        <v>0</v>
      </c>
      <c r="E1061" s="0" t="n">
        <f aca="false">$C1061*VLOOKUP($B1061,FoodDB!$A$2:$I$1014,4,0)</f>
        <v>0</v>
      </c>
      <c r="F1061" s="0" t="n">
        <f aca="false">$C1061*VLOOKUP($B1061,FoodDB!$A$2:$I$1014,5,0)</f>
        <v>0</v>
      </c>
      <c r="G1061" s="0" t="n">
        <f aca="false">$C1061*VLOOKUP($B1061,FoodDB!$A$2:$I$1014,6,0)</f>
        <v>0</v>
      </c>
      <c r="H1061" s="0" t="n">
        <f aca="false">$C1061*VLOOKUP($B1061,FoodDB!$A$2:$I$1014,7,0)</f>
        <v>0</v>
      </c>
      <c r="I1061" s="0" t="n">
        <f aca="false">$C1061*VLOOKUP($B1061,FoodDB!$A$2:$I$1014,8,0)</f>
        <v>0</v>
      </c>
      <c r="J1061" s="0" t="n">
        <f aca="false">$C1061*VLOOKUP($B1061,FoodDB!$A$2:$I$1014,9,0)</f>
        <v>0</v>
      </c>
    </row>
    <row r="1062" customFormat="false" ht="15" hidden="false" customHeight="false" outlineLevel="0" collapsed="false">
      <c r="B1062" s="96" t="s">
        <v>107</v>
      </c>
      <c r="C1062" s="97" t="n">
        <v>0</v>
      </c>
      <c r="D1062" s="0" t="n">
        <f aca="false">$C1062*VLOOKUP($B1062,FoodDB!$A$2:$I$1014,3,0)</f>
        <v>0</v>
      </c>
      <c r="E1062" s="0" t="n">
        <f aca="false">$C1062*VLOOKUP($B1062,FoodDB!$A$2:$I$1014,4,0)</f>
        <v>0</v>
      </c>
      <c r="F1062" s="0" t="n">
        <f aca="false">$C1062*VLOOKUP($B1062,FoodDB!$A$2:$I$1014,5,0)</f>
        <v>0</v>
      </c>
      <c r="G1062" s="0" t="n">
        <f aca="false">$C1062*VLOOKUP($B1062,FoodDB!$A$2:$I$1014,6,0)</f>
        <v>0</v>
      </c>
      <c r="H1062" s="0" t="n">
        <f aca="false">$C1062*VLOOKUP($B1062,FoodDB!$A$2:$I$1014,7,0)</f>
        <v>0</v>
      </c>
      <c r="I1062" s="0" t="n">
        <f aca="false">$C1062*VLOOKUP($B1062,FoodDB!$A$2:$I$1014,8,0)</f>
        <v>0</v>
      </c>
      <c r="J1062" s="0" t="n">
        <f aca="false">$C1062*VLOOKUP($B1062,FoodDB!$A$2:$I$1014,9,0)</f>
        <v>0</v>
      </c>
    </row>
    <row r="1063" customFormat="false" ht="15" hidden="false" customHeight="false" outlineLevel="0" collapsed="false">
      <c r="B1063" s="96" t="s">
        <v>107</v>
      </c>
      <c r="C1063" s="97" t="n">
        <v>0</v>
      </c>
      <c r="D1063" s="0" t="n">
        <f aca="false">$C1063*VLOOKUP($B1063,FoodDB!$A$2:$I$1014,3,0)</f>
        <v>0</v>
      </c>
      <c r="E1063" s="0" t="n">
        <f aca="false">$C1063*VLOOKUP($B1063,FoodDB!$A$2:$I$1014,4,0)</f>
        <v>0</v>
      </c>
      <c r="F1063" s="0" t="n">
        <f aca="false">$C1063*VLOOKUP($B1063,FoodDB!$A$2:$I$1014,5,0)</f>
        <v>0</v>
      </c>
      <c r="G1063" s="0" t="n">
        <f aca="false">$C1063*VLOOKUP($B1063,FoodDB!$A$2:$I$1014,6,0)</f>
        <v>0</v>
      </c>
      <c r="H1063" s="0" t="n">
        <f aca="false">$C1063*VLOOKUP($B1063,FoodDB!$A$2:$I$1014,7,0)</f>
        <v>0</v>
      </c>
      <c r="I1063" s="0" t="n">
        <f aca="false">$C1063*VLOOKUP($B1063,FoodDB!$A$2:$I$1014,8,0)</f>
        <v>0</v>
      </c>
      <c r="J1063" s="0" t="n">
        <f aca="false">$C1063*VLOOKUP($B1063,FoodDB!$A$2:$I$1014,9,0)</f>
        <v>0</v>
      </c>
    </row>
    <row r="1064" customFormat="false" ht="15" hidden="false" customHeight="false" outlineLevel="0" collapsed="false">
      <c r="B1064" s="96" t="s">
        <v>107</v>
      </c>
      <c r="C1064" s="97" t="n">
        <v>0</v>
      </c>
      <c r="D1064" s="0" t="n">
        <f aca="false">$C1064*VLOOKUP($B1064,FoodDB!$A$2:$I$1014,3,0)</f>
        <v>0</v>
      </c>
      <c r="E1064" s="0" t="n">
        <f aca="false">$C1064*VLOOKUP($B1064,FoodDB!$A$2:$I$1014,4,0)</f>
        <v>0</v>
      </c>
      <c r="F1064" s="0" t="n">
        <f aca="false">$C1064*VLOOKUP($B1064,FoodDB!$A$2:$I$1014,5,0)</f>
        <v>0</v>
      </c>
      <c r="G1064" s="0" t="n">
        <f aca="false">$C1064*VLOOKUP($B1064,FoodDB!$A$2:$I$1014,6,0)</f>
        <v>0</v>
      </c>
      <c r="H1064" s="0" t="n">
        <f aca="false">$C1064*VLOOKUP($B1064,FoodDB!$A$2:$I$1014,7,0)</f>
        <v>0</v>
      </c>
      <c r="I1064" s="0" t="n">
        <f aca="false">$C1064*VLOOKUP($B1064,FoodDB!$A$2:$I$1014,8,0)</f>
        <v>0</v>
      </c>
      <c r="J1064" s="0" t="n">
        <f aca="false">$C1064*VLOOKUP($B1064,FoodDB!$A$2:$I$1014,9,0)</f>
        <v>0</v>
      </c>
    </row>
    <row r="1065" customFormat="false" ht="15" hidden="false" customHeight="false" outlineLevel="0" collapsed="false">
      <c r="B1065" s="96" t="s">
        <v>107</v>
      </c>
      <c r="C1065" s="97" t="n">
        <v>0</v>
      </c>
      <c r="D1065" s="0" t="n">
        <f aca="false">$C1065*VLOOKUP($B1065,FoodDB!$A$2:$I$1014,3,0)</f>
        <v>0</v>
      </c>
      <c r="E1065" s="0" t="n">
        <f aca="false">$C1065*VLOOKUP($B1065,FoodDB!$A$2:$I$1014,4,0)</f>
        <v>0</v>
      </c>
      <c r="F1065" s="0" t="n">
        <f aca="false">$C1065*VLOOKUP($B1065,FoodDB!$A$2:$I$1014,5,0)</f>
        <v>0</v>
      </c>
      <c r="G1065" s="0" t="n">
        <f aca="false">$C1065*VLOOKUP($B1065,FoodDB!$A$2:$I$1014,6,0)</f>
        <v>0</v>
      </c>
      <c r="H1065" s="0" t="n">
        <f aca="false">$C1065*VLOOKUP($B1065,FoodDB!$A$2:$I$1014,7,0)</f>
        <v>0</v>
      </c>
      <c r="I1065" s="0" t="n">
        <f aca="false">$C1065*VLOOKUP($B1065,FoodDB!$A$2:$I$1014,8,0)</f>
        <v>0</v>
      </c>
      <c r="J1065" s="0" t="n">
        <f aca="false">$C1065*VLOOKUP($B1065,FoodDB!$A$2:$I$1014,9,0)</f>
        <v>0</v>
      </c>
    </row>
    <row r="1066" customFormat="false" ht="15" hidden="false" customHeight="false" outlineLevel="0" collapsed="false">
      <c r="A1066" s="0" t="s">
        <v>97</v>
      </c>
      <c r="G1066" s="0" t="n">
        <f aca="false">SUM(G1059:G1065)</f>
        <v>0</v>
      </c>
      <c r="H1066" s="0" t="n">
        <f aca="false">SUM(H1059:H1065)</f>
        <v>0</v>
      </c>
      <c r="I1066" s="0" t="n">
        <f aca="false">SUM(I1059:I1065)</f>
        <v>0</v>
      </c>
      <c r="J1066" s="0" t="n">
        <f aca="false">SUM(G1066:I1066)</f>
        <v>0</v>
      </c>
    </row>
    <row r="1067" customFormat="false" ht="15" hidden="false" customHeight="false" outlineLevel="0" collapsed="false">
      <c r="A1067" s="0" t="s">
        <v>101</v>
      </c>
      <c r="B1067" s="0" t="s">
        <v>102</v>
      </c>
      <c r="E1067" s="100"/>
      <c r="F1067" s="100"/>
      <c r="G1067" s="100" t="n">
        <f aca="false">VLOOKUP($A1059,LossChart!$A$3:$AB$105,14,0)</f>
        <v>844.71215706271</v>
      </c>
      <c r="H1067" s="100" t="n">
        <f aca="false">VLOOKUP($A1059,LossChart!$A$3:$AB$105,15,0)</f>
        <v>108</v>
      </c>
      <c r="I1067" s="100" t="n">
        <f aca="false">VLOOKUP($A1059,LossChart!$A$3:$AB$105,16,0)</f>
        <v>482.474652711422</v>
      </c>
      <c r="J1067" s="100" t="n">
        <f aca="false">VLOOKUP($A1059,LossChart!$A$3:$AB$105,17,0)</f>
        <v>1435.18680977413</v>
      </c>
      <c r="K1067" s="100"/>
    </row>
    <row r="1068" customFormat="false" ht="15" hidden="false" customHeight="false" outlineLevel="0" collapsed="false">
      <c r="A1068" s="0" t="s">
        <v>103</v>
      </c>
      <c r="G1068" s="0" t="n">
        <f aca="false">G1067-G1066</f>
        <v>844.71215706271</v>
      </c>
      <c r="H1068" s="0" t="n">
        <f aca="false">H1067-H1066</f>
        <v>108</v>
      </c>
      <c r="I1068" s="0" t="n">
        <f aca="false">I1067-I1066</f>
        <v>482.474652711422</v>
      </c>
      <c r="J1068" s="0" t="n">
        <f aca="false">J1067-J1066</f>
        <v>1435.18680977413</v>
      </c>
    </row>
    <row r="1070" customFormat="false" ht="60" hidden="false" customHeight="false" outlineLevel="0" collapsed="false">
      <c r="A1070" s="21" t="s">
        <v>63</v>
      </c>
      <c r="B1070" s="21" t="s">
        <v>92</v>
      </c>
      <c r="C1070" s="21" t="s">
        <v>93</v>
      </c>
      <c r="D1070" s="94" t="str">
        <f aca="false">FoodDB!$C$1</f>
        <v>Fat
(g)</v>
      </c>
      <c r="E1070" s="94" t="str">
        <f aca="false">FoodDB!$D$1</f>
        <v> Carbs
(g)</v>
      </c>
      <c r="F1070" s="94" t="str">
        <f aca="false">FoodDB!$E$1</f>
        <v>Protein
(g)</v>
      </c>
      <c r="G1070" s="94" t="str">
        <f aca="false">FoodDB!$F$1</f>
        <v>Fat
(Cal)</v>
      </c>
      <c r="H1070" s="94" t="str">
        <f aca="false">FoodDB!$G$1</f>
        <v>Carb
(Cal)</v>
      </c>
      <c r="I1070" s="94" t="str">
        <f aca="false">FoodDB!$H$1</f>
        <v>Protein
(Cal)</v>
      </c>
      <c r="J1070" s="94" t="str">
        <f aca="false">FoodDB!$I$1</f>
        <v>Total
Calories</v>
      </c>
      <c r="K1070" s="94"/>
      <c r="L1070" s="94" t="s">
        <v>109</v>
      </c>
      <c r="M1070" s="94" t="s">
        <v>110</v>
      </c>
      <c r="N1070" s="94" t="s">
        <v>111</v>
      </c>
      <c r="O1070" s="94" t="s">
        <v>112</v>
      </c>
      <c r="P1070" s="94" t="s">
        <v>117</v>
      </c>
      <c r="Q1070" s="94" t="s">
        <v>118</v>
      </c>
      <c r="R1070" s="94" t="s">
        <v>119</v>
      </c>
      <c r="S1070" s="94" t="s">
        <v>120</v>
      </c>
    </row>
    <row r="1071" customFormat="false" ht="15" hidden="false" customHeight="false" outlineLevel="0" collapsed="false">
      <c r="A1071" s="95" t="n">
        <f aca="false">A1059+1</f>
        <v>43083</v>
      </c>
      <c r="B1071" s="96" t="s">
        <v>107</v>
      </c>
      <c r="C1071" s="97" t="n">
        <v>0</v>
      </c>
      <c r="D1071" s="0" t="n">
        <f aca="false">$C1071*VLOOKUP($B1071,FoodDB!$A$2:$I$1014,3,0)</f>
        <v>0</v>
      </c>
      <c r="E1071" s="0" t="n">
        <f aca="false">$C1071*VLOOKUP($B1071,FoodDB!$A$2:$I$1014,4,0)</f>
        <v>0</v>
      </c>
      <c r="F1071" s="0" t="n">
        <f aca="false">$C1071*VLOOKUP($B1071,FoodDB!$A$2:$I$1014,5,0)</f>
        <v>0</v>
      </c>
      <c r="G1071" s="0" t="n">
        <f aca="false">$C1071*VLOOKUP($B1071,FoodDB!$A$2:$I$1014,6,0)</f>
        <v>0</v>
      </c>
      <c r="H1071" s="0" t="n">
        <f aca="false">$C1071*VLOOKUP($B1071,FoodDB!$A$2:$I$1014,7,0)</f>
        <v>0</v>
      </c>
      <c r="I1071" s="0" t="n">
        <f aca="false">$C1071*VLOOKUP($B1071,FoodDB!$A$2:$I$1014,8,0)</f>
        <v>0</v>
      </c>
      <c r="J1071" s="0" t="n">
        <f aca="false">$C1071*VLOOKUP($B1071,FoodDB!$A$2:$I$1014,9,0)</f>
        <v>0</v>
      </c>
      <c r="L1071" s="0" t="n">
        <f aca="false">SUM(G1071:G1077)</f>
        <v>0</v>
      </c>
      <c r="M1071" s="0" t="n">
        <f aca="false">SUM(H1071:H1077)</f>
        <v>0</v>
      </c>
      <c r="N1071" s="0" t="n">
        <f aca="false">SUM(I1071:I1077)</f>
        <v>0</v>
      </c>
      <c r="O1071" s="0" t="n">
        <f aca="false">SUM(L1071:N1071)</f>
        <v>0</v>
      </c>
      <c r="P1071" s="100" t="n">
        <f aca="false">VLOOKUP($A1071,LossChart!$A$3:$AB$105,14,0)-L1071</f>
        <v>844.617148832937</v>
      </c>
      <c r="Q1071" s="100" t="n">
        <f aca="false">VLOOKUP($A1071,LossChart!$A$3:$AB$105,15,0)-M1071</f>
        <v>112</v>
      </c>
      <c r="R1071" s="100" t="n">
        <f aca="false">VLOOKUP($A1071,LossChart!$A$3:$AB$105,16,0)-N1071</f>
        <v>482.474652711422</v>
      </c>
      <c r="S1071" s="100" t="n">
        <f aca="false">VLOOKUP($A1071,LossChart!$A$3:$AB$105,17,0)-O1071</f>
        <v>1439.09180154436</v>
      </c>
    </row>
    <row r="1072" customFormat="false" ht="15" hidden="false" customHeight="false" outlineLevel="0" collapsed="false">
      <c r="B1072" s="96" t="s">
        <v>107</v>
      </c>
      <c r="C1072" s="97" t="n">
        <v>0</v>
      </c>
      <c r="D1072" s="0" t="n">
        <f aca="false">$C1072*VLOOKUP($B1072,FoodDB!$A$2:$I$1014,3,0)</f>
        <v>0</v>
      </c>
      <c r="E1072" s="0" t="n">
        <f aca="false">$C1072*VLOOKUP($B1072,FoodDB!$A$2:$I$1014,4,0)</f>
        <v>0</v>
      </c>
      <c r="F1072" s="0" t="n">
        <f aca="false">$C1072*VLOOKUP($B1072,FoodDB!$A$2:$I$1014,5,0)</f>
        <v>0</v>
      </c>
      <c r="G1072" s="0" t="n">
        <f aca="false">$C1072*VLOOKUP($B1072,FoodDB!$A$2:$I$1014,6,0)</f>
        <v>0</v>
      </c>
      <c r="H1072" s="0" t="n">
        <f aca="false">$C1072*VLOOKUP($B1072,FoodDB!$A$2:$I$1014,7,0)</f>
        <v>0</v>
      </c>
      <c r="I1072" s="0" t="n">
        <f aca="false">$C1072*VLOOKUP($B1072,FoodDB!$A$2:$I$1014,8,0)</f>
        <v>0</v>
      </c>
      <c r="J1072" s="0" t="n">
        <f aca="false">$C1072*VLOOKUP($B1072,FoodDB!$A$2:$I$1014,9,0)</f>
        <v>0</v>
      </c>
    </row>
    <row r="1073" customFormat="false" ht="15" hidden="false" customHeight="false" outlineLevel="0" collapsed="false">
      <c r="B1073" s="96" t="s">
        <v>107</v>
      </c>
      <c r="C1073" s="97" t="n">
        <v>0</v>
      </c>
      <c r="D1073" s="0" t="n">
        <f aca="false">$C1073*VLOOKUP($B1073,FoodDB!$A$2:$I$1014,3,0)</f>
        <v>0</v>
      </c>
      <c r="E1073" s="0" t="n">
        <f aca="false">$C1073*VLOOKUP($B1073,FoodDB!$A$2:$I$1014,4,0)</f>
        <v>0</v>
      </c>
      <c r="F1073" s="0" t="n">
        <f aca="false">$C1073*VLOOKUP($B1073,FoodDB!$A$2:$I$1014,5,0)</f>
        <v>0</v>
      </c>
      <c r="G1073" s="0" t="n">
        <f aca="false">$C1073*VLOOKUP($B1073,FoodDB!$A$2:$I$1014,6,0)</f>
        <v>0</v>
      </c>
      <c r="H1073" s="0" t="n">
        <f aca="false">$C1073*VLOOKUP($B1073,FoodDB!$A$2:$I$1014,7,0)</f>
        <v>0</v>
      </c>
      <c r="I1073" s="0" t="n">
        <f aca="false">$C1073*VLOOKUP($B1073,FoodDB!$A$2:$I$1014,8,0)</f>
        <v>0</v>
      </c>
      <c r="J1073" s="0" t="n">
        <f aca="false">$C1073*VLOOKUP($B1073,FoodDB!$A$2:$I$1014,9,0)</f>
        <v>0</v>
      </c>
    </row>
    <row r="1074" customFormat="false" ht="15" hidden="false" customHeight="false" outlineLevel="0" collapsed="false">
      <c r="B1074" s="96" t="s">
        <v>107</v>
      </c>
      <c r="C1074" s="97" t="n">
        <v>0</v>
      </c>
      <c r="D1074" s="0" t="n">
        <f aca="false">$C1074*VLOOKUP($B1074,FoodDB!$A$2:$I$1014,3,0)</f>
        <v>0</v>
      </c>
      <c r="E1074" s="0" t="n">
        <f aca="false">$C1074*VLOOKUP($B1074,FoodDB!$A$2:$I$1014,4,0)</f>
        <v>0</v>
      </c>
      <c r="F1074" s="0" t="n">
        <f aca="false">$C1074*VLOOKUP($B1074,FoodDB!$A$2:$I$1014,5,0)</f>
        <v>0</v>
      </c>
      <c r="G1074" s="0" t="n">
        <f aca="false">$C1074*VLOOKUP($B1074,FoodDB!$A$2:$I$1014,6,0)</f>
        <v>0</v>
      </c>
      <c r="H1074" s="0" t="n">
        <f aca="false">$C1074*VLOOKUP($B1074,FoodDB!$A$2:$I$1014,7,0)</f>
        <v>0</v>
      </c>
      <c r="I1074" s="0" t="n">
        <f aca="false">$C1074*VLOOKUP($B1074,FoodDB!$A$2:$I$1014,8,0)</f>
        <v>0</v>
      </c>
      <c r="J1074" s="0" t="n">
        <f aca="false">$C1074*VLOOKUP($B1074,FoodDB!$A$2:$I$1014,9,0)</f>
        <v>0</v>
      </c>
    </row>
    <row r="1075" customFormat="false" ht="15" hidden="false" customHeight="false" outlineLevel="0" collapsed="false">
      <c r="B1075" s="96" t="s">
        <v>107</v>
      </c>
      <c r="C1075" s="97" t="n">
        <v>0</v>
      </c>
      <c r="D1075" s="0" t="n">
        <f aca="false">$C1075*VLOOKUP($B1075,FoodDB!$A$2:$I$1014,3,0)</f>
        <v>0</v>
      </c>
      <c r="E1075" s="0" t="n">
        <f aca="false">$C1075*VLOOKUP($B1075,FoodDB!$A$2:$I$1014,4,0)</f>
        <v>0</v>
      </c>
      <c r="F1075" s="0" t="n">
        <f aca="false">$C1075*VLOOKUP($B1075,FoodDB!$A$2:$I$1014,5,0)</f>
        <v>0</v>
      </c>
      <c r="G1075" s="0" t="n">
        <f aca="false">$C1075*VLOOKUP($B1075,FoodDB!$A$2:$I$1014,6,0)</f>
        <v>0</v>
      </c>
      <c r="H1075" s="0" t="n">
        <f aca="false">$C1075*VLOOKUP($B1075,FoodDB!$A$2:$I$1014,7,0)</f>
        <v>0</v>
      </c>
      <c r="I1075" s="0" t="n">
        <f aca="false">$C1075*VLOOKUP($B1075,FoodDB!$A$2:$I$1014,8,0)</f>
        <v>0</v>
      </c>
      <c r="J1075" s="0" t="n">
        <f aca="false">$C1075*VLOOKUP($B1075,FoodDB!$A$2:$I$1014,9,0)</f>
        <v>0</v>
      </c>
    </row>
    <row r="1076" customFormat="false" ht="15" hidden="false" customHeight="false" outlineLevel="0" collapsed="false">
      <c r="B1076" s="96" t="s">
        <v>107</v>
      </c>
      <c r="C1076" s="97" t="n">
        <v>0</v>
      </c>
      <c r="D1076" s="0" t="n">
        <f aca="false">$C1076*VLOOKUP($B1076,FoodDB!$A$2:$I$1014,3,0)</f>
        <v>0</v>
      </c>
      <c r="E1076" s="0" t="n">
        <f aca="false">$C1076*VLOOKUP($B1076,FoodDB!$A$2:$I$1014,4,0)</f>
        <v>0</v>
      </c>
      <c r="F1076" s="0" t="n">
        <f aca="false">$C1076*VLOOKUP($B1076,FoodDB!$A$2:$I$1014,5,0)</f>
        <v>0</v>
      </c>
      <c r="G1076" s="0" t="n">
        <f aca="false">$C1076*VLOOKUP($B1076,FoodDB!$A$2:$I$1014,6,0)</f>
        <v>0</v>
      </c>
      <c r="H1076" s="0" t="n">
        <f aca="false">$C1076*VLOOKUP($B1076,FoodDB!$A$2:$I$1014,7,0)</f>
        <v>0</v>
      </c>
      <c r="I1076" s="0" t="n">
        <f aca="false">$C1076*VLOOKUP($B1076,FoodDB!$A$2:$I$1014,8,0)</f>
        <v>0</v>
      </c>
      <c r="J1076" s="0" t="n">
        <f aca="false">$C1076*VLOOKUP($B1076,FoodDB!$A$2:$I$1014,9,0)</f>
        <v>0</v>
      </c>
    </row>
    <row r="1077" customFormat="false" ht="15" hidden="false" customHeight="false" outlineLevel="0" collapsed="false">
      <c r="B1077" s="96" t="s">
        <v>107</v>
      </c>
      <c r="C1077" s="97" t="n">
        <v>0</v>
      </c>
      <c r="D1077" s="0" t="n">
        <f aca="false">$C1077*VLOOKUP($B1077,FoodDB!$A$2:$I$1014,3,0)</f>
        <v>0</v>
      </c>
      <c r="E1077" s="0" t="n">
        <f aca="false">$C1077*VLOOKUP($B1077,FoodDB!$A$2:$I$1014,4,0)</f>
        <v>0</v>
      </c>
      <c r="F1077" s="0" t="n">
        <f aca="false">$C1077*VLOOKUP($B1077,FoodDB!$A$2:$I$1014,5,0)</f>
        <v>0</v>
      </c>
      <c r="G1077" s="0" t="n">
        <f aca="false">$C1077*VLOOKUP($B1077,FoodDB!$A$2:$I$1014,6,0)</f>
        <v>0</v>
      </c>
      <c r="H1077" s="0" t="n">
        <f aca="false">$C1077*VLOOKUP($B1077,FoodDB!$A$2:$I$1014,7,0)</f>
        <v>0</v>
      </c>
      <c r="I1077" s="0" t="n">
        <f aca="false">$C1077*VLOOKUP($B1077,FoodDB!$A$2:$I$1014,8,0)</f>
        <v>0</v>
      </c>
      <c r="J1077" s="0" t="n">
        <f aca="false">$C1077*VLOOKUP($B1077,FoodDB!$A$2:$I$1014,9,0)</f>
        <v>0</v>
      </c>
    </row>
    <row r="1078" customFormat="false" ht="15" hidden="false" customHeight="false" outlineLevel="0" collapsed="false">
      <c r="A1078" s="0" t="s">
        <v>97</v>
      </c>
      <c r="G1078" s="0" t="n">
        <f aca="false">SUM(G1071:G1077)</f>
        <v>0</v>
      </c>
      <c r="H1078" s="0" t="n">
        <f aca="false">SUM(H1071:H1077)</f>
        <v>0</v>
      </c>
      <c r="I1078" s="0" t="n">
        <f aca="false">SUM(I1071:I1077)</f>
        <v>0</v>
      </c>
      <c r="J1078" s="0" t="n">
        <f aca="false">SUM(G1078:I1078)</f>
        <v>0</v>
      </c>
    </row>
    <row r="1079" customFormat="false" ht="15" hidden="false" customHeight="false" outlineLevel="0" collapsed="false">
      <c r="A1079" s="0" t="s">
        <v>101</v>
      </c>
      <c r="B1079" s="0" t="s">
        <v>102</v>
      </c>
      <c r="E1079" s="100"/>
      <c r="F1079" s="100"/>
      <c r="G1079" s="100" t="n">
        <f aca="false">VLOOKUP($A1071,LossChart!$A$3:$AB$105,14,0)</f>
        <v>844.617148832937</v>
      </c>
      <c r="H1079" s="100" t="n">
        <f aca="false">VLOOKUP($A1071,LossChart!$A$3:$AB$105,15,0)</f>
        <v>112</v>
      </c>
      <c r="I1079" s="100" t="n">
        <f aca="false">VLOOKUP($A1071,LossChart!$A$3:$AB$105,16,0)</f>
        <v>482.474652711422</v>
      </c>
      <c r="J1079" s="100" t="n">
        <f aca="false">VLOOKUP($A1071,LossChart!$A$3:$AB$105,17,0)</f>
        <v>1439.09180154436</v>
      </c>
      <c r="K1079" s="100"/>
    </row>
    <row r="1080" customFormat="false" ht="15" hidden="false" customHeight="false" outlineLevel="0" collapsed="false">
      <c r="A1080" s="0" t="s">
        <v>103</v>
      </c>
      <c r="G1080" s="0" t="n">
        <f aca="false">G1079-G1078</f>
        <v>844.617148832937</v>
      </c>
      <c r="H1080" s="0" t="n">
        <f aca="false">H1079-H1078</f>
        <v>112</v>
      </c>
      <c r="I1080" s="0" t="n">
        <f aca="false">I1079-I1078</f>
        <v>482.474652711422</v>
      </c>
      <c r="J1080" s="0" t="n">
        <f aca="false">J1079-J1078</f>
        <v>1439.09180154436</v>
      </c>
    </row>
    <row r="1082" customFormat="false" ht="60" hidden="false" customHeight="false" outlineLevel="0" collapsed="false">
      <c r="A1082" s="21" t="s">
        <v>63</v>
      </c>
      <c r="B1082" s="21" t="s">
        <v>92</v>
      </c>
      <c r="C1082" s="21" t="s">
        <v>93</v>
      </c>
      <c r="D1082" s="94" t="str">
        <f aca="false">FoodDB!$C$1</f>
        <v>Fat
(g)</v>
      </c>
      <c r="E1082" s="94" t="str">
        <f aca="false">FoodDB!$D$1</f>
        <v> Carbs
(g)</v>
      </c>
      <c r="F1082" s="94" t="str">
        <f aca="false">FoodDB!$E$1</f>
        <v>Protein
(g)</v>
      </c>
      <c r="G1082" s="94" t="str">
        <f aca="false">FoodDB!$F$1</f>
        <v>Fat
(Cal)</v>
      </c>
      <c r="H1082" s="94" t="str">
        <f aca="false">FoodDB!$G$1</f>
        <v>Carb
(Cal)</v>
      </c>
      <c r="I1082" s="94" t="str">
        <f aca="false">FoodDB!$H$1</f>
        <v>Protein
(Cal)</v>
      </c>
      <c r="J1082" s="94" t="str">
        <f aca="false">FoodDB!$I$1</f>
        <v>Total
Calories</v>
      </c>
      <c r="K1082" s="94"/>
      <c r="L1082" s="94" t="s">
        <v>109</v>
      </c>
      <c r="M1082" s="94" t="s">
        <v>110</v>
      </c>
      <c r="N1082" s="94" t="s">
        <v>111</v>
      </c>
      <c r="O1082" s="94" t="s">
        <v>112</v>
      </c>
      <c r="P1082" s="94" t="s">
        <v>117</v>
      </c>
      <c r="Q1082" s="94" t="s">
        <v>118</v>
      </c>
      <c r="R1082" s="94" t="s">
        <v>119</v>
      </c>
      <c r="S1082" s="94" t="s">
        <v>120</v>
      </c>
    </row>
    <row r="1083" customFormat="false" ht="15" hidden="false" customHeight="false" outlineLevel="0" collapsed="false">
      <c r="A1083" s="95" t="n">
        <f aca="false">A1071+1</f>
        <v>43084</v>
      </c>
      <c r="B1083" s="96" t="s">
        <v>107</v>
      </c>
      <c r="C1083" s="97" t="n">
        <v>0</v>
      </c>
      <c r="D1083" s="0" t="n">
        <f aca="false">$C1083*VLOOKUP($B1083,FoodDB!$A$2:$I$1014,3,0)</f>
        <v>0</v>
      </c>
      <c r="E1083" s="0" t="n">
        <f aca="false">$C1083*VLOOKUP($B1083,FoodDB!$A$2:$I$1014,4,0)</f>
        <v>0</v>
      </c>
      <c r="F1083" s="0" t="n">
        <f aca="false">$C1083*VLOOKUP($B1083,FoodDB!$A$2:$I$1014,5,0)</f>
        <v>0</v>
      </c>
      <c r="G1083" s="0" t="n">
        <f aca="false">$C1083*VLOOKUP($B1083,FoodDB!$A$2:$I$1014,6,0)</f>
        <v>0</v>
      </c>
      <c r="H1083" s="0" t="n">
        <f aca="false">$C1083*VLOOKUP($B1083,FoodDB!$A$2:$I$1014,7,0)</f>
        <v>0</v>
      </c>
      <c r="I1083" s="0" t="n">
        <f aca="false">$C1083*VLOOKUP($B1083,FoodDB!$A$2:$I$1014,8,0)</f>
        <v>0</v>
      </c>
      <c r="J1083" s="0" t="n">
        <f aca="false">$C1083*VLOOKUP($B1083,FoodDB!$A$2:$I$1014,9,0)</f>
        <v>0</v>
      </c>
      <c r="L1083" s="0" t="n">
        <f aca="false">SUM(G1083:G1089)</f>
        <v>0</v>
      </c>
      <c r="M1083" s="0" t="n">
        <f aca="false">SUM(H1083:H1089)</f>
        <v>0</v>
      </c>
      <c r="N1083" s="0" t="n">
        <f aca="false">SUM(I1083:I1089)</f>
        <v>0</v>
      </c>
      <c r="O1083" s="0" t="n">
        <f aca="false">SUM(L1083:N1083)</f>
        <v>0</v>
      </c>
      <c r="P1083" s="100" t="n">
        <f aca="false">VLOOKUP($A1083,LossChart!$A$3:$AB$105,14,0)-L1083</f>
        <v>844.4875535332</v>
      </c>
      <c r="Q1083" s="100" t="n">
        <f aca="false">VLOOKUP($A1083,LossChart!$A$3:$AB$105,15,0)-M1083</f>
        <v>116</v>
      </c>
      <c r="R1083" s="100" t="n">
        <f aca="false">VLOOKUP($A1083,LossChart!$A$3:$AB$105,16,0)-N1083</f>
        <v>482.474652711422</v>
      </c>
      <c r="S1083" s="100" t="n">
        <f aca="false">VLOOKUP($A1083,LossChart!$A$3:$AB$105,17,0)-O1083</f>
        <v>1442.96220624462</v>
      </c>
    </row>
    <row r="1084" customFormat="false" ht="15" hidden="false" customHeight="false" outlineLevel="0" collapsed="false">
      <c r="B1084" s="96" t="s">
        <v>107</v>
      </c>
      <c r="C1084" s="97" t="n">
        <v>0</v>
      </c>
      <c r="D1084" s="0" t="n">
        <f aca="false">$C1084*VLOOKUP($B1084,FoodDB!$A$2:$I$1014,3,0)</f>
        <v>0</v>
      </c>
      <c r="E1084" s="0" t="n">
        <f aca="false">$C1084*VLOOKUP($B1084,FoodDB!$A$2:$I$1014,4,0)</f>
        <v>0</v>
      </c>
      <c r="F1084" s="0" t="n">
        <f aca="false">$C1084*VLOOKUP($B1084,FoodDB!$A$2:$I$1014,5,0)</f>
        <v>0</v>
      </c>
      <c r="G1084" s="0" t="n">
        <f aca="false">$C1084*VLOOKUP($B1084,FoodDB!$A$2:$I$1014,6,0)</f>
        <v>0</v>
      </c>
      <c r="H1084" s="0" t="n">
        <f aca="false">$C1084*VLOOKUP($B1084,FoodDB!$A$2:$I$1014,7,0)</f>
        <v>0</v>
      </c>
      <c r="I1084" s="0" t="n">
        <f aca="false">$C1084*VLOOKUP($B1084,FoodDB!$A$2:$I$1014,8,0)</f>
        <v>0</v>
      </c>
      <c r="J1084" s="0" t="n">
        <f aca="false">$C1084*VLOOKUP($B1084,FoodDB!$A$2:$I$1014,9,0)</f>
        <v>0</v>
      </c>
    </row>
    <row r="1085" customFormat="false" ht="15" hidden="false" customHeight="false" outlineLevel="0" collapsed="false">
      <c r="B1085" s="96" t="s">
        <v>107</v>
      </c>
      <c r="C1085" s="97" t="n">
        <v>0</v>
      </c>
      <c r="D1085" s="0" t="n">
        <f aca="false">$C1085*VLOOKUP($B1085,FoodDB!$A$2:$I$1014,3,0)</f>
        <v>0</v>
      </c>
      <c r="E1085" s="0" t="n">
        <f aca="false">$C1085*VLOOKUP($B1085,FoodDB!$A$2:$I$1014,4,0)</f>
        <v>0</v>
      </c>
      <c r="F1085" s="0" t="n">
        <f aca="false">$C1085*VLOOKUP($B1085,FoodDB!$A$2:$I$1014,5,0)</f>
        <v>0</v>
      </c>
      <c r="G1085" s="0" t="n">
        <f aca="false">$C1085*VLOOKUP($B1085,FoodDB!$A$2:$I$1014,6,0)</f>
        <v>0</v>
      </c>
      <c r="H1085" s="0" t="n">
        <f aca="false">$C1085*VLOOKUP($B1085,FoodDB!$A$2:$I$1014,7,0)</f>
        <v>0</v>
      </c>
      <c r="I1085" s="0" t="n">
        <f aca="false">$C1085*VLOOKUP($B1085,FoodDB!$A$2:$I$1014,8,0)</f>
        <v>0</v>
      </c>
      <c r="J1085" s="0" t="n">
        <f aca="false">$C1085*VLOOKUP($B1085,FoodDB!$A$2:$I$1014,9,0)</f>
        <v>0</v>
      </c>
    </row>
    <row r="1086" customFormat="false" ht="15" hidden="false" customHeight="false" outlineLevel="0" collapsed="false">
      <c r="B1086" s="96" t="s">
        <v>107</v>
      </c>
      <c r="C1086" s="97" t="n">
        <v>0</v>
      </c>
      <c r="D1086" s="0" t="n">
        <f aca="false">$C1086*VLOOKUP($B1086,FoodDB!$A$2:$I$1014,3,0)</f>
        <v>0</v>
      </c>
      <c r="E1086" s="0" t="n">
        <f aca="false">$C1086*VLOOKUP($B1086,FoodDB!$A$2:$I$1014,4,0)</f>
        <v>0</v>
      </c>
      <c r="F1086" s="0" t="n">
        <f aca="false">$C1086*VLOOKUP($B1086,FoodDB!$A$2:$I$1014,5,0)</f>
        <v>0</v>
      </c>
      <c r="G1086" s="0" t="n">
        <f aca="false">$C1086*VLOOKUP($B1086,FoodDB!$A$2:$I$1014,6,0)</f>
        <v>0</v>
      </c>
      <c r="H1086" s="0" t="n">
        <f aca="false">$C1086*VLOOKUP($B1086,FoodDB!$A$2:$I$1014,7,0)</f>
        <v>0</v>
      </c>
      <c r="I1086" s="0" t="n">
        <f aca="false">$C1086*VLOOKUP($B1086,FoodDB!$A$2:$I$1014,8,0)</f>
        <v>0</v>
      </c>
      <c r="J1086" s="0" t="n">
        <f aca="false">$C1086*VLOOKUP($B1086,FoodDB!$A$2:$I$1014,9,0)</f>
        <v>0</v>
      </c>
    </row>
    <row r="1087" customFormat="false" ht="15" hidden="false" customHeight="false" outlineLevel="0" collapsed="false">
      <c r="B1087" s="96" t="s">
        <v>107</v>
      </c>
      <c r="C1087" s="97" t="n">
        <v>0</v>
      </c>
      <c r="D1087" s="0" t="n">
        <f aca="false">$C1087*VLOOKUP($B1087,FoodDB!$A$2:$I$1014,3,0)</f>
        <v>0</v>
      </c>
      <c r="E1087" s="0" t="n">
        <f aca="false">$C1087*VLOOKUP($B1087,FoodDB!$A$2:$I$1014,4,0)</f>
        <v>0</v>
      </c>
      <c r="F1087" s="0" t="n">
        <f aca="false">$C1087*VLOOKUP($B1087,FoodDB!$A$2:$I$1014,5,0)</f>
        <v>0</v>
      </c>
      <c r="G1087" s="0" t="n">
        <f aca="false">$C1087*VLOOKUP($B1087,FoodDB!$A$2:$I$1014,6,0)</f>
        <v>0</v>
      </c>
      <c r="H1087" s="0" t="n">
        <f aca="false">$C1087*VLOOKUP($B1087,FoodDB!$A$2:$I$1014,7,0)</f>
        <v>0</v>
      </c>
      <c r="I1087" s="0" t="n">
        <f aca="false">$C1087*VLOOKUP($B1087,FoodDB!$A$2:$I$1014,8,0)</f>
        <v>0</v>
      </c>
      <c r="J1087" s="0" t="n">
        <f aca="false">$C1087*VLOOKUP($B1087,FoodDB!$A$2:$I$1014,9,0)</f>
        <v>0</v>
      </c>
    </row>
    <row r="1088" customFormat="false" ht="15" hidden="false" customHeight="false" outlineLevel="0" collapsed="false">
      <c r="B1088" s="96" t="s">
        <v>107</v>
      </c>
      <c r="C1088" s="97" t="n">
        <v>0</v>
      </c>
      <c r="D1088" s="0" t="n">
        <f aca="false">$C1088*VLOOKUP($B1088,FoodDB!$A$2:$I$1014,3,0)</f>
        <v>0</v>
      </c>
      <c r="E1088" s="0" t="n">
        <f aca="false">$C1088*VLOOKUP($B1088,FoodDB!$A$2:$I$1014,4,0)</f>
        <v>0</v>
      </c>
      <c r="F1088" s="0" t="n">
        <f aca="false">$C1088*VLOOKUP($B1088,FoodDB!$A$2:$I$1014,5,0)</f>
        <v>0</v>
      </c>
      <c r="G1088" s="0" t="n">
        <f aca="false">$C1088*VLOOKUP($B1088,FoodDB!$A$2:$I$1014,6,0)</f>
        <v>0</v>
      </c>
      <c r="H1088" s="0" t="n">
        <f aca="false">$C1088*VLOOKUP($B1088,FoodDB!$A$2:$I$1014,7,0)</f>
        <v>0</v>
      </c>
      <c r="I1088" s="0" t="n">
        <f aca="false">$C1088*VLOOKUP($B1088,FoodDB!$A$2:$I$1014,8,0)</f>
        <v>0</v>
      </c>
      <c r="J1088" s="0" t="n">
        <f aca="false">$C1088*VLOOKUP($B1088,FoodDB!$A$2:$I$1014,9,0)</f>
        <v>0</v>
      </c>
    </row>
    <row r="1089" customFormat="false" ht="15" hidden="false" customHeight="false" outlineLevel="0" collapsed="false">
      <c r="B1089" s="96" t="s">
        <v>107</v>
      </c>
      <c r="C1089" s="97" t="n">
        <v>0</v>
      </c>
      <c r="D1089" s="0" t="n">
        <f aca="false">$C1089*VLOOKUP($B1089,FoodDB!$A$2:$I$1014,3,0)</f>
        <v>0</v>
      </c>
      <c r="E1089" s="0" t="n">
        <f aca="false">$C1089*VLOOKUP($B1089,FoodDB!$A$2:$I$1014,4,0)</f>
        <v>0</v>
      </c>
      <c r="F1089" s="0" t="n">
        <f aca="false">$C1089*VLOOKUP($B1089,FoodDB!$A$2:$I$1014,5,0)</f>
        <v>0</v>
      </c>
      <c r="G1089" s="0" t="n">
        <f aca="false">$C1089*VLOOKUP($B1089,FoodDB!$A$2:$I$1014,6,0)</f>
        <v>0</v>
      </c>
      <c r="H1089" s="0" t="n">
        <f aca="false">$C1089*VLOOKUP($B1089,FoodDB!$A$2:$I$1014,7,0)</f>
        <v>0</v>
      </c>
      <c r="I1089" s="0" t="n">
        <f aca="false">$C1089*VLOOKUP($B1089,FoodDB!$A$2:$I$1014,8,0)</f>
        <v>0</v>
      </c>
      <c r="J1089" s="0" t="n">
        <f aca="false">$C1089*VLOOKUP($B1089,FoodDB!$A$2:$I$1014,9,0)</f>
        <v>0</v>
      </c>
    </row>
    <row r="1090" customFormat="false" ht="15" hidden="false" customHeight="false" outlineLevel="0" collapsed="false">
      <c r="A1090" s="0" t="s">
        <v>97</v>
      </c>
      <c r="G1090" s="0" t="n">
        <f aca="false">SUM(G1083:G1089)</f>
        <v>0</v>
      </c>
      <c r="H1090" s="0" t="n">
        <f aca="false">SUM(H1083:H1089)</f>
        <v>0</v>
      </c>
      <c r="I1090" s="0" t="n">
        <f aca="false">SUM(I1083:I1089)</f>
        <v>0</v>
      </c>
      <c r="J1090" s="0" t="n">
        <f aca="false">SUM(G1090:I1090)</f>
        <v>0</v>
      </c>
    </row>
    <row r="1091" customFormat="false" ht="15" hidden="false" customHeight="false" outlineLevel="0" collapsed="false">
      <c r="A1091" s="0" t="s">
        <v>101</v>
      </c>
      <c r="B1091" s="0" t="s">
        <v>102</v>
      </c>
      <c r="E1091" s="100"/>
      <c r="F1091" s="100"/>
      <c r="G1091" s="100" t="n">
        <f aca="false">VLOOKUP($A1083,LossChart!$A$3:$AB$105,14,0)</f>
        <v>844.4875535332</v>
      </c>
      <c r="H1091" s="100" t="n">
        <f aca="false">VLOOKUP($A1083,LossChart!$A$3:$AB$105,15,0)</f>
        <v>116</v>
      </c>
      <c r="I1091" s="100" t="n">
        <f aca="false">VLOOKUP($A1083,LossChart!$A$3:$AB$105,16,0)</f>
        <v>482.474652711422</v>
      </c>
      <c r="J1091" s="100" t="n">
        <f aca="false">VLOOKUP($A1083,LossChart!$A$3:$AB$105,17,0)</f>
        <v>1442.96220624462</v>
      </c>
      <c r="K1091" s="100"/>
    </row>
    <row r="1092" customFormat="false" ht="15" hidden="false" customHeight="false" outlineLevel="0" collapsed="false">
      <c r="A1092" s="0" t="s">
        <v>103</v>
      </c>
      <c r="G1092" s="0" t="n">
        <f aca="false">G1091-G1090</f>
        <v>844.4875535332</v>
      </c>
      <c r="H1092" s="0" t="n">
        <f aca="false">H1091-H1090</f>
        <v>116</v>
      </c>
      <c r="I1092" s="0" t="n">
        <f aca="false">I1091-I1090</f>
        <v>482.474652711422</v>
      </c>
      <c r="J1092" s="0" t="n">
        <f aca="false">J1091-J1090</f>
        <v>1442.96220624462</v>
      </c>
    </row>
    <row r="1094" customFormat="false" ht="60" hidden="false" customHeight="false" outlineLevel="0" collapsed="false">
      <c r="A1094" s="21" t="s">
        <v>63</v>
      </c>
      <c r="B1094" s="21" t="s">
        <v>92</v>
      </c>
      <c r="C1094" s="21" t="s">
        <v>93</v>
      </c>
      <c r="D1094" s="94" t="str">
        <f aca="false">FoodDB!$C$1</f>
        <v>Fat
(g)</v>
      </c>
      <c r="E1094" s="94" t="str">
        <f aca="false">FoodDB!$D$1</f>
        <v> Carbs
(g)</v>
      </c>
      <c r="F1094" s="94" t="str">
        <f aca="false">FoodDB!$E$1</f>
        <v>Protein
(g)</v>
      </c>
      <c r="G1094" s="94" t="str">
        <f aca="false">FoodDB!$F$1</f>
        <v>Fat
(Cal)</v>
      </c>
      <c r="H1094" s="94" t="str">
        <f aca="false">FoodDB!$G$1</f>
        <v>Carb
(Cal)</v>
      </c>
      <c r="I1094" s="94" t="str">
        <f aca="false">FoodDB!$H$1</f>
        <v>Protein
(Cal)</v>
      </c>
      <c r="J1094" s="94" t="str">
        <f aca="false">FoodDB!$I$1</f>
        <v>Total
Calories</v>
      </c>
      <c r="K1094" s="94"/>
      <c r="L1094" s="94" t="s">
        <v>109</v>
      </c>
      <c r="M1094" s="94" t="s">
        <v>110</v>
      </c>
      <c r="N1094" s="94" t="s">
        <v>111</v>
      </c>
      <c r="O1094" s="94" t="s">
        <v>112</v>
      </c>
      <c r="P1094" s="94" t="s">
        <v>117</v>
      </c>
      <c r="Q1094" s="94" t="s">
        <v>118</v>
      </c>
      <c r="R1094" s="94" t="s">
        <v>119</v>
      </c>
      <c r="S1094" s="94" t="s">
        <v>120</v>
      </c>
    </row>
    <row r="1095" customFormat="false" ht="15" hidden="false" customHeight="false" outlineLevel="0" collapsed="false">
      <c r="A1095" s="95" t="n">
        <f aca="false">A1083+1</f>
        <v>43085</v>
      </c>
      <c r="B1095" s="96" t="s">
        <v>107</v>
      </c>
      <c r="C1095" s="97" t="n">
        <v>0</v>
      </c>
      <c r="D1095" s="0" t="n">
        <f aca="false">$C1095*VLOOKUP($B1095,FoodDB!$A$2:$I$1014,3,0)</f>
        <v>0</v>
      </c>
      <c r="E1095" s="0" t="n">
        <f aca="false">$C1095*VLOOKUP($B1095,FoodDB!$A$2:$I$1014,4,0)</f>
        <v>0</v>
      </c>
      <c r="F1095" s="0" t="n">
        <f aca="false">$C1095*VLOOKUP($B1095,FoodDB!$A$2:$I$1014,5,0)</f>
        <v>0</v>
      </c>
      <c r="G1095" s="0" t="n">
        <f aca="false">$C1095*VLOOKUP($B1095,FoodDB!$A$2:$I$1014,6,0)</f>
        <v>0</v>
      </c>
      <c r="H1095" s="0" t="n">
        <f aca="false">$C1095*VLOOKUP($B1095,FoodDB!$A$2:$I$1014,7,0)</f>
        <v>0</v>
      </c>
      <c r="I1095" s="0" t="n">
        <f aca="false">$C1095*VLOOKUP($B1095,FoodDB!$A$2:$I$1014,8,0)</f>
        <v>0</v>
      </c>
      <c r="J1095" s="0" t="n">
        <f aca="false">$C1095*VLOOKUP($B1095,FoodDB!$A$2:$I$1014,9,0)</f>
        <v>0</v>
      </c>
      <c r="L1095" s="0" t="n">
        <f aca="false">SUM(G1095:G1101)</f>
        <v>0</v>
      </c>
      <c r="M1095" s="0" t="n">
        <f aca="false">SUM(H1095:H1101)</f>
        <v>0</v>
      </c>
      <c r="N1095" s="0" t="n">
        <f aca="false">SUM(I1095:I1101)</f>
        <v>0</v>
      </c>
      <c r="O1095" s="0" t="n">
        <f aca="false">SUM(L1095:N1095)</f>
        <v>0</v>
      </c>
      <c r="P1095" s="100" t="n">
        <f aca="false">VLOOKUP($A1095,LossChart!$A$3:$AB$105,14,0)-L1095</f>
        <v>848.323677506116</v>
      </c>
      <c r="Q1095" s="100" t="n">
        <f aca="false">VLOOKUP($A1095,LossChart!$A$3:$AB$105,15,0)-M1095</f>
        <v>116</v>
      </c>
      <c r="R1095" s="100" t="n">
        <f aca="false">VLOOKUP($A1095,LossChart!$A$3:$AB$105,16,0)-N1095</f>
        <v>482.474652711422</v>
      </c>
      <c r="S1095" s="100" t="n">
        <f aca="false">VLOOKUP($A1095,LossChart!$A$3:$AB$105,17,0)-O1095</f>
        <v>1446.79833021754</v>
      </c>
    </row>
    <row r="1096" customFormat="false" ht="15" hidden="false" customHeight="false" outlineLevel="0" collapsed="false">
      <c r="B1096" s="96" t="s">
        <v>107</v>
      </c>
      <c r="C1096" s="97" t="n">
        <v>0</v>
      </c>
      <c r="D1096" s="0" t="n">
        <f aca="false">$C1096*VLOOKUP($B1096,FoodDB!$A$2:$I$1014,3,0)</f>
        <v>0</v>
      </c>
      <c r="E1096" s="0" t="n">
        <f aca="false">$C1096*VLOOKUP($B1096,FoodDB!$A$2:$I$1014,4,0)</f>
        <v>0</v>
      </c>
      <c r="F1096" s="0" t="n">
        <f aca="false">$C1096*VLOOKUP($B1096,FoodDB!$A$2:$I$1014,5,0)</f>
        <v>0</v>
      </c>
      <c r="G1096" s="0" t="n">
        <f aca="false">$C1096*VLOOKUP($B1096,FoodDB!$A$2:$I$1014,6,0)</f>
        <v>0</v>
      </c>
      <c r="H1096" s="0" t="n">
        <f aca="false">$C1096*VLOOKUP($B1096,FoodDB!$A$2:$I$1014,7,0)</f>
        <v>0</v>
      </c>
      <c r="I1096" s="0" t="n">
        <f aca="false">$C1096*VLOOKUP($B1096,FoodDB!$A$2:$I$1014,8,0)</f>
        <v>0</v>
      </c>
      <c r="J1096" s="0" t="n">
        <f aca="false">$C1096*VLOOKUP($B1096,FoodDB!$A$2:$I$1014,9,0)</f>
        <v>0</v>
      </c>
    </row>
    <row r="1097" customFormat="false" ht="15" hidden="false" customHeight="false" outlineLevel="0" collapsed="false">
      <c r="B1097" s="96" t="s">
        <v>107</v>
      </c>
      <c r="C1097" s="97" t="n">
        <v>0</v>
      </c>
      <c r="D1097" s="0" t="n">
        <f aca="false">$C1097*VLOOKUP($B1097,FoodDB!$A$2:$I$1014,3,0)</f>
        <v>0</v>
      </c>
      <c r="E1097" s="0" t="n">
        <f aca="false">$C1097*VLOOKUP($B1097,FoodDB!$A$2:$I$1014,4,0)</f>
        <v>0</v>
      </c>
      <c r="F1097" s="0" t="n">
        <f aca="false">$C1097*VLOOKUP($B1097,FoodDB!$A$2:$I$1014,5,0)</f>
        <v>0</v>
      </c>
      <c r="G1097" s="0" t="n">
        <f aca="false">$C1097*VLOOKUP($B1097,FoodDB!$A$2:$I$1014,6,0)</f>
        <v>0</v>
      </c>
      <c r="H1097" s="0" t="n">
        <f aca="false">$C1097*VLOOKUP($B1097,FoodDB!$A$2:$I$1014,7,0)</f>
        <v>0</v>
      </c>
      <c r="I1097" s="0" t="n">
        <f aca="false">$C1097*VLOOKUP($B1097,FoodDB!$A$2:$I$1014,8,0)</f>
        <v>0</v>
      </c>
      <c r="J1097" s="0" t="n">
        <f aca="false">$C1097*VLOOKUP($B1097,FoodDB!$A$2:$I$1014,9,0)</f>
        <v>0</v>
      </c>
    </row>
    <row r="1098" customFormat="false" ht="15" hidden="false" customHeight="false" outlineLevel="0" collapsed="false">
      <c r="B1098" s="96" t="s">
        <v>107</v>
      </c>
      <c r="C1098" s="97" t="n">
        <v>0</v>
      </c>
      <c r="D1098" s="0" t="n">
        <f aca="false">$C1098*VLOOKUP($B1098,FoodDB!$A$2:$I$1014,3,0)</f>
        <v>0</v>
      </c>
      <c r="E1098" s="0" t="n">
        <f aca="false">$C1098*VLOOKUP($B1098,FoodDB!$A$2:$I$1014,4,0)</f>
        <v>0</v>
      </c>
      <c r="F1098" s="0" t="n">
        <f aca="false">$C1098*VLOOKUP($B1098,FoodDB!$A$2:$I$1014,5,0)</f>
        <v>0</v>
      </c>
      <c r="G1098" s="0" t="n">
        <f aca="false">$C1098*VLOOKUP($B1098,FoodDB!$A$2:$I$1014,6,0)</f>
        <v>0</v>
      </c>
      <c r="H1098" s="0" t="n">
        <f aca="false">$C1098*VLOOKUP($B1098,FoodDB!$A$2:$I$1014,7,0)</f>
        <v>0</v>
      </c>
      <c r="I1098" s="0" t="n">
        <f aca="false">$C1098*VLOOKUP($B1098,FoodDB!$A$2:$I$1014,8,0)</f>
        <v>0</v>
      </c>
      <c r="J1098" s="0" t="n">
        <f aca="false">$C1098*VLOOKUP($B1098,FoodDB!$A$2:$I$1014,9,0)</f>
        <v>0</v>
      </c>
    </row>
    <row r="1099" customFormat="false" ht="15" hidden="false" customHeight="false" outlineLevel="0" collapsed="false">
      <c r="B1099" s="96" t="s">
        <v>107</v>
      </c>
      <c r="C1099" s="97" t="n">
        <v>0</v>
      </c>
      <c r="D1099" s="0" t="n">
        <f aca="false">$C1099*VLOOKUP($B1099,FoodDB!$A$2:$I$1014,3,0)</f>
        <v>0</v>
      </c>
      <c r="E1099" s="0" t="n">
        <f aca="false">$C1099*VLOOKUP($B1099,FoodDB!$A$2:$I$1014,4,0)</f>
        <v>0</v>
      </c>
      <c r="F1099" s="0" t="n">
        <f aca="false">$C1099*VLOOKUP($B1099,FoodDB!$A$2:$I$1014,5,0)</f>
        <v>0</v>
      </c>
      <c r="G1099" s="0" t="n">
        <f aca="false">$C1099*VLOOKUP($B1099,FoodDB!$A$2:$I$1014,6,0)</f>
        <v>0</v>
      </c>
      <c r="H1099" s="0" t="n">
        <f aca="false">$C1099*VLOOKUP($B1099,FoodDB!$A$2:$I$1014,7,0)</f>
        <v>0</v>
      </c>
      <c r="I1099" s="0" t="n">
        <f aca="false">$C1099*VLOOKUP($B1099,FoodDB!$A$2:$I$1014,8,0)</f>
        <v>0</v>
      </c>
      <c r="J1099" s="0" t="n">
        <f aca="false">$C1099*VLOOKUP($B1099,FoodDB!$A$2:$I$1014,9,0)</f>
        <v>0</v>
      </c>
    </row>
    <row r="1100" customFormat="false" ht="15" hidden="false" customHeight="false" outlineLevel="0" collapsed="false">
      <c r="B1100" s="96" t="s">
        <v>107</v>
      </c>
      <c r="C1100" s="97" t="n">
        <v>0</v>
      </c>
      <c r="D1100" s="0" t="n">
        <f aca="false">$C1100*VLOOKUP($B1100,FoodDB!$A$2:$I$1014,3,0)</f>
        <v>0</v>
      </c>
      <c r="E1100" s="0" t="n">
        <f aca="false">$C1100*VLOOKUP($B1100,FoodDB!$A$2:$I$1014,4,0)</f>
        <v>0</v>
      </c>
      <c r="F1100" s="0" t="n">
        <f aca="false">$C1100*VLOOKUP($B1100,FoodDB!$A$2:$I$1014,5,0)</f>
        <v>0</v>
      </c>
      <c r="G1100" s="0" t="n">
        <f aca="false">$C1100*VLOOKUP($B1100,FoodDB!$A$2:$I$1014,6,0)</f>
        <v>0</v>
      </c>
      <c r="H1100" s="0" t="n">
        <f aca="false">$C1100*VLOOKUP($B1100,FoodDB!$A$2:$I$1014,7,0)</f>
        <v>0</v>
      </c>
      <c r="I1100" s="0" t="n">
        <f aca="false">$C1100*VLOOKUP($B1100,FoodDB!$A$2:$I$1014,8,0)</f>
        <v>0</v>
      </c>
      <c r="J1100" s="0" t="n">
        <f aca="false">$C1100*VLOOKUP($B1100,FoodDB!$A$2:$I$1014,9,0)</f>
        <v>0</v>
      </c>
    </row>
    <row r="1101" customFormat="false" ht="15" hidden="false" customHeight="false" outlineLevel="0" collapsed="false">
      <c r="B1101" s="96" t="s">
        <v>107</v>
      </c>
      <c r="C1101" s="97" t="n">
        <v>0</v>
      </c>
      <c r="D1101" s="0" t="n">
        <f aca="false">$C1101*VLOOKUP($B1101,FoodDB!$A$2:$I$1014,3,0)</f>
        <v>0</v>
      </c>
      <c r="E1101" s="0" t="n">
        <f aca="false">$C1101*VLOOKUP($B1101,FoodDB!$A$2:$I$1014,4,0)</f>
        <v>0</v>
      </c>
      <c r="F1101" s="0" t="n">
        <f aca="false">$C1101*VLOOKUP($B1101,FoodDB!$A$2:$I$1014,5,0)</f>
        <v>0</v>
      </c>
      <c r="G1101" s="0" t="n">
        <f aca="false">$C1101*VLOOKUP($B1101,FoodDB!$A$2:$I$1014,6,0)</f>
        <v>0</v>
      </c>
      <c r="H1101" s="0" t="n">
        <f aca="false">$C1101*VLOOKUP($B1101,FoodDB!$A$2:$I$1014,7,0)</f>
        <v>0</v>
      </c>
      <c r="I1101" s="0" t="n">
        <f aca="false">$C1101*VLOOKUP($B1101,FoodDB!$A$2:$I$1014,8,0)</f>
        <v>0</v>
      </c>
      <c r="J1101" s="0" t="n">
        <f aca="false">$C1101*VLOOKUP($B1101,FoodDB!$A$2:$I$1014,9,0)</f>
        <v>0</v>
      </c>
    </row>
    <row r="1102" customFormat="false" ht="15" hidden="false" customHeight="false" outlineLevel="0" collapsed="false">
      <c r="A1102" s="0" t="s">
        <v>97</v>
      </c>
      <c r="G1102" s="0" t="n">
        <f aca="false">SUM(G1095:G1101)</f>
        <v>0</v>
      </c>
      <c r="H1102" s="0" t="n">
        <f aca="false">SUM(H1095:H1101)</f>
        <v>0</v>
      </c>
      <c r="I1102" s="0" t="n">
        <f aca="false">SUM(I1095:I1101)</f>
        <v>0</v>
      </c>
      <c r="J1102" s="0" t="n">
        <f aca="false">SUM(G1102:I1102)</f>
        <v>0</v>
      </c>
    </row>
    <row r="1103" customFormat="false" ht="15" hidden="false" customHeight="false" outlineLevel="0" collapsed="false">
      <c r="A1103" s="0" t="s">
        <v>101</v>
      </c>
      <c r="B1103" s="0" t="s">
        <v>102</v>
      </c>
      <c r="E1103" s="100"/>
      <c r="F1103" s="100"/>
      <c r="G1103" s="100" t="n">
        <f aca="false">VLOOKUP($A1095,LossChart!$A$3:$AB$105,14,0)</f>
        <v>848.323677506116</v>
      </c>
      <c r="H1103" s="100" t="n">
        <f aca="false">VLOOKUP($A1095,LossChart!$A$3:$AB$105,15,0)</f>
        <v>116</v>
      </c>
      <c r="I1103" s="100" t="n">
        <f aca="false">VLOOKUP($A1095,LossChart!$A$3:$AB$105,16,0)</f>
        <v>482.474652711422</v>
      </c>
      <c r="J1103" s="100" t="n">
        <f aca="false">VLOOKUP($A1095,LossChart!$A$3:$AB$105,17,0)</f>
        <v>1446.79833021754</v>
      </c>
      <c r="K1103" s="100"/>
    </row>
    <row r="1104" customFormat="false" ht="15" hidden="false" customHeight="false" outlineLevel="0" collapsed="false">
      <c r="A1104" s="0" t="s">
        <v>103</v>
      </c>
      <c r="G1104" s="0" t="n">
        <f aca="false">G1103-G1102</f>
        <v>848.323677506116</v>
      </c>
      <c r="H1104" s="0" t="n">
        <f aca="false">H1103-H1102</f>
        <v>116</v>
      </c>
      <c r="I1104" s="0" t="n">
        <f aca="false">I1103-I1102</f>
        <v>482.474652711422</v>
      </c>
      <c r="J1104" s="0" t="n">
        <f aca="false">J1103-J1102</f>
        <v>1446.79833021754</v>
      </c>
    </row>
    <row r="1106" customFormat="false" ht="60" hidden="false" customHeight="false" outlineLevel="0" collapsed="false">
      <c r="A1106" s="21" t="s">
        <v>63</v>
      </c>
      <c r="B1106" s="21" t="s">
        <v>92</v>
      </c>
      <c r="C1106" s="21" t="s">
        <v>93</v>
      </c>
      <c r="D1106" s="94" t="str">
        <f aca="false">FoodDB!$C$1</f>
        <v>Fat
(g)</v>
      </c>
      <c r="E1106" s="94" t="str">
        <f aca="false">FoodDB!$D$1</f>
        <v> Carbs
(g)</v>
      </c>
      <c r="F1106" s="94" t="str">
        <f aca="false">FoodDB!$E$1</f>
        <v>Protein
(g)</v>
      </c>
      <c r="G1106" s="94" t="str">
        <f aca="false">FoodDB!$F$1</f>
        <v>Fat
(Cal)</v>
      </c>
      <c r="H1106" s="94" t="str">
        <f aca="false">FoodDB!$G$1</f>
        <v>Carb
(Cal)</v>
      </c>
      <c r="I1106" s="94" t="str">
        <f aca="false">FoodDB!$H$1</f>
        <v>Protein
(Cal)</v>
      </c>
      <c r="J1106" s="94" t="str">
        <f aca="false">FoodDB!$I$1</f>
        <v>Total
Calories</v>
      </c>
      <c r="K1106" s="94"/>
      <c r="L1106" s="94" t="s">
        <v>109</v>
      </c>
      <c r="M1106" s="94" t="s">
        <v>110</v>
      </c>
      <c r="N1106" s="94" t="s">
        <v>111</v>
      </c>
      <c r="O1106" s="94" t="s">
        <v>112</v>
      </c>
      <c r="P1106" s="94" t="s">
        <v>117</v>
      </c>
      <c r="Q1106" s="94" t="s">
        <v>118</v>
      </c>
      <c r="R1106" s="94" t="s">
        <v>119</v>
      </c>
      <c r="S1106" s="94" t="s">
        <v>120</v>
      </c>
    </row>
    <row r="1107" customFormat="false" ht="15" hidden="false" customHeight="false" outlineLevel="0" collapsed="false">
      <c r="A1107" s="95" t="n">
        <f aca="false">A1095+1</f>
        <v>43086</v>
      </c>
      <c r="B1107" s="96" t="s">
        <v>107</v>
      </c>
      <c r="C1107" s="97" t="n">
        <v>0</v>
      </c>
      <c r="D1107" s="0" t="n">
        <f aca="false">$C1107*VLOOKUP($B1107,FoodDB!$A$2:$I$1014,3,0)</f>
        <v>0</v>
      </c>
      <c r="E1107" s="0" t="n">
        <f aca="false">$C1107*VLOOKUP($B1107,FoodDB!$A$2:$I$1014,4,0)</f>
        <v>0</v>
      </c>
      <c r="F1107" s="0" t="n">
        <f aca="false">$C1107*VLOOKUP($B1107,FoodDB!$A$2:$I$1014,5,0)</f>
        <v>0</v>
      </c>
      <c r="G1107" s="0" t="n">
        <f aca="false">$C1107*VLOOKUP($B1107,FoodDB!$A$2:$I$1014,6,0)</f>
        <v>0</v>
      </c>
      <c r="H1107" s="0" t="n">
        <f aca="false">$C1107*VLOOKUP($B1107,FoodDB!$A$2:$I$1014,7,0)</f>
        <v>0</v>
      </c>
      <c r="I1107" s="0" t="n">
        <f aca="false">$C1107*VLOOKUP($B1107,FoodDB!$A$2:$I$1014,8,0)</f>
        <v>0</v>
      </c>
      <c r="J1107" s="0" t="n">
        <f aca="false">$C1107*VLOOKUP($B1107,FoodDB!$A$2:$I$1014,9,0)</f>
        <v>0</v>
      </c>
      <c r="L1107" s="0" t="n">
        <f aca="false">SUM(G1107:G1113)</f>
        <v>0</v>
      </c>
      <c r="M1107" s="0" t="n">
        <f aca="false">SUM(H1107:H1113)</f>
        <v>0</v>
      </c>
      <c r="N1107" s="0" t="n">
        <f aca="false">SUM(I1107:I1113)</f>
        <v>0</v>
      </c>
      <c r="O1107" s="0" t="n">
        <f aca="false">SUM(L1107:N1107)</f>
        <v>0</v>
      </c>
      <c r="P1107" s="100" t="n">
        <f aca="false">VLOOKUP($A1107,LossChart!$A$3:$AB$105,14,0)-L1107</f>
        <v>852.125824380988</v>
      </c>
      <c r="Q1107" s="100" t="n">
        <f aca="false">VLOOKUP($A1107,LossChart!$A$3:$AB$105,15,0)-M1107</f>
        <v>116</v>
      </c>
      <c r="R1107" s="100" t="n">
        <f aca="false">VLOOKUP($A1107,LossChart!$A$3:$AB$105,16,0)-N1107</f>
        <v>482.474652711422</v>
      </c>
      <c r="S1107" s="100" t="n">
        <f aca="false">VLOOKUP($A1107,LossChart!$A$3:$AB$105,17,0)-O1107</f>
        <v>1450.60047709241</v>
      </c>
    </row>
    <row r="1108" customFormat="false" ht="15" hidden="false" customHeight="false" outlineLevel="0" collapsed="false">
      <c r="B1108" s="96" t="s">
        <v>107</v>
      </c>
      <c r="C1108" s="97" t="n">
        <v>0</v>
      </c>
      <c r="D1108" s="0" t="n">
        <f aca="false">$C1108*VLOOKUP($B1108,FoodDB!$A$2:$I$1014,3,0)</f>
        <v>0</v>
      </c>
      <c r="E1108" s="0" t="n">
        <f aca="false">$C1108*VLOOKUP($B1108,FoodDB!$A$2:$I$1014,4,0)</f>
        <v>0</v>
      </c>
      <c r="F1108" s="0" t="n">
        <f aca="false">$C1108*VLOOKUP($B1108,FoodDB!$A$2:$I$1014,5,0)</f>
        <v>0</v>
      </c>
      <c r="G1108" s="0" t="n">
        <f aca="false">$C1108*VLOOKUP($B1108,FoodDB!$A$2:$I$1014,6,0)</f>
        <v>0</v>
      </c>
      <c r="H1108" s="0" t="n">
        <f aca="false">$C1108*VLOOKUP($B1108,FoodDB!$A$2:$I$1014,7,0)</f>
        <v>0</v>
      </c>
      <c r="I1108" s="0" t="n">
        <f aca="false">$C1108*VLOOKUP($B1108,FoodDB!$A$2:$I$1014,8,0)</f>
        <v>0</v>
      </c>
      <c r="J1108" s="0" t="n">
        <f aca="false">$C1108*VLOOKUP($B1108,FoodDB!$A$2:$I$1014,9,0)</f>
        <v>0</v>
      </c>
    </row>
    <row r="1109" customFormat="false" ht="15" hidden="false" customHeight="false" outlineLevel="0" collapsed="false">
      <c r="B1109" s="96" t="s">
        <v>107</v>
      </c>
      <c r="C1109" s="97" t="n">
        <v>0</v>
      </c>
      <c r="D1109" s="0" t="n">
        <f aca="false">$C1109*VLOOKUP($B1109,FoodDB!$A$2:$I$1014,3,0)</f>
        <v>0</v>
      </c>
      <c r="E1109" s="0" t="n">
        <f aca="false">$C1109*VLOOKUP($B1109,FoodDB!$A$2:$I$1014,4,0)</f>
        <v>0</v>
      </c>
      <c r="F1109" s="0" t="n">
        <f aca="false">$C1109*VLOOKUP($B1109,FoodDB!$A$2:$I$1014,5,0)</f>
        <v>0</v>
      </c>
      <c r="G1109" s="0" t="n">
        <f aca="false">$C1109*VLOOKUP($B1109,FoodDB!$A$2:$I$1014,6,0)</f>
        <v>0</v>
      </c>
      <c r="H1109" s="0" t="n">
        <f aca="false">$C1109*VLOOKUP($B1109,FoodDB!$A$2:$I$1014,7,0)</f>
        <v>0</v>
      </c>
      <c r="I1109" s="0" t="n">
        <f aca="false">$C1109*VLOOKUP($B1109,FoodDB!$A$2:$I$1014,8,0)</f>
        <v>0</v>
      </c>
      <c r="J1109" s="0" t="n">
        <f aca="false">$C1109*VLOOKUP($B1109,FoodDB!$A$2:$I$1014,9,0)</f>
        <v>0</v>
      </c>
    </row>
    <row r="1110" customFormat="false" ht="15" hidden="false" customHeight="false" outlineLevel="0" collapsed="false">
      <c r="B1110" s="96" t="s">
        <v>107</v>
      </c>
      <c r="C1110" s="97" t="n">
        <v>0</v>
      </c>
      <c r="D1110" s="0" t="n">
        <f aca="false">$C1110*VLOOKUP($B1110,FoodDB!$A$2:$I$1014,3,0)</f>
        <v>0</v>
      </c>
      <c r="E1110" s="0" t="n">
        <f aca="false">$C1110*VLOOKUP($B1110,FoodDB!$A$2:$I$1014,4,0)</f>
        <v>0</v>
      </c>
      <c r="F1110" s="0" t="n">
        <f aca="false">$C1110*VLOOKUP($B1110,FoodDB!$A$2:$I$1014,5,0)</f>
        <v>0</v>
      </c>
      <c r="G1110" s="0" t="n">
        <f aca="false">$C1110*VLOOKUP($B1110,FoodDB!$A$2:$I$1014,6,0)</f>
        <v>0</v>
      </c>
      <c r="H1110" s="0" t="n">
        <f aca="false">$C1110*VLOOKUP($B1110,FoodDB!$A$2:$I$1014,7,0)</f>
        <v>0</v>
      </c>
      <c r="I1110" s="0" t="n">
        <f aca="false">$C1110*VLOOKUP($B1110,FoodDB!$A$2:$I$1014,8,0)</f>
        <v>0</v>
      </c>
      <c r="J1110" s="0" t="n">
        <f aca="false">$C1110*VLOOKUP($B1110,FoodDB!$A$2:$I$1014,9,0)</f>
        <v>0</v>
      </c>
    </row>
    <row r="1111" customFormat="false" ht="15" hidden="false" customHeight="false" outlineLevel="0" collapsed="false">
      <c r="B1111" s="96" t="s">
        <v>107</v>
      </c>
      <c r="C1111" s="97" t="n">
        <v>0</v>
      </c>
      <c r="D1111" s="0" t="n">
        <f aca="false">$C1111*VLOOKUP($B1111,FoodDB!$A$2:$I$1014,3,0)</f>
        <v>0</v>
      </c>
      <c r="E1111" s="0" t="n">
        <f aca="false">$C1111*VLOOKUP($B1111,FoodDB!$A$2:$I$1014,4,0)</f>
        <v>0</v>
      </c>
      <c r="F1111" s="0" t="n">
        <f aca="false">$C1111*VLOOKUP($B1111,FoodDB!$A$2:$I$1014,5,0)</f>
        <v>0</v>
      </c>
      <c r="G1111" s="0" t="n">
        <f aca="false">$C1111*VLOOKUP($B1111,FoodDB!$A$2:$I$1014,6,0)</f>
        <v>0</v>
      </c>
      <c r="H1111" s="0" t="n">
        <f aca="false">$C1111*VLOOKUP($B1111,FoodDB!$A$2:$I$1014,7,0)</f>
        <v>0</v>
      </c>
      <c r="I1111" s="0" t="n">
        <f aca="false">$C1111*VLOOKUP($B1111,FoodDB!$A$2:$I$1014,8,0)</f>
        <v>0</v>
      </c>
      <c r="J1111" s="0" t="n">
        <f aca="false">$C1111*VLOOKUP($B1111,FoodDB!$A$2:$I$1014,9,0)</f>
        <v>0</v>
      </c>
    </row>
    <row r="1112" customFormat="false" ht="15" hidden="false" customHeight="false" outlineLevel="0" collapsed="false">
      <c r="B1112" s="96" t="s">
        <v>107</v>
      </c>
      <c r="C1112" s="97" t="n">
        <v>0</v>
      </c>
      <c r="D1112" s="0" t="n">
        <f aca="false">$C1112*VLOOKUP($B1112,FoodDB!$A$2:$I$1014,3,0)</f>
        <v>0</v>
      </c>
      <c r="E1112" s="0" t="n">
        <f aca="false">$C1112*VLOOKUP($B1112,FoodDB!$A$2:$I$1014,4,0)</f>
        <v>0</v>
      </c>
      <c r="F1112" s="0" t="n">
        <f aca="false">$C1112*VLOOKUP($B1112,FoodDB!$A$2:$I$1014,5,0)</f>
        <v>0</v>
      </c>
      <c r="G1112" s="0" t="n">
        <f aca="false">$C1112*VLOOKUP($B1112,FoodDB!$A$2:$I$1014,6,0)</f>
        <v>0</v>
      </c>
      <c r="H1112" s="0" t="n">
        <f aca="false">$C1112*VLOOKUP($B1112,FoodDB!$A$2:$I$1014,7,0)</f>
        <v>0</v>
      </c>
      <c r="I1112" s="0" t="n">
        <f aca="false">$C1112*VLOOKUP($B1112,FoodDB!$A$2:$I$1014,8,0)</f>
        <v>0</v>
      </c>
      <c r="J1112" s="0" t="n">
        <f aca="false">$C1112*VLOOKUP($B1112,FoodDB!$A$2:$I$1014,9,0)</f>
        <v>0</v>
      </c>
    </row>
    <row r="1113" customFormat="false" ht="15" hidden="false" customHeight="false" outlineLevel="0" collapsed="false">
      <c r="B1113" s="96" t="s">
        <v>107</v>
      </c>
      <c r="C1113" s="97" t="n">
        <v>0</v>
      </c>
      <c r="D1113" s="0" t="n">
        <f aca="false">$C1113*VLOOKUP($B1113,FoodDB!$A$2:$I$1014,3,0)</f>
        <v>0</v>
      </c>
      <c r="E1113" s="0" t="n">
        <f aca="false">$C1113*VLOOKUP($B1113,FoodDB!$A$2:$I$1014,4,0)</f>
        <v>0</v>
      </c>
      <c r="F1113" s="0" t="n">
        <f aca="false">$C1113*VLOOKUP($B1113,FoodDB!$A$2:$I$1014,5,0)</f>
        <v>0</v>
      </c>
      <c r="G1113" s="0" t="n">
        <f aca="false">$C1113*VLOOKUP($B1113,FoodDB!$A$2:$I$1014,6,0)</f>
        <v>0</v>
      </c>
      <c r="H1113" s="0" t="n">
        <f aca="false">$C1113*VLOOKUP($B1113,FoodDB!$A$2:$I$1014,7,0)</f>
        <v>0</v>
      </c>
      <c r="I1113" s="0" t="n">
        <f aca="false">$C1113*VLOOKUP($B1113,FoodDB!$A$2:$I$1014,8,0)</f>
        <v>0</v>
      </c>
      <c r="J1113" s="0" t="n">
        <f aca="false">$C1113*VLOOKUP($B1113,FoodDB!$A$2:$I$1014,9,0)</f>
        <v>0</v>
      </c>
    </row>
    <row r="1114" customFormat="false" ht="15" hidden="false" customHeight="false" outlineLevel="0" collapsed="false">
      <c r="A1114" s="0" t="s">
        <v>97</v>
      </c>
      <c r="G1114" s="0" t="n">
        <f aca="false">SUM(G1107:G1113)</f>
        <v>0</v>
      </c>
      <c r="H1114" s="0" t="n">
        <f aca="false">SUM(H1107:H1113)</f>
        <v>0</v>
      </c>
      <c r="I1114" s="0" t="n">
        <f aca="false">SUM(I1107:I1113)</f>
        <v>0</v>
      </c>
      <c r="J1114" s="0" t="n">
        <f aca="false">SUM(G1114:I1114)</f>
        <v>0</v>
      </c>
    </row>
    <row r="1115" customFormat="false" ht="15" hidden="false" customHeight="false" outlineLevel="0" collapsed="false">
      <c r="A1115" s="0" t="s">
        <v>101</v>
      </c>
      <c r="B1115" s="0" t="s">
        <v>102</v>
      </c>
      <c r="E1115" s="100"/>
      <c r="F1115" s="100"/>
      <c r="G1115" s="100" t="n">
        <f aca="false">VLOOKUP($A1107,LossChart!$A$3:$AB$105,14,0)</f>
        <v>852.125824380988</v>
      </c>
      <c r="H1115" s="100" t="n">
        <f aca="false">VLOOKUP($A1107,LossChart!$A$3:$AB$105,15,0)</f>
        <v>116</v>
      </c>
      <c r="I1115" s="100" t="n">
        <f aca="false">VLOOKUP($A1107,LossChart!$A$3:$AB$105,16,0)</f>
        <v>482.474652711422</v>
      </c>
      <c r="J1115" s="100" t="n">
        <f aca="false">VLOOKUP($A1107,LossChart!$A$3:$AB$105,17,0)</f>
        <v>1450.60047709241</v>
      </c>
      <c r="K1115" s="100"/>
    </row>
    <row r="1116" customFormat="false" ht="15" hidden="false" customHeight="false" outlineLevel="0" collapsed="false">
      <c r="A1116" s="0" t="s">
        <v>103</v>
      </c>
      <c r="G1116" s="0" t="n">
        <f aca="false">G1115-G1114</f>
        <v>852.125824380988</v>
      </c>
      <c r="H1116" s="0" t="n">
        <f aca="false">H1115-H1114</f>
        <v>116</v>
      </c>
      <c r="I1116" s="0" t="n">
        <f aca="false">I1115-I1114</f>
        <v>482.474652711422</v>
      </c>
      <c r="J1116" s="0" t="n">
        <f aca="false">J1115-J1114</f>
        <v>1450.60047709241</v>
      </c>
    </row>
    <row r="1118" customFormat="false" ht="60" hidden="false" customHeight="false" outlineLevel="0" collapsed="false">
      <c r="A1118" s="21" t="s">
        <v>63</v>
      </c>
      <c r="B1118" s="21" t="s">
        <v>92</v>
      </c>
      <c r="C1118" s="21" t="s">
        <v>93</v>
      </c>
      <c r="D1118" s="94" t="str">
        <f aca="false">FoodDB!$C$1</f>
        <v>Fat
(g)</v>
      </c>
      <c r="E1118" s="94" t="str">
        <f aca="false">FoodDB!$D$1</f>
        <v> Carbs
(g)</v>
      </c>
      <c r="F1118" s="94" t="str">
        <f aca="false">FoodDB!$E$1</f>
        <v>Protein
(g)</v>
      </c>
      <c r="G1118" s="94" t="str">
        <f aca="false">FoodDB!$F$1</f>
        <v>Fat
(Cal)</v>
      </c>
      <c r="H1118" s="94" t="str">
        <f aca="false">FoodDB!$G$1</f>
        <v>Carb
(Cal)</v>
      </c>
      <c r="I1118" s="94" t="str">
        <f aca="false">FoodDB!$H$1</f>
        <v>Protein
(Cal)</v>
      </c>
      <c r="J1118" s="94" t="str">
        <f aca="false">FoodDB!$I$1</f>
        <v>Total
Calories</v>
      </c>
      <c r="K1118" s="94"/>
      <c r="L1118" s="94" t="s">
        <v>109</v>
      </c>
      <c r="M1118" s="94" t="s">
        <v>110</v>
      </c>
      <c r="N1118" s="94" t="s">
        <v>111</v>
      </c>
      <c r="O1118" s="94" t="s">
        <v>112</v>
      </c>
      <c r="P1118" s="94" t="s">
        <v>117</v>
      </c>
      <c r="Q1118" s="94" t="s">
        <v>118</v>
      </c>
      <c r="R1118" s="94" t="s">
        <v>119</v>
      </c>
      <c r="S1118" s="94" t="s">
        <v>120</v>
      </c>
    </row>
    <row r="1119" customFormat="false" ht="15" hidden="false" customHeight="false" outlineLevel="0" collapsed="false">
      <c r="A1119" s="95" t="n">
        <f aca="false">A1107+1</f>
        <v>43087</v>
      </c>
      <c r="B1119" s="96" t="s">
        <v>107</v>
      </c>
      <c r="C1119" s="97" t="n">
        <v>0</v>
      </c>
      <c r="D1119" s="0" t="n">
        <f aca="false">$C1119*VLOOKUP($B1119,FoodDB!$A$2:$I$1014,3,0)</f>
        <v>0</v>
      </c>
      <c r="E1119" s="0" t="n">
        <f aca="false">$C1119*VLOOKUP($B1119,FoodDB!$A$2:$I$1014,4,0)</f>
        <v>0</v>
      </c>
      <c r="F1119" s="0" t="n">
        <f aca="false">$C1119*VLOOKUP($B1119,FoodDB!$A$2:$I$1014,5,0)</f>
        <v>0</v>
      </c>
      <c r="G1119" s="0" t="n">
        <f aca="false">$C1119*VLOOKUP($B1119,FoodDB!$A$2:$I$1014,6,0)</f>
        <v>0</v>
      </c>
      <c r="H1119" s="0" t="n">
        <f aca="false">$C1119*VLOOKUP($B1119,FoodDB!$A$2:$I$1014,7,0)</f>
        <v>0</v>
      </c>
      <c r="I1119" s="0" t="n">
        <f aca="false">$C1119*VLOOKUP($B1119,FoodDB!$A$2:$I$1014,8,0)</f>
        <v>0</v>
      </c>
      <c r="J1119" s="0" t="n">
        <f aca="false">$C1119*VLOOKUP($B1119,FoodDB!$A$2:$I$1014,9,0)</f>
        <v>0</v>
      </c>
      <c r="L1119" s="0" t="n">
        <f aca="false">SUM(G1119:G1125)</f>
        <v>0</v>
      </c>
      <c r="M1119" s="0" t="n">
        <f aca="false">SUM(H1119:H1125)</f>
        <v>0</v>
      </c>
      <c r="N1119" s="0" t="n">
        <f aca="false">SUM(I1119:I1125)</f>
        <v>0</v>
      </c>
      <c r="O1119" s="0" t="n">
        <f aca="false">SUM(L1119:N1119)</f>
        <v>0</v>
      </c>
      <c r="P1119" s="100" t="n">
        <f aca="false">VLOOKUP($A1119,LossChart!$A$3:$AB$105,14,0)-L1119</f>
        <v>855.894295097825</v>
      </c>
      <c r="Q1119" s="100" t="n">
        <f aca="false">VLOOKUP($A1119,LossChart!$A$3:$AB$105,15,0)-M1119</f>
        <v>116</v>
      </c>
      <c r="R1119" s="100" t="n">
        <f aca="false">VLOOKUP($A1119,LossChart!$A$3:$AB$105,16,0)-N1119</f>
        <v>482.474652711422</v>
      </c>
      <c r="S1119" s="100" t="n">
        <f aca="false">VLOOKUP($A1119,LossChart!$A$3:$AB$105,17,0)-O1119</f>
        <v>1454.36894780925</v>
      </c>
    </row>
    <row r="1120" customFormat="false" ht="15" hidden="false" customHeight="false" outlineLevel="0" collapsed="false">
      <c r="B1120" s="96" t="s">
        <v>107</v>
      </c>
      <c r="C1120" s="97" t="n">
        <v>0</v>
      </c>
      <c r="D1120" s="0" t="n">
        <f aca="false">$C1120*VLOOKUP($B1120,FoodDB!$A$2:$I$1014,3,0)</f>
        <v>0</v>
      </c>
      <c r="E1120" s="0" t="n">
        <f aca="false">$C1120*VLOOKUP($B1120,FoodDB!$A$2:$I$1014,4,0)</f>
        <v>0</v>
      </c>
      <c r="F1120" s="0" t="n">
        <f aca="false">$C1120*VLOOKUP($B1120,FoodDB!$A$2:$I$1014,5,0)</f>
        <v>0</v>
      </c>
      <c r="G1120" s="0" t="n">
        <f aca="false">$C1120*VLOOKUP($B1120,FoodDB!$A$2:$I$1014,6,0)</f>
        <v>0</v>
      </c>
      <c r="H1120" s="0" t="n">
        <f aca="false">$C1120*VLOOKUP($B1120,FoodDB!$A$2:$I$1014,7,0)</f>
        <v>0</v>
      </c>
      <c r="I1120" s="0" t="n">
        <f aca="false">$C1120*VLOOKUP($B1120,FoodDB!$A$2:$I$1014,8,0)</f>
        <v>0</v>
      </c>
      <c r="J1120" s="0" t="n">
        <f aca="false">$C1120*VLOOKUP($B1120,FoodDB!$A$2:$I$1014,9,0)</f>
        <v>0</v>
      </c>
    </row>
    <row r="1121" customFormat="false" ht="15" hidden="false" customHeight="false" outlineLevel="0" collapsed="false">
      <c r="B1121" s="96" t="s">
        <v>107</v>
      </c>
      <c r="C1121" s="97" t="n">
        <v>0</v>
      </c>
      <c r="D1121" s="0" t="n">
        <f aca="false">$C1121*VLOOKUP($B1121,FoodDB!$A$2:$I$1014,3,0)</f>
        <v>0</v>
      </c>
      <c r="E1121" s="0" t="n">
        <f aca="false">$C1121*VLOOKUP($B1121,FoodDB!$A$2:$I$1014,4,0)</f>
        <v>0</v>
      </c>
      <c r="F1121" s="0" t="n">
        <f aca="false">$C1121*VLOOKUP($B1121,FoodDB!$A$2:$I$1014,5,0)</f>
        <v>0</v>
      </c>
      <c r="G1121" s="0" t="n">
        <f aca="false">$C1121*VLOOKUP($B1121,FoodDB!$A$2:$I$1014,6,0)</f>
        <v>0</v>
      </c>
      <c r="H1121" s="0" t="n">
        <f aca="false">$C1121*VLOOKUP($B1121,FoodDB!$A$2:$I$1014,7,0)</f>
        <v>0</v>
      </c>
      <c r="I1121" s="0" t="n">
        <f aca="false">$C1121*VLOOKUP($B1121,FoodDB!$A$2:$I$1014,8,0)</f>
        <v>0</v>
      </c>
      <c r="J1121" s="0" t="n">
        <f aca="false">$C1121*VLOOKUP($B1121,FoodDB!$A$2:$I$1014,9,0)</f>
        <v>0</v>
      </c>
    </row>
    <row r="1122" customFormat="false" ht="15" hidden="false" customHeight="false" outlineLevel="0" collapsed="false">
      <c r="B1122" s="96" t="s">
        <v>107</v>
      </c>
      <c r="C1122" s="97" t="n">
        <v>0</v>
      </c>
      <c r="D1122" s="0" t="n">
        <f aca="false">$C1122*VLOOKUP($B1122,FoodDB!$A$2:$I$1014,3,0)</f>
        <v>0</v>
      </c>
      <c r="E1122" s="0" t="n">
        <f aca="false">$C1122*VLOOKUP($B1122,FoodDB!$A$2:$I$1014,4,0)</f>
        <v>0</v>
      </c>
      <c r="F1122" s="0" t="n">
        <f aca="false">$C1122*VLOOKUP($B1122,FoodDB!$A$2:$I$1014,5,0)</f>
        <v>0</v>
      </c>
      <c r="G1122" s="0" t="n">
        <f aca="false">$C1122*VLOOKUP($B1122,FoodDB!$A$2:$I$1014,6,0)</f>
        <v>0</v>
      </c>
      <c r="H1122" s="0" t="n">
        <f aca="false">$C1122*VLOOKUP($B1122,FoodDB!$A$2:$I$1014,7,0)</f>
        <v>0</v>
      </c>
      <c r="I1122" s="0" t="n">
        <f aca="false">$C1122*VLOOKUP($B1122,FoodDB!$A$2:$I$1014,8,0)</f>
        <v>0</v>
      </c>
      <c r="J1122" s="0" t="n">
        <f aca="false">$C1122*VLOOKUP($B1122,FoodDB!$A$2:$I$1014,9,0)</f>
        <v>0</v>
      </c>
    </row>
    <row r="1123" customFormat="false" ht="15" hidden="false" customHeight="false" outlineLevel="0" collapsed="false">
      <c r="B1123" s="96" t="s">
        <v>107</v>
      </c>
      <c r="C1123" s="97" t="n">
        <v>0</v>
      </c>
      <c r="D1123" s="0" t="n">
        <f aca="false">$C1123*VLOOKUP($B1123,FoodDB!$A$2:$I$1014,3,0)</f>
        <v>0</v>
      </c>
      <c r="E1123" s="0" t="n">
        <f aca="false">$C1123*VLOOKUP($B1123,FoodDB!$A$2:$I$1014,4,0)</f>
        <v>0</v>
      </c>
      <c r="F1123" s="0" t="n">
        <f aca="false">$C1123*VLOOKUP($B1123,FoodDB!$A$2:$I$1014,5,0)</f>
        <v>0</v>
      </c>
      <c r="G1123" s="0" t="n">
        <f aca="false">$C1123*VLOOKUP($B1123,FoodDB!$A$2:$I$1014,6,0)</f>
        <v>0</v>
      </c>
      <c r="H1123" s="0" t="n">
        <f aca="false">$C1123*VLOOKUP($B1123,FoodDB!$A$2:$I$1014,7,0)</f>
        <v>0</v>
      </c>
      <c r="I1123" s="0" t="n">
        <f aca="false">$C1123*VLOOKUP($B1123,FoodDB!$A$2:$I$1014,8,0)</f>
        <v>0</v>
      </c>
      <c r="J1123" s="0" t="n">
        <f aca="false">$C1123*VLOOKUP($B1123,FoodDB!$A$2:$I$1014,9,0)</f>
        <v>0</v>
      </c>
    </row>
    <row r="1124" customFormat="false" ht="15" hidden="false" customHeight="false" outlineLevel="0" collapsed="false">
      <c r="B1124" s="96" t="s">
        <v>107</v>
      </c>
      <c r="C1124" s="97" t="n">
        <v>0</v>
      </c>
      <c r="D1124" s="0" t="n">
        <f aca="false">$C1124*VLOOKUP($B1124,FoodDB!$A$2:$I$1014,3,0)</f>
        <v>0</v>
      </c>
      <c r="E1124" s="0" t="n">
        <f aca="false">$C1124*VLOOKUP($B1124,FoodDB!$A$2:$I$1014,4,0)</f>
        <v>0</v>
      </c>
      <c r="F1124" s="0" t="n">
        <f aca="false">$C1124*VLOOKUP($B1124,FoodDB!$A$2:$I$1014,5,0)</f>
        <v>0</v>
      </c>
      <c r="G1124" s="0" t="n">
        <f aca="false">$C1124*VLOOKUP($B1124,FoodDB!$A$2:$I$1014,6,0)</f>
        <v>0</v>
      </c>
      <c r="H1124" s="0" t="n">
        <f aca="false">$C1124*VLOOKUP($B1124,FoodDB!$A$2:$I$1014,7,0)</f>
        <v>0</v>
      </c>
      <c r="I1124" s="0" t="n">
        <f aca="false">$C1124*VLOOKUP($B1124,FoodDB!$A$2:$I$1014,8,0)</f>
        <v>0</v>
      </c>
      <c r="J1124" s="0" t="n">
        <f aca="false">$C1124*VLOOKUP($B1124,FoodDB!$A$2:$I$1014,9,0)</f>
        <v>0</v>
      </c>
    </row>
    <row r="1125" customFormat="false" ht="15" hidden="false" customHeight="false" outlineLevel="0" collapsed="false">
      <c r="B1125" s="96" t="s">
        <v>107</v>
      </c>
      <c r="C1125" s="97" t="n">
        <v>0</v>
      </c>
      <c r="D1125" s="0" t="n">
        <f aca="false">$C1125*VLOOKUP($B1125,FoodDB!$A$2:$I$1014,3,0)</f>
        <v>0</v>
      </c>
      <c r="E1125" s="0" t="n">
        <f aca="false">$C1125*VLOOKUP($B1125,FoodDB!$A$2:$I$1014,4,0)</f>
        <v>0</v>
      </c>
      <c r="F1125" s="0" t="n">
        <f aca="false">$C1125*VLOOKUP($B1125,FoodDB!$A$2:$I$1014,5,0)</f>
        <v>0</v>
      </c>
      <c r="G1125" s="0" t="n">
        <f aca="false">$C1125*VLOOKUP($B1125,FoodDB!$A$2:$I$1014,6,0)</f>
        <v>0</v>
      </c>
      <c r="H1125" s="0" t="n">
        <f aca="false">$C1125*VLOOKUP($B1125,FoodDB!$A$2:$I$1014,7,0)</f>
        <v>0</v>
      </c>
      <c r="I1125" s="0" t="n">
        <f aca="false">$C1125*VLOOKUP($B1125,FoodDB!$A$2:$I$1014,8,0)</f>
        <v>0</v>
      </c>
      <c r="J1125" s="0" t="n">
        <f aca="false">$C1125*VLOOKUP($B1125,FoodDB!$A$2:$I$1014,9,0)</f>
        <v>0</v>
      </c>
    </row>
    <row r="1126" customFormat="false" ht="15" hidden="false" customHeight="false" outlineLevel="0" collapsed="false">
      <c r="A1126" s="0" t="s">
        <v>97</v>
      </c>
      <c r="G1126" s="0" t="n">
        <f aca="false">SUM(G1119:G1125)</f>
        <v>0</v>
      </c>
      <c r="H1126" s="0" t="n">
        <f aca="false">SUM(H1119:H1125)</f>
        <v>0</v>
      </c>
      <c r="I1126" s="0" t="n">
        <f aca="false">SUM(I1119:I1125)</f>
        <v>0</v>
      </c>
      <c r="J1126" s="0" t="n">
        <f aca="false">SUM(G1126:I1126)</f>
        <v>0</v>
      </c>
    </row>
    <row r="1127" customFormat="false" ht="15" hidden="false" customHeight="false" outlineLevel="0" collapsed="false">
      <c r="A1127" s="0" t="s">
        <v>101</v>
      </c>
      <c r="B1127" s="0" t="s">
        <v>102</v>
      </c>
      <c r="E1127" s="100"/>
      <c r="F1127" s="100"/>
      <c r="G1127" s="100" t="n">
        <f aca="false">VLOOKUP($A1119,LossChart!$A$3:$AB$105,14,0)</f>
        <v>855.894295097825</v>
      </c>
      <c r="H1127" s="100" t="n">
        <f aca="false">VLOOKUP($A1119,LossChart!$A$3:$AB$105,15,0)</f>
        <v>116</v>
      </c>
      <c r="I1127" s="100" t="n">
        <f aca="false">VLOOKUP($A1119,LossChart!$A$3:$AB$105,16,0)</f>
        <v>482.474652711422</v>
      </c>
      <c r="J1127" s="100" t="n">
        <f aca="false">VLOOKUP($A1119,LossChart!$A$3:$AB$105,17,0)</f>
        <v>1454.36894780925</v>
      </c>
      <c r="K1127" s="100"/>
    </row>
    <row r="1128" customFormat="false" ht="15" hidden="false" customHeight="false" outlineLevel="0" collapsed="false">
      <c r="A1128" s="0" t="s">
        <v>103</v>
      </c>
      <c r="G1128" s="0" t="n">
        <f aca="false">G1127-G1126</f>
        <v>855.894295097825</v>
      </c>
      <c r="H1128" s="0" t="n">
        <f aca="false">H1127-H1126</f>
        <v>116</v>
      </c>
      <c r="I1128" s="0" t="n">
        <f aca="false">I1127-I1126</f>
        <v>482.474652711422</v>
      </c>
      <c r="J1128" s="0" t="n">
        <f aca="false">J1127-J1126</f>
        <v>1454.36894780925</v>
      </c>
    </row>
    <row r="1130" customFormat="false" ht="60" hidden="false" customHeight="false" outlineLevel="0" collapsed="false">
      <c r="A1130" s="21" t="s">
        <v>63</v>
      </c>
      <c r="B1130" s="21" t="s">
        <v>92</v>
      </c>
      <c r="C1130" s="21" t="s">
        <v>93</v>
      </c>
      <c r="D1130" s="94" t="str">
        <f aca="false">FoodDB!$C$1</f>
        <v>Fat
(g)</v>
      </c>
      <c r="E1130" s="94" t="str">
        <f aca="false">FoodDB!$D$1</f>
        <v> Carbs
(g)</v>
      </c>
      <c r="F1130" s="94" t="str">
        <f aca="false">FoodDB!$E$1</f>
        <v>Protein
(g)</v>
      </c>
      <c r="G1130" s="94" t="str">
        <f aca="false">FoodDB!$F$1</f>
        <v>Fat
(Cal)</v>
      </c>
      <c r="H1130" s="94" t="str">
        <f aca="false">FoodDB!$G$1</f>
        <v>Carb
(Cal)</v>
      </c>
      <c r="I1130" s="94" t="str">
        <f aca="false">FoodDB!$H$1</f>
        <v>Protein
(Cal)</v>
      </c>
      <c r="J1130" s="94" t="str">
        <f aca="false">FoodDB!$I$1</f>
        <v>Total
Calories</v>
      </c>
      <c r="K1130" s="94"/>
      <c r="L1130" s="94" t="s">
        <v>109</v>
      </c>
      <c r="M1130" s="94" t="s">
        <v>110</v>
      </c>
      <c r="N1130" s="94" t="s">
        <v>111</v>
      </c>
      <c r="O1130" s="94" t="s">
        <v>112</v>
      </c>
      <c r="P1130" s="94" t="s">
        <v>117</v>
      </c>
      <c r="Q1130" s="94" t="s">
        <v>118</v>
      </c>
      <c r="R1130" s="94" t="s">
        <v>119</v>
      </c>
      <c r="S1130" s="94" t="s">
        <v>120</v>
      </c>
    </row>
    <row r="1131" customFormat="false" ht="15" hidden="false" customHeight="false" outlineLevel="0" collapsed="false">
      <c r="A1131" s="95" t="n">
        <f aca="false">A1119+1</f>
        <v>43088</v>
      </c>
      <c r="B1131" s="96" t="s">
        <v>107</v>
      </c>
      <c r="C1131" s="97" t="n">
        <v>0</v>
      </c>
      <c r="D1131" s="0" t="n">
        <f aca="false">$C1131*VLOOKUP($B1131,FoodDB!$A$2:$I$1014,3,0)</f>
        <v>0</v>
      </c>
      <c r="E1131" s="0" t="n">
        <f aca="false">$C1131*VLOOKUP($B1131,FoodDB!$A$2:$I$1014,4,0)</f>
        <v>0</v>
      </c>
      <c r="F1131" s="0" t="n">
        <f aca="false">$C1131*VLOOKUP($B1131,FoodDB!$A$2:$I$1014,5,0)</f>
        <v>0</v>
      </c>
      <c r="G1131" s="0" t="n">
        <f aca="false">$C1131*VLOOKUP($B1131,FoodDB!$A$2:$I$1014,6,0)</f>
        <v>0</v>
      </c>
      <c r="H1131" s="0" t="n">
        <f aca="false">$C1131*VLOOKUP($B1131,FoodDB!$A$2:$I$1014,7,0)</f>
        <v>0</v>
      </c>
      <c r="I1131" s="0" t="n">
        <f aca="false">$C1131*VLOOKUP($B1131,FoodDB!$A$2:$I$1014,8,0)</f>
        <v>0</v>
      </c>
      <c r="J1131" s="0" t="n">
        <f aca="false">$C1131*VLOOKUP($B1131,FoodDB!$A$2:$I$1014,9,0)</f>
        <v>0</v>
      </c>
      <c r="L1131" s="0" t="n">
        <f aca="false">SUM(G1131:G1137)</f>
        <v>0</v>
      </c>
      <c r="M1131" s="0" t="n">
        <f aca="false">SUM(H1131:H1137)</f>
        <v>0</v>
      </c>
      <c r="N1131" s="0" t="n">
        <f aca="false">SUM(I1131:I1137)</f>
        <v>0</v>
      </c>
      <c r="O1131" s="0" t="n">
        <f aca="false">SUM(L1131:N1131)</f>
        <v>0</v>
      </c>
      <c r="P1131" s="100" t="n">
        <f aca="false">VLOOKUP($A1131,LossChart!$A$3:$AB$105,14,0)-L1131</f>
        <v>859.62938793117</v>
      </c>
      <c r="Q1131" s="100" t="n">
        <f aca="false">VLOOKUP($A1131,LossChart!$A$3:$AB$105,15,0)-M1131</f>
        <v>116</v>
      </c>
      <c r="R1131" s="100" t="n">
        <f aca="false">VLOOKUP($A1131,LossChart!$A$3:$AB$105,16,0)-N1131</f>
        <v>482.474652711422</v>
      </c>
      <c r="S1131" s="100" t="n">
        <f aca="false">VLOOKUP($A1131,LossChart!$A$3:$AB$105,17,0)-O1131</f>
        <v>1458.10404064259</v>
      </c>
    </row>
    <row r="1132" customFormat="false" ht="15" hidden="false" customHeight="false" outlineLevel="0" collapsed="false">
      <c r="B1132" s="96" t="s">
        <v>107</v>
      </c>
      <c r="C1132" s="97" t="n">
        <v>0</v>
      </c>
      <c r="D1132" s="0" t="n">
        <f aca="false">$C1132*VLOOKUP($B1132,FoodDB!$A$2:$I$1014,3,0)</f>
        <v>0</v>
      </c>
      <c r="E1132" s="0" t="n">
        <f aca="false">$C1132*VLOOKUP($B1132,FoodDB!$A$2:$I$1014,4,0)</f>
        <v>0</v>
      </c>
      <c r="F1132" s="0" t="n">
        <f aca="false">$C1132*VLOOKUP($B1132,FoodDB!$A$2:$I$1014,5,0)</f>
        <v>0</v>
      </c>
      <c r="G1132" s="0" t="n">
        <f aca="false">$C1132*VLOOKUP($B1132,FoodDB!$A$2:$I$1014,6,0)</f>
        <v>0</v>
      </c>
      <c r="H1132" s="0" t="n">
        <f aca="false">$C1132*VLOOKUP($B1132,FoodDB!$A$2:$I$1014,7,0)</f>
        <v>0</v>
      </c>
      <c r="I1132" s="0" t="n">
        <f aca="false">$C1132*VLOOKUP($B1132,FoodDB!$A$2:$I$1014,8,0)</f>
        <v>0</v>
      </c>
      <c r="J1132" s="0" t="n">
        <f aca="false">$C1132*VLOOKUP($B1132,FoodDB!$A$2:$I$1014,9,0)</f>
        <v>0</v>
      </c>
    </row>
    <row r="1133" customFormat="false" ht="15" hidden="false" customHeight="false" outlineLevel="0" collapsed="false">
      <c r="B1133" s="96" t="s">
        <v>107</v>
      </c>
      <c r="C1133" s="97" t="n">
        <v>0</v>
      </c>
      <c r="D1133" s="0" t="n">
        <f aca="false">$C1133*VLOOKUP($B1133,FoodDB!$A$2:$I$1014,3,0)</f>
        <v>0</v>
      </c>
      <c r="E1133" s="0" t="n">
        <f aca="false">$C1133*VLOOKUP($B1133,FoodDB!$A$2:$I$1014,4,0)</f>
        <v>0</v>
      </c>
      <c r="F1133" s="0" t="n">
        <f aca="false">$C1133*VLOOKUP($B1133,FoodDB!$A$2:$I$1014,5,0)</f>
        <v>0</v>
      </c>
      <c r="G1133" s="0" t="n">
        <f aca="false">$C1133*VLOOKUP($B1133,FoodDB!$A$2:$I$1014,6,0)</f>
        <v>0</v>
      </c>
      <c r="H1133" s="0" t="n">
        <f aca="false">$C1133*VLOOKUP($B1133,FoodDB!$A$2:$I$1014,7,0)</f>
        <v>0</v>
      </c>
      <c r="I1133" s="0" t="n">
        <f aca="false">$C1133*VLOOKUP($B1133,FoodDB!$A$2:$I$1014,8,0)</f>
        <v>0</v>
      </c>
      <c r="J1133" s="0" t="n">
        <f aca="false">$C1133*VLOOKUP($B1133,FoodDB!$A$2:$I$1014,9,0)</f>
        <v>0</v>
      </c>
    </row>
    <row r="1134" customFormat="false" ht="15" hidden="false" customHeight="false" outlineLevel="0" collapsed="false">
      <c r="B1134" s="96" t="s">
        <v>107</v>
      </c>
      <c r="C1134" s="97" t="n">
        <v>0</v>
      </c>
      <c r="D1134" s="0" t="n">
        <f aca="false">$C1134*VLOOKUP($B1134,FoodDB!$A$2:$I$1014,3,0)</f>
        <v>0</v>
      </c>
      <c r="E1134" s="0" t="n">
        <f aca="false">$C1134*VLOOKUP($B1134,FoodDB!$A$2:$I$1014,4,0)</f>
        <v>0</v>
      </c>
      <c r="F1134" s="0" t="n">
        <f aca="false">$C1134*VLOOKUP($B1134,FoodDB!$A$2:$I$1014,5,0)</f>
        <v>0</v>
      </c>
      <c r="G1134" s="0" t="n">
        <f aca="false">$C1134*VLOOKUP($B1134,FoodDB!$A$2:$I$1014,6,0)</f>
        <v>0</v>
      </c>
      <c r="H1134" s="0" t="n">
        <f aca="false">$C1134*VLOOKUP($B1134,FoodDB!$A$2:$I$1014,7,0)</f>
        <v>0</v>
      </c>
      <c r="I1134" s="0" t="n">
        <f aca="false">$C1134*VLOOKUP($B1134,FoodDB!$A$2:$I$1014,8,0)</f>
        <v>0</v>
      </c>
      <c r="J1134" s="0" t="n">
        <f aca="false">$C1134*VLOOKUP($B1134,FoodDB!$A$2:$I$1014,9,0)</f>
        <v>0</v>
      </c>
    </row>
    <row r="1135" customFormat="false" ht="15" hidden="false" customHeight="false" outlineLevel="0" collapsed="false">
      <c r="B1135" s="96" t="s">
        <v>107</v>
      </c>
      <c r="C1135" s="97" t="n">
        <v>0</v>
      </c>
      <c r="D1135" s="0" t="n">
        <f aca="false">$C1135*VLOOKUP($B1135,FoodDB!$A$2:$I$1014,3,0)</f>
        <v>0</v>
      </c>
      <c r="E1135" s="0" t="n">
        <f aca="false">$C1135*VLOOKUP($B1135,FoodDB!$A$2:$I$1014,4,0)</f>
        <v>0</v>
      </c>
      <c r="F1135" s="0" t="n">
        <f aca="false">$C1135*VLOOKUP($B1135,FoodDB!$A$2:$I$1014,5,0)</f>
        <v>0</v>
      </c>
      <c r="G1135" s="0" t="n">
        <f aca="false">$C1135*VLOOKUP($B1135,FoodDB!$A$2:$I$1014,6,0)</f>
        <v>0</v>
      </c>
      <c r="H1135" s="0" t="n">
        <f aca="false">$C1135*VLOOKUP($B1135,FoodDB!$A$2:$I$1014,7,0)</f>
        <v>0</v>
      </c>
      <c r="I1135" s="0" t="n">
        <f aca="false">$C1135*VLOOKUP($B1135,FoodDB!$A$2:$I$1014,8,0)</f>
        <v>0</v>
      </c>
      <c r="J1135" s="0" t="n">
        <f aca="false">$C1135*VLOOKUP($B1135,FoodDB!$A$2:$I$1014,9,0)</f>
        <v>0</v>
      </c>
    </row>
    <row r="1136" customFormat="false" ht="15" hidden="false" customHeight="false" outlineLevel="0" collapsed="false">
      <c r="B1136" s="96" t="s">
        <v>107</v>
      </c>
      <c r="C1136" s="97" t="n">
        <v>0</v>
      </c>
      <c r="D1136" s="0" t="n">
        <f aca="false">$C1136*VLOOKUP($B1136,FoodDB!$A$2:$I$1014,3,0)</f>
        <v>0</v>
      </c>
      <c r="E1136" s="0" t="n">
        <f aca="false">$C1136*VLOOKUP($B1136,FoodDB!$A$2:$I$1014,4,0)</f>
        <v>0</v>
      </c>
      <c r="F1136" s="0" t="n">
        <f aca="false">$C1136*VLOOKUP($B1136,FoodDB!$A$2:$I$1014,5,0)</f>
        <v>0</v>
      </c>
      <c r="G1136" s="0" t="n">
        <f aca="false">$C1136*VLOOKUP($B1136,FoodDB!$A$2:$I$1014,6,0)</f>
        <v>0</v>
      </c>
      <c r="H1136" s="0" t="n">
        <f aca="false">$C1136*VLOOKUP($B1136,FoodDB!$A$2:$I$1014,7,0)</f>
        <v>0</v>
      </c>
      <c r="I1136" s="0" t="n">
        <f aca="false">$C1136*VLOOKUP($B1136,FoodDB!$A$2:$I$1014,8,0)</f>
        <v>0</v>
      </c>
      <c r="J1136" s="0" t="n">
        <f aca="false">$C1136*VLOOKUP($B1136,FoodDB!$A$2:$I$1014,9,0)</f>
        <v>0</v>
      </c>
    </row>
    <row r="1137" customFormat="false" ht="15" hidden="false" customHeight="false" outlineLevel="0" collapsed="false">
      <c r="B1137" s="96" t="s">
        <v>107</v>
      </c>
      <c r="C1137" s="97" t="n">
        <v>0</v>
      </c>
      <c r="D1137" s="0" t="n">
        <f aca="false">$C1137*VLOOKUP($B1137,FoodDB!$A$2:$I$1014,3,0)</f>
        <v>0</v>
      </c>
      <c r="E1137" s="0" t="n">
        <f aca="false">$C1137*VLOOKUP($B1137,FoodDB!$A$2:$I$1014,4,0)</f>
        <v>0</v>
      </c>
      <c r="F1137" s="0" t="n">
        <f aca="false">$C1137*VLOOKUP($B1137,FoodDB!$A$2:$I$1014,5,0)</f>
        <v>0</v>
      </c>
      <c r="G1137" s="0" t="n">
        <f aca="false">$C1137*VLOOKUP($B1137,FoodDB!$A$2:$I$1014,6,0)</f>
        <v>0</v>
      </c>
      <c r="H1137" s="0" t="n">
        <f aca="false">$C1137*VLOOKUP($B1137,FoodDB!$A$2:$I$1014,7,0)</f>
        <v>0</v>
      </c>
      <c r="I1137" s="0" t="n">
        <f aca="false">$C1137*VLOOKUP($B1137,FoodDB!$A$2:$I$1014,8,0)</f>
        <v>0</v>
      </c>
      <c r="J1137" s="0" t="n">
        <f aca="false">$C1137*VLOOKUP($B1137,FoodDB!$A$2:$I$1014,9,0)</f>
        <v>0</v>
      </c>
    </row>
    <row r="1138" customFormat="false" ht="15" hidden="false" customHeight="false" outlineLevel="0" collapsed="false">
      <c r="A1138" s="0" t="s">
        <v>97</v>
      </c>
      <c r="G1138" s="0" t="n">
        <f aca="false">SUM(G1131:G1137)</f>
        <v>0</v>
      </c>
      <c r="H1138" s="0" t="n">
        <f aca="false">SUM(H1131:H1137)</f>
        <v>0</v>
      </c>
      <c r="I1138" s="0" t="n">
        <f aca="false">SUM(I1131:I1137)</f>
        <v>0</v>
      </c>
      <c r="J1138" s="0" t="n">
        <f aca="false">SUM(G1138:I1138)</f>
        <v>0</v>
      </c>
    </row>
    <row r="1139" customFormat="false" ht="15" hidden="false" customHeight="false" outlineLevel="0" collapsed="false">
      <c r="A1139" s="0" t="s">
        <v>101</v>
      </c>
      <c r="B1139" s="0" t="s">
        <v>102</v>
      </c>
      <c r="E1139" s="100"/>
      <c r="F1139" s="100"/>
      <c r="G1139" s="100" t="n">
        <f aca="false">VLOOKUP($A1131,LossChart!$A$3:$AB$105,14,0)</f>
        <v>859.62938793117</v>
      </c>
      <c r="H1139" s="100" t="n">
        <f aca="false">VLOOKUP($A1131,LossChart!$A$3:$AB$105,15,0)</f>
        <v>116</v>
      </c>
      <c r="I1139" s="100" t="n">
        <f aca="false">VLOOKUP($A1131,LossChart!$A$3:$AB$105,16,0)</f>
        <v>482.474652711422</v>
      </c>
      <c r="J1139" s="100" t="n">
        <f aca="false">VLOOKUP($A1131,LossChart!$A$3:$AB$105,17,0)</f>
        <v>1458.10404064259</v>
      </c>
      <c r="K1139" s="100"/>
    </row>
    <row r="1140" customFormat="false" ht="15" hidden="false" customHeight="false" outlineLevel="0" collapsed="false">
      <c r="A1140" s="0" t="s">
        <v>103</v>
      </c>
      <c r="G1140" s="0" t="n">
        <f aca="false">G1139-G1138</f>
        <v>859.62938793117</v>
      </c>
      <c r="H1140" s="0" t="n">
        <f aca="false">H1139-H1138</f>
        <v>116</v>
      </c>
      <c r="I1140" s="0" t="n">
        <f aca="false">I1139-I1138</f>
        <v>482.474652711422</v>
      </c>
      <c r="J1140" s="0" t="n">
        <f aca="false">J1139-J1138</f>
        <v>1458.10404064259</v>
      </c>
    </row>
    <row r="1142" customFormat="false" ht="60" hidden="false" customHeight="false" outlineLevel="0" collapsed="false">
      <c r="A1142" s="21" t="s">
        <v>63</v>
      </c>
      <c r="B1142" s="21" t="s">
        <v>92</v>
      </c>
      <c r="C1142" s="21" t="s">
        <v>93</v>
      </c>
      <c r="D1142" s="94" t="str">
        <f aca="false">FoodDB!$C$1</f>
        <v>Fat
(g)</v>
      </c>
      <c r="E1142" s="94" t="str">
        <f aca="false">FoodDB!$D$1</f>
        <v> Carbs
(g)</v>
      </c>
      <c r="F1142" s="94" t="str">
        <f aca="false">FoodDB!$E$1</f>
        <v>Protein
(g)</v>
      </c>
      <c r="G1142" s="94" t="str">
        <f aca="false">FoodDB!$F$1</f>
        <v>Fat
(Cal)</v>
      </c>
      <c r="H1142" s="94" t="str">
        <f aca="false">FoodDB!$G$1</f>
        <v>Carb
(Cal)</v>
      </c>
      <c r="I1142" s="94" t="str">
        <f aca="false">FoodDB!$H$1</f>
        <v>Protein
(Cal)</v>
      </c>
      <c r="J1142" s="94" t="str">
        <f aca="false">FoodDB!$I$1</f>
        <v>Total
Calories</v>
      </c>
      <c r="K1142" s="94"/>
      <c r="L1142" s="94" t="s">
        <v>109</v>
      </c>
      <c r="M1142" s="94" t="s">
        <v>110</v>
      </c>
      <c r="N1142" s="94" t="s">
        <v>111</v>
      </c>
      <c r="O1142" s="94" t="s">
        <v>112</v>
      </c>
      <c r="P1142" s="94" t="s">
        <v>117</v>
      </c>
      <c r="Q1142" s="94" t="s">
        <v>118</v>
      </c>
      <c r="R1142" s="94" t="s">
        <v>119</v>
      </c>
      <c r="S1142" s="94" t="s">
        <v>120</v>
      </c>
    </row>
    <row r="1143" customFormat="false" ht="15" hidden="false" customHeight="false" outlineLevel="0" collapsed="false">
      <c r="A1143" s="95" t="n">
        <f aca="false">A1131+1</f>
        <v>43089</v>
      </c>
      <c r="B1143" s="96" t="s">
        <v>107</v>
      </c>
      <c r="C1143" s="97" t="n">
        <v>0</v>
      </c>
      <c r="D1143" s="0" t="n">
        <f aca="false">$C1143*VLOOKUP($B1143,FoodDB!$A$2:$I$1014,3,0)</f>
        <v>0</v>
      </c>
      <c r="E1143" s="0" t="n">
        <f aca="false">$C1143*VLOOKUP($B1143,FoodDB!$A$2:$I$1014,4,0)</f>
        <v>0</v>
      </c>
      <c r="F1143" s="0" t="n">
        <f aca="false">$C1143*VLOOKUP($B1143,FoodDB!$A$2:$I$1014,5,0)</f>
        <v>0</v>
      </c>
      <c r="G1143" s="0" t="n">
        <f aca="false">$C1143*VLOOKUP($B1143,FoodDB!$A$2:$I$1014,6,0)</f>
        <v>0</v>
      </c>
      <c r="H1143" s="0" t="n">
        <f aca="false">$C1143*VLOOKUP($B1143,FoodDB!$A$2:$I$1014,7,0)</f>
        <v>0</v>
      </c>
      <c r="I1143" s="0" t="n">
        <f aca="false">$C1143*VLOOKUP($B1143,FoodDB!$A$2:$I$1014,8,0)</f>
        <v>0</v>
      </c>
      <c r="J1143" s="0" t="n">
        <f aca="false">$C1143*VLOOKUP($B1143,FoodDB!$A$2:$I$1014,9,0)</f>
        <v>0</v>
      </c>
      <c r="L1143" s="0" t="n">
        <f aca="false">SUM(G1143:G1149)</f>
        <v>0</v>
      </c>
      <c r="M1143" s="0" t="n">
        <f aca="false">SUM(H1143:H1149)</f>
        <v>0</v>
      </c>
      <c r="N1143" s="0" t="n">
        <f aca="false">SUM(I1143:I1149)</f>
        <v>0</v>
      </c>
      <c r="O1143" s="0" t="n">
        <f aca="false">SUM(L1143:N1143)</f>
        <v>0</v>
      </c>
      <c r="P1143" s="100" t="n">
        <f aca="false">VLOOKUP($A1143,LossChart!$A$3:$AB$105,14,0)-L1143</f>
        <v>863.331398513705</v>
      </c>
      <c r="Q1143" s="100" t="n">
        <f aca="false">VLOOKUP($A1143,LossChart!$A$3:$AB$105,15,0)-M1143</f>
        <v>116</v>
      </c>
      <c r="R1143" s="100" t="n">
        <f aca="false">VLOOKUP($A1143,LossChart!$A$3:$AB$105,16,0)-N1143</f>
        <v>482.474652711422</v>
      </c>
      <c r="S1143" s="100" t="n">
        <f aca="false">VLOOKUP($A1143,LossChart!$A$3:$AB$105,17,0)-O1143</f>
        <v>1461.80605122513</v>
      </c>
    </row>
    <row r="1144" customFormat="false" ht="15" hidden="false" customHeight="false" outlineLevel="0" collapsed="false">
      <c r="B1144" s="96" t="s">
        <v>107</v>
      </c>
      <c r="C1144" s="97" t="n">
        <v>0</v>
      </c>
      <c r="D1144" s="0" t="n">
        <f aca="false">$C1144*VLOOKUP($B1144,FoodDB!$A$2:$I$1014,3,0)</f>
        <v>0</v>
      </c>
      <c r="E1144" s="0" t="n">
        <f aca="false">$C1144*VLOOKUP($B1144,FoodDB!$A$2:$I$1014,4,0)</f>
        <v>0</v>
      </c>
      <c r="F1144" s="0" t="n">
        <f aca="false">$C1144*VLOOKUP($B1144,FoodDB!$A$2:$I$1014,5,0)</f>
        <v>0</v>
      </c>
      <c r="G1144" s="0" t="n">
        <f aca="false">$C1144*VLOOKUP($B1144,FoodDB!$A$2:$I$1014,6,0)</f>
        <v>0</v>
      </c>
      <c r="H1144" s="0" t="n">
        <f aca="false">$C1144*VLOOKUP($B1144,FoodDB!$A$2:$I$1014,7,0)</f>
        <v>0</v>
      </c>
      <c r="I1144" s="0" t="n">
        <f aca="false">$C1144*VLOOKUP($B1144,FoodDB!$A$2:$I$1014,8,0)</f>
        <v>0</v>
      </c>
      <c r="J1144" s="0" t="n">
        <f aca="false">$C1144*VLOOKUP($B1144,FoodDB!$A$2:$I$1014,9,0)</f>
        <v>0</v>
      </c>
    </row>
    <row r="1145" customFormat="false" ht="15" hidden="false" customHeight="false" outlineLevel="0" collapsed="false">
      <c r="B1145" s="96" t="s">
        <v>107</v>
      </c>
      <c r="C1145" s="97" t="n">
        <v>0</v>
      </c>
      <c r="D1145" s="0" t="n">
        <f aca="false">$C1145*VLOOKUP($B1145,FoodDB!$A$2:$I$1014,3,0)</f>
        <v>0</v>
      </c>
      <c r="E1145" s="0" t="n">
        <f aca="false">$C1145*VLOOKUP($B1145,FoodDB!$A$2:$I$1014,4,0)</f>
        <v>0</v>
      </c>
      <c r="F1145" s="0" t="n">
        <f aca="false">$C1145*VLOOKUP($B1145,FoodDB!$A$2:$I$1014,5,0)</f>
        <v>0</v>
      </c>
      <c r="G1145" s="0" t="n">
        <f aca="false">$C1145*VLOOKUP($B1145,FoodDB!$A$2:$I$1014,6,0)</f>
        <v>0</v>
      </c>
      <c r="H1145" s="0" t="n">
        <f aca="false">$C1145*VLOOKUP($B1145,FoodDB!$A$2:$I$1014,7,0)</f>
        <v>0</v>
      </c>
      <c r="I1145" s="0" t="n">
        <f aca="false">$C1145*VLOOKUP($B1145,FoodDB!$A$2:$I$1014,8,0)</f>
        <v>0</v>
      </c>
      <c r="J1145" s="0" t="n">
        <f aca="false">$C1145*VLOOKUP($B1145,FoodDB!$A$2:$I$1014,9,0)</f>
        <v>0</v>
      </c>
    </row>
    <row r="1146" customFormat="false" ht="15" hidden="false" customHeight="false" outlineLevel="0" collapsed="false">
      <c r="B1146" s="96" t="s">
        <v>107</v>
      </c>
      <c r="C1146" s="97" t="n">
        <v>0</v>
      </c>
      <c r="D1146" s="0" t="n">
        <f aca="false">$C1146*VLOOKUP($B1146,FoodDB!$A$2:$I$1014,3,0)</f>
        <v>0</v>
      </c>
      <c r="E1146" s="0" t="n">
        <f aca="false">$C1146*VLOOKUP($B1146,FoodDB!$A$2:$I$1014,4,0)</f>
        <v>0</v>
      </c>
      <c r="F1146" s="0" t="n">
        <f aca="false">$C1146*VLOOKUP($B1146,FoodDB!$A$2:$I$1014,5,0)</f>
        <v>0</v>
      </c>
      <c r="G1146" s="0" t="n">
        <f aca="false">$C1146*VLOOKUP($B1146,FoodDB!$A$2:$I$1014,6,0)</f>
        <v>0</v>
      </c>
      <c r="H1146" s="0" t="n">
        <f aca="false">$C1146*VLOOKUP($B1146,FoodDB!$A$2:$I$1014,7,0)</f>
        <v>0</v>
      </c>
      <c r="I1146" s="0" t="n">
        <f aca="false">$C1146*VLOOKUP($B1146,FoodDB!$A$2:$I$1014,8,0)</f>
        <v>0</v>
      </c>
      <c r="J1146" s="0" t="n">
        <f aca="false">$C1146*VLOOKUP($B1146,FoodDB!$A$2:$I$1014,9,0)</f>
        <v>0</v>
      </c>
    </row>
    <row r="1147" customFormat="false" ht="15" hidden="false" customHeight="false" outlineLevel="0" collapsed="false">
      <c r="B1147" s="96" t="s">
        <v>107</v>
      </c>
      <c r="C1147" s="97" t="n">
        <v>0</v>
      </c>
      <c r="D1147" s="0" t="n">
        <f aca="false">$C1147*VLOOKUP($B1147,FoodDB!$A$2:$I$1014,3,0)</f>
        <v>0</v>
      </c>
      <c r="E1147" s="0" t="n">
        <f aca="false">$C1147*VLOOKUP($B1147,FoodDB!$A$2:$I$1014,4,0)</f>
        <v>0</v>
      </c>
      <c r="F1147" s="0" t="n">
        <f aca="false">$C1147*VLOOKUP($B1147,FoodDB!$A$2:$I$1014,5,0)</f>
        <v>0</v>
      </c>
      <c r="G1147" s="0" t="n">
        <f aca="false">$C1147*VLOOKUP($B1147,FoodDB!$A$2:$I$1014,6,0)</f>
        <v>0</v>
      </c>
      <c r="H1147" s="0" t="n">
        <f aca="false">$C1147*VLOOKUP($B1147,FoodDB!$A$2:$I$1014,7,0)</f>
        <v>0</v>
      </c>
      <c r="I1147" s="0" t="n">
        <f aca="false">$C1147*VLOOKUP($B1147,FoodDB!$A$2:$I$1014,8,0)</f>
        <v>0</v>
      </c>
      <c r="J1147" s="0" t="n">
        <f aca="false">$C1147*VLOOKUP($B1147,FoodDB!$A$2:$I$1014,9,0)</f>
        <v>0</v>
      </c>
    </row>
    <row r="1148" customFormat="false" ht="15" hidden="false" customHeight="false" outlineLevel="0" collapsed="false">
      <c r="B1148" s="96" t="s">
        <v>107</v>
      </c>
      <c r="C1148" s="97" t="n">
        <v>0</v>
      </c>
      <c r="D1148" s="0" t="n">
        <f aca="false">$C1148*VLOOKUP($B1148,FoodDB!$A$2:$I$1014,3,0)</f>
        <v>0</v>
      </c>
      <c r="E1148" s="0" t="n">
        <f aca="false">$C1148*VLOOKUP($B1148,FoodDB!$A$2:$I$1014,4,0)</f>
        <v>0</v>
      </c>
      <c r="F1148" s="0" t="n">
        <f aca="false">$C1148*VLOOKUP($B1148,FoodDB!$A$2:$I$1014,5,0)</f>
        <v>0</v>
      </c>
      <c r="G1148" s="0" t="n">
        <f aca="false">$C1148*VLOOKUP($B1148,FoodDB!$A$2:$I$1014,6,0)</f>
        <v>0</v>
      </c>
      <c r="H1148" s="0" t="n">
        <f aca="false">$C1148*VLOOKUP($B1148,FoodDB!$A$2:$I$1014,7,0)</f>
        <v>0</v>
      </c>
      <c r="I1148" s="0" t="n">
        <f aca="false">$C1148*VLOOKUP($B1148,FoodDB!$A$2:$I$1014,8,0)</f>
        <v>0</v>
      </c>
      <c r="J1148" s="0" t="n">
        <f aca="false">$C1148*VLOOKUP($B1148,FoodDB!$A$2:$I$1014,9,0)</f>
        <v>0</v>
      </c>
    </row>
    <row r="1149" customFormat="false" ht="15" hidden="false" customHeight="false" outlineLevel="0" collapsed="false">
      <c r="B1149" s="96" t="s">
        <v>107</v>
      </c>
      <c r="C1149" s="97" t="n">
        <v>0</v>
      </c>
      <c r="D1149" s="0" t="n">
        <f aca="false">$C1149*VLOOKUP($B1149,FoodDB!$A$2:$I$1014,3,0)</f>
        <v>0</v>
      </c>
      <c r="E1149" s="0" t="n">
        <f aca="false">$C1149*VLOOKUP($B1149,FoodDB!$A$2:$I$1014,4,0)</f>
        <v>0</v>
      </c>
      <c r="F1149" s="0" t="n">
        <f aca="false">$C1149*VLOOKUP($B1149,FoodDB!$A$2:$I$1014,5,0)</f>
        <v>0</v>
      </c>
      <c r="G1149" s="0" t="n">
        <f aca="false">$C1149*VLOOKUP($B1149,FoodDB!$A$2:$I$1014,6,0)</f>
        <v>0</v>
      </c>
      <c r="H1149" s="0" t="n">
        <f aca="false">$C1149*VLOOKUP($B1149,FoodDB!$A$2:$I$1014,7,0)</f>
        <v>0</v>
      </c>
      <c r="I1149" s="0" t="n">
        <f aca="false">$C1149*VLOOKUP($B1149,FoodDB!$A$2:$I$1014,8,0)</f>
        <v>0</v>
      </c>
      <c r="J1149" s="0" t="n">
        <f aca="false">$C1149*VLOOKUP($B1149,FoodDB!$A$2:$I$1014,9,0)</f>
        <v>0</v>
      </c>
    </row>
    <row r="1150" customFormat="false" ht="15" hidden="false" customHeight="false" outlineLevel="0" collapsed="false">
      <c r="A1150" s="0" t="s">
        <v>97</v>
      </c>
      <c r="G1150" s="0" t="n">
        <f aca="false">SUM(G1143:G1149)</f>
        <v>0</v>
      </c>
      <c r="H1150" s="0" t="n">
        <f aca="false">SUM(H1143:H1149)</f>
        <v>0</v>
      </c>
      <c r="I1150" s="0" t="n">
        <f aca="false">SUM(I1143:I1149)</f>
        <v>0</v>
      </c>
      <c r="J1150" s="0" t="n">
        <f aca="false">SUM(G1150:I1150)</f>
        <v>0</v>
      </c>
    </row>
    <row r="1151" customFormat="false" ht="15" hidden="false" customHeight="false" outlineLevel="0" collapsed="false">
      <c r="A1151" s="0" t="s">
        <v>101</v>
      </c>
      <c r="B1151" s="0" t="s">
        <v>102</v>
      </c>
      <c r="E1151" s="100"/>
      <c r="F1151" s="100"/>
      <c r="G1151" s="100" t="n">
        <f aca="false">VLOOKUP($A1143,LossChart!$A$3:$AB$105,14,0)</f>
        <v>863.331398513705</v>
      </c>
      <c r="H1151" s="100" t="n">
        <f aca="false">VLOOKUP($A1143,LossChart!$A$3:$AB$105,15,0)</f>
        <v>116</v>
      </c>
      <c r="I1151" s="100" t="n">
        <f aca="false">VLOOKUP($A1143,LossChart!$A$3:$AB$105,16,0)</f>
        <v>482.474652711422</v>
      </c>
      <c r="J1151" s="100" t="n">
        <f aca="false">VLOOKUP($A1143,LossChart!$A$3:$AB$105,17,0)</f>
        <v>1461.80605122513</v>
      </c>
      <c r="K1151" s="100"/>
    </row>
    <row r="1152" customFormat="false" ht="15" hidden="false" customHeight="false" outlineLevel="0" collapsed="false">
      <c r="A1152" s="0" t="s">
        <v>103</v>
      </c>
      <c r="G1152" s="0" t="n">
        <f aca="false">G1151-G1150</f>
        <v>863.331398513705</v>
      </c>
      <c r="H1152" s="0" t="n">
        <f aca="false">H1151-H1150</f>
        <v>116</v>
      </c>
      <c r="I1152" s="0" t="n">
        <f aca="false">I1151-I1150</f>
        <v>482.474652711422</v>
      </c>
      <c r="J1152" s="0" t="n">
        <f aca="false">J1151-J1150</f>
        <v>1461.80605122513</v>
      </c>
    </row>
    <row r="1154" customFormat="false" ht="60" hidden="false" customHeight="false" outlineLevel="0" collapsed="false">
      <c r="A1154" s="21" t="s">
        <v>63</v>
      </c>
      <c r="B1154" s="21" t="s">
        <v>92</v>
      </c>
      <c r="C1154" s="21" t="s">
        <v>93</v>
      </c>
      <c r="D1154" s="94" t="str">
        <f aca="false">FoodDB!$C$1</f>
        <v>Fat
(g)</v>
      </c>
      <c r="E1154" s="94" t="str">
        <f aca="false">FoodDB!$D$1</f>
        <v> Carbs
(g)</v>
      </c>
      <c r="F1154" s="94" t="str">
        <f aca="false">FoodDB!$E$1</f>
        <v>Protein
(g)</v>
      </c>
      <c r="G1154" s="94" t="str">
        <f aca="false">FoodDB!$F$1</f>
        <v>Fat
(Cal)</v>
      </c>
      <c r="H1154" s="94" t="str">
        <f aca="false">FoodDB!$G$1</f>
        <v>Carb
(Cal)</v>
      </c>
      <c r="I1154" s="94" t="str">
        <f aca="false">FoodDB!$H$1</f>
        <v>Protein
(Cal)</v>
      </c>
      <c r="J1154" s="94" t="str">
        <f aca="false">FoodDB!$I$1</f>
        <v>Total
Calories</v>
      </c>
      <c r="K1154" s="94"/>
      <c r="L1154" s="94" t="s">
        <v>109</v>
      </c>
      <c r="M1154" s="94" t="s">
        <v>110</v>
      </c>
      <c r="N1154" s="94" t="s">
        <v>111</v>
      </c>
      <c r="O1154" s="94" t="s">
        <v>112</v>
      </c>
      <c r="P1154" s="94" t="s">
        <v>117</v>
      </c>
      <c r="Q1154" s="94" t="s">
        <v>118</v>
      </c>
      <c r="R1154" s="94" t="s">
        <v>119</v>
      </c>
      <c r="S1154" s="94" t="s">
        <v>120</v>
      </c>
    </row>
    <row r="1155" customFormat="false" ht="15" hidden="false" customHeight="false" outlineLevel="0" collapsed="false">
      <c r="A1155" s="95" t="n">
        <f aca="false">A1143+1</f>
        <v>43090</v>
      </c>
      <c r="B1155" s="96" t="s">
        <v>107</v>
      </c>
      <c r="C1155" s="97" t="n">
        <v>0</v>
      </c>
      <c r="D1155" s="0" t="n">
        <f aca="false">$C1155*VLOOKUP($B1155,FoodDB!$A$2:$I$1014,3,0)</f>
        <v>0</v>
      </c>
      <c r="E1155" s="0" t="n">
        <f aca="false">$C1155*VLOOKUP($B1155,FoodDB!$A$2:$I$1014,4,0)</f>
        <v>0</v>
      </c>
      <c r="F1155" s="0" t="n">
        <f aca="false">$C1155*VLOOKUP($B1155,FoodDB!$A$2:$I$1014,5,0)</f>
        <v>0</v>
      </c>
      <c r="G1155" s="0" t="n">
        <f aca="false">$C1155*VLOOKUP($B1155,FoodDB!$A$2:$I$1014,6,0)</f>
        <v>0</v>
      </c>
      <c r="H1155" s="0" t="n">
        <f aca="false">$C1155*VLOOKUP($B1155,FoodDB!$A$2:$I$1014,7,0)</f>
        <v>0</v>
      </c>
      <c r="I1155" s="0" t="n">
        <f aca="false">$C1155*VLOOKUP($B1155,FoodDB!$A$2:$I$1014,8,0)</f>
        <v>0</v>
      </c>
      <c r="J1155" s="0" t="n">
        <f aca="false">$C1155*VLOOKUP($B1155,FoodDB!$A$2:$I$1014,9,0)</f>
        <v>0</v>
      </c>
      <c r="L1155" s="0" t="n">
        <f aca="false">SUM(G1155:G1161)</f>
        <v>0</v>
      </c>
      <c r="M1155" s="0" t="n">
        <f aca="false">SUM(H1155:H1161)</f>
        <v>0</v>
      </c>
      <c r="N1155" s="0" t="n">
        <f aca="false">SUM(I1155:I1161)</f>
        <v>0</v>
      </c>
      <c r="O1155" s="0" t="n">
        <f aca="false">SUM(L1155:N1155)</f>
        <v>0</v>
      </c>
      <c r="P1155" s="100" t="n">
        <f aca="false">VLOOKUP($A1155,LossChart!$A$3:$AB$105,14,0)-L1155</f>
        <v>867.000619859652</v>
      </c>
      <c r="Q1155" s="100" t="n">
        <f aca="false">VLOOKUP($A1155,LossChart!$A$3:$AB$105,15,0)-M1155</f>
        <v>116</v>
      </c>
      <c r="R1155" s="100" t="n">
        <f aca="false">VLOOKUP($A1155,LossChart!$A$3:$AB$105,16,0)-N1155</f>
        <v>482.474652711422</v>
      </c>
      <c r="S1155" s="100" t="n">
        <f aca="false">VLOOKUP($A1155,LossChart!$A$3:$AB$105,17,0)-O1155</f>
        <v>1465.47527257107</v>
      </c>
    </row>
    <row r="1156" customFormat="false" ht="15" hidden="false" customHeight="false" outlineLevel="0" collapsed="false">
      <c r="B1156" s="96" t="s">
        <v>107</v>
      </c>
      <c r="C1156" s="97" t="n">
        <v>0</v>
      </c>
      <c r="D1156" s="0" t="n">
        <f aca="false">$C1156*VLOOKUP($B1156,FoodDB!$A$2:$I$1014,3,0)</f>
        <v>0</v>
      </c>
      <c r="E1156" s="0" t="n">
        <f aca="false">$C1156*VLOOKUP($B1156,FoodDB!$A$2:$I$1014,4,0)</f>
        <v>0</v>
      </c>
      <c r="F1156" s="0" t="n">
        <f aca="false">$C1156*VLOOKUP($B1156,FoodDB!$A$2:$I$1014,5,0)</f>
        <v>0</v>
      </c>
      <c r="G1156" s="0" t="n">
        <f aca="false">$C1156*VLOOKUP($B1156,FoodDB!$A$2:$I$1014,6,0)</f>
        <v>0</v>
      </c>
      <c r="H1156" s="0" t="n">
        <f aca="false">$C1156*VLOOKUP($B1156,FoodDB!$A$2:$I$1014,7,0)</f>
        <v>0</v>
      </c>
      <c r="I1156" s="0" t="n">
        <f aca="false">$C1156*VLOOKUP($B1156,FoodDB!$A$2:$I$1014,8,0)</f>
        <v>0</v>
      </c>
      <c r="J1156" s="0" t="n">
        <f aca="false">$C1156*VLOOKUP($B1156,FoodDB!$A$2:$I$1014,9,0)</f>
        <v>0</v>
      </c>
    </row>
    <row r="1157" customFormat="false" ht="15" hidden="false" customHeight="false" outlineLevel="0" collapsed="false">
      <c r="B1157" s="96" t="s">
        <v>107</v>
      </c>
      <c r="C1157" s="97" t="n">
        <v>0</v>
      </c>
      <c r="D1157" s="0" t="n">
        <f aca="false">$C1157*VLOOKUP($B1157,FoodDB!$A$2:$I$1014,3,0)</f>
        <v>0</v>
      </c>
      <c r="E1157" s="0" t="n">
        <f aca="false">$C1157*VLOOKUP($B1157,FoodDB!$A$2:$I$1014,4,0)</f>
        <v>0</v>
      </c>
      <c r="F1157" s="0" t="n">
        <f aca="false">$C1157*VLOOKUP($B1157,FoodDB!$A$2:$I$1014,5,0)</f>
        <v>0</v>
      </c>
      <c r="G1157" s="0" t="n">
        <f aca="false">$C1157*VLOOKUP($B1157,FoodDB!$A$2:$I$1014,6,0)</f>
        <v>0</v>
      </c>
      <c r="H1157" s="0" t="n">
        <f aca="false">$C1157*VLOOKUP($B1157,FoodDB!$A$2:$I$1014,7,0)</f>
        <v>0</v>
      </c>
      <c r="I1157" s="0" t="n">
        <f aca="false">$C1157*VLOOKUP($B1157,FoodDB!$A$2:$I$1014,8,0)</f>
        <v>0</v>
      </c>
      <c r="J1157" s="0" t="n">
        <f aca="false">$C1157*VLOOKUP($B1157,FoodDB!$A$2:$I$1014,9,0)</f>
        <v>0</v>
      </c>
    </row>
    <row r="1158" customFormat="false" ht="15" hidden="false" customHeight="false" outlineLevel="0" collapsed="false">
      <c r="B1158" s="96" t="s">
        <v>107</v>
      </c>
      <c r="C1158" s="97" t="n">
        <v>0</v>
      </c>
      <c r="D1158" s="0" t="n">
        <f aca="false">$C1158*VLOOKUP($B1158,FoodDB!$A$2:$I$1014,3,0)</f>
        <v>0</v>
      </c>
      <c r="E1158" s="0" t="n">
        <f aca="false">$C1158*VLOOKUP($B1158,FoodDB!$A$2:$I$1014,4,0)</f>
        <v>0</v>
      </c>
      <c r="F1158" s="0" t="n">
        <f aca="false">$C1158*VLOOKUP($B1158,FoodDB!$A$2:$I$1014,5,0)</f>
        <v>0</v>
      </c>
      <c r="G1158" s="0" t="n">
        <f aca="false">$C1158*VLOOKUP($B1158,FoodDB!$A$2:$I$1014,6,0)</f>
        <v>0</v>
      </c>
      <c r="H1158" s="0" t="n">
        <f aca="false">$C1158*VLOOKUP($B1158,FoodDB!$A$2:$I$1014,7,0)</f>
        <v>0</v>
      </c>
      <c r="I1158" s="0" t="n">
        <f aca="false">$C1158*VLOOKUP($B1158,FoodDB!$A$2:$I$1014,8,0)</f>
        <v>0</v>
      </c>
      <c r="J1158" s="0" t="n">
        <f aca="false">$C1158*VLOOKUP($B1158,FoodDB!$A$2:$I$1014,9,0)</f>
        <v>0</v>
      </c>
    </row>
    <row r="1159" customFormat="false" ht="15" hidden="false" customHeight="false" outlineLevel="0" collapsed="false">
      <c r="B1159" s="96" t="s">
        <v>107</v>
      </c>
      <c r="C1159" s="97" t="n">
        <v>0</v>
      </c>
      <c r="D1159" s="0" t="n">
        <f aca="false">$C1159*VLOOKUP($B1159,FoodDB!$A$2:$I$1014,3,0)</f>
        <v>0</v>
      </c>
      <c r="E1159" s="0" t="n">
        <f aca="false">$C1159*VLOOKUP($B1159,FoodDB!$A$2:$I$1014,4,0)</f>
        <v>0</v>
      </c>
      <c r="F1159" s="0" t="n">
        <f aca="false">$C1159*VLOOKUP($B1159,FoodDB!$A$2:$I$1014,5,0)</f>
        <v>0</v>
      </c>
      <c r="G1159" s="0" t="n">
        <f aca="false">$C1159*VLOOKUP($B1159,FoodDB!$A$2:$I$1014,6,0)</f>
        <v>0</v>
      </c>
      <c r="H1159" s="0" t="n">
        <f aca="false">$C1159*VLOOKUP($B1159,FoodDB!$A$2:$I$1014,7,0)</f>
        <v>0</v>
      </c>
      <c r="I1159" s="0" t="n">
        <f aca="false">$C1159*VLOOKUP($B1159,FoodDB!$A$2:$I$1014,8,0)</f>
        <v>0</v>
      </c>
      <c r="J1159" s="0" t="n">
        <f aca="false">$C1159*VLOOKUP($B1159,FoodDB!$A$2:$I$1014,9,0)</f>
        <v>0</v>
      </c>
    </row>
    <row r="1160" customFormat="false" ht="15" hidden="false" customHeight="false" outlineLevel="0" collapsed="false">
      <c r="B1160" s="96" t="s">
        <v>107</v>
      </c>
      <c r="C1160" s="97" t="n">
        <v>0</v>
      </c>
      <c r="D1160" s="0" t="n">
        <f aca="false">$C1160*VLOOKUP($B1160,FoodDB!$A$2:$I$1014,3,0)</f>
        <v>0</v>
      </c>
      <c r="E1160" s="0" t="n">
        <f aca="false">$C1160*VLOOKUP($B1160,FoodDB!$A$2:$I$1014,4,0)</f>
        <v>0</v>
      </c>
      <c r="F1160" s="0" t="n">
        <f aca="false">$C1160*VLOOKUP($B1160,FoodDB!$A$2:$I$1014,5,0)</f>
        <v>0</v>
      </c>
      <c r="G1160" s="0" t="n">
        <f aca="false">$C1160*VLOOKUP($B1160,FoodDB!$A$2:$I$1014,6,0)</f>
        <v>0</v>
      </c>
      <c r="H1160" s="0" t="n">
        <f aca="false">$C1160*VLOOKUP($B1160,FoodDB!$A$2:$I$1014,7,0)</f>
        <v>0</v>
      </c>
      <c r="I1160" s="0" t="n">
        <f aca="false">$C1160*VLOOKUP($B1160,FoodDB!$A$2:$I$1014,8,0)</f>
        <v>0</v>
      </c>
      <c r="J1160" s="0" t="n">
        <f aca="false">$C1160*VLOOKUP($B1160,FoodDB!$A$2:$I$1014,9,0)</f>
        <v>0</v>
      </c>
    </row>
    <row r="1161" customFormat="false" ht="15" hidden="false" customHeight="false" outlineLevel="0" collapsed="false">
      <c r="B1161" s="96" t="s">
        <v>107</v>
      </c>
      <c r="C1161" s="97" t="n">
        <v>0</v>
      </c>
      <c r="D1161" s="0" t="n">
        <f aca="false">$C1161*VLOOKUP($B1161,FoodDB!$A$2:$I$1014,3,0)</f>
        <v>0</v>
      </c>
      <c r="E1161" s="0" t="n">
        <f aca="false">$C1161*VLOOKUP($B1161,FoodDB!$A$2:$I$1014,4,0)</f>
        <v>0</v>
      </c>
      <c r="F1161" s="0" t="n">
        <f aca="false">$C1161*VLOOKUP($B1161,FoodDB!$A$2:$I$1014,5,0)</f>
        <v>0</v>
      </c>
      <c r="G1161" s="0" t="n">
        <f aca="false">$C1161*VLOOKUP($B1161,FoodDB!$A$2:$I$1014,6,0)</f>
        <v>0</v>
      </c>
      <c r="H1161" s="0" t="n">
        <f aca="false">$C1161*VLOOKUP($B1161,FoodDB!$A$2:$I$1014,7,0)</f>
        <v>0</v>
      </c>
      <c r="I1161" s="0" t="n">
        <f aca="false">$C1161*VLOOKUP($B1161,FoodDB!$A$2:$I$1014,8,0)</f>
        <v>0</v>
      </c>
      <c r="J1161" s="0" t="n">
        <f aca="false">$C1161*VLOOKUP($B1161,FoodDB!$A$2:$I$1014,9,0)</f>
        <v>0</v>
      </c>
    </row>
    <row r="1162" customFormat="false" ht="15" hidden="false" customHeight="false" outlineLevel="0" collapsed="false">
      <c r="A1162" s="0" t="s">
        <v>97</v>
      </c>
      <c r="G1162" s="0" t="n">
        <f aca="false">SUM(G1155:G1161)</f>
        <v>0</v>
      </c>
      <c r="H1162" s="0" t="n">
        <f aca="false">SUM(H1155:H1161)</f>
        <v>0</v>
      </c>
      <c r="I1162" s="0" t="n">
        <f aca="false">SUM(I1155:I1161)</f>
        <v>0</v>
      </c>
      <c r="J1162" s="0" t="n">
        <f aca="false">SUM(G1162:I1162)</f>
        <v>0</v>
      </c>
    </row>
    <row r="1163" customFormat="false" ht="15" hidden="false" customHeight="false" outlineLevel="0" collapsed="false">
      <c r="A1163" s="0" t="s">
        <v>101</v>
      </c>
      <c r="B1163" s="0" t="s">
        <v>102</v>
      </c>
      <c r="E1163" s="100"/>
      <c r="F1163" s="100"/>
      <c r="G1163" s="100" t="n">
        <f aca="false">VLOOKUP($A1155,LossChart!$A$3:$AB$105,14,0)</f>
        <v>867.000619859652</v>
      </c>
      <c r="H1163" s="100" t="n">
        <f aca="false">VLOOKUP($A1155,LossChart!$A$3:$AB$105,15,0)</f>
        <v>116</v>
      </c>
      <c r="I1163" s="100" t="n">
        <f aca="false">VLOOKUP($A1155,LossChart!$A$3:$AB$105,16,0)</f>
        <v>482.474652711422</v>
      </c>
      <c r="J1163" s="100" t="n">
        <f aca="false">VLOOKUP($A1155,LossChart!$A$3:$AB$105,17,0)</f>
        <v>1465.47527257107</v>
      </c>
      <c r="K1163" s="100"/>
    </row>
    <row r="1164" customFormat="false" ht="15" hidden="false" customHeight="false" outlineLevel="0" collapsed="false">
      <c r="A1164" s="0" t="s">
        <v>103</v>
      </c>
      <c r="G1164" s="0" t="n">
        <f aca="false">G1163-G1162</f>
        <v>867.000619859652</v>
      </c>
      <c r="H1164" s="0" t="n">
        <f aca="false">H1163-H1162</f>
        <v>116</v>
      </c>
      <c r="I1164" s="0" t="n">
        <f aca="false">I1163-I1162</f>
        <v>482.474652711422</v>
      </c>
      <c r="J1164" s="0" t="n">
        <f aca="false">J1163-J1162</f>
        <v>1465.47527257107</v>
      </c>
    </row>
    <row r="1166" customFormat="false" ht="60" hidden="false" customHeight="false" outlineLevel="0" collapsed="false">
      <c r="A1166" s="21" t="s">
        <v>63</v>
      </c>
      <c r="B1166" s="21" t="s">
        <v>92</v>
      </c>
      <c r="C1166" s="21" t="s">
        <v>93</v>
      </c>
      <c r="D1166" s="94" t="str">
        <f aca="false">FoodDB!$C$1</f>
        <v>Fat
(g)</v>
      </c>
      <c r="E1166" s="94" t="str">
        <f aca="false">FoodDB!$D$1</f>
        <v> Carbs
(g)</v>
      </c>
      <c r="F1166" s="94" t="str">
        <f aca="false">FoodDB!$E$1</f>
        <v>Protein
(g)</v>
      </c>
      <c r="G1166" s="94" t="str">
        <f aca="false">FoodDB!$F$1</f>
        <v>Fat
(Cal)</v>
      </c>
      <c r="H1166" s="94" t="str">
        <f aca="false">FoodDB!$G$1</f>
        <v>Carb
(Cal)</v>
      </c>
      <c r="I1166" s="94" t="str">
        <f aca="false">FoodDB!$H$1</f>
        <v>Protein
(Cal)</v>
      </c>
      <c r="J1166" s="94" t="str">
        <f aca="false">FoodDB!$I$1</f>
        <v>Total
Calories</v>
      </c>
      <c r="K1166" s="94"/>
      <c r="L1166" s="94" t="s">
        <v>109</v>
      </c>
      <c r="M1166" s="94" t="s">
        <v>110</v>
      </c>
      <c r="N1166" s="94" t="s">
        <v>111</v>
      </c>
      <c r="O1166" s="94" t="s">
        <v>112</v>
      </c>
      <c r="P1166" s="94" t="s">
        <v>117</v>
      </c>
      <c r="Q1166" s="94" t="s">
        <v>118</v>
      </c>
      <c r="R1166" s="94" t="s">
        <v>119</v>
      </c>
      <c r="S1166" s="94" t="s">
        <v>120</v>
      </c>
    </row>
    <row r="1167" customFormat="false" ht="15" hidden="false" customHeight="false" outlineLevel="0" collapsed="false">
      <c r="A1167" s="95" t="n">
        <f aca="false">A1155+1</f>
        <v>43091</v>
      </c>
      <c r="B1167" s="96" t="s">
        <v>107</v>
      </c>
      <c r="C1167" s="97" t="n">
        <v>0</v>
      </c>
      <c r="D1167" s="0" t="n">
        <f aca="false">$C1167*VLOOKUP($B1167,FoodDB!$A$2:$I$1014,3,0)</f>
        <v>0</v>
      </c>
      <c r="E1167" s="0" t="n">
        <f aca="false">$C1167*VLOOKUP($B1167,FoodDB!$A$2:$I$1014,4,0)</f>
        <v>0</v>
      </c>
      <c r="F1167" s="0" t="n">
        <f aca="false">$C1167*VLOOKUP($B1167,FoodDB!$A$2:$I$1014,5,0)</f>
        <v>0</v>
      </c>
      <c r="G1167" s="0" t="n">
        <f aca="false">$C1167*VLOOKUP($B1167,FoodDB!$A$2:$I$1014,6,0)</f>
        <v>0</v>
      </c>
      <c r="H1167" s="0" t="n">
        <f aca="false">$C1167*VLOOKUP($B1167,FoodDB!$A$2:$I$1014,7,0)</f>
        <v>0</v>
      </c>
      <c r="I1167" s="0" t="n">
        <f aca="false">$C1167*VLOOKUP($B1167,FoodDB!$A$2:$I$1014,8,0)</f>
        <v>0</v>
      </c>
      <c r="J1167" s="0" t="n">
        <f aca="false">$C1167*VLOOKUP($B1167,FoodDB!$A$2:$I$1014,9,0)</f>
        <v>0</v>
      </c>
      <c r="L1167" s="0" t="n">
        <f aca="false">SUM(G1167:G1173)</f>
        <v>0</v>
      </c>
      <c r="M1167" s="0" t="n">
        <f aca="false">SUM(H1167:H1173)</f>
        <v>0</v>
      </c>
      <c r="N1167" s="0" t="n">
        <f aca="false">SUM(I1167:I1173)</f>
        <v>0</v>
      </c>
      <c r="O1167" s="0" t="n">
        <f aca="false">SUM(L1167:N1167)</f>
        <v>0</v>
      </c>
      <c r="P1167" s="100" t="n">
        <f aca="false">VLOOKUP($A1167,LossChart!$A$3:$AB$105,14,0)-L1167</f>
        <v>870.637342387963</v>
      </c>
      <c r="Q1167" s="100" t="n">
        <f aca="false">VLOOKUP($A1167,LossChart!$A$3:$AB$105,15,0)-M1167</f>
        <v>116</v>
      </c>
      <c r="R1167" s="100" t="n">
        <f aca="false">VLOOKUP($A1167,LossChart!$A$3:$AB$105,16,0)-N1167</f>
        <v>482.474652711422</v>
      </c>
      <c r="S1167" s="100" t="n">
        <f aca="false">VLOOKUP($A1167,LossChart!$A$3:$AB$105,17,0)-O1167</f>
        <v>1469.11199509939</v>
      </c>
    </row>
    <row r="1168" customFormat="false" ht="15" hidden="false" customHeight="false" outlineLevel="0" collapsed="false">
      <c r="B1168" s="96" t="s">
        <v>107</v>
      </c>
      <c r="C1168" s="97" t="n">
        <v>0</v>
      </c>
      <c r="D1168" s="0" t="n">
        <f aca="false">$C1168*VLOOKUP($B1168,FoodDB!$A$2:$I$1014,3,0)</f>
        <v>0</v>
      </c>
      <c r="E1168" s="0" t="n">
        <f aca="false">$C1168*VLOOKUP($B1168,FoodDB!$A$2:$I$1014,4,0)</f>
        <v>0</v>
      </c>
      <c r="F1168" s="0" t="n">
        <f aca="false">$C1168*VLOOKUP($B1168,FoodDB!$A$2:$I$1014,5,0)</f>
        <v>0</v>
      </c>
      <c r="G1168" s="0" t="n">
        <f aca="false">$C1168*VLOOKUP($B1168,FoodDB!$A$2:$I$1014,6,0)</f>
        <v>0</v>
      </c>
      <c r="H1168" s="0" t="n">
        <f aca="false">$C1168*VLOOKUP($B1168,FoodDB!$A$2:$I$1014,7,0)</f>
        <v>0</v>
      </c>
      <c r="I1168" s="0" t="n">
        <f aca="false">$C1168*VLOOKUP($B1168,FoodDB!$A$2:$I$1014,8,0)</f>
        <v>0</v>
      </c>
      <c r="J1168" s="0" t="n">
        <f aca="false">$C1168*VLOOKUP($B1168,FoodDB!$A$2:$I$1014,9,0)</f>
        <v>0</v>
      </c>
    </row>
    <row r="1169" customFormat="false" ht="15" hidden="false" customHeight="false" outlineLevel="0" collapsed="false">
      <c r="B1169" s="96" t="s">
        <v>107</v>
      </c>
      <c r="C1169" s="97" t="n">
        <v>0</v>
      </c>
      <c r="D1169" s="0" t="n">
        <f aca="false">$C1169*VLOOKUP($B1169,FoodDB!$A$2:$I$1014,3,0)</f>
        <v>0</v>
      </c>
      <c r="E1169" s="0" t="n">
        <f aca="false">$C1169*VLOOKUP($B1169,FoodDB!$A$2:$I$1014,4,0)</f>
        <v>0</v>
      </c>
      <c r="F1169" s="0" t="n">
        <f aca="false">$C1169*VLOOKUP($B1169,FoodDB!$A$2:$I$1014,5,0)</f>
        <v>0</v>
      </c>
      <c r="G1169" s="0" t="n">
        <f aca="false">$C1169*VLOOKUP($B1169,FoodDB!$A$2:$I$1014,6,0)</f>
        <v>0</v>
      </c>
      <c r="H1169" s="0" t="n">
        <f aca="false">$C1169*VLOOKUP($B1169,FoodDB!$A$2:$I$1014,7,0)</f>
        <v>0</v>
      </c>
      <c r="I1169" s="0" t="n">
        <f aca="false">$C1169*VLOOKUP($B1169,FoodDB!$A$2:$I$1014,8,0)</f>
        <v>0</v>
      </c>
      <c r="J1169" s="0" t="n">
        <f aca="false">$C1169*VLOOKUP($B1169,FoodDB!$A$2:$I$1014,9,0)</f>
        <v>0</v>
      </c>
    </row>
    <row r="1170" customFormat="false" ht="15" hidden="false" customHeight="false" outlineLevel="0" collapsed="false">
      <c r="B1170" s="96" t="s">
        <v>107</v>
      </c>
      <c r="C1170" s="97" t="n">
        <v>0</v>
      </c>
      <c r="D1170" s="0" t="n">
        <f aca="false">$C1170*VLOOKUP($B1170,FoodDB!$A$2:$I$1014,3,0)</f>
        <v>0</v>
      </c>
      <c r="E1170" s="0" t="n">
        <f aca="false">$C1170*VLOOKUP($B1170,FoodDB!$A$2:$I$1014,4,0)</f>
        <v>0</v>
      </c>
      <c r="F1170" s="0" t="n">
        <f aca="false">$C1170*VLOOKUP($B1170,FoodDB!$A$2:$I$1014,5,0)</f>
        <v>0</v>
      </c>
      <c r="G1170" s="0" t="n">
        <f aca="false">$C1170*VLOOKUP($B1170,FoodDB!$A$2:$I$1014,6,0)</f>
        <v>0</v>
      </c>
      <c r="H1170" s="0" t="n">
        <f aca="false">$C1170*VLOOKUP($B1170,FoodDB!$A$2:$I$1014,7,0)</f>
        <v>0</v>
      </c>
      <c r="I1170" s="0" t="n">
        <f aca="false">$C1170*VLOOKUP($B1170,FoodDB!$A$2:$I$1014,8,0)</f>
        <v>0</v>
      </c>
      <c r="J1170" s="0" t="n">
        <f aca="false">$C1170*VLOOKUP($B1170,FoodDB!$A$2:$I$1014,9,0)</f>
        <v>0</v>
      </c>
    </row>
    <row r="1171" customFormat="false" ht="15" hidden="false" customHeight="false" outlineLevel="0" collapsed="false">
      <c r="B1171" s="96" t="s">
        <v>107</v>
      </c>
      <c r="C1171" s="97" t="n">
        <v>0</v>
      </c>
      <c r="D1171" s="0" t="n">
        <f aca="false">$C1171*VLOOKUP($B1171,FoodDB!$A$2:$I$1014,3,0)</f>
        <v>0</v>
      </c>
      <c r="E1171" s="0" t="n">
        <f aca="false">$C1171*VLOOKUP($B1171,FoodDB!$A$2:$I$1014,4,0)</f>
        <v>0</v>
      </c>
      <c r="F1171" s="0" t="n">
        <f aca="false">$C1171*VLOOKUP($B1171,FoodDB!$A$2:$I$1014,5,0)</f>
        <v>0</v>
      </c>
      <c r="G1171" s="0" t="n">
        <f aca="false">$C1171*VLOOKUP($B1171,FoodDB!$A$2:$I$1014,6,0)</f>
        <v>0</v>
      </c>
      <c r="H1171" s="0" t="n">
        <f aca="false">$C1171*VLOOKUP($B1171,FoodDB!$A$2:$I$1014,7,0)</f>
        <v>0</v>
      </c>
      <c r="I1171" s="0" t="n">
        <f aca="false">$C1171*VLOOKUP($B1171,FoodDB!$A$2:$I$1014,8,0)</f>
        <v>0</v>
      </c>
      <c r="J1171" s="0" t="n">
        <f aca="false">$C1171*VLOOKUP($B1171,FoodDB!$A$2:$I$1014,9,0)</f>
        <v>0</v>
      </c>
    </row>
    <row r="1172" customFormat="false" ht="15" hidden="false" customHeight="false" outlineLevel="0" collapsed="false">
      <c r="B1172" s="96" t="s">
        <v>107</v>
      </c>
      <c r="C1172" s="97" t="n">
        <v>0</v>
      </c>
      <c r="D1172" s="0" t="n">
        <f aca="false">$C1172*VLOOKUP($B1172,FoodDB!$A$2:$I$1014,3,0)</f>
        <v>0</v>
      </c>
      <c r="E1172" s="0" t="n">
        <f aca="false">$C1172*VLOOKUP($B1172,FoodDB!$A$2:$I$1014,4,0)</f>
        <v>0</v>
      </c>
      <c r="F1172" s="0" t="n">
        <f aca="false">$C1172*VLOOKUP($B1172,FoodDB!$A$2:$I$1014,5,0)</f>
        <v>0</v>
      </c>
      <c r="G1172" s="0" t="n">
        <f aca="false">$C1172*VLOOKUP($B1172,FoodDB!$A$2:$I$1014,6,0)</f>
        <v>0</v>
      </c>
      <c r="H1172" s="0" t="n">
        <f aca="false">$C1172*VLOOKUP($B1172,FoodDB!$A$2:$I$1014,7,0)</f>
        <v>0</v>
      </c>
      <c r="I1172" s="0" t="n">
        <f aca="false">$C1172*VLOOKUP($B1172,FoodDB!$A$2:$I$1014,8,0)</f>
        <v>0</v>
      </c>
      <c r="J1172" s="0" t="n">
        <f aca="false">$C1172*VLOOKUP($B1172,FoodDB!$A$2:$I$1014,9,0)</f>
        <v>0</v>
      </c>
    </row>
    <row r="1173" customFormat="false" ht="15" hidden="false" customHeight="false" outlineLevel="0" collapsed="false">
      <c r="B1173" s="96" t="s">
        <v>107</v>
      </c>
      <c r="C1173" s="97" t="n">
        <v>0</v>
      </c>
      <c r="D1173" s="0" t="n">
        <f aca="false">$C1173*VLOOKUP($B1173,FoodDB!$A$2:$I$1014,3,0)</f>
        <v>0</v>
      </c>
      <c r="E1173" s="0" t="n">
        <f aca="false">$C1173*VLOOKUP($B1173,FoodDB!$A$2:$I$1014,4,0)</f>
        <v>0</v>
      </c>
      <c r="F1173" s="0" t="n">
        <f aca="false">$C1173*VLOOKUP($B1173,FoodDB!$A$2:$I$1014,5,0)</f>
        <v>0</v>
      </c>
      <c r="G1173" s="0" t="n">
        <f aca="false">$C1173*VLOOKUP($B1173,FoodDB!$A$2:$I$1014,6,0)</f>
        <v>0</v>
      </c>
      <c r="H1173" s="0" t="n">
        <f aca="false">$C1173*VLOOKUP($B1173,FoodDB!$A$2:$I$1014,7,0)</f>
        <v>0</v>
      </c>
      <c r="I1173" s="0" t="n">
        <f aca="false">$C1173*VLOOKUP($B1173,FoodDB!$A$2:$I$1014,8,0)</f>
        <v>0</v>
      </c>
      <c r="J1173" s="0" t="n">
        <f aca="false">$C1173*VLOOKUP($B1173,FoodDB!$A$2:$I$1014,9,0)</f>
        <v>0</v>
      </c>
    </row>
    <row r="1174" customFormat="false" ht="15" hidden="false" customHeight="false" outlineLevel="0" collapsed="false">
      <c r="A1174" s="0" t="s">
        <v>97</v>
      </c>
      <c r="G1174" s="0" t="n">
        <f aca="false">SUM(G1167:G1173)</f>
        <v>0</v>
      </c>
      <c r="H1174" s="0" t="n">
        <f aca="false">SUM(H1167:H1173)</f>
        <v>0</v>
      </c>
      <c r="I1174" s="0" t="n">
        <f aca="false">SUM(I1167:I1173)</f>
        <v>0</v>
      </c>
      <c r="J1174" s="0" t="n">
        <f aca="false">SUM(G1174:I1174)</f>
        <v>0</v>
      </c>
    </row>
    <row r="1175" customFormat="false" ht="15" hidden="false" customHeight="false" outlineLevel="0" collapsed="false">
      <c r="A1175" s="0" t="s">
        <v>101</v>
      </c>
      <c r="B1175" s="0" t="s">
        <v>102</v>
      </c>
      <c r="E1175" s="100"/>
      <c r="F1175" s="100"/>
      <c r="G1175" s="100" t="n">
        <f aca="false">VLOOKUP($A1167,LossChart!$A$3:$AB$105,14,0)</f>
        <v>870.637342387963</v>
      </c>
      <c r="H1175" s="100" t="n">
        <f aca="false">VLOOKUP($A1167,LossChart!$A$3:$AB$105,15,0)</f>
        <v>116</v>
      </c>
      <c r="I1175" s="100" t="n">
        <f aca="false">VLOOKUP($A1167,LossChart!$A$3:$AB$105,16,0)</f>
        <v>482.474652711422</v>
      </c>
      <c r="J1175" s="100" t="n">
        <f aca="false">VLOOKUP($A1167,LossChart!$A$3:$AB$105,17,0)</f>
        <v>1469.11199509939</v>
      </c>
      <c r="K1175" s="100"/>
    </row>
    <row r="1176" customFormat="false" ht="15" hidden="false" customHeight="false" outlineLevel="0" collapsed="false">
      <c r="A1176" s="0" t="s">
        <v>103</v>
      </c>
      <c r="G1176" s="0" t="n">
        <f aca="false">G1175-G1174</f>
        <v>870.637342387963</v>
      </c>
      <c r="H1176" s="0" t="n">
        <f aca="false">H1175-H1174</f>
        <v>116</v>
      </c>
      <c r="I1176" s="0" t="n">
        <f aca="false">I1175-I1174</f>
        <v>482.474652711422</v>
      </c>
      <c r="J1176" s="0" t="n">
        <f aca="false">J1175-J1174</f>
        <v>1469.11199509939</v>
      </c>
    </row>
    <row r="1178" customFormat="false" ht="60" hidden="false" customHeight="false" outlineLevel="0" collapsed="false">
      <c r="A1178" s="21" t="s">
        <v>63</v>
      </c>
      <c r="B1178" s="21" t="s">
        <v>92</v>
      </c>
      <c r="C1178" s="21" t="s">
        <v>93</v>
      </c>
      <c r="D1178" s="94" t="str">
        <f aca="false">FoodDB!$C$1</f>
        <v>Fat
(g)</v>
      </c>
      <c r="E1178" s="94" t="str">
        <f aca="false">FoodDB!$D$1</f>
        <v> Carbs
(g)</v>
      </c>
      <c r="F1178" s="94" t="str">
        <f aca="false">FoodDB!$E$1</f>
        <v>Protein
(g)</v>
      </c>
      <c r="G1178" s="94" t="str">
        <f aca="false">FoodDB!$F$1</f>
        <v>Fat
(Cal)</v>
      </c>
      <c r="H1178" s="94" t="str">
        <f aca="false">FoodDB!$G$1</f>
        <v>Carb
(Cal)</v>
      </c>
      <c r="I1178" s="94" t="str">
        <f aca="false">FoodDB!$H$1</f>
        <v>Protein
(Cal)</v>
      </c>
      <c r="J1178" s="94" t="str">
        <f aca="false">FoodDB!$I$1</f>
        <v>Total
Calories</v>
      </c>
      <c r="K1178" s="94"/>
      <c r="L1178" s="94" t="s">
        <v>109</v>
      </c>
      <c r="M1178" s="94" t="s">
        <v>110</v>
      </c>
      <c r="N1178" s="94" t="s">
        <v>111</v>
      </c>
      <c r="O1178" s="94" t="s">
        <v>112</v>
      </c>
      <c r="P1178" s="94" t="s">
        <v>117</v>
      </c>
      <c r="Q1178" s="94" t="s">
        <v>118</v>
      </c>
      <c r="R1178" s="94" t="s">
        <v>119</v>
      </c>
      <c r="S1178" s="94" t="s">
        <v>120</v>
      </c>
    </row>
    <row r="1179" customFormat="false" ht="15" hidden="false" customHeight="false" outlineLevel="0" collapsed="false">
      <c r="A1179" s="95" t="n">
        <f aca="false">A1167+1</f>
        <v>43092</v>
      </c>
      <c r="B1179" s="96" t="s">
        <v>107</v>
      </c>
      <c r="C1179" s="97" t="n">
        <v>0</v>
      </c>
      <c r="D1179" s="0" t="n">
        <f aca="false">$C1179*VLOOKUP($B1179,FoodDB!$A$2:$I$1014,3,0)</f>
        <v>0</v>
      </c>
      <c r="E1179" s="0" t="n">
        <f aca="false">$C1179*VLOOKUP($B1179,FoodDB!$A$2:$I$1014,4,0)</f>
        <v>0</v>
      </c>
      <c r="F1179" s="0" t="n">
        <f aca="false">$C1179*VLOOKUP($B1179,FoodDB!$A$2:$I$1014,5,0)</f>
        <v>0</v>
      </c>
      <c r="G1179" s="0" t="n">
        <f aca="false">$C1179*VLOOKUP($B1179,FoodDB!$A$2:$I$1014,6,0)</f>
        <v>0</v>
      </c>
      <c r="H1179" s="0" t="n">
        <f aca="false">$C1179*VLOOKUP($B1179,FoodDB!$A$2:$I$1014,7,0)</f>
        <v>0</v>
      </c>
      <c r="I1179" s="0" t="n">
        <f aca="false">$C1179*VLOOKUP($B1179,FoodDB!$A$2:$I$1014,8,0)</f>
        <v>0</v>
      </c>
      <c r="J1179" s="0" t="n">
        <f aca="false">$C1179*VLOOKUP($B1179,FoodDB!$A$2:$I$1014,9,0)</f>
        <v>0</v>
      </c>
      <c r="L1179" s="0" t="n">
        <f aca="false">SUM(G1179:G1185)</f>
        <v>0</v>
      </c>
      <c r="M1179" s="0" t="n">
        <f aca="false">SUM(H1179:H1185)</f>
        <v>0</v>
      </c>
      <c r="N1179" s="0" t="n">
        <f aca="false">SUM(I1179:I1185)</f>
        <v>0</v>
      </c>
      <c r="O1179" s="0" t="n">
        <f aca="false">SUM(L1179:N1179)</f>
        <v>0</v>
      </c>
      <c r="P1179" s="100" t="n">
        <f aca="false">VLOOKUP($A1179,LossChart!$A$3:$AB$105,14,0)-L1179</f>
        <v>874.24185394531</v>
      </c>
      <c r="Q1179" s="100" t="n">
        <f aca="false">VLOOKUP($A1179,LossChart!$A$3:$AB$105,15,0)-M1179</f>
        <v>116</v>
      </c>
      <c r="R1179" s="100" t="n">
        <f aca="false">VLOOKUP($A1179,LossChart!$A$3:$AB$105,16,0)-N1179</f>
        <v>482.474652711422</v>
      </c>
      <c r="S1179" s="100" t="n">
        <f aca="false">VLOOKUP($A1179,LossChart!$A$3:$AB$105,17,0)-O1179</f>
        <v>1472.71650665673</v>
      </c>
    </row>
    <row r="1180" customFormat="false" ht="15" hidden="false" customHeight="false" outlineLevel="0" collapsed="false">
      <c r="B1180" s="96" t="s">
        <v>107</v>
      </c>
      <c r="C1180" s="97" t="n">
        <v>0</v>
      </c>
      <c r="D1180" s="0" t="n">
        <f aca="false">$C1180*VLOOKUP($B1180,FoodDB!$A$2:$I$1014,3,0)</f>
        <v>0</v>
      </c>
      <c r="E1180" s="0" t="n">
        <f aca="false">$C1180*VLOOKUP($B1180,FoodDB!$A$2:$I$1014,4,0)</f>
        <v>0</v>
      </c>
      <c r="F1180" s="0" t="n">
        <f aca="false">$C1180*VLOOKUP($B1180,FoodDB!$A$2:$I$1014,5,0)</f>
        <v>0</v>
      </c>
      <c r="G1180" s="0" t="n">
        <f aca="false">$C1180*VLOOKUP($B1180,FoodDB!$A$2:$I$1014,6,0)</f>
        <v>0</v>
      </c>
      <c r="H1180" s="0" t="n">
        <f aca="false">$C1180*VLOOKUP($B1180,FoodDB!$A$2:$I$1014,7,0)</f>
        <v>0</v>
      </c>
      <c r="I1180" s="0" t="n">
        <f aca="false">$C1180*VLOOKUP($B1180,FoodDB!$A$2:$I$1014,8,0)</f>
        <v>0</v>
      </c>
      <c r="J1180" s="0" t="n">
        <f aca="false">$C1180*VLOOKUP($B1180,FoodDB!$A$2:$I$1014,9,0)</f>
        <v>0</v>
      </c>
    </row>
    <row r="1181" customFormat="false" ht="15" hidden="false" customHeight="false" outlineLevel="0" collapsed="false">
      <c r="B1181" s="96" t="s">
        <v>107</v>
      </c>
      <c r="C1181" s="97" t="n">
        <v>0</v>
      </c>
      <c r="D1181" s="0" t="n">
        <f aca="false">$C1181*VLOOKUP($B1181,FoodDB!$A$2:$I$1014,3,0)</f>
        <v>0</v>
      </c>
      <c r="E1181" s="0" t="n">
        <f aca="false">$C1181*VLOOKUP($B1181,FoodDB!$A$2:$I$1014,4,0)</f>
        <v>0</v>
      </c>
      <c r="F1181" s="0" t="n">
        <f aca="false">$C1181*VLOOKUP($B1181,FoodDB!$A$2:$I$1014,5,0)</f>
        <v>0</v>
      </c>
      <c r="G1181" s="0" t="n">
        <f aca="false">$C1181*VLOOKUP($B1181,FoodDB!$A$2:$I$1014,6,0)</f>
        <v>0</v>
      </c>
      <c r="H1181" s="0" t="n">
        <f aca="false">$C1181*VLOOKUP($B1181,FoodDB!$A$2:$I$1014,7,0)</f>
        <v>0</v>
      </c>
      <c r="I1181" s="0" t="n">
        <f aca="false">$C1181*VLOOKUP($B1181,FoodDB!$A$2:$I$1014,8,0)</f>
        <v>0</v>
      </c>
      <c r="J1181" s="0" t="n">
        <f aca="false">$C1181*VLOOKUP($B1181,FoodDB!$A$2:$I$1014,9,0)</f>
        <v>0</v>
      </c>
    </row>
    <row r="1182" customFormat="false" ht="15" hidden="false" customHeight="false" outlineLevel="0" collapsed="false">
      <c r="B1182" s="96" t="s">
        <v>107</v>
      </c>
      <c r="C1182" s="97" t="n">
        <v>0</v>
      </c>
      <c r="D1182" s="0" t="n">
        <f aca="false">$C1182*VLOOKUP($B1182,FoodDB!$A$2:$I$1014,3,0)</f>
        <v>0</v>
      </c>
      <c r="E1182" s="0" t="n">
        <f aca="false">$C1182*VLOOKUP($B1182,FoodDB!$A$2:$I$1014,4,0)</f>
        <v>0</v>
      </c>
      <c r="F1182" s="0" t="n">
        <f aca="false">$C1182*VLOOKUP($B1182,FoodDB!$A$2:$I$1014,5,0)</f>
        <v>0</v>
      </c>
      <c r="G1182" s="0" t="n">
        <f aca="false">$C1182*VLOOKUP($B1182,FoodDB!$A$2:$I$1014,6,0)</f>
        <v>0</v>
      </c>
      <c r="H1182" s="0" t="n">
        <f aca="false">$C1182*VLOOKUP($B1182,FoodDB!$A$2:$I$1014,7,0)</f>
        <v>0</v>
      </c>
      <c r="I1182" s="0" t="n">
        <f aca="false">$C1182*VLOOKUP($B1182,FoodDB!$A$2:$I$1014,8,0)</f>
        <v>0</v>
      </c>
      <c r="J1182" s="0" t="n">
        <f aca="false">$C1182*VLOOKUP($B1182,FoodDB!$A$2:$I$1014,9,0)</f>
        <v>0</v>
      </c>
    </row>
    <row r="1183" customFormat="false" ht="15" hidden="false" customHeight="false" outlineLevel="0" collapsed="false">
      <c r="B1183" s="96" t="s">
        <v>107</v>
      </c>
      <c r="C1183" s="97" t="n">
        <v>0</v>
      </c>
      <c r="D1183" s="0" t="n">
        <f aca="false">$C1183*VLOOKUP($B1183,FoodDB!$A$2:$I$1014,3,0)</f>
        <v>0</v>
      </c>
      <c r="E1183" s="0" t="n">
        <f aca="false">$C1183*VLOOKUP($B1183,FoodDB!$A$2:$I$1014,4,0)</f>
        <v>0</v>
      </c>
      <c r="F1183" s="0" t="n">
        <f aca="false">$C1183*VLOOKUP($B1183,FoodDB!$A$2:$I$1014,5,0)</f>
        <v>0</v>
      </c>
      <c r="G1183" s="0" t="n">
        <f aca="false">$C1183*VLOOKUP($B1183,FoodDB!$A$2:$I$1014,6,0)</f>
        <v>0</v>
      </c>
      <c r="H1183" s="0" t="n">
        <f aca="false">$C1183*VLOOKUP($B1183,FoodDB!$A$2:$I$1014,7,0)</f>
        <v>0</v>
      </c>
      <c r="I1183" s="0" t="n">
        <f aca="false">$C1183*VLOOKUP($B1183,FoodDB!$A$2:$I$1014,8,0)</f>
        <v>0</v>
      </c>
      <c r="J1183" s="0" t="n">
        <f aca="false">$C1183*VLOOKUP($B1183,FoodDB!$A$2:$I$1014,9,0)</f>
        <v>0</v>
      </c>
    </row>
    <row r="1184" customFormat="false" ht="15" hidden="false" customHeight="false" outlineLevel="0" collapsed="false">
      <c r="B1184" s="96" t="s">
        <v>107</v>
      </c>
      <c r="C1184" s="97" t="n">
        <v>0</v>
      </c>
      <c r="D1184" s="0" t="n">
        <f aca="false">$C1184*VLOOKUP($B1184,FoodDB!$A$2:$I$1014,3,0)</f>
        <v>0</v>
      </c>
      <c r="E1184" s="0" t="n">
        <f aca="false">$C1184*VLOOKUP($B1184,FoodDB!$A$2:$I$1014,4,0)</f>
        <v>0</v>
      </c>
      <c r="F1184" s="0" t="n">
        <f aca="false">$C1184*VLOOKUP($B1184,FoodDB!$A$2:$I$1014,5,0)</f>
        <v>0</v>
      </c>
      <c r="G1184" s="0" t="n">
        <f aca="false">$C1184*VLOOKUP($B1184,FoodDB!$A$2:$I$1014,6,0)</f>
        <v>0</v>
      </c>
      <c r="H1184" s="0" t="n">
        <f aca="false">$C1184*VLOOKUP($B1184,FoodDB!$A$2:$I$1014,7,0)</f>
        <v>0</v>
      </c>
      <c r="I1184" s="0" t="n">
        <f aca="false">$C1184*VLOOKUP($B1184,FoodDB!$A$2:$I$1014,8,0)</f>
        <v>0</v>
      </c>
      <c r="J1184" s="0" t="n">
        <f aca="false">$C1184*VLOOKUP($B1184,FoodDB!$A$2:$I$1014,9,0)</f>
        <v>0</v>
      </c>
    </row>
    <row r="1185" customFormat="false" ht="15" hidden="false" customHeight="false" outlineLevel="0" collapsed="false">
      <c r="B1185" s="96" t="s">
        <v>107</v>
      </c>
      <c r="C1185" s="97" t="n">
        <v>0</v>
      </c>
      <c r="D1185" s="0" t="n">
        <f aca="false">$C1185*VLOOKUP($B1185,FoodDB!$A$2:$I$1014,3,0)</f>
        <v>0</v>
      </c>
      <c r="E1185" s="0" t="n">
        <f aca="false">$C1185*VLOOKUP($B1185,FoodDB!$A$2:$I$1014,4,0)</f>
        <v>0</v>
      </c>
      <c r="F1185" s="0" t="n">
        <f aca="false">$C1185*VLOOKUP($B1185,FoodDB!$A$2:$I$1014,5,0)</f>
        <v>0</v>
      </c>
      <c r="G1185" s="0" t="n">
        <f aca="false">$C1185*VLOOKUP($B1185,FoodDB!$A$2:$I$1014,6,0)</f>
        <v>0</v>
      </c>
      <c r="H1185" s="0" t="n">
        <f aca="false">$C1185*VLOOKUP($B1185,FoodDB!$A$2:$I$1014,7,0)</f>
        <v>0</v>
      </c>
      <c r="I1185" s="0" t="n">
        <f aca="false">$C1185*VLOOKUP($B1185,FoodDB!$A$2:$I$1014,8,0)</f>
        <v>0</v>
      </c>
      <c r="J1185" s="0" t="n">
        <f aca="false">$C1185*VLOOKUP($B1185,FoodDB!$A$2:$I$1014,9,0)</f>
        <v>0</v>
      </c>
    </row>
    <row r="1186" customFormat="false" ht="15" hidden="false" customHeight="false" outlineLevel="0" collapsed="false">
      <c r="A1186" s="0" t="s">
        <v>97</v>
      </c>
      <c r="G1186" s="0" t="n">
        <f aca="false">SUM(G1179:G1185)</f>
        <v>0</v>
      </c>
      <c r="H1186" s="0" t="n">
        <f aca="false">SUM(H1179:H1185)</f>
        <v>0</v>
      </c>
      <c r="I1186" s="0" t="n">
        <f aca="false">SUM(I1179:I1185)</f>
        <v>0</v>
      </c>
      <c r="J1186" s="0" t="n">
        <f aca="false">SUM(G1186:I1186)</f>
        <v>0</v>
      </c>
    </row>
    <row r="1187" customFormat="false" ht="15" hidden="false" customHeight="false" outlineLevel="0" collapsed="false">
      <c r="A1187" s="0" t="s">
        <v>101</v>
      </c>
      <c r="B1187" s="0" t="s">
        <v>102</v>
      </c>
      <c r="E1187" s="100"/>
      <c r="F1187" s="100"/>
      <c r="G1187" s="100" t="n">
        <f aca="false">VLOOKUP($A1179,LossChart!$A$3:$AB$105,14,0)</f>
        <v>874.24185394531</v>
      </c>
      <c r="H1187" s="100" t="n">
        <f aca="false">VLOOKUP($A1179,LossChart!$A$3:$AB$105,15,0)</f>
        <v>116</v>
      </c>
      <c r="I1187" s="100" t="n">
        <f aca="false">VLOOKUP($A1179,LossChart!$A$3:$AB$105,16,0)</f>
        <v>482.474652711422</v>
      </c>
      <c r="J1187" s="100" t="n">
        <f aca="false">VLOOKUP($A1179,LossChart!$A$3:$AB$105,17,0)</f>
        <v>1472.71650665673</v>
      </c>
      <c r="K1187" s="100"/>
    </row>
    <row r="1188" customFormat="false" ht="15" hidden="false" customHeight="false" outlineLevel="0" collapsed="false">
      <c r="A1188" s="0" t="s">
        <v>103</v>
      </c>
      <c r="G1188" s="0" t="n">
        <f aca="false">G1187-G1186</f>
        <v>874.24185394531</v>
      </c>
      <c r="H1188" s="0" t="n">
        <f aca="false">H1187-H1186</f>
        <v>116</v>
      </c>
      <c r="I1188" s="0" t="n">
        <f aca="false">I1187-I1186</f>
        <v>482.474652711422</v>
      </c>
      <c r="J1188" s="0" t="n">
        <f aca="false">J1187-J1186</f>
        <v>1472.71650665673</v>
      </c>
    </row>
    <row r="1190" customFormat="false" ht="60" hidden="false" customHeight="false" outlineLevel="0" collapsed="false">
      <c r="A1190" s="21" t="s">
        <v>63</v>
      </c>
      <c r="B1190" s="21" t="s">
        <v>92</v>
      </c>
      <c r="C1190" s="21" t="s">
        <v>93</v>
      </c>
      <c r="D1190" s="94" t="str">
        <f aca="false">FoodDB!$C$1</f>
        <v>Fat
(g)</v>
      </c>
      <c r="E1190" s="94" t="str">
        <f aca="false">FoodDB!$D$1</f>
        <v> Carbs
(g)</v>
      </c>
      <c r="F1190" s="94" t="str">
        <f aca="false">FoodDB!$E$1</f>
        <v>Protein
(g)</v>
      </c>
      <c r="G1190" s="94" t="str">
        <f aca="false">FoodDB!$F$1</f>
        <v>Fat
(Cal)</v>
      </c>
      <c r="H1190" s="94" t="str">
        <f aca="false">FoodDB!$G$1</f>
        <v>Carb
(Cal)</v>
      </c>
      <c r="I1190" s="94" t="str">
        <f aca="false">FoodDB!$H$1</f>
        <v>Protein
(Cal)</v>
      </c>
      <c r="J1190" s="94" t="str">
        <f aca="false">FoodDB!$I$1</f>
        <v>Total
Calories</v>
      </c>
      <c r="K1190" s="94"/>
      <c r="L1190" s="94" t="s">
        <v>109</v>
      </c>
      <c r="M1190" s="94" t="s">
        <v>110</v>
      </c>
      <c r="N1190" s="94" t="s">
        <v>111</v>
      </c>
      <c r="O1190" s="94" t="s">
        <v>112</v>
      </c>
      <c r="P1190" s="94" t="s">
        <v>117</v>
      </c>
      <c r="Q1190" s="94" t="s">
        <v>118</v>
      </c>
      <c r="R1190" s="94" t="s">
        <v>119</v>
      </c>
      <c r="S1190" s="94" t="s">
        <v>120</v>
      </c>
    </row>
    <row r="1191" customFormat="false" ht="15" hidden="false" customHeight="false" outlineLevel="0" collapsed="false">
      <c r="A1191" s="95" t="n">
        <f aca="false">A1179+1</f>
        <v>43093</v>
      </c>
      <c r="B1191" s="96" t="s">
        <v>107</v>
      </c>
      <c r="C1191" s="97" t="n">
        <v>0</v>
      </c>
      <c r="D1191" s="0" t="n">
        <f aca="false">$C1191*VLOOKUP($B1191,FoodDB!$A$2:$I$1014,3,0)</f>
        <v>0</v>
      </c>
      <c r="E1191" s="0" t="n">
        <f aca="false">$C1191*VLOOKUP($B1191,FoodDB!$A$2:$I$1014,4,0)</f>
        <v>0</v>
      </c>
      <c r="F1191" s="0" t="n">
        <f aca="false">$C1191*VLOOKUP($B1191,FoodDB!$A$2:$I$1014,5,0)</f>
        <v>0</v>
      </c>
      <c r="G1191" s="0" t="n">
        <f aca="false">$C1191*VLOOKUP($B1191,FoodDB!$A$2:$I$1014,6,0)</f>
        <v>0</v>
      </c>
      <c r="H1191" s="0" t="n">
        <f aca="false">$C1191*VLOOKUP($B1191,FoodDB!$A$2:$I$1014,7,0)</f>
        <v>0</v>
      </c>
      <c r="I1191" s="0" t="n">
        <f aca="false">$C1191*VLOOKUP($B1191,FoodDB!$A$2:$I$1014,8,0)</f>
        <v>0</v>
      </c>
      <c r="J1191" s="0" t="n">
        <f aca="false">$C1191*VLOOKUP($B1191,FoodDB!$A$2:$I$1014,9,0)</f>
        <v>0</v>
      </c>
      <c r="L1191" s="0" t="n">
        <f aca="false">SUM(G1191:G1197)</f>
        <v>0</v>
      </c>
      <c r="M1191" s="0" t="n">
        <f aca="false">SUM(H1191:H1197)</f>
        <v>0</v>
      </c>
      <c r="N1191" s="0" t="n">
        <f aca="false">SUM(I1191:I1197)</f>
        <v>0</v>
      </c>
      <c r="O1191" s="0" t="n">
        <f aca="false">SUM(L1191:N1191)</f>
        <v>0</v>
      </c>
      <c r="P1191" s="100" t="n">
        <f aca="false">VLOOKUP($A1191,LossChart!$A$3:$AB$105,14,0)-L1191</f>
        <v>877.814439828862</v>
      </c>
      <c r="Q1191" s="100" t="n">
        <f aca="false">VLOOKUP($A1191,LossChart!$A$3:$AB$105,15,0)-M1191</f>
        <v>116</v>
      </c>
      <c r="R1191" s="100" t="n">
        <f aca="false">VLOOKUP($A1191,LossChart!$A$3:$AB$105,16,0)-N1191</f>
        <v>482.474652711422</v>
      </c>
      <c r="S1191" s="100" t="n">
        <f aca="false">VLOOKUP($A1191,LossChart!$A$3:$AB$105,17,0)-O1191</f>
        <v>1476.28909254028</v>
      </c>
    </row>
    <row r="1192" customFormat="false" ht="15" hidden="false" customHeight="false" outlineLevel="0" collapsed="false">
      <c r="B1192" s="96" t="s">
        <v>107</v>
      </c>
      <c r="C1192" s="97" t="n">
        <v>0</v>
      </c>
      <c r="D1192" s="0" t="n">
        <f aca="false">$C1192*VLOOKUP($B1192,FoodDB!$A$2:$I$1014,3,0)</f>
        <v>0</v>
      </c>
      <c r="E1192" s="0" t="n">
        <f aca="false">$C1192*VLOOKUP($B1192,FoodDB!$A$2:$I$1014,4,0)</f>
        <v>0</v>
      </c>
      <c r="F1192" s="0" t="n">
        <f aca="false">$C1192*VLOOKUP($B1192,FoodDB!$A$2:$I$1014,5,0)</f>
        <v>0</v>
      </c>
      <c r="G1192" s="0" t="n">
        <f aca="false">$C1192*VLOOKUP($B1192,FoodDB!$A$2:$I$1014,6,0)</f>
        <v>0</v>
      </c>
      <c r="H1192" s="0" t="n">
        <f aca="false">$C1192*VLOOKUP($B1192,FoodDB!$A$2:$I$1014,7,0)</f>
        <v>0</v>
      </c>
      <c r="I1192" s="0" t="n">
        <f aca="false">$C1192*VLOOKUP($B1192,FoodDB!$A$2:$I$1014,8,0)</f>
        <v>0</v>
      </c>
      <c r="J1192" s="0" t="n">
        <f aca="false">$C1192*VLOOKUP($B1192,FoodDB!$A$2:$I$1014,9,0)</f>
        <v>0</v>
      </c>
    </row>
    <row r="1193" customFormat="false" ht="15" hidden="false" customHeight="false" outlineLevel="0" collapsed="false">
      <c r="B1193" s="96" t="s">
        <v>107</v>
      </c>
      <c r="C1193" s="97" t="n">
        <v>0</v>
      </c>
      <c r="D1193" s="0" t="n">
        <f aca="false">$C1193*VLOOKUP($B1193,FoodDB!$A$2:$I$1014,3,0)</f>
        <v>0</v>
      </c>
      <c r="E1193" s="0" t="n">
        <f aca="false">$C1193*VLOOKUP($B1193,FoodDB!$A$2:$I$1014,4,0)</f>
        <v>0</v>
      </c>
      <c r="F1193" s="0" t="n">
        <f aca="false">$C1193*VLOOKUP($B1193,FoodDB!$A$2:$I$1014,5,0)</f>
        <v>0</v>
      </c>
      <c r="G1193" s="0" t="n">
        <f aca="false">$C1193*VLOOKUP($B1193,FoodDB!$A$2:$I$1014,6,0)</f>
        <v>0</v>
      </c>
      <c r="H1193" s="0" t="n">
        <f aca="false">$C1193*VLOOKUP($B1193,FoodDB!$A$2:$I$1014,7,0)</f>
        <v>0</v>
      </c>
      <c r="I1193" s="0" t="n">
        <f aca="false">$C1193*VLOOKUP($B1193,FoodDB!$A$2:$I$1014,8,0)</f>
        <v>0</v>
      </c>
      <c r="J1193" s="0" t="n">
        <f aca="false">$C1193*VLOOKUP($B1193,FoodDB!$A$2:$I$1014,9,0)</f>
        <v>0</v>
      </c>
    </row>
    <row r="1194" customFormat="false" ht="15" hidden="false" customHeight="false" outlineLevel="0" collapsed="false">
      <c r="B1194" s="96" t="s">
        <v>107</v>
      </c>
      <c r="C1194" s="97" t="n">
        <v>0</v>
      </c>
      <c r="D1194" s="0" t="n">
        <f aca="false">$C1194*VLOOKUP($B1194,FoodDB!$A$2:$I$1014,3,0)</f>
        <v>0</v>
      </c>
      <c r="E1194" s="0" t="n">
        <f aca="false">$C1194*VLOOKUP($B1194,FoodDB!$A$2:$I$1014,4,0)</f>
        <v>0</v>
      </c>
      <c r="F1194" s="0" t="n">
        <f aca="false">$C1194*VLOOKUP($B1194,FoodDB!$A$2:$I$1014,5,0)</f>
        <v>0</v>
      </c>
      <c r="G1194" s="0" t="n">
        <f aca="false">$C1194*VLOOKUP($B1194,FoodDB!$A$2:$I$1014,6,0)</f>
        <v>0</v>
      </c>
      <c r="H1194" s="0" t="n">
        <f aca="false">$C1194*VLOOKUP($B1194,FoodDB!$A$2:$I$1014,7,0)</f>
        <v>0</v>
      </c>
      <c r="I1194" s="0" t="n">
        <f aca="false">$C1194*VLOOKUP($B1194,FoodDB!$A$2:$I$1014,8,0)</f>
        <v>0</v>
      </c>
      <c r="J1194" s="0" t="n">
        <f aca="false">$C1194*VLOOKUP($B1194,FoodDB!$A$2:$I$1014,9,0)</f>
        <v>0</v>
      </c>
    </row>
    <row r="1195" customFormat="false" ht="15" hidden="false" customHeight="false" outlineLevel="0" collapsed="false">
      <c r="B1195" s="96" t="s">
        <v>107</v>
      </c>
      <c r="C1195" s="97" t="n">
        <v>0</v>
      </c>
      <c r="D1195" s="0" t="n">
        <f aca="false">$C1195*VLOOKUP($B1195,FoodDB!$A$2:$I$1014,3,0)</f>
        <v>0</v>
      </c>
      <c r="E1195" s="0" t="n">
        <f aca="false">$C1195*VLOOKUP($B1195,FoodDB!$A$2:$I$1014,4,0)</f>
        <v>0</v>
      </c>
      <c r="F1195" s="0" t="n">
        <f aca="false">$C1195*VLOOKUP($B1195,FoodDB!$A$2:$I$1014,5,0)</f>
        <v>0</v>
      </c>
      <c r="G1195" s="0" t="n">
        <f aca="false">$C1195*VLOOKUP($B1195,FoodDB!$A$2:$I$1014,6,0)</f>
        <v>0</v>
      </c>
      <c r="H1195" s="0" t="n">
        <f aca="false">$C1195*VLOOKUP($B1195,FoodDB!$A$2:$I$1014,7,0)</f>
        <v>0</v>
      </c>
      <c r="I1195" s="0" t="n">
        <f aca="false">$C1195*VLOOKUP($B1195,FoodDB!$A$2:$I$1014,8,0)</f>
        <v>0</v>
      </c>
      <c r="J1195" s="0" t="n">
        <f aca="false">$C1195*VLOOKUP($B1195,FoodDB!$A$2:$I$1014,9,0)</f>
        <v>0</v>
      </c>
    </row>
    <row r="1196" customFormat="false" ht="15" hidden="false" customHeight="false" outlineLevel="0" collapsed="false">
      <c r="B1196" s="96" t="s">
        <v>107</v>
      </c>
      <c r="C1196" s="97" t="n">
        <v>0</v>
      </c>
      <c r="D1196" s="0" t="n">
        <f aca="false">$C1196*VLOOKUP($B1196,FoodDB!$A$2:$I$1014,3,0)</f>
        <v>0</v>
      </c>
      <c r="E1196" s="0" t="n">
        <f aca="false">$C1196*VLOOKUP($B1196,FoodDB!$A$2:$I$1014,4,0)</f>
        <v>0</v>
      </c>
      <c r="F1196" s="0" t="n">
        <f aca="false">$C1196*VLOOKUP($B1196,FoodDB!$A$2:$I$1014,5,0)</f>
        <v>0</v>
      </c>
      <c r="G1196" s="0" t="n">
        <f aca="false">$C1196*VLOOKUP($B1196,FoodDB!$A$2:$I$1014,6,0)</f>
        <v>0</v>
      </c>
      <c r="H1196" s="0" t="n">
        <f aca="false">$C1196*VLOOKUP($B1196,FoodDB!$A$2:$I$1014,7,0)</f>
        <v>0</v>
      </c>
      <c r="I1196" s="0" t="n">
        <f aca="false">$C1196*VLOOKUP($B1196,FoodDB!$A$2:$I$1014,8,0)</f>
        <v>0</v>
      </c>
      <c r="J1196" s="0" t="n">
        <f aca="false">$C1196*VLOOKUP($B1196,FoodDB!$A$2:$I$1014,9,0)</f>
        <v>0</v>
      </c>
    </row>
    <row r="1197" customFormat="false" ht="15" hidden="false" customHeight="false" outlineLevel="0" collapsed="false">
      <c r="B1197" s="96" t="s">
        <v>107</v>
      </c>
      <c r="C1197" s="97" t="n">
        <v>0</v>
      </c>
      <c r="D1197" s="0" t="n">
        <f aca="false">$C1197*VLOOKUP($B1197,FoodDB!$A$2:$I$1014,3,0)</f>
        <v>0</v>
      </c>
      <c r="E1197" s="0" t="n">
        <f aca="false">$C1197*VLOOKUP($B1197,FoodDB!$A$2:$I$1014,4,0)</f>
        <v>0</v>
      </c>
      <c r="F1197" s="0" t="n">
        <f aca="false">$C1197*VLOOKUP($B1197,FoodDB!$A$2:$I$1014,5,0)</f>
        <v>0</v>
      </c>
      <c r="G1197" s="0" t="n">
        <f aca="false">$C1197*VLOOKUP($B1197,FoodDB!$A$2:$I$1014,6,0)</f>
        <v>0</v>
      </c>
      <c r="H1197" s="0" t="n">
        <f aca="false">$C1197*VLOOKUP($B1197,FoodDB!$A$2:$I$1014,7,0)</f>
        <v>0</v>
      </c>
      <c r="I1197" s="0" t="n">
        <f aca="false">$C1197*VLOOKUP($B1197,FoodDB!$A$2:$I$1014,8,0)</f>
        <v>0</v>
      </c>
      <c r="J1197" s="0" t="n">
        <f aca="false">$C1197*VLOOKUP($B1197,FoodDB!$A$2:$I$1014,9,0)</f>
        <v>0</v>
      </c>
    </row>
    <row r="1198" customFormat="false" ht="15" hidden="false" customHeight="false" outlineLevel="0" collapsed="false">
      <c r="A1198" s="0" t="s">
        <v>97</v>
      </c>
      <c r="G1198" s="0" t="n">
        <f aca="false">SUM(G1191:G1197)</f>
        <v>0</v>
      </c>
      <c r="H1198" s="0" t="n">
        <f aca="false">SUM(H1191:H1197)</f>
        <v>0</v>
      </c>
      <c r="I1198" s="0" t="n">
        <f aca="false">SUM(I1191:I1197)</f>
        <v>0</v>
      </c>
      <c r="J1198" s="0" t="n">
        <f aca="false">SUM(G1198:I1198)</f>
        <v>0</v>
      </c>
    </row>
    <row r="1199" customFormat="false" ht="15" hidden="false" customHeight="false" outlineLevel="0" collapsed="false">
      <c r="A1199" s="0" t="s">
        <v>101</v>
      </c>
      <c r="B1199" s="0" t="s">
        <v>102</v>
      </c>
      <c r="E1199" s="100"/>
      <c r="F1199" s="100"/>
      <c r="G1199" s="100" t="n">
        <f aca="false">VLOOKUP($A1191,LossChart!$A$3:$AB$105,14,0)</f>
        <v>877.814439828862</v>
      </c>
      <c r="H1199" s="100" t="n">
        <f aca="false">VLOOKUP($A1191,LossChart!$A$3:$AB$105,15,0)</f>
        <v>116</v>
      </c>
      <c r="I1199" s="100" t="n">
        <f aca="false">VLOOKUP($A1191,LossChart!$A$3:$AB$105,16,0)</f>
        <v>482.474652711422</v>
      </c>
      <c r="J1199" s="100" t="n">
        <f aca="false">VLOOKUP($A1191,LossChart!$A$3:$AB$105,17,0)</f>
        <v>1476.28909254028</v>
      </c>
      <c r="K1199" s="100"/>
    </row>
    <row r="1200" customFormat="false" ht="15" hidden="false" customHeight="false" outlineLevel="0" collapsed="false">
      <c r="A1200" s="0" t="s">
        <v>103</v>
      </c>
      <c r="G1200" s="0" t="n">
        <f aca="false">G1199-G1198</f>
        <v>877.814439828862</v>
      </c>
      <c r="H1200" s="0" t="n">
        <f aca="false">H1199-H1198</f>
        <v>116</v>
      </c>
      <c r="I1200" s="0" t="n">
        <f aca="false">I1199-I1198</f>
        <v>482.474652711422</v>
      </c>
      <c r="J1200" s="0" t="n">
        <f aca="false">J1199-J1198</f>
        <v>1476.28909254028</v>
      </c>
    </row>
    <row r="1202" customFormat="false" ht="60" hidden="false" customHeight="false" outlineLevel="0" collapsed="false">
      <c r="A1202" s="21" t="s">
        <v>63</v>
      </c>
      <c r="B1202" s="21" t="s">
        <v>92</v>
      </c>
      <c r="C1202" s="21" t="s">
        <v>93</v>
      </c>
      <c r="D1202" s="94" t="str">
        <f aca="false">FoodDB!$C$1</f>
        <v>Fat
(g)</v>
      </c>
      <c r="E1202" s="94" t="str">
        <f aca="false">FoodDB!$D$1</f>
        <v> Carbs
(g)</v>
      </c>
      <c r="F1202" s="94" t="str">
        <f aca="false">FoodDB!$E$1</f>
        <v>Protein
(g)</v>
      </c>
      <c r="G1202" s="94" t="str">
        <f aca="false">FoodDB!$F$1</f>
        <v>Fat
(Cal)</v>
      </c>
      <c r="H1202" s="94" t="str">
        <f aca="false">FoodDB!$G$1</f>
        <v>Carb
(Cal)</v>
      </c>
      <c r="I1202" s="94" t="str">
        <f aca="false">FoodDB!$H$1</f>
        <v>Protein
(Cal)</v>
      </c>
      <c r="J1202" s="94" t="str">
        <f aca="false">FoodDB!$I$1</f>
        <v>Total
Calories</v>
      </c>
      <c r="K1202" s="94"/>
      <c r="L1202" s="94" t="s">
        <v>109</v>
      </c>
      <c r="M1202" s="94" t="s">
        <v>110</v>
      </c>
      <c r="N1202" s="94" t="s">
        <v>111</v>
      </c>
      <c r="O1202" s="94" t="s">
        <v>112</v>
      </c>
      <c r="P1202" s="94" t="s">
        <v>117</v>
      </c>
      <c r="Q1202" s="94" t="s">
        <v>118</v>
      </c>
      <c r="R1202" s="94" t="s">
        <v>119</v>
      </c>
      <c r="S1202" s="94" t="s">
        <v>120</v>
      </c>
    </row>
    <row r="1203" customFormat="false" ht="15" hidden="false" customHeight="false" outlineLevel="0" collapsed="false">
      <c r="A1203" s="95" t="n">
        <f aca="false">A1191+1</f>
        <v>43094</v>
      </c>
      <c r="B1203" s="96" t="s">
        <v>107</v>
      </c>
      <c r="C1203" s="97" t="n">
        <v>0</v>
      </c>
      <c r="D1203" s="0" t="n">
        <f aca="false">$C1203*VLOOKUP($B1203,FoodDB!$A$2:$I$1014,3,0)</f>
        <v>0</v>
      </c>
      <c r="E1203" s="0" t="n">
        <f aca="false">$C1203*VLOOKUP($B1203,FoodDB!$A$2:$I$1014,4,0)</f>
        <v>0</v>
      </c>
      <c r="F1203" s="0" t="n">
        <f aca="false">$C1203*VLOOKUP($B1203,FoodDB!$A$2:$I$1014,5,0)</f>
        <v>0</v>
      </c>
      <c r="G1203" s="0" t="n">
        <f aca="false">$C1203*VLOOKUP($B1203,FoodDB!$A$2:$I$1014,6,0)</f>
        <v>0</v>
      </c>
      <c r="H1203" s="0" t="n">
        <f aca="false">$C1203*VLOOKUP($B1203,FoodDB!$A$2:$I$1014,7,0)</f>
        <v>0</v>
      </c>
      <c r="I1203" s="0" t="n">
        <f aca="false">$C1203*VLOOKUP($B1203,FoodDB!$A$2:$I$1014,8,0)</f>
        <v>0</v>
      </c>
      <c r="J1203" s="0" t="n">
        <f aca="false">$C1203*VLOOKUP($B1203,FoodDB!$A$2:$I$1014,9,0)</f>
        <v>0</v>
      </c>
      <c r="L1203" s="0" t="n">
        <f aca="false">SUM(G1203:G1209)</f>
        <v>0</v>
      </c>
      <c r="M1203" s="0" t="n">
        <f aca="false">SUM(H1203:H1209)</f>
        <v>0</v>
      </c>
      <c r="N1203" s="0" t="n">
        <f aca="false">SUM(I1203:I1209)</f>
        <v>0</v>
      </c>
      <c r="O1203" s="0" t="n">
        <f aca="false">SUM(L1203:N1203)</f>
        <v>0</v>
      </c>
      <c r="P1203" s="100" t="n">
        <f aca="false">VLOOKUP($A1203,LossChart!$A$3:$AB$105,14,0)-L1203</f>
        <v>881.355382808875</v>
      </c>
      <c r="Q1203" s="100" t="n">
        <f aca="false">VLOOKUP($A1203,LossChart!$A$3:$AB$105,15,0)-M1203</f>
        <v>116</v>
      </c>
      <c r="R1203" s="100" t="n">
        <f aca="false">VLOOKUP($A1203,LossChart!$A$3:$AB$105,16,0)-N1203</f>
        <v>482.474652711422</v>
      </c>
      <c r="S1203" s="100" t="n">
        <f aca="false">VLOOKUP($A1203,LossChart!$A$3:$AB$105,17,0)-O1203</f>
        <v>1479.8300355203</v>
      </c>
    </row>
    <row r="1204" customFormat="false" ht="15" hidden="false" customHeight="false" outlineLevel="0" collapsed="false">
      <c r="B1204" s="96" t="s">
        <v>107</v>
      </c>
      <c r="C1204" s="97" t="n">
        <v>0</v>
      </c>
      <c r="D1204" s="0" t="n">
        <f aca="false">$C1204*VLOOKUP($B1204,FoodDB!$A$2:$I$1014,3,0)</f>
        <v>0</v>
      </c>
      <c r="E1204" s="0" t="n">
        <f aca="false">$C1204*VLOOKUP($B1204,FoodDB!$A$2:$I$1014,4,0)</f>
        <v>0</v>
      </c>
      <c r="F1204" s="0" t="n">
        <f aca="false">$C1204*VLOOKUP($B1204,FoodDB!$A$2:$I$1014,5,0)</f>
        <v>0</v>
      </c>
      <c r="G1204" s="0" t="n">
        <f aca="false">$C1204*VLOOKUP($B1204,FoodDB!$A$2:$I$1014,6,0)</f>
        <v>0</v>
      </c>
      <c r="H1204" s="0" t="n">
        <f aca="false">$C1204*VLOOKUP($B1204,FoodDB!$A$2:$I$1014,7,0)</f>
        <v>0</v>
      </c>
      <c r="I1204" s="0" t="n">
        <f aca="false">$C1204*VLOOKUP($B1204,FoodDB!$A$2:$I$1014,8,0)</f>
        <v>0</v>
      </c>
      <c r="J1204" s="0" t="n">
        <f aca="false">$C1204*VLOOKUP($B1204,FoodDB!$A$2:$I$1014,9,0)</f>
        <v>0</v>
      </c>
    </row>
    <row r="1205" customFormat="false" ht="15" hidden="false" customHeight="false" outlineLevel="0" collapsed="false">
      <c r="B1205" s="96" t="s">
        <v>107</v>
      </c>
      <c r="C1205" s="97" t="n">
        <v>0</v>
      </c>
      <c r="D1205" s="0" t="n">
        <f aca="false">$C1205*VLOOKUP($B1205,FoodDB!$A$2:$I$1014,3,0)</f>
        <v>0</v>
      </c>
      <c r="E1205" s="0" t="n">
        <f aca="false">$C1205*VLOOKUP($B1205,FoodDB!$A$2:$I$1014,4,0)</f>
        <v>0</v>
      </c>
      <c r="F1205" s="0" t="n">
        <f aca="false">$C1205*VLOOKUP($B1205,FoodDB!$A$2:$I$1014,5,0)</f>
        <v>0</v>
      </c>
      <c r="G1205" s="0" t="n">
        <f aca="false">$C1205*VLOOKUP($B1205,FoodDB!$A$2:$I$1014,6,0)</f>
        <v>0</v>
      </c>
      <c r="H1205" s="0" t="n">
        <f aca="false">$C1205*VLOOKUP($B1205,FoodDB!$A$2:$I$1014,7,0)</f>
        <v>0</v>
      </c>
      <c r="I1205" s="0" t="n">
        <f aca="false">$C1205*VLOOKUP($B1205,FoodDB!$A$2:$I$1014,8,0)</f>
        <v>0</v>
      </c>
      <c r="J1205" s="0" t="n">
        <f aca="false">$C1205*VLOOKUP($B1205,FoodDB!$A$2:$I$1014,9,0)</f>
        <v>0</v>
      </c>
    </row>
    <row r="1206" customFormat="false" ht="15" hidden="false" customHeight="false" outlineLevel="0" collapsed="false">
      <c r="B1206" s="96" t="s">
        <v>107</v>
      </c>
      <c r="C1206" s="97" t="n">
        <v>0</v>
      </c>
      <c r="D1206" s="0" t="n">
        <f aca="false">$C1206*VLOOKUP($B1206,FoodDB!$A$2:$I$1014,3,0)</f>
        <v>0</v>
      </c>
      <c r="E1206" s="0" t="n">
        <f aca="false">$C1206*VLOOKUP($B1206,FoodDB!$A$2:$I$1014,4,0)</f>
        <v>0</v>
      </c>
      <c r="F1206" s="0" t="n">
        <f aca="false">$C1206*VLOOKUP($B1206,FoodDB!$A$2:$I$1014,5,0)</f>
        <v>0</v>
      </c>
      <c r="G1206" s="0" t="n">
        <f aca="false">$C1206*VLOOKUP($B1206,FoodDB!$A$2:$I$1014,6,0)</f>
        <v>0</v>
      </c>
      <c r="H1206" s="0" t="n">
        <f aca="false">$C1206*VLOOKUP($B1206,FoodDB!$A$2:$I$1014,7,0)</f>
        <v>0</v>
      </c>
      <c r="I1206" s="0" t="n">
        <f aca="false">$C1206*VLOOKUP($B1206,FoodDB!$A$2:$I$1014,8,0)</f>
        <v>0</v>
      </c>
      <c r="J1206" s="0" t="n">
        <f aca="false">$C1206*VLOOKUP($B1206,FoodDB!$A$2:$I$1014,9,0)</f>
        <v>0</v>
      </c>
    </row>
    <row r="1207" customFormat="false" ht="15" hidden="false" customHeight="false" outlineLevel="0" collapsed="false">
      <c r="B1207" s="96" t="s">
        <v>107</v>
      </c>
      <c r="C1207" s="97" t="n">
        <v>0</v>
      </c>
      <c r="D1207" s="0" t="n">
        <f aca="false">$C1207*VLOOKUP($B1207,FoodDB!$A$2:$I$1014,3,0)</f>
        <v>0</v>
      </c>
      <c r="E1207" s="0" t="n">
        <f aca="false">$C1207*VLOOKUP($B1207,FoodDB!$A$2:$I$1014,4,0)</f>
        <v>0</v>
      </c>
      <c r="F1207" s="0" t="n">
        <f aca="false">$C1207*VLOOKUP($B1207,FoodDB!$A$2:$I$1014,5,0)</f>
        <v>0</v>
      </c>
      <c r="G1207" s="0" t="n">
        <f aca="false">$C1207*VLOOKUP($B1207,FoodDB!$A$2:$I$1014,6,0)</f>
        <v>0</v>
      </c>
      <c r="H1207" s="0" t="n">
        <f aca="false">$C1207*VLOOKUP($B1207,FoodDB!$A$2:$I$1014,7,0)</f>
        <v>0</v>
      </c>
      <c r="I1207" s="0" t="n">
        <f aca="false">$C1207*VLOOKUP($B1207,FoodDB!$A$2:$I$1014,8,0)</f>
        <v>0</v>
      </c>
      <c r="J1207" s="0" t="n">
        <f aca="false">$C1207*VLOOKUP($B1207,FoodDB!$A$2:$I$1014,9,0)</f>
        <v>0</v>
      </c>
    </row>
    <row r="1208" customFormat="false" ht="15" hidden="false" customHeight="false" outlineLevel="0" collapsed="false">
      <c r="B1208" s="96" t="s">
        <v>107</v>
      </c>
      <c r="C1208" s="97" t="n">
        <v>0</v>
      </c>
      <c r="D1208" s="0" t="n">
        <f aca="false">$C1208*VLOOKUP($B1208,FoodDB!$A$2:$I$1014,3,0)</f>
        <v>0</v>
      </c>
      <c r="E1208" s="0" t="n">
        <f aca="false">$C1208*VLOOKUP($B1208,FoodDB!$A$2:$I$1014,4,0)</f>
        <v>0</v>
      </c>
      <c r="F1208" s="0" t="n">
        <f aca="false">$C1208*VLOOKUP($B1208,FoodDB!$A$2:$I$1014,5,0)</f>
        <v>0</v>
      </c>
      <c r="G1208" s="0" t="n">
        <f aca="false">$C1208*VLOOKUP($B1208,FoodDB!$A$2:$I$1014,6,0)</f>
        <v>0</v>
      </c>
      <c r="H1208" s="0" t="n">
        <f aca="false">$C1208*VLOOKUP($B1208,FoodDB!$A$2:$I$1014,7,0)</f>
        <v>0</v>
      </c>
      <c r="I1208" s="0" t="n">
        <f aca="false">$C1208*VLOOKUP($B1208,FoodDB!$A$2:$I$1014,8,0)</f>
        <v>0</v>
      </c>
      <c r="J1208" s="0" t="n">
        <f aca="false">$C1208*VLOOKUP($B1208,FoodDB!$A$2:$I$1014,9,0)</f>
        <v>0</v>
      </c>
    </row>
    <row r="1209" customFormat="false" ht="15" hidden="false" customHeight="false" outlineLevel="0" collapsed="false">
      <c r="B1209" s="96" t="s">
        <v>107</v>
      </c>
      <c r="C1209" s="97" t="n">
        <v>0</v>
      </c>
      <c r="D1209" s="0" t="n">
        <f aca="false">$C1209*VLOOKUP($B1209,FoodDB!$A$2:$I$1014,3,0)</f>
        <v>0</v>
      </c>
      <c r="E1209" s="0" t="n">
        <f aca="false">$C1209*VLOOKUP($B1209,FoodDB!$A$2:$I$1014,4,0)</f>
        <v>0</v>
      </c>
      <c r="F1209" s="0" t="n">
        <f aca="false">$C1209*VLOOKUP($B1209,FoodDB!$A$2:$I$1014,5,0)</f>
        <v>0</v>
      </c>
      <c r="G1209" s="0" t="n">
        <f aca="false">$C1209*VLOOKUP($B1209,FoodDB!$A$2:$I$1014,6,0)</f>
        <v>0</v>
      </c>
      <c r="H1209" s="0" t="n">
        <f aca="false">$C1209*VLOOKUP($B1209,FoodDB!$A$2:$I$1014,7,0)</f>
        <v>0</v>
      </c>
      <c r="I1209" s="0" t="n">
        <f aca="false">$C1209*VLOOKUP($B1209,FoodDB!$A$2:$I$1014,8,0)</f>
        <v>0</v>
      </c>
      <c r="J1209" s="0" t="n">
        <f aca="false">$C1209*VLOOKUP($B1209,FoodDB!$A$2:$I$1014,9,0)</f>
        <v>0</v>
      </c>
    </row>
    <row r="1210" customFormat="false" ht="15" hidden="false" customHeight="false" outlineLevel="0" collapsed="false">
      <c r="A1210" s="0" t="s">
        <v>97</v>
      </c>
      <c r="G1210" s="0" t="n">
        <f aca="false">SUM(G1203:G1209)</f>
        <v>0</v>
      </c>
      <c r="H1210" s="0" t="n">
        <f aca="false">SUM(H1203:H1209)</f>
        <v>0</v>
      </c>
      <c r="I1210" s="0" t="n">
        <f aca="false">SUM(I1203:I1209)</f>
        <v>0</v>
      </c>
      <c r="J1210" s="0" t="n">
        <f aca="false">SUM(G1210:I1210)</f>
        <v>0</v>
      </c>
    </row>
    <row r="1211" customFormat="false" ht="15" hidden="false" customHeight="false" outlineLevel="0" collapsed="false">
      <c r="A1211" s="0" t="s">
        <v>101</v>
      </c>
      <c r="B1211" s="0" t="s">
        <v>102</v>
      </c>
      <c r="E1211" s="100"/>
      <c r="F1211" s="100"/>
      <c r="G1211" s="100" t="n">
        <f aca="false">VLOOKUP($A1203,LossChart!$A$3:$AB$105,14,0)</f>
        <v>881.355382808875</v>
      </c>
      <c r="H1211" s="100" t="n">
        <f aca="false">VLOOKUP($A1203,LossChart!$A$3:$AB$105,15,0)</f>
        <v>116</v>
      </c>
      <c r="I1211" s="100" t="n">
        <f aca="false">VLOOKUP($A1203,LossChart!$A$3:$AB$105,16,0)</f>
        <v>482.474652711422</v>
      </c>
      <c r="J1211" s="100" t="n">
        <f aca="false">VLOOKUP($A1203,LossChart!$A$3:$AB$105,17,0)</f>
        <v>1479.8300355203</v>
      </c>
      <c r="K1211" s="100"/>
    </row>
    <row r="1212" customFormat="false" ht="15" hidden="false" customHeight="false" outlineLevel="0" collapsed="false">
      <c r="A1212" s="0" t="s">
        <v>103</v>
      </c>
      <c r="G1212" s="0" t="n">
        <f aca="false">G1211-G1210</f>
        <v>881.355382808875</v>
      </c>
      <c r="H1212" s="0" t="n">
        <f aca="false">H1211-H1210</f>
        <v>116</v>
      </c>
      <c r="I1212" s="0" t="n">
        <f aca="false">I1211-I1210</f>
        <v>482.474652711422</v>
      </c>
      <c r="J1212" s="0" t="n">
        <f aca="false">J1211-J1210</f>
        <v>1479.8300355203</v>
      </c>
    </row>
    <row r="1214" customFormat="false" ht="60" hidden="false" customHeight="false" outlineLevel="0" collapsed="false">
      <c r="A1214" s="21" t="s">
        <v>63</v>
      </c>
      <c r="B1214" s="21" t="s">
        <v>92</v>
      </c>
      <c r="C1214" s="21" t="s">
        <v>93</v>
      </c>
      <c r="D1214" s="94" t="str">
        <f aca="false">FoodDB!$C$1</f>
        <v>Fat
(g)</v>
      </c>
      <c r="E1214" s="94" t="str">
        <f aca="false">FoodDB!$D$1</f>
        <v> Carbs
(g)</v>
      </c>
      <c r="F1214" s="94" t="str">
        <f aca="false">FoodDB!$E$1</f>
        <v>Protein
(g)</v>
      </c>
      <c r="G1214" s="94" t="str">
        <f aca="false">FoodDB!$F$1</f>
        <v>Fat
(Cal)</v>
      </c>
      <c r="H1214" s="94" t="str">
        <f aca="false">FoodDB!$G$1</f>
        <v>Carb
(Cal)</v>
      </c>
      <c r="I1214" s="94" t="str">
        <f aca="false">FoodDB!$H$1</f>
        <v>Protein
(Cal)</v>
      </c>
      <c r="J1214" s="94" t="str">
        <f aca="false">FoodDB!$I$1</f>
        <v>Total
Calories</v>
      </c>
      <c r="K1214" s="94"/>
      <c r="L1214" s="94" t="s">
        <v>109</v>
      </c>
      <c r="M1214" s="94" t="s">
        <v>110</v>
      </c>
      <c r="N1214" s="94" t="s">
        <v>111</v>
      </c>
      <c r="O1214" s="94" t="s">
        <v>112</v>
      </c>
      <c r="P1214" s="94" t="s">
        <v>117</v>
      </c>
      <c r="Q1214" s="94" t="s">
        <v>118</v>
      </c>
      <c r="R1214" s="94" t="s">
        <v>119</v>
      </c>
      <c r="S1214" s="94" t="s">
        <v>120</v>
      </c>
    </row>
    <row r="1215" customFormat="false" ht="15" hidden="false" customHeight="false" outlineLevel="0" collapsed="false">
      <c r="A1215" s="95" t="n">
        <f aca="false">A1203+1</f>
        <v>43095</v>
      </c>
      <c r="B1215" s="96" t="s">
        <v>107</v>
      </c>
      <c r="C1215" s="97" t="n">
        <v>0</v>
      </c>
      <c r="D1215" s="0" t="n">
        <f aca="false">$C1215*VLOOKUP($B1215,FoodDB!$A$2:$I$1014,3,0)</f>
        <v>0</v>
      </c>
      <c r="E1215" s="0" t="n">
        <f aca="false">$C1215*VLOOKUP($B1215,FoodDB!$A$2:$I$1014,4,0)</f>
        <v>0</v>
      </c>
      <c r="F1215" s="0" t="n">
        <f aca="false">$C1215*VLOOKUP($B1215,FoodDB!$A$2:$I$1014,5,0)</f>
        <v>0</v>
      </c>
      <c r="G1215" s="0" t="n">
        <f aca="false">$C1215*VLOOKUP($B1215,FoodDB!$A$2:$I$1014,6,0)</f>
        <v>0</v>
      </c>
      <c r="H1215" s="0" t="n">
        <f aca="false">$C1215*VLOOKUP($B1215,FoodDB!$A$2:$I$1014,7,0)</f>
        <v>0</v>
      </c>
      <c r="I1215" s="0" t="n">
        <f aca="false">$C1215*VLOOKUP($B1215,FoodDB!$A$2:$I$1014,8,0)</f>
        <v>0</v>
      </c>
      <c r="J1215" s="0" t="n">
        <f aca="false">$C1215*VLOOKUP($B1215,FoodDB!$A$2:$I$1014,9,0)</f>
        <v>0</v>
      </c>
      <c r="L1215" s="0" t="n">
        <f aca="false">SUM(G1215:G1221)</f>
        <v>0</v>
      </c>
      <c r="M1215" s="0" t="n">
        <f aca="false">SUM(H1215:H1221)</f>
        <v>0</v>
      </c>
      <c r="N1215" s="0" t="n">
        <f aca="false">SUM(I1215:I1221)</f>
        <v>0</v>
      </c>
      <c r="O1215" s="0" t="n">
        <f aca="false">SUM(L1215:N1215)</f>
        <v>0</v>
      </c>
      <c r="P1215" s="100" t="n">
        <f aca="false">VLOOKUP($A1215,LossChart!$A$3:$AB$999,14,0)-L1215</f>
        <v>884.864963151065</v>
      </c>
      <c r="Q1215" s="100" t="n">
        <f aca="false">VLOOKUP($A1215,LossChart!$A$3:$AB$999,15,0)-M1215</f>
        <v>116</v>
      </c>
      <c r="R1215" s="100" t="n">
        <f aca="false">VLOOKUP($A1215,LossChart!$A$3:$AB$999,16,0)-N1215</f>
        <v>482.474652711422</v>
      </c>
      <c r="S1215" s="100" t="n">
        <f aca="false">VLOOKUP($A1215,LossChart!$A$3:$AB$999,17,0)-O1215</f>
        <v>1483.33961586249</v>
      </c>
    </row>
    <row r="1216" customFormat="false" ht="15" hidden="false" customHeight="false" outlineLevel="0" collapsed="false">
      <c r="B1216" s="96" t="s">
        <v>107</v>
      </c>
      <c r="C1216" s="97" t="n">
        <v>0</v>
      </c>
      <c r="D1216" s="0" t="n">
        <f aca="false">$C1216*VLOOKUP($B1216,FoodDB!$A$2:$I$1014,3,0)</f>
        <v>0</v>
      </c>
      <c r="E1216" s="0" t="n">
        <f aca="false">$C1216*VLOOKUP($B1216,FoodDB!$A$2:$I$1014,4,0)</f>
        <v>0</v>
      </c>
      <c r="F1216" s="0" t="n">
        <f aca="false">$C1216*VLOOKUP($B1216,FoodDB!$A$2:$I$1014,5,0)</f>
        <v>0</v>
      </c>
      <c r="G1216" s="0" t="n">
        <f aca="false">$C1216*VLOOKUP($B1216,FoodDB!$A$2:$I$1014,6,0)</f>
        <v>0</v>
      </c>
      <c r="H1216" s="0" t="n">
        <f aca="false">$C1216*VLOOKUP($B1216,FoodDB!$A$2:$I$1014,7,0)</f>
        <v>0</v>
      </c>
      <c r="I1216" s="0" t="n">
        <f aca="false">$C1216*VLOOKUP($B1216,FoodDB!$A$2:$I$1014,8,0)</f>
        <v>0</v>
      </c>
      <c r="J1216" s="0" t="n">
        <f aca="false">$C1216*VLOOKUP($B1216,FoodDB!$A$2:$I$1014,9,0)</f>
        <v>0</v>
      </c>
    </row>
    <row r="1217" customFormat="false" ht="15" hidden="false" customHeight="false" outlineLevel="0" collapsed="false">
      <c r="B1217" s="96" t="s">
        <v>107</v>
      </c>
      <c r="C1217" s="97" t="n">
        <v>0</v>
      </c>
      <c r="D1217" s="0" t="n">
        <f aca="false">$C1217*VLOOKUP($B1217,FoodDB!$A$2:$I$1014,3,0)</f>
        <v>0</v>
      </c>
      <c r="E1217" s="0" t="n">
        <f aca="false">$C1217*VLOOKUP($B1217,FoodDB!$A$2:$I$1014,4,0)</f>
        <v>0</v>
      </c>
      <c r="F1217" s="0" t="n">
        <f aca="false">$C1217*VLOOKUP($B1217,FoodDB!$A$2:$I$1014,5,0)</f>
        <v>0</v>
      </c>
      <c r="G1217" s="0" t="n">
        <f aca="false">$C1217*VLOOKUP($B1217,FoodDB!$A$2:$I$1014,6,0)</f>
        <v>0</v>
      </c>
      <c r="H1217" s="0" t="n">
        <f aca="false">$C1217*VLOOKUP($B1217,FoodDB!$A$2:$I$1014,7,0)</f>
        <v>0</v>
      </c>
      <c r="I1217" s="0" t="n">
        <f aca="false">$C1217*VLOOKUP($B1217,FoodDB!$A$2:$I$1014,8,0)</f>
        <v>0</v>
      </c>
      <c r="J1217" s="0" t="n">
        <f aca="false">$C1217*VLOOKUP($B1217,FoodDB!$A$2:$I$1014,9,0)</f>
        <v>0</v>
      </c>
    </row>
    <row r="1218" customFormat="false" ht="15" hidden="false" customHeight="false" outlineLevel="0" collapsed="false">
      <c r="B1218" s="96" t="s">
        <v>107</v>
      </c>
      <c r="C1218" s="97" t="n">
        <v>0</v>
      </c>
      <c r="D1218" s="0" t="n">
        <f aca="false">$C1218*VLOOKUP($B1218,FoodDB!$A$2:$I$1014,3,0)</f>
        <v>0</v>
      </c>
      <c r="E1218" s="0" t="n">
        <f aca="false">$C1218*VLOOKUP($B1218,FoodDB!$A$2:$I$1014,4,0)</f>
        <v>0</v>
      </c>
      <c r="F1218" s="0" t="n">
        <f aca="false">$C1218*VLOOKUP($B1218,FoodDB!$A$2:$I$1014,5,0)</f>
        <v>0</v>
      </c>
      <c r="G1218" s="0" t="n">
        <f aca="false">$C1218*VLOOKUP($B1218,FoodDB!$A$2:$I$1014,6,0)</f>
        <v>0</v>
      </c>
      <c r="H1218" s="0" t="n">
        <f aca="false">$C1218*VLOOKUP($B1218,FoodDB!$A$2:$I$1014,7,0)</f>
        <v>0</v>
      </c>
      <c r="I1218" s="0" t="n">
        <f aca="false">$C1218*VLOOKUP($B1218,FoodDB!$A$2:$I$1014,8,0)</f>
        <v>0</v>
      </c>
      <c r="J1218" s="0" t="n">
        <f aca="false">$C1218*VLOOKUP($B1218,FoodDB!$A$2:$I$1014,9,0)</f>
        <v>0</v>
      </c>
    </row>
    <row r="1219" customFormat="false" ht="15" hidden="false" customHeight="false" outlineLevel="0" collapsed="false">
      <c r="B1219" s="96" t="s">
        <v>107</v>
      </c>
      <c r="C1219" s="97" t="n">
        <v>0</v>
      </c>
      <c r="D1219" s="0" t="n">
        <f aca="false">$C1219*VLOOKUP($B1219,FoodDB!$A$2:$I$1014,3,0)</f>
        <v>0</v>
      </c>
      <c r="E1219" s="0" t="n">
        <f aca="false">$C1219*VLOOKUP($B1219,FoodDB!$A$2:$I$1014,4,0)</f>
        <v>0</v>
      </c>
      <c r="F1219" s="0" t="n">
        <f aca="false">$C1219*VLOOKUP($B1219,FoodDB!$A$2:$I$1014,5,0)</f>
        <v>0</v>
      </c>
      <c r="G1219" s="0" t="n">
        <f aca="false">$C1219*VLOOKUP($B1219,FoodDB!$A$2:$I$1014,6,0)</f>
        <v>0</v>
      </c>
      <c r="H1219" s="0" t="n">
        <f aca="false">$C1219*VLOOKUP($B1219,FoodDB!$A$2:$I$1014,7,0)</f>
        <v>0</v>
      </c>
      <c r="I1219" s="0" t="n">
        <f aca="false">$C1219*VLOOKUP($B1219,FoodDB!$A$2:$I$1014,8,0)</f>
        <v>0</v>
      </c>
      <c r="J1219" s="0" t="n">
        <f aca="false">$C1219*VLOOKUP($B1219,FoodDB!$A$2:$I$1014,9,0)</f>
        <v>0</v>
      </c>
    </row>
    <row r="1220" customFormat="false" ht="15" hidden="false" customHeight="false" outlineLevel="0" collapsed="false">
      <c r="B1220" s="96" t="s">
        <v>107</v>
      </c>
      <c r="C1220" s="97" t="n">
        <v>0</v>
      </c>
      <c r="D1220" s="0" t="n">
        <f aca="false">$C1220*VLOOKUP($B1220,FoodDB!$A$2:$I$1014,3,0)</f>
        <v>0</v>
      </c>
      <c r="E1220" s="0" t="n">
        <f aca="false">$C1220*VLOOKUP($B1220,FoodDB!$A$2:$I$1014,4,0)</f>
        <v>0</v>
      </c>
      <c r="F1220" s="0" t="n">
        <f aca="false">$C1220*VLOOKUP($B1220,FoodDB!$A$2:$I$1014,5,0)</f>
        <v>0</v>
      </c>
      <c r="G1220" s="0" t="n">
        <f aca="false">$C1220*VLOOKUP($B1220,FoodDB!$A$2:$I$1014,6,0)</f>
        <v>0</v>
      </c>
      <c r="H1220" s="0" t="n">
        <f aca="false">$C1220*VLOOKUP($B1220,FoodDB!$A$2:$I$1014,7,0)</f>
        <v>0</v>
      </c>
      <c r="I1220" s="0" t="n">
        <f aca="false">$C1220*VLOOKUP($B1220,FoodDB!$A$2:$I$1014,8,0)</f>
        <v>0</v>
      </c>
      <c r="J1220" s="0" t="n">
        <f aca="false">$C1220*VLOOKUP($B1220,FoodDB!$A$2:$I$1014,9,0)</f>
        <v>0</v>
      </c>
    </row>
    <row r="1221" customFormat="false" ht="15" hidden="false" customHeight="false" outlineLevel="0" collapsed="false">
      <c r="B1221" s="96" t="s">
        <v>107</v>
      </c>
      <c r="C1221" s="97" t="n">
        <v>0</v>
      </c>
      <c r="D1221" s="0" t="n">
        <f aca="false">$C1221*VLOOKUP($B1221,FoodDB!$A$2:$I$1014,3,0)</f>
        <v>0</v>
      </c>
      <c r="E1221" s="0" t="n">
        <f aca="false">$C1221*VLOOKUP($B1221,FoodDB!$A$2:$I$1014,4,0)</f>
        <v>0</v>
      </c>
      <c r="F1221" s="0" t="n">
        <f aca="false">$C1221*VLOOKUP($B1221,FoodDB!$A$2:$I$1014,5,0)</f>
        <v>0</v>
      </c>
      <c r="G1221" s="0" t="n">
        <f aca="false">$C1221*VLOOKUP($B1221,FoodDB!$A$2:$I$1014,6,0)</f>
        <v>0</v>
      </c>
      <c r="H1221" s="0" t="n">
        <f aca="false">$C1221*VLOOKUP($B1221,FoodDB!$A$2:$I$1014,7,0)</f>
        <v>0</v>
      </c>
      <c r="I1221" s="0" t="n">
        <f aca="false">$C1221*VLOOKUP($B1221,FoodDB!$A$2:$I$1014,8,0)</f>
        <v>0</v>
      </c>
      <c r="J1221" s="0" t="n">
        <f aca="false">$C1221*VLOOKUP($B1221,FoodDB!$A$2:$I$1014,9,0)</f>
        <v>0</v>
      </c>
    </row>
    <row r="1222" customFormat="false" ht="15" hidden="false" customHeight="false" outlineLevel="0" collapsed="false">
      <c r="A1222" s="0" t="s">
        <v>97</v>
      </c>
      <c r="G1222" s="0" t="n">
        <f aca="false">SUM(G1215:G1221)</f>
        <v>0</v>
      </c>
      <c r="H1222" s="0" t="n">
        <f aca="false">SUM(H1215:H1221)</f>
        <v>0</v>
      </c>
      <c r="I1222" s="0" t="n">
        <f aca="false">SUM(I1215:I1221)</f>
        <v>0</v>
      </c>
      <c r="J1222" s="0" t="n">
        <f aca="false">SUM(G1222:I1222)</f>
        <v>0</v>
      </c>
    </row>
    <row r="1223" customFormat="false" ht="15" hidden="false" customHeight="false" outlineLevel="0" collapsed="false">
      <c r="A1223" s="0" t="s">
        <v>101</v>
      </c>
      <c r="B1223" s="0" t="s">
        <v>102</v>
      </c>
      <c r="E1223" s="100"/>
      <c r="F1223" s="100"/>
      <c r="G1223" s="100" t="e">
        <f aca="false">VLOOKUP($A1215,LossChart!$A$3:$AB$105,14,0)</f>
        <v>#N/A</v>
      </c>
      <c r="H1223" s="100" t="e">
        <f aca="false">VLOOKUP($A1215,LossChart!$A$3:$AB$105,15,0)</f>
        <v>#N/A</v>
      </c>
      <c r="I1223" s="100" t="e">
        <f aca="false">VLOOKUP($A1215,LossChart!$A$3:$AB$105,16,0)</f>
        <v>#N/A</v>
      </c>
      <c r="J1223" s="100" t="e">
        <f aca="false">VLOOKUP($A1215,LossChart!$A$3:$AB$105,17,0)</f>
        <v>#N/A</v>
      </c>
      <c r="K1223" s="100"/>
    </row>
    <row r="1224" customFormat="false" ht="15" hidden="false" customHeight="false" outlineLevel="0" collapsed="false">
      <c r="A1224" s="0" t="s">
        <v>103</v>
      </c>
      <c r="G1224" s="0" t="e">
        <f aca="false">G1223-G1222</f>
        <v>#N/A</v>
      </c>
      <c r="H1224" s="0" t="e">
        <f aca="false">H1223-H1222</f>
        <v>#N/A</v>
      </c>
      <c r="I1224" s="0" t="e">
        <f aca="false">I1223-I1222</f>
        <v>#N/A</v>
      </c>
      <c r="J1224" s="0" t="e">
        <f aca="false">J1223-J1222</f>
        <v>#N/A</v>
      </c>
    </row>
    <row r="1226" customFormat="false" ht="60" hidden="false" customHeight="false" outlineLevel="0" collapsed="false">
      <c r="A1226" s="21" t="s">
        <v>63</v>
      </c>
      <c r="B1226" s="21" t="s">
        <v>92</v>
      </c>
      <c r="C1226" s="21" t="s">
        <v>93</v>
      </c>
      <c r="D1226" s="94" t="str">
        <f aca="false">FoodDB!$C$1</f>
        <v>Fat
(g)</v>
      </c>
      <c r="E1226" s="94" t="str">
        <f aca="false">FoodDB!$D$1</f>
        <v> Carbs
(g)</v>
      </c>
      <c r="F1226" s="94" t="str">
        <f aca="false">FoodDB!$E$1</f>
        <v>Protein
(g)</v>
      </c>
      <c r="G1226" s="94" t="str">
        <f aca="false">FoodDB!$F$1</f>
        <v>Fat
(Cal)</v>
      </c>
      <c r="H1226" s="94" t="str">
        <f aca="false">FoodDB!$G$1</f>
        <v>Carb
(Cal)</v>
      </c>
      <c r="I1226" s="94" t="str">
        <f aca="false">FoodDB!$H$1</f>
        <v>Protein
(Cal)</v>
      </c>
      <c r="J1226" s="94" t="str">
        <f aca="false">FoodDB!$I$1</f>
        <v>Total
Calories</v>
      </c>
      <c r="K1226" s="94"/>
      <c r="L1226" s="94" t="s">
        <v>109</v>
      </c>
      <c r="M1226" s="94" t="s">
        <v>110</v>
      </c>
      <c r="N1226" s="94" t="s">
        <v>111</v>
      </c>
      <c r="O1226" s="94" t="s">
        <v>112</v>
      </c>
      <c r="P1226" s="94" t="s">
        <v>117</v>
      </c>
      <c r="Q1226" s="94" t="s">
        <v>118</v>
      </c>
      <c r="R1226" s="94" t="s">
        <v>119</v>
      </c>
      <c r="S1226" s="94" t="s">
        <v>120</v>
      </c>
    </row>
    <row r="1227" customFormat="false" ht="15" hidden="false" customHeight="false" outlineLevel="0" collapsed="false">
      <c r="A1227" s="95" t="n">
        <f aca="false">A1215+1</f>
        <v>43096</v>
      </c>
      <c r="B1227" s="96" t="s">
        <v>107</v>
      </c>
      <c r="C1227" s="97" t="n">
        <v>0</v>
      </c>
      <c r="D1227" s="0" t="n">
        <f aca="false">$C1227*VLOOKUP($B1227,FoodDB!$A$2:$I$1014,3,0)</f>
        <v>0</v>
      </c>
      <c r="E1227" s="0" t="n">
        <f aca="false">$C1227*VLOOKUP($B1227,FoodDB!$A$2:$I$1014,4,0)</f>
        <v>0</v>
      </c>
      <c r="F1227" s="0" t="n">
        <f aca="false">$C1227*VLOOKUP($B1227,FoodDB!$A$2:$I$1014,5,0)</f>
        <v>0</v>
      </c>
      <c r="G1227" s="0" t="n">
        <f aca="false">$C1227*VLOOKUP($B1227,FoodDB!$A$2:$I$1014,6,0)</f>
        <v>0</v>
      </c>
      <c r="H1227" s="0" t="n">
        <f aca="false">$C1227*VLOOKUP($B1227,FoodDB!$A$2:$I$1014,7,0)</f>
        <v>0</v>
      </c>
      <c r="I1227" s="0" t="n">
        <f aca="false">$C1227*VLOOKUP($B1227,FoodDB!$A$2:$I$1014,8,0)</f>
        <v>0</v>
      </c>
      <c r="J1227" s="0" t="n">
        <f aca="false">$C1227*VLOOKUP($B1227,FoodDB!$A$2:$I$1014,9,0)</f>
        <v>0</v>
      </c>
      <c r="L1227" s="0" t="n">
        <f aca="false">SUM(G1227:G1233)</f>
        <v>0</v>
      </c>
      <c r="M1227" s="0" t="n">
        <f aca="false">SUM(H1227:H1233)</f>
        <v>0</v>
      </c>
      <c r="N1227" s="0" t="n">
        <f aca="false">SUM(I1227:I1233)</f>
        <v>0</v>
      </c>
      <c r="O1227" s="0" t="n">
        <f aca="false">SUM(L1227:N1227)</f>
        <v>0</v>
      </c>
      <c r="P1227" s="100" t="n">
        <f aca="false">VLOOKUP($A1227,LossChart!$A$3:$AB$999,14,0)-L1227</f>
        <v>888.343458638795</v>
      </c>
      <c r="Q1227" s="100" t="n">
        <f aca="false">VLOOKUP($A1227,LossChart!$A$3:$AB$999,15,0)-M1227</f>
        <v>116</v>
      </c>
      <c r="R1227" s="100" t="n">
        <f aca="false">VLOOKUP($A1227,LossChart!$A$3:$AB$999,16,0)-N1227</f>
        <v>482.474652711422</v>
      </c>
      <c r="S1227" s="100" t="n">
        <f aca="false">VLOOKUP($A1227,LossChart!$A$3:$AB$999,17,0)-O1227</f>
        <v>1486.81811135022</v>
      </c>
    </row>
    <row r="1228" customFormat="false" ht="15" hidden="false" customHeight="false" outlineLevel="0" collapsed="false">
      <c r="B1228" s="96" t="s">
        <v>107</v>
      </c>
      <c r="C1228" s="97" t="n">
        <v>0</v>
      </c>
      <c r="D1228" s="0" t="n">
        <f aca="false">$C1228*VLOOKUP($B1228,FoodDB!$A$2:$I$1014,3,0)</f>
        <v>0</v>
      </c>
      <c r="E1228" s="0" t="n">
        <f aca="false">$C1228*VLOOKUP($B1228,FoodDB!$A$2:$I$1014,4,0)</f>
        <v>0</v>
      </c>
      <c r="F1228" s="0" t="n">
        <f aca="false">$C1228*VLOOKUP($B1228,FoodDB!$A$2:$I$1014,5,0)</f>
        <v>0</v>
      </c>
      <c r="G1228" s="0" t="n">
        <f aca="false">$C1228*VLOOKUP($B1228,FoodDB!$A$2:$I$1014,6,0)</f>
        <v>0</v>
      </c>
      <c r="H1228" s="0" t="n">
        <f aca="false">$C1228*VLOOKUP($B1228,FoodDB!$A$2:$I$1014,7,0)</f>
        <v>0</v>
      </c>
      <c r="I1228" s="0" t="n">
        <f aca="false">$C1228*VLOOKUP($B1228,FoodDB!$A$2:$I$1014,8,0)</f>
        <v>0</v>
      </c>
      <c r="J1228" s="0" t="n">
        <f aca="false">$C1228*VLOOKUP($B1228,FoodDB!$A$2:$I$1014,9,0)</f>
        <v>0</v>
      </c>
    </row>
    <row r="1229" customFormat="false" ht="15" hidden="false" customHeight="false" outlineLevel="0" collapsed="false">
      <c r="B1229" s="96" t="s">
        <v>107</v>
      </c>
      <c r="C1229" s="97" t="n">
        <v>0</v>
      </c>
      <c r="D1229" s="0" t="n">
        <f aca="false">$C1229*VLOOKUP($B1229,FoodDB!$A$2:$I$1014,3,0)</f>
        <v>0</v>
      </c>
      <c r="E1229" s="0" t="n">
        <f aca="false">$C1229*VLOOKUP($B1229,FoodDB!$A$2:$I$1014,4,0)</f>
        <v>0</v>
      </c>
      <c r="F1229" s="0" t="n">
        <f aca="false">$C1229*VLOOKUP($B1229,FoodDB!$A$2:$I$1014,5,0)</f>
        <v>0</v>
      </c>
      <c r="G1229" s="0" t="n">
        <f aca="false">$C1229*VLOOKUP($B1229,FoodDB!$A$2:$I$1014,6,0)</f>
        <v>0</v>
      </c>
      <c r="H1229" s="0" t="n">
        <f aca="false">$C1229*VLOOKUP($B1229,FoodDB!$A$2:$I$1014,7,0)</f>
        <v>0</v>
      </c>
      <c r="I1229" s="0" t="n">
        <f aca="false">$C1229*VLOOKUP($B1229,FoodDB!$A$2:$I$1014,8,0)</f>
        <v>0</v>
      </c>
      <c r="J1229" s="0" t="n">
        <f aca="false">$C1229*VLOOKUP($B1229,FoodDB!$A$2:$I$1014,9,0)</f>
        <v>0</v>
      </c>
    </row>
    <row r="1230" customFormat="false" ht="15" hidden="false" customHeight="false" outlineLevel="0" collapsed="false">
      <c r="B1230" s="96" t="s">
        <v>107</v>
      </c>
      <c r="C1230" s="97" t="n">
        <v>0</v>
      </c>
      <c r="D1230" s="0" t="n">
        <f aca="false">$C1230*VLOOKUP($B1230,FoodDB!$A$2:$I$1014,3,0)</f>
        <v>0</v>
      </c>
      <c r="E1230" s="0" t="n">
        <f aca="false">$C1230*VLOOKUP($B1230,FoodDB!$A$2:$I$1014,4,0)</f>
        <v>0</v>
      </c>
      <c r="F1230" s="0" t="n">
        <f aca="false">$C1230*VLOOKUP($B1230,FoodDB!$A$2:$I$1014,5,0)</f>
        <v>0</v>
      </c>
      <c r="G1230" s="0" t="n">
        <f aca="false">$C1230*VLOOKUP($B1230,FoodDB!$A$2:$I$1014,6,0)</f>
        <v>0</v>
      </c>
      <c r="H1230" s="0" t="n">
        <f aca="false">$C1230*VLOOKUP($B1230,FoodDB!$A$2:$I$1014,7,0)</f>
        <v>0</v>
      </c>
      <c r="I1230" s="0" t="n">
        <f aca="false">$C1230*VLOOKUP($B1230,FoodDB!$A$2:$I$1014,8,0)</f>
        <v>0</v>
      </c>
      <c r="J1230" s="0" t="n">
        <f aca="false">$C1230*VLOOKUP($B1230,FoodDB!$A$2:$I$1014,9,0)</f>
        <v>0</v>
      </c>
    </row>
    <row r="1231" customFormat="false" ht="15" hidden="false" customHeight="false" outlineLevel="0" collapsed="false">
      <c r="B1231" s="96" t="s">
        <v>107</v>
      </c>
      <c r="C1231" s="97" t="n">
        <v>0</v>
      </c>
      <c r="D1231" s="0" t="n">
        <f aca="false">$C1231*VLOOKUP($B1231,FoodDB!$A$2:$I$1014,3,0)</f>
        <v>0</v>
      </c>
      <c r="E1231" s="0" t="n">
        <f aca="false">$C1231*VLOOKUP($B1231,FoodDB!$A$2:$I$1014,4,0)</f>
        <v>0</v>
      </c>
      <c r="F1231" s="0" t="n">
        <f aca="false">$C1231*VLOOKUP($B1231,FoodDB!$A$2:$I$1014,5,0)</f>
        <v>0</v>
      </c>
      <c r="G1231" s="0" t="n">
        <f aca="false">$C1231*VLOOKUP($B1231,FoodDB!$A$2:$I$1014,6,0)</f>
        <v>0</v>
      </c>
      <c r="H1231" s="0" t="n">
        <f aca="false">$C1231*VLOOKUP($B1231,FoodDB!$A$2:$I$1014,7,0)</f>
        <v>0</v>
      </c>
      <c r="I1231" s="0" t="n">
        <f aca="false">$C1231*VLOOKUP($B1231,FoodDB!$A$2:$I$1014,8,0)</f>
        <v>0</v>
      </c>
      <c r="J1231" s="0" t="n">
        <f aca="false">$C1231*VLOOKUP($B1231,FoodDB!$A$2:$I$1014,9,0)</f>
        <v>0</v>
      </c>
    </row>
    <row r="1232" customFormat="false" ht="15" hidden="false" customHeight="false" outlineLevel="0" collapsed="false">
      <c r="B1232" s="96" t="s">
        <v>107</v>
      </c>
      <c r="C1232" s="97" t="n">
        <v>0</v>
      </c>
      <c r="D1232" s="0" t="n">
        <f aca="false">$C1232*VLOOKUP($B1232,FoodDB!$A$2:$I$1014,3,0)</f>
        <v>0</v>
      </c>
      <c r="E1232" s="0" t="n">
        <f aca="false">$C1232*VLOOKUP($B1232,FoodDB!$A$2:$I$1014,4,0)</f>
        <v>0</v>
      </c>
      <c r="F1232" s="0" t="n">
        <f aca="false">$C1232*VLOOKUP($B1232,FoodDB!$A$2:$I$1014,5,0)</f>
        <v>0</v>
      </c>
      <c r="G1232" s="0" t="n">
        <f aca="false">$C1232*VLOOKUP($B1232,FoodDB!$A$2:$I$1014,6,0)</f>
        <v>0</v>
      </c>
      <c r="H1232" s="0" t="n">
        <f aca="false">$C1232*VLOOKUP($B1232,FoodDB!$A$2:$I$1014,7,0)</f>
        <v>0</v>
      </c>
      <c r="I1232" s="0" t="n">
        <f aca="false">$C1232*VLOOKUP($B1232,FoodDB!$A$2:$I$1014,8,0)</f>
        <v>0</v>
      </c>
      <c r="J1232" s="0" t="n">
        <f aca="false">$C1232*VLOOKUP($B1232,FoodDB!$A$2:$I$1014,9,0)</f>
        <v>0</v>
      </c>
    </row>
    <row r="1233" customFormat="false" ht="15" hidden="false" customHeight="false" outlineLevel="0" collapsed="false">
      <c r="B1233" s="96" t="s">
        <v>107</v>
      </c>
      <c r="C1233" s="97" t="n">
        <v>0</v>
      </c>
      <c r="D1233" s="0" t="n">
        <f aca="false">$C1233*VLOOKUP($B1233,FoodDB!$A$2:$I$1014,3,0)</f>
        <v>0</v>
      </c>
      <c r="E1233" s="0" t="n">
        <f aca="false">$C1233*VLOOKUP($B1233,FoodDB!$A$2:$I$1014,4,0)</f>
        <v>0</v>
      </c>
      <c r="F1233" s="0" t="n">
        <f aca="false">$C1233*VLOOKUP($B1233,FoodDB!$A$2:$I$1014,5,0)</f>
        <v>0</v>
      </c>
      <c r="G1233" s="0" t="n">
        <f aca="false">$C1233*VLOOKUP($B1233,FoodDB!$A$2:$I$1014,6,0)</f>
        <v>0</v>
      </c>
      <c r="H1233" s="0" t="n">
        <f aca="false">$C1233*VLOOKUP($B1233,FoodDB!$A$2:$I$1014,7,0)</f>
        <v>0</v>
      </c>
      <c r="I1233" s="0" t="n">
        <f aca="false">$C1233*VLOOKUP($B1233,FoodDB!$A$2:$I$1014,8,0)</f>
        <v>0</v>
      </c>
      <c r="J1233" s="0" t="n">
        <f aca="false">$C1233*VLOOKUP($B1233,FoodDB!$A$2:$I$1014,9,0)</f>
        <v>0</v>
      </c>
    </row>
    <row r="1234" customFormat="false" ht="15" hidden="false" customHeight="false" outlineLevel="0" collapsed="false">
      <c r="A1234" s="0" t="s">
        <v>97</v>
      </c>
      <c r="G1234" s="0" t="n">
        <f aca="false">SUM(G1227:G1233)</f>
        <v>0</v>
      </c>
      <c r="H1234" s="0" t="n">
        <f aca="false">SUM(H1227:H1233)</f>
        <v>0</v>
      </c>
      <c r="I1234" s="0" t="n">
        <f aca="false">SUM(I1227:I1233)</f>
        <v>0</v>
      </c>
      <c r="J1234" s="0" t="n">
        <f aca="false">SUM(G1234:I1234)</f>
        <v>0</v>
      </c>
    </row>
    <row r="1235" customFormat="false" ht="15" hidden="false" customHeight="false" outlineLevel="0" collapsed="false">
      <c r="A1235" s="0" t="s">
        <v>101</v>
      </c>
      <c r="B1235" s="0" t="s">
        <v>102</v>
      </c>
      <c r="E1235" s="100"/>
      <c r="F1235" s="100"/>
      <c r="G1235" s="100" t="e">
        <f aca="false">VLOOKUP($A1227,LossChart!$A$3:$AB$105,14,0)</f>
        <v>#N/A</v>
      </c>
      <c r="H1235" s="100" t="e">
        <f aca="false">VLOOKUP($A1227,LossChart!$A$3:$AB$105,15,0)</f>
        <v>#N/A</v>
      </c>
      <c r="I1235" s="100" t="e">
        <f aca="false">VLOOKUP($A1227,LossChart!$A$3:$AB$105,16,0)</f>
        <v>#N/A</v>
      </c>
      <c r="J1235" s="100" t="e">
        <f aca="false">VLOOKUP($A1227,LossChart!$A$3:$AB$105,17,0)</f>
        <v>#N/A</v>
      </c>
      <c r="K1235" s="100"/>
    </row>
    <row r="1236" customFormat="false" ht="15" hidden="false" customHeight="false" outlineLevel="0" collapsed="false">
      <c r="A1236" s="0" t="s">
        <v>103</v>
      </c>
      <c r="G1236" s="0" t="e">
        <f aca="false">G1235-G1234</f>
        <v>#N/A</v>
      </c>
      <c r="H1236" s="0" t="e">
        <f aca="false">H1235-H1234</f>
        <v>#N/A</v>
      </c>
      <c r="I1236" s="0" t="e">
        <f aca="false">I1235-I1234</f>
        <v>#N/A</v>
      </c>
      <c r="J1236" s="0" t="e">
        <f aca="false">J1235-J1234</f>
        <v>#N/A</v>
      </c>
    </row>
    <row r="1238" customFormat="false" ht="60" hidden="false" customHeight="false" outlineLevel="0" collapsed="false">
      <c r="A1238" s="21" t="s">
        <v>63</v>
      </c>
      <c r="B1238" s="21" t="s">
        <v>92</v>
      </c>
      <c r="C1238" s="21" t="s">
        <v>93</v>
      </c>
      <c r="D1238" s="94" t="str">
        <f aca="false">FoodDB!$C$1</f>
        <v>Fat
(g)</v>
      </c>
      <c r="E1238" s="94" t="str">
        <f aca="false">FoodDB!$D$1</f>
        <v> Carbs
(g)</v>
      </c>
      <c r="F1238" s="94" t="str">
        <f aca="false">FoodDB!$E$1</f>
        <v>Protein
(g)</v>
      </c>
      <c r="G1238" s="94" t="str">
        <f aca="false">FoodDB!$F$1</f>
        <v>Fat
(Cal)</v>
      </c>
      <c r="H1238" s="94" t="str">
        <f aca="false">FoodDB!$G$1</f>
        <v>Carb
(Cal)</v>
      </c>
      <c r="I1238" s="94" t="str">
        <f aca="false">FoodDB!$H$1</f>
        <v>Protein
(Cal)</v>
      </c>
      <c r="J1238" s="94" t="str">
        <f aca="false">FoodDB!$I$1</f>
        <v>Total
Calories</v>
      </c>
      <c r="K1238" s="94"/>
      <c r="L1238" s="94" t="s">
        <v>109</v>
      </c>
      <c r="M1238" s="94" t="s">
        <v>110</v>
      </c>
      <c r="N1238" s="94" t="s">
        <v>111</v>
      </c>
      <c r="O1238" s="94" t="s">
        <v>112</v>
      </c>
      <c r="P1238" s="94" t="s">
        <v>117</v>
      </c>
      <c r="Q1238" s="94" t="s">
        <v>118</v>
      </c>
      <c r="R1238" s="94" t="s">
        <v>119</v>
      </c>
      <c r="S1238" s="94" t="s">
        <v>120</v>
      </c>
    </row>
    <row r="1239" customFormat="false" ht="15" hidden="false" customHeight="false" outlineLevel="0" collapsed="false">
      <c r="A1239" s="95" t="n">
        <f aca="false">A1227+1</f>
        <v>43097</v>
      </c>
      <c r="B1239" s="96" t="s">
        <v>107</v>
      </c>
      <c r="C1239" s="97" t="n">
        <v>0</v>
      </c>
      <c r="D1239" s="0" t="n">
        <f aca="false">$C1239*VLOOKUP($B1239,FoodDB!$A$2:$I$1014,3,0)</f>
        <v>0</v>
      </c>
      <c r="E1239" s="0" t="n">
        <f aca="false">$C1239*VLOOKUP($B1239,FoodDB!$A$2:$I$1014,4,0)</f>
        <v>0</v>
      </c>
      <c r="F1239" s="0" t="n">
        <f aca="false">$C1239*VLOOKUP($B1239,FoodDB!$A$2:$I$1014,5,0)</f>
        <v>0</v>
      </c>
      <c r="G1239" s="0" t="n">
        <f aca="false">$C1239*VLOOKUP($B1239,FoodDB!$A$2:$I$1014,6,0)</f>
        <v>0</v>
      </c>
      <c r="H1239" s="0" t="n">
        <f aca="false">$C1239*VLOOKUP($B1239,FoodDB!$A$2:$I$1014,7,0)</f>
        <v>0</v>
      </c>
      <c r="I1239" s="0" t="n">
        <f aca="false">$C1239*VLOOKUP($B1239,FoodDB!$A$2:$I$1014,8,0)</f>
        <v>0</v>
      </c>
      <c r="J1239" s="0" t="n">
        <f aca="false">$C1239*VLOOKUP($B1239,FoodDB!$A$2:$I$1014,9,0)</f>
        <v>0</v>
      </c>
      <c r="L1239" s="0" t="n">
        <f aca="false">SUM(G1239:G1245)</f>
        <v>0</v>
      </c>
      <c r="M1239" s="0" t="n">
        <f aca="false">SUM(H1239:H1245)</f>
        <v>0</v>
      </c>
      <c r="N1239" s="0" t="n">
        <f aca="false">SUM(I1239:I1245)</f>
        <v>0</v>
      </c>
      <c r="O1239" s="0" t="n">
        <f aca="false">SUM(L1239:N1239)</f>
        <v>0</v>
      </c>
      <c r="P1239" s="100" t="n">
        <f aca="false">VLOOKUP($A1239,LossChart!$A$3:$AB$999,14,0)-L1239</f>
        <v>891.791144595063</v>
      </c>
      <c r="Q1239" s="100" t="n">
        <f aca="false">VLOOKUP($A1239,LossChart!$A$3:$AB$999,15,0)-M1239</f>
        <v>116</v>
      </c>
      <c r="R1239" s="100" t="n">
        <f aca="false">VLOOKUP($A1239,LossChart!$A$3:$AB$999,16,0)-N1239</f>
        <v>482.474652711422</v>
      </c>
      <c r="S1239" s="100" t="n">
        <f aca="false">VLOOKUP($A1239,LossChart!$A$3:$AB$999,17,0)-O1239</f>
        <v>1490.26579730649</v>
      </c>
    </row>
    <row r="1240" customFormat="false" ht="15" hidden="false" customHeight="false" outlineLevel="0" collapsed="false">
      <c r="B1240" s="96" t="s">
        <v>107</v>
      </c>
      <c r="C1240" s="97" t="n">
        <v>0</v>
      </c>
      <c r="D1240" s="0" t="n">
        <f aca="false">$C1240*VLOOKUP($B1240,FoodDB!$A$2:$I$1014,3,0)</f>
        <v>0</v>
      </c>
      <c r="E1240" s="0" t="n">
        <f aca="false">$C1240*VLOOKUP($B1240,FoodDB!$A$2:$I$1014,4,0)</f>
        <v>0</v>
      </c>
      <c r="F1240" s="0" t="n">
        <f aca="false">$C1240*VLOOKUP($B1240,FoodDB!$A$2:$I$1014,5,0)</f>
        <v>0</v>
      </c>
      <c r="G1240" s="0" t="n">
        <f aca="false">$C1240*VLOOKUP($B1240,FoodDB!$A$2:$I$1014,6,0)</f>
        <v>0</v>
      </c>
      <c r="H1240" s="0" t="n">
        <f aca="false">$C1240*VLOOKUP($B1240,FoodDB!$A$2:$I$1014,7,0)</f>
        <v>0</v>
      </c>
      <c r="I1240" s="0" t="n">
        <f aca="false">$C1240*VLOOKUP($B1240,FoodDB!$A$2:$I$1014,8,0)</f>
        <v>0</v>
      </c>
      <c r="J1240" s="0" t="n">
        <f aca="false">$C1240*VLOOKUP($B1240,FoodDB!$A$2:$I$1014,9,0)</f>
        <v>0</v>
      </c>
    </row>
    <row r="1241" customFormat="false" ht="15" hidden="false" customHeight="false" outlineLevel="0" collapsed="false">
      <c r="B1241" s="96" t="s">
        <v>107</v>
      </c>
      <c r="C1241" s="97" t="n">
        <v>0</v>
      </c>
      <c r="D1241" s="0" t="n">
        <f aca="false">$C1241*VLOOKUP($B1241,FoodDB!$A$2:$I$1014,3,0)</f>
        <v>0</v>
      </c>
      <c r="E1241" s="0" t="n">
        <f aca="false">$C1241*VLOOKUP($B1241,FoodDB!$A$2:$I$1014,4,0)</f>
        <v>0</v>
      </c>
      <c r="F1241" s="0" t="n">
        <f aca="false">$C1241*VLOOKUP($B1241,FoodDB!$A$2:$I$1014,5,0)</f>
        <v>0</v>
      </c>
      <c r="G1241" s="0" t="n">
        <f aca="false">$C1241*VLOOKUP($B1241,FoodDB!$A$2:$I$1014,6,0)</f>
        <v>0</v>
      </c>
      <c r="H1241" s="0" t="n">
        <f aca="false">$C1241*VLOOKUP($B1241,FoodDB!$A$2:$I$1014,7,0)</f>
        <v>0</v>
      </c>
      <c r="I1241" s="0" t="n">
        <f aca="false">$C1241*VLOOKUP($B1241,FoodDB!$A$2:$I$1014,8,0)</f>
        <v>0</v>
      </c>
      <c r="J1241" s="0" t="n">
        <f aca="false">$C1241*VLOOKUP($B1241,FoodDB!$A$2:$I$1014,9,0)</f>
        <v>0</v>
      </c>
    </row>
    <row r="1242" customFormat="false" ht="15" hidden="false" customHeight="false" outlineLevel="0" collapsed="false">
      <c r="B1242" s="96" t="s">
        <v>107</v>
      </c>
      <c r="C1242" s="97" t="n">
        <v>0</v>
      </c>
      <c r="D1242" s="0" t="n">
        <f aca="false">$C1242*VLOOKUP($B1242,FoodDB!$A$2:$I$1014,3,0)</f>
        <v>0</v>
      </c>
      <c r="E1242" s="0" t="n">
        <f aca="false">$C1242*VLOOKUP($B1242,FoodDB!$A$2:$I$1014,4,0)</f>
        <v>0</v>
      </c>
      <c r="F1242" s="0" t="n">
        <f aca="false">$C1242*VLOOKUP($B1242,FoodDB!$A$2:$I$1014,5,0)</f>
        <v>0</v>
      </c>
      <c r="G1242" s="0" t="n">
        <f aca="false">$C1242*VLOOKUP($B1242,FoodDB!$A$2:$I$1014,6,0)</f>
        <v>0</v>
      </c>
      <c r="H1242" s="0" t="n">
        <f aca="false">$C1242*VLOOKUP($B1242,FoodDB!$A$2:$I$1014,7,0)</f>
        <v>0</v>
      </c>
      <c r="I1242" s="0" t="n">
        <f aca="false">$C1242*VLOOKUP($B1242,FoodDB!$A$2:$I$1014,8,0)</f>
        <v>0</v>
      </c>
      <c r="J1242" s="0" t="n">
        <f aca="false">$C1242*VLOOKUP($B1242,FoodDB!$A$2:$I$1014,9,0)</f>
        <v>0</v>
      </c>
    </row>
    <row r="1243" customFormat="false" ht="15" hidden="false" customHeight="false" outlineLevel="0" collapsed="false">
      <c r="B1243" s="96" t="s">
        <v>107</v>
      </c>
      <c r="C1243" s="97" t="n">
        <v>0</v>
      </c>
      <c r="D1243" s="0" t="n">
        <f aca="false">$C1243*VLOOKUP($B1243,FoodDB!$A$2:$I$1014,3,0)</f>
        <v>0</v>
      </c>
      <c r="E1243" s="0" t="n">
        <f aca="false">$C1243*VLOOKUP($B1243,FoodDB!$A$2:$I$1014,4,0)</f>
        <v>0</v>
      </c>
      <c r="F1243" s="0" t="n">
        <f aca="false">$C1243*VLOOKUP($B1243,FoodDB!$A$2:$I$1014,5,0)</f>
        <v>0</v>
      </c>
      <c r="G1243" s="0" t="n">
        <f aca="false">$C1243*VLOOKUP($B1243,FoodDB!$A$2:$I$1014,6,0)</f>
        <v>0</v>
      </c>
      <c r="H1243" s="0" t="n">
        <f aca="false">$C1243*VLOOKUP($B1243,FoodDB!$A$2:$I$1014,7,0)</f>
        <v>0</v>
      </c>
      <c r="I1243" s="0" t="n">
        <f aca="false">$C1243*VLOOKUP($B1243,FoodDB!$A$2:$I$1014,8,0)</f>
        <v>0</v>
      </c>
      <c r="J1243" s="0" t="n">
        <f aca="false">$C1243*VLOOKUP($B1243,FoodDB!$A$2:$I$1014,9,0)</f>
        <v>0</v>
      </c>
    </row>
    <row r="1244" customFormat="false" ht="15" hidden="false" customHeight="false" outlineLevel="0" collapsed="false">
      <c r="B1244" s="96" t="s">
        <v>107</v>
      </c>
      <c r="C1244" s="97" t="n">
        <v>0</v>
      </c>
      <c r="D1244" s="0" t="n">
        <f aca="false">$C1244*VLOOKUP($B1244,FoodDB!$A$2:$I$1014,3,0)</f>
        <v>0</v>
      </c>
      <c r="E1244" s="0" t="n">
        <f aca="false">$C1244*VLOOKUP($B1244,FoodDB!$A$2:$I$1014,4,0)</f>
        <v>0</v>
      </c>
      <c r="F1244" s="0" t="n">
        <f aca="false">$C1244*VLOOKUP($B1244,FoodDB!$A$2:$I$1014,5,0)</f>
        <v>0</v>
      </c>
      <c r="G1244" s="0" t="n">
        <f aca="false">$C1244*VLOOKUP($B1244,FoodDB!$A$2:$I$1014,6,0)</f>
        <v>0</v>
      </c>
      <c r="H1244" s="0" t="n">
        <f aca="false">$C1244*VLOOKUP($B1244,FoodDB!$A$2:$I$1014,7,0)</f>
        <v>0</v>
      </c>
      <c r="I1244" s="0" t="n">
        <f aca="false">$C1244*VLOOKUP($B1244,FoodDB!$A$2:$I$1014,8,0)</f>
        <v>0</v>
      </c>
      <c r="J1244" s="0" t="n">
        <f aca="false">$C1244*VLOOKUP($B1244,FoodDB!$A$2:$I$1014,9,0)</f>
        <v>0</v>
      </c>
    </row>
    <row r="1245" customFormat="false" ht="15" hidden="false" customHeight="false" outlineLevel="0" collapsed="false">
      <c r="B1245" s="96" t="s">
        <v>107</v>
      </c>
      <c r="C1245" s="97" t="n">
        <v>0</v>
      </c>
      <c r="D1245" s="0" t="n">
        <f aca="false">$C1245*VLOOKUP($B1245,FoodDB!$A$2:$I$1014,3,0)</f>
        <v>0</v>
      </c>
      <c r="E1245" s="0" t="n">
        <f aca="false">$C1245*VLOOKUP($B1245,FoodDB!$A$2:$I$1014,4,0)</f>
        <v>0</v>
      </c>
      <c r="F1245" s="0" t="n">
        <f aca="false">$C1245*VLOOKUP($B1245,FoodDB!$A$2:$I$1014,5,0)</f>
        <v>0</v>
      </c>
      <c r="G1245" s="0" t="n">
        <f aca="false">$C1245*VLOOKUP($B1245,FoodDB!$A$2:$I$1014,6,0)</f>
        <v>0</v>
      </c>
      <c r="H1245" s="0" t="n">
        <f aca="false">$C1245*VLOOKUP($B1245,FoodDB!$A$2:$I$1014,7,0)</f>
        <v>0</v>
      </c>
      <c r="I1245" s="0" t="n">
        <f aca="false">$C1245*VLOOKUP($B1245,FoodDB!$A$2:$I$1014,8,0)</f>
        <v>0</v>
      </c>
      <c r="J1245" s="0" t="n">
        <f aca="false">$C1245*VLOOKUP($B1245,FoodDB!$A$2:$I$1014,9,0)</f>
        <v>0</v>
      </c>
    </row>
    <row r="1246" customFormat="false" ht="15" hidden="false" customHeight="false" outlineLevel="0" collapsed="false">
      <c r="A1246" s="0" t="s">
        <v>97</v>
      </c>
      <c r="G1246" s="0" t="n">
        <f aca="false">SUM(G1239:G1245)</f>
        <v>0</v>
      </c>
      <c r="H1246" s="0" t="n">
        <f aca="false">SUM(H1239:H1245)</f>
        <v>0</v>
      </c>
      <c r="I1246" s="0" t="n">
        <f aca="false">SUM(I1239:I1245)</f>
        <v>0</v>
      </c>
      <c r="J1246" s="0" t="n">
        <f aca="false">SUM(G1246:I1246)</f>
        <v>0</v>
      </c>
    </row>
    <row r="1247" customFormat="false" ht="15" hidden="false" customHeight="false" outlineLevel="0" collapsed="false">
      <c r="A1247" s="0" t="s">
        <v>101</v>
      </c>
      <c r="B1247" s="0" t="s">
        <v>102</v>
      </c>
      <c r="E1247" s="100"/>
      <c r="F1247" s="100"/>
      <c r="G1247" s="100" t="e">
        <f aca="false">VLOOKUP($A1239,LossChart!$A$3:$AB$105,14,0)</f>
        <v>#N/A</v>
      </c>
      <c r="H1247" s="100" t="e">
        <f aca="false">VLOOKUP($A1239,LossChart!$A$3:$AB$105,15,0)</f>
        <v>#N/A</v>
      </c>
      <c r="I1247" s="100" t="e">
        <f aca="false">VLOOKUP($A1239,LossChart!$A$3:$AB$105,16,0)</f>
        <v>#N/A</v>
      </c>
      <c r="J1247" s="100" t="e">
        <f aca="false">VLOOKUP($A1239,LossChart!$A$3:$AB$105,17,0)</f>
        <v>#N/A</v>
      </c>
      <c r="K1247" s="100"/>
    </row>
    <row r="1248" customFormat="false" ht="15" hidden="false" customHeight="false" outlineLevel="0" collapsed="false">
      <c r="A1248" s="0" t="s">
        <v>103</v>
      </c>
      <c r="G1248" s="0" t="e">
        <f aca="false">G1247-G1246</f>
        <v>#N/A</v>
      </c>
      <c r="H1248" s="0" t="e">
        <f aca="false">H1247-H1246</f>
        <v>#N/A</v>
      </c>
      <c r="I1248" s="0" t="e">
        <f aca="false">I1247-I1246</f>
        <v>#N/A</v>
      </c>
      <c r="J1248" s="0" t="e">
        <f aca="false">J1247-J1246</f>
        <v>#N/A</v>
      </c>
    </row>
    <row r="1250" customFormat="false" ht="60" hidden="false" customHeight="false" outlineLevel="0" collapsed="false">
      <c r="A1250" s="21" t="s">
        <v>63</v>
      </c>
      <c r="B1250" s="21" t="s">
        <v>92</v>
      </c>
      <c r="C1250" s="21" t="s">
        <v>93</v>
      </c>
      <c r="D1250" s="94" t="str">
        <f aca="false">FoodDB!$C$1</f>
        <v>Fat
(g)</v>
      </c>
      <c r="E1250" s="94" t="str">
        <f aca="false">FoodDB!$D$1</f>
        <v> Carbs
(g)</v>
      </c>
      <c r="F1250" s="94" t="str">
        <f aca="false">FoodDB!$E$1</f>
        <v>Protein
(g)</v>
      </c>
      <c r="G1250" s="94" t="str">
        <f aca="false">FoodDB!$F$1</f>
        <v>Fat
(Cal)</v>
      </c>
      <c r="H1250" s="94" t="str">
        <f aca="false">FoodDB!$G$1</f>
        <v>Carb
(Cal)</v>
      </c>
      <c r="I1250" s="94" t="str">
        <f aca="false">FoodDB!$H$1</f>
        <v>Protein
(Cal)</v>
      </c>
      <c r="J1250" s="94" t="str">
        <f aca="false">FoodDB!$I$1</f>
        <v>Total
Calories</v>
      </c>
      <c r="K1250" s="94"/>
      <c r="L1250" s="94" t="s">
        <v>109</v>
      </c>
      <c r="M1250" s="94" t="s">
        <v>110</v>
      </c>
      <c r="N1250" s="94" t="s">
        <v>111</v>
      </c>
      <c r="O1250" s="94" t="s">
        <v>112</v>
      </c>
      <c r="P1250" s="94" t="s">
        <v>117</v>
      </c>
      <c r="Q1250" s="94" t="s">
        <v>118</v>
      </c>
      <c r="R1250" s="94" t="s">
        <v>119</v>
      </c>
      <c r="S1250" s="94" t="s">
        <v>120</v>
      </c>
    </row>
    <row r="1251" customFormat="false" ht="15" hidden="false" customHeight="false" outlineLevel="0" collapsed="false">
      <c r="A1251" s="95" t="n">
        <f aca="false">A1239+1</f>
        <v>43098</v>
      </c>
      <c r="B1251" s="96" t="s">
        <v>107</v>
      </c>
      <c r="C1251" s="97" t="n">
        <v>0</v>
      </c>
      <c r="D1251" s="0" t="n">
        <f aca="false">$C1251*VLOOKUP($B1251,FoodDB!$A$2:$I$1014,3,0)</f>
        <v>0</v>
      </c>
      <c r="E1251" s="0" t="n">
        <f aca="false">$C1251*VLOOKUP($B1251,FoodDB!$A$2:$I$1014,4,0)</f>
        <v>0</v>
      </c>
      <c r="F1251" s="0" t="n">
        <f aca="false">$C1251*VLOOKUP($B1251,FoodDB!$A$2:$I$1014,5,0)</f>
        <v>0</v>
      </c>
      <c r="G1251" s="0" t="n">
        <f aca="false">$C1251*VLOOKUP($B1251,FoodDB!$A$2:$I$1014,6,0)</f>
        <v>0</v>
      </c>
      <c r="H1251" s="0" t="n">
        <f aca="false">$C1251*VLOOKUP($B1251,FoodDB!$A$2:$I$1014,7,0)</f>
        <v>0</v>
      </c>
      <c r="I1251" s="0" t="n">
        <f aca="false">$C1251*VLOOKUP($B1251,FoodDB!$A$2:$I$1014,8,0)</f>
        <v>0</v>
      </c>
      <c r="J1251" s="0" t="n">
        <f aca="false">$C1251*VLOOKUP($B1251,FoodDB!$A$2:$I$1014,9,0)</f>
        <v>0</v>
      </c>
      <c r="L1251" s="0" t="n">
        <f aca="false">SUM(G1251:G1257)</f>
        <v>0</v>
      </c>
      <c r="M1251" s="0" t="n">
        <f aca="false">SUM(H1251:H1257)</f>
        <v>0</v>
      </c>
      <c r="N1251" s="0" t="n">
        <f aca="false">SUM(I1251:I1257)</f>
        <v>0</v>
      </c>
      <c r="O1251" s="0" t="n">
        <f aca="false">SUM(L1251:N1251)</f>
        <v>0</v>
      </c>
      <c r="P1251" s="100" t="n">
        <f aca="false">VLOOKUP($A1251,LossChart!$A$3:$AB$999,14,0)-L1251</f>
        <v>895.208293904289</v>
      </c>
      <c r="Q1251" s="100" t="n">
        <f aca="false">VLOOKUP($A1251,LossChart!$A$3:$AB$999,15,0)-M1251</f>
        <v>116</v>
      </c>
      <c r="R1251" s="100" t="n">
        <f aca="false">VLOOKUP($A1251,LossChart!$A$3:$AB$999,16,0)-N1251</f>
        <v>482.474652711422</v>
      </c>
      <c r="S1251" s="100" t="n">
        <f aca="false">VLOOKUP($A1251,LossChart!$A$3:$AB$999,17,0)-O1251</f>
        <v>1493.68294661571</v>
      </c>
    </row>
    <row r="1252" customFormat="false" ht="15" hidden="false" customHeight="false" outlineLevel="0" collapsed="false">
      <c r="B1252" s="96" t="s">
        <v>107</v>
      </c>
      <c r="C1252" s="97" t="n">
        <v>0</v>
      </c>
      <c r="D1252" s="0" t="n">
        <f aca="false">$C1252*VLOOKUP($B1252,FoodDB!$A$2:$I$1014,3,0)</f>
        <v>0</v>
      </c>
      <c r="E1252" s="0" t="n">
        <f aca="false">$C1252*VLOOKUP($B1252,FoodDB!$A$2:$I$1014,4,0)</f>
        <v>0</v>
      </c>
      <c r="F1252" s="0" t="n">
        <f aca="false">$C1252*VLOOKUP($B1252,FoodDB!$A$2:$I$1014,5,0)</f>
        <v>0</v>
      </c>
      <c r="G1252" s="0" t="n">
        <f aca="false">$C1252*VLOOKUP($B1252,FoodDB!$A$2:$I$1014,6,0)</f>
        <v>0</v>
      </c>
      <c r="H1252" s="0" t="n">
        <f aca="false">$C1252*VLOOKUP($B1252,FoodDB!$A$2:$I$1014,7,0)</f>
        <v>0</v>
      </c>
      <c r="I1252" s="0" t="n">
        <f aca="false">$C1252*VLOOKUP($B1252,FoodDB!$A$2:$I$1014,8,0)</f>
        <v>0</v>
      </c>
      <c r="J1252" s="0" t="n">
        <f aca="false">$C1252*VLOOKUP($B1252,FoodDB!$A$2:$I$1014,9,0)</f>
        <v>0</v>
      </c>
    </row>
    <row r="1253" customFormat="false" ht="15" hidden="false" customHeight="false" outlineLevel="0" collapsed="false">
      <c r="B1253" s="96" t="s">
        <v>107</v>
      </c>
      <c r="C1253" s="97" t="n">
        <v>0</v>
      </c>
      <c r="D1253" s="0" t="n">
        <f aca="false">$C1253*VLOOKUP($B1253,FoodDB!$A$2:$I$1014,3,0)</f>
        <v>0</v>
      </c>
      <c r="E1253" s="0" t="n">
        <f aca="false">$C1253*VLOOKUP($B1253,FoodDB!$A$2:$I$1014,4,0)</f>
        <v>0</v>
      </c>
      <c r="F1253" s="0" t="n">
        <f aca="false">$C1253*VLOOKUP($B1253,FoodDB!$A$2:$I$1014,5,0)</f>
        <v>0</v>
      </c>
      <c r="G1253" s="0" t="n">
        <f aca="false">$C1253*VLOOKUP($B1253,FoodDB!$A$2:$I$1014,6,0)</f>
        <v>0</v>
      </c>
      <c r="H1253" s="0" t="n">
        <f aca="false">$C1253*VLOOKUP($B1253,FoodDB!$A$2:$I$1014,7,0)</f>
        <v>0</v>
      </c>
      <c r="I1253" s="0" t="n">
        <f aca="false">$C1253*VLOOKUP($B1253,FoodDB!$A$2:$I$1014,8,0)</f>
        <v>0</v>
      </c>
      <c r="J1253" s="0" t="n">
        <f aca="false">$C1253*VLOOKUP($B1253,FoodDB!$A$2:$I$1014,9,0)</f>
        <v>0</v>
      </c>
    </row>
    <row r="1254" customFormat="false" ht="15" hidden="false" customHeight="false" outlineLevel="0" collapsed="false">
      <c r="B1254" s="96" t="s">
        <v>107</v>
      </c>
      <c r="C1254" s="97" t="n">
        <v>0</v>
      </c>
      <c r="D1254" s="0" t="n">
        <f aca="false">$C1254*VLOOKUP($B1254,FoodDB!$A$2:$I$1014,3,0)</f>
        <v>0</v>
      </c>
      <c r="E1254" s="0" t="n">
        <f aca="false">$C1254*VLOOKUP($B1254,FoodDB!$A$2:$I$1014,4,0)</f>
        <v>0</v>
      </c>
      <c r="F1254" s="0" t="n">
        <f aca="false">$C1254*VLOOKUP($B1254,FoodDB!$A$2:$I$1014,5,0)</f>
        <v>0</v>
      </c>
      <c r="G1254" s="0" t="n">
        <f aca="false">$C1254*VLOOKUP($B1254,FoodDB!$A$2:$I$1014,6,0)</f>
        <v>0</v>
      </c>
      <c r="H1254" s="0" t="n">
        <f aca="false">$C1254*VLOOKUP($B1254,FoodDB!$A$2:$I$1014,7,0)</f>
        <v>0</v>
      </c>
      <c r="I1254" s="0" t="n">
        <f aca="false">$C1254*VLOOKUP($B1254,FoodDB!$A$2:$I$1014,8,0)</f>
        <v>0</v>
      </c>
      <c r="J1254" s="0" t="n">
        <f aca="false">$C1254*VLOOKUP($B1254,FoodDB!$A$2:$I$1014,9,0)</f>
        <v>0</v>
      </c>
    </row>
    <row r="1255" customFormat="false" ht="15" hidden="false" customHeight="false" outlineLevel="0" collapsed="false">
      <c r="B1255" s="96" t="s">
        <v>107</v>
      </c>
      <c r="C1255" s="97" t="n">
        <v>0</v>
      </c>
      <c r="D1255" s="0" t="n">
        <f aca="false">$C1255*VLOOKUP($B1255,FoodDB!$A$2:$I$1014,3,0)</f>
        <v>0</v>
      </c>
      <c r="E1255" s="0" t="n">
        <f aca="false">$C1255*VLOOKUP($B1255,FoodDB!$A$2:$I$1014,4,0)</f>
        <v>0</v>
      </c>
      <c r="F1255" s="0" t="n">
        <f aca="false">$C1255*VLOOKUP($B1255,FoodDB!$A$2:$I$1014,5,0)</f>
        <v>0</v>
      </c>
      <c r="G1255" s="0" t="n">
        <f aca="false">$C1255*VLOOKUP($B1255,FoodDB!$A$2:$I$1014,6,0)</f>
        <v>0</v>
      </c>
      <c r="H1255" s="0" t="n">
        <f aca="false">$C1255*VLOOKUP($B1255,FoodDB!$A$2:$I$1014,7,0)</f>
        <v>0</v>
      </c>
      <c r="I1255" s="0" t="n">
        <f aca="false">$C1255*VLOOKUP($B1255,FoodDB!$A$2:$I$1014,8,0)</f>
        <v>0</v>
      </c>
      <c r="J1255" s="0" t="n">
        <f aca="false">$C1255*VLOOKUP($B1255,FoodDB!$A$2:$I$1014,9,0)</f>
        <v>0</v>
      </c>
    </row>
    <row r="1256" customFormat="false" ht="15" hidden="false" customHeight="false" outlineLevel="0" collapsed="false">
      <c r="B1256" s="96" t="s">
        <v>107</v>
      </c>
      <c r="C1256" s="97" t="n">
        <v>0</v>
      </c>
      <c r="D1256" s="0" t="n">
        <f aca="false">$C1256*VLOOKUP($B1256,FoodDB!$A$2:$I$1014,3,0)</f>
        <v>0</v>
      </c>
      <c r="E1256" s="0" t="n">
        <f aca="false">$C1256*VLOOKUP($B1256,FoodDB!$A$2:$I$1014,4,0)</f>
        <v>0</v>
      </c>
      <c r="F1256" s="0" t="n">
        <f aca="false">$C1256*VLOOKUP($B1256,FoodDB!$A$2:$I$1014,5,0)</f>
        <v>0</v>
      </c>
      <c r="G1256" s="0" t="n">
        <f aca="false">$C1256*VLOOKUP($B1256,FoodDB!$A$2:$I$1014,6,0)</f>
        <v>0</v>
      </c>
      <c r="H1256" s="0" t="n">
        <f aca="false">$C1256*VLOOKUP($B1256,FoodDB!$A$2:$I$1014,7,0)</f>
        <v>0</v>
      </c>
      <c r="I1256" s="0" t="n">
        <f aca="false">$C1256*VLOOKUP($B1256,FoodDB!$A$2:$I$1014,8,0)</f>
        <v>0</v>
      </c>
      <c r="J1256" s="0" t="n">
        <f aca="false">$C1256*VLOOKUP($B1256,FoodDB!$A$2:$I$1014,9,0)</f>
        <v>0</v>
      </c>
    </row>
    <row r="1257" customFormat="false" ht="15" hidden="false" customHeight="false" outlineLevel="0" collapsed="false">
      <c r="B1257" s="96" t="s">
        <v>107</v>
      </c>
      <c r="C1257" s="97" t="n">
        <v>0</v>
      </c>
      <c r="D1257" s="0" t="n">
        <f aca="false">$C1257*VLOOKUP($B1257,FoodDB!$A$2:$I$1014,3,0)</f>
        <v>0</v>
      </c>
      <c r="E1257" s="0" t="n">
        <f aca="false">$C1257*VLOOKUP($B1257,FoodDB!$A$2:$I$1014,4,0)</f>
        <v>0</v>
      </c>
      <c r="F1257" s="0" t="n">
        <f aca="false">$C1257*VLOOKUP($B1257,FoodDB!$A$2:$I$1014,5,0)</f>
        <v>0</v>
      </c>
      <c r="G1257" s="0" t="n">
        <f aca="false">$C1257*VLOOKUP($B1257,FoodDB!$A$2:$I$1014,6,0)</f>
        <v>0</v>
      </c>
      <c r="H1257" s="0" t="n">
        <f aca="false">$C1257*VLOOKUP($B1257,FoodDB!$A$2:$I$1014,7,0)</f>
        <v>0</v>
      </c>
      <c r="I1257" s="0" t="n">
        <f aca="false">$C1257*VLOOKUP($B1257,FoodDB!$A$2:$I$1014,8,0)</f>
        <v>0</v>
      </c>
      <c r="J1257" s="0" t="n">
        <f aca="false">$C1257*VLOOKUP($B1257,FoodDB!$A$2:$I$1014,9,0)</f>
        <v>0</v>
      </c>
    </row>
    <row r="1258" customFormat="false" ht="15" hidden="false" customHeight="false" outlineLevel="0" collapsed="false">
      <c r="A1258" s="0" t="s">
        <v>97</v>
      </c>
      <c r="G1258" s="0" t="n">
        <f aca="false">SUM(G1251:G1257)</f>
        <v>0</v>
      </c>
      <c r="H1258" s="0" t="n">
        <f aca="false">SUM(H1251:H1257)</f>
        <v>0</v>
      </c>
      <c r="I1258" s="0" t="n">
        <f aca="false">SUM(I1251:I1257)</f>
        <v>0</v>
      </c>
      <c r="J1258" s="0" t="n">
        <f aca="false">SUM(G1258:I1258)</f>
        <v>0</v>
      </c>
    </row>
    <row r="1259" customFormat="false" ht="15" hidden="false" customHeight="false" outlineLevel="0" collapsed="false">
      <c r="A1259" s="0" t="s">
        <v>101</v>
      </c>
      <c r="B1259" s="0" t="s">
        <v>102</v>
      </c>
      <c r="E1259" s="100"/>
      <c r="F1259" s="100"/>
      <c r="G1259" s="100" t="e">
        <f aca="false">VLOOKUP($A1251,LossChart!$A$3:$AB$105,14,0)</f>
        <v>#N/A</v>
      </c>
      <c r="H1259" s="100" t="e">
        <f aca="false">VLOOKUP($A1251,LossChart!$A$3:$AB$105,15,0)</f>
        <v>#N/A</v>
      </c>
      <c r="I1259" s="100" t="e">
        <f aca="false">VLOOKUP($A1251,LossChart!$A$3:$AB$105,16,0)</f>
        <v>#N/A</v>
      </c>
      <c r="J1259" s="100" t="e">
        <f aca="false">VLOOKUP($A1251,LossChart!$A$3:$AB$105,17,0)</f>
        <v>#N/A</v>
      </c>
      <c r="K1259" s="100"/>
    </row>
    <row r="1260" customFormat="false" ht="15" hidden="false" customHeight="false" outlineLevel="0" collapsed="false">
      <c r="A1260" s="0" t="s">
        <v>103</v>
      </c>
      <c r="G1260" s="0" t="e">
        <f aca="false">G1259-G1258</f>
        <v>#N/A</v>
      </c>
      <c r="H1260" s="0" t="e">
        <f aca="false">H1259-H1258</f>
        <v>#N/A</v>
      </c>
      <c r="I1260" s="0" t="e">
        <f aca="false">I1259-I1258</f>
        <v>#N/A</v>
      </c>
      <c r="J1260" s="0" t="e">
        <f aca="false">J1259-J1258</f>
        <v>#N/A</v>
      </c>
    </row>
    <row r="1262" customFormat="false" ht="60" hidden="false" customHeight="false" outlineLevel="0" collapsed="false">
      <c r="A1262" s="21" t="s">
        <v>63</v>
      </c>
      <c r="B1262" s="21" t="s">
        <v>92</v>
      </c>
      <c r="C1262" s="21" t="s">
        <v>93</v>
      </c>
      <c r="D1262" s="94" t="str">
        <f aca="false">FoodDB!$C$1</f>
        <v>Fat
(g)</v>
      </c>
      <c r="E1262" s="94" t="str">
        <f aca="false">FoodDB!$D$1</f>
        <v> Carbs
(g)</v>
      </c>
      <c r="F1262" s="94" t="str">
        <f aca="false">FoodDB!$E$1</f>
        <v>Protein
(g)</v>
      </c>
      <c r="G1262" s="94" t="str">
        <f aca="false">FoodDB!$F$1</f>
        <v>Fat
(Cal)</v>
      </c>
      <c r="H1262" s="94" t="str">
        <f aca="false">FoodDB!$G$1</f>
        <v>Carb
(Cal)</v>
      </c>
      <c r="I1262" s="94" t="str">
        <f aca="false">FoodDB!$H$1</f>
        <v>Protein
(Cal)</v>
      </c>
      <c r="J1262" s="94" t="str">
        <f aca="false">FoodDB!$I$1</f>
        <v>Total
Calories</v>
      </c>
      <c r="K1262" s="94"/>
      <c r="L1262" s="94" t="s">
        <v>109</v>
      </c>
      <c r="M1262" s="94" t="s">
        <v>110</v>
      </c>
      <c r="N1262" s="94" t="s">
        <v>111</v>
      </c>
      <c r="O1262" s="94" t="s">
        <v>112</v>
      </c>
      <c r="P1262" s="94" t="s">
        <v>117</v>
      </c>
      <c r="Q1262" s="94" t="s">
        <v>118</v>
      </c>
      <c r="R1262" s="94" t="s">
        <v>119</v>
      </c>
      <c r="S1262" s="94" t="s">
        <v>120</v>
      </c>
    </row>
    <row r="1263" customFormat="false" ht="15" hidden="false" customHeight="false" outlineLevel="0" collapsed="false">
      <c r="A1263" s="95" t="n">
        <f aca="false">A1251+1</f>
        <v>43099</v>
      </c>
      <c r="B1263" s="96" t="s">
        <v>107</v>
      </c>
      <c r="C1263" s="97" t="n">
        <v>0</v>
      </c>
      <c r="D1263" s="0" t="n">
        <f aca="false">$C1263*VLOOKUP($B1263,FoodDB!$A$2:$I$1014,3,0)</f>
        <v>0</v>
      </c>
      <c r="E1263" s="0" t="n">
        <f aca="false">$C1263*VLOOKUP($B1263,FoodDB!$A$2:$I$1014,4,0)</f>
        <v>0</v>
      </c>
      <c r="F1263" s="0" t="n">
        <f aca="false">$C1263*VLOOKUP($B1263,FoodDB!$A$2:$I$1014,5,0)</f>
        <v>0</v>
      </c>
      <c r="G1263" s="0" t="n">
        <f aca="false">$C1263*VLOOKUP($B1263,FoodDB!$A$2:$I$1014,6,0)</f>
        <v>0</v>
      </c>
      <c r="H1263" s="0" t="n">
        <f aca="false">$C1263*VLOOKUP($B1263,FoodDB!$A$2:$I$1014,7,0)</f>
        <v>0</v>
      </c>
      <c r="I1263" s="0" t="n">
        <f aca="false">$C1263*VLOOKUP($B1263,FoodDB!$A$2:$I$1014,8,0)</f>
        <v>0</v>
      </c>
      <c r="J1263" s="0" t="n">
        <f aca="false">$C1263*VLOOKUP($B1263,FoodDB!$A$2:$I$1014,9,0)</f>
        <v>0</v>
      </c>
      <c r="L1263" s="0" t="n">
        <f aca="false">SUM(G1263:G1269)</f>
        <v>0</v>
      </c>
      <c r="M1263" s="0" t="n">
        <f aca="false">SUM(H1263:H1269)</f>
        <v>0</v>
      </c>
      <c r="N1263" s="0" t="n">
        <f aca="false">SUM(I1263:I1269)</f>
        <v>0</v>
      </c>
      <c r="O1263" s="0" t="n">
        <f aca="false">SUM(L1263:N1263)</f>
        <v>0</v>
      </c>
      <c r="P1263" s="100" t="n">
        <f aca="false">VLOOKUP($A1263,LossChart!$A$3:$AB$999,14,0)-L1263</f>
        <v>898.59517703392</v>
      </c>
      <c r="Q1263" s="100" t="n">
        <f aca="false">VLOOKUP($A1263,LossChart!$A$3:$AB$999,15,0)-M1263</f>
        <v>116</v>
      </c>
      <c r="R1263" s="100" t="n">
        <f aca="false">VLOOKUP($A1263,LossChart!$A$3:$AB$999,16,0)-N1263</f>
        <v>482.474652711422</v>
      </c>
      <c r="S1263" s="100" t="n">
        <f aca="false">VLOOKUP($A1263,LossChart!$A$3:$AB$999,17,0)-O1263</f>
        <v>1497.06982974534</v>
      </c>
    </row>
    <row r="1264" customFormat="false" ht="15" hidden="false" customHeight="false" outlineLevel="0" collapsed="false">
      <c r="B1264" s="96" t="s">
        <v>107</v>
      </c>
      <c r="C1264" s="97" t="n">
        <v>0</v>
      </c>
      <c r="D1264" s="0" t="n">
        <f aca="false">$C1264*VLOOKUP($B1264,FoodDB!$A$2:$I$1014,3,0)</f>
        <v>0</v>
      </c>
      <c r="E1264" s="0" t="n">
        <f aca="false">$C1264*VLOOKUP($B1264,FoodDB!$A$2:$I$1014,4,0)</f>
        <v>0</v>
      </c>
      <c r="F1264" s="0" t="n">
        <f aca="false">$C1264*VLOOKUP($B1264,FoodDB!$A$2:$I$1014,5,0)</f>
        <v>0</v>
      </c>
      <c r="G1264" s="0" t="n">
        <f aca="false">$C1264*VLOOKUP($B1264,FoodDB!$A$2:$I$1014,6,0)</f>
        <v>0</v>
      </c>
      <c r="H1264" s="0" t="n">
        <f aca="false">$C1264*VLOOKUP($B1264,FoodDB!$A$2:$I$1014,7,0)</f>
        <v>0</v>
      </c>
      <c r="I1264" s="0" t="n">
        <f aca="false">$C1264*VLOOKUP($B1264,FoodDB!$A$2:$I$1014,8,0)</f>
        <v>0</v>
      </c>
      <c r="J1264" s="0" t="n">
        <f aca="false">$C1264*VLOOKUP($B1264,FoodDB!$A$2:$I$1014,9,0)</f>
        <v>0</v>
      </c>
    </row>
    <row r="1265" customFormat="false" ht="15" hidden="false" customHeight="false" outlineLevel="0" collapsed="false">
      <c r="B1265" s="96" t="s">
        <v>107</v>
      </c>
      <c r="C1265" s="97" t="n">
        <v>0</v>
      </c>
      <c r="D1265" s="0" t="n">
        <f aca="false">$C1265*VLOOKUP($B1265,FoodDB!$A$2:$I$1014,3,0)</f>
        <v>0</v>
      </c>
      <c r="E1265" s="0" t="n">
        <f aca="false">$C1265*VLOOKUP($B1265,FoodDB!$A$2:$I$1014,4,0)</f>
        <v>0</v>
      </c>
      <c r="F1265" s="0" t="n">
        <f aca="false">$C1265*VLOOKUP($B1265,FoodDB!$A$2:$I$1014,5,0)</f>
        <v>0</v>
      </c>
      <c r="G1265" s="0" t="n">
        <f aca="false">$C1265*VLOOKUP($B1265,FoodDB!$A$2:$I$1014,6,0)</f>
        <v>0</v>
      </c>
      <c r="H1265" s="0" t="n">
        <f aca="false">$C1265*VLOOKUP($B1265,FoodDB!$A$2:$I$1014,7,0)</f>
        <v>0</v>
      </c>
      <c r="I1265" s="0" t="n">
        <f aca="false">$C1265*VLOOKUP($B1265,FoodDB!$A$2:$I$1014,8,0)</f>
        <v>0</v>
      </c>
      <c r="J1265" s="0" t="n">
        <f aca="false">$C1265*VLOOKUP($B1265,FoodDB!$A$2:$I$1014,9,0)</f>
        <v>0</v>
      </c>
    </row>
    <row r="1266" customFormat="false" ht="15" hidden="false" customHeight="false" outlineLevel="0" collapsed="false">
      <c r="B1266" s="96" t="s">
        <v>107</v>
      </c>
      <c r="C1266" s="97" t="n">
        <v>0</v>
      </c>
      <c r="D1266" s="0" t="n">
        <f aca="false">$C1266*VLOOKUP($B1266,FoodDB!$A$2:$I$1014,3,0)</f>
        <v>0</v>
      </c>
      <c r="E1266" s="0" t="n">
        <f aca="false">$C1266*VLOOKUP($B1266,FoodDB!$A$2:$I$1014,4,0)</f>
        <v>0</v>
      </c>
      <c r="F1266" s="0" t="n">
        <f aca="false">$C1266*VLOOKUP($B1266,FoodDB!$A$2:$I$1014,5,0)</f>
        <v>0</v>
      </c>
      <c r="G1266" s="0" t="n">
        <f aca="false">$C1266*VLOOKUP($B1266,FoodDB!$A$2:$I$1014,6,0)</f>
        <v>0</v>
      </c>
      <c r="H1266" s="0" t="n">
        <f aca="false">$C1266*VLOOKUP($B1266,FoodDB!$A$2:$I$1014,7,0)</f>
        <v>0</v>
      </c>
      <c r="I1266" s="0" t="n">
        <f aca="false">$C1266*VLOOKUP($B1266,FoodDB!$A$2:$I$1014,8,0)</f>
        <v>0</v>
      </c>
      <c r="J1266" s="0" t="n">
        <f aca="false">$C1266*VLOOKUP($B1266,FoodDB!$A$2:$I$1014,9,0)</f>
        <v>0</v>
      </c>
    </row>
    <row r="1267" customFormat="false" ht="15" hidden="false" customHeight="false" outlineLevel="0" collapsed="false">
      <c r="B1267" s="96" t="s">
        <v>107</v>
      </c>
      <c r="C1267" s="97" t="n">
        <v>0</v>
      </c>
      <c r="D1267" s="0" t="n">
        <f aca="false">$C1267*VLOOKUP($B1267,FoodDB!$A$2:$I$1014,3,0)</f>
        <v>0</v>
      </c>
      <c r="E1267" s="0" t="n">
        <f aca="false">$C1267*VLOOKUP($B1267,FoodDB!$A$2:$I$1014,4,0)</f>
        <v>0</v>
      </c>
      <c r="F1267" s="0" t="n">
        <f aca="false">$C1267*VLOOKUP($B1267,FoodDB!$A$2:$I$1014,5,0)</f>
        <v>0</v>
      </c>
      <c r="G1267" s="0" t="n">
        <f aca="false">$C1267*VLOOKUP($B1267,FoodDB!$A$2:$I$1014,6,0)</f>
        <v>0</v>
      </c>
      <c r="H1267" s="0" t="n">
        <f aca="false">$C1267*VLOOKUP($B1267,FoodDB!$A$2:$I$1014,7,0)</f>
        <v>0</v>
      </c>
      <c r="I1267" s="0" t="n">
        <f aca="false">$C1267*VLOOKUP($B1267,FoodDB!$A$2:$I$1014,8,0)</f>
        <v>0</v>
      </c>
      <c r="J1267" s="0" t="n">
        <f aca="false">$C1267*VLOOKUP($B1267,FoodDB!$A$2:$I$1014,9,0)</f>
        <v>0</v>
      </c>
    </row>
    <row r="1268" customFormat="false" ht="15" hidden="false" customHeight="false" outlineLevel="0" collapsed="false">
      <c r="B1268" s="96" t="s">
        <v>107</v>
      </c>
      <c r="C1268" s="97" t="n">
        <v>0</v>
      </c>
      <c r="D1268" s="0" t="n">
        <f aca="false">$C1268*VLOOKUP($B1268,FoodDB!$A$2:$I$1014,3,0)</f>
        <v>0</v>
      </c>
      <c r="E1268" s="0" t="n">
        <f aca="false">$C1268*VLOOKUP($B1268,FoodDB!$A$2:$I$1014,4,0)</f>
        <v>0</v>
      </c>
      <c r="F1268" s="0" t="n">
        <f aca="false">$C1268*VLOOKUP($B1268,FoodDB!$A$2:$I$1014,5,0)</f>
        <v>0</v>
      </c>
      <c r="G1268" s="0" t="n">
        <f aca="false">$C1268*VLOOKUP($B1268,FoodDB!$A$2:$I$1014,6,0)</f>
        <v>0</v>
      </c>
      <c r="H1268" s="0" t="n">
        <f aca="false">$C1268*VLOOKUP($B1268,FoodDB!$A$2:$I$1014,7,0)</f>
        <v>0</v>
      </c>
      <c r="I1268" s="0" t="n">
        <f aca="false">$C1268*VLOOKUP($B1268,FoodDB!$A$2:$I$1014,8,0)</f>
        <v>0</v>
      </c>
      <c r="J1268" s="0" t="n">
        <f aca="false">$C1268*VLOOKUP($B1268,FoodDB!$A$2:$I$1014,9,0)</f>
        <v>0</v>
      </c>
    </row>
    <row r="1269" customFormat="false" ht="15" hidden="false" customHeight="false" outlineLevel="0" collapsed="false">
      <c r="B1269" s="96" t="s">
        <v>107</v>
      </c>
      <c r="C1269" s="97" t="n">
        <v>0</v>
      </c>
      <c r="D1269" s="0" t="n">
        <f aca="false">$C1269*VLOOKUP($B1269,FoodDB!$A$2:$I$1014,3,0)</f>
        <v>0</v>
      </c>
      <c r="E1269" s="0" t="n">
        <f aca="false">$C1269*VLOOKUP($B1269,FoodDB!$A$2:$I$1014,4,0)</f>
        <v>0</v>
      </c>
      <c r="F1269" s="0" t="n">
        <f aca="false">$C1269*VLOOKUP($B1269,FoodDB!$A$2:$I$1014,5,0)</f>
        <v>0</v>
      </c>
      <c r="G1269" s="0" t="n">
        <f aca="false">$C1269*VLOOKUP($B1269,FoodDB!$A$2:$I$1014,6,0)</f>
        <v>0</v>
      </c>
      <c r="H1269" s="0" t="n">
        <f aca="false">$C1269*VLOOKUP($B1269,FoodDB!$A$2:$I$1014,7,0)</f>
        <v>0</v>
      </c>
      <c r="I1269" s="0" t="n">
        <f aca="false">$C1269*VLOOKUP($B1269,FoodDB!$A$2:$I$1014,8,0)</f>
        <v>0</v>
      </c>
      <c r="J1269" s="0" t="n">
        <f aca="false">$C1269*VLOOKUP($B1269,FoodDB!$A$2:$I$1014,9,0)</f>
        <v>0</v>
      </c>
    </row>
    <row r="1270" customFormat="false" ht="15" hidden="false" customHeight="false" outlineLevel="0" collapsed="false">
      <c r="A1270" s="0" t="s">
        <v>97</v>
      </c>
      <c r="G1270" s="0" t="n">
        <f aca="false">SUM(G1263:G1269)</f>
        <v>0</v>
      </c>
      <c r="H1270" s="0" t="n">
        <f aca="false">SUM(H1263:H1269)</f>
        <v>0</v>
      </c>
      <c r="I1270" s="0" t="n">
        <f aca="false">SUM(I1263:I1269)</f>
        <v>0</v>
      </c>
      <c r="J1270" s="0" t="n">
        <f aca="false">SUM(G1270:I1270)</f>
        <v>0</v>
      </c>
    </row>
    <row r="1271" customFormat="false" ht="15" hidden="false" customHeight="false" outlineLevel="0" collapsed="false">
      <c r="A1271" s="0" t="s">
        <v>101</v>
      </c>
      <c r="B1271" s="0" t="s">
        <v>102</v>
      </c>
      <c r="E1271" s="100"/>
      <c r="F1271" s="100"/>
      <c r="G1271" s="100" t="e">
        <f aca="false">VLOOKUP($A1263,LossChart!$A$3:$AB$105,14,0)</f>
        <v>#N/A</v>
      </c>
      <c r="H1271" s="100" t="e">
        <f aca="false">VLOOKUP($A1263,LossChart!$A$3:$AB$105,15,0)</f>
        <v>#N/A</v>
      </c>
      <c r="I1271" s="100" t="e">
        <f aca="false">VLOOKUP($A1263,LossChart!$A$3:$AB$105,16,0)</f>
        <v>#N/A</v>
      </c>
      <c r="J1271" s="100" t="e">
        <f aca="false">VLOOKUP($A1263,LossChart!$A$3:$AB$105,17,0)</f>
        <v>#N/A</v>
      </c>
      <c r="K1271" s="100"/>
    </row>
    <row r="1272" customFormat="false" ht="15" hidden="false" customHeight="false" outlineLevel="0" collapsed="false">
      <c r="A1272" s="0" t="s">
        <v>103</v>
      </c>
      <c r="G1272" s="0" t="e">
        <f aca="false">G1271-G1270</f>
        <v>#N/A</v>
      </c>
      <c r="H1272" s="0" t="e">
        <f aca="false">H1271-H1270</f>
        <v>#N/A</v>
      </c>
      <c r="I1272" s="0" t="e">
        <f aca="false">I1271-I1270</f>
        <v>#N/A</v>
      </c>
      <c r="J1272" s="0" t="e">
        <f aca="false">J1271-J1270</f>
        <v>#N/A</v>
      </c>
    </row>
    <row r="1274" customFormat="false" ht="60" hidden="false" customHeight="false" outlineLevel="0" collapsed="false">
      <c r="A1274" s="21" t="s">
        <v>63</v>
      </c>
      <c r="B1274" s="21" t="s">
        <v>92</v>
      </c>
      <c r="C1274" s="21" t="s">
        <v>93</v>
      </c>
      <c r="D1274" s="94" t="str">
        <f aca="false">FoodDB!$C$1</f>
        <v>Fat
(g)</v>
      </c>
      <c r="E1274" s="94" t="str">
        <f aca="false">FoodDB!$D$1</f>
        <v> Carbs
(g)</v>
      </c>
      <c r="F1274" s="94" t="str">
        <f aca="false">FoodDB!$E$1</f>
        <v>Protein
(g)</v>
      </c>
      <c r="G1274" s="94" t="str">
        <f aca="false">FoodDB!$F$1</f>
        <v>Fat
(Cal)</v>
      </c>
      <c r="H1274" s="94" t="str">
        <f aca="false">FoodDB!$G$1</f>
        <v>Carb
(Cal)</v>
      </c>
      <c r="I1274" s="94" t="str">
        <f aca="false">FoodDB!$H$1</f>
        <v>Protein
(Cal)</v>
      </c>
      <c r="J1274" s="94" t="str">
        <f aca="false">FoodDB!$I$1</f>
        <v>Total
Calories</v>
      </c>
      <c r="K1274" s="94"/>
      <c r="L1274" s="94" t="s">
        <v>109</v>
      </c>
      <c r="M1274" s="94" t="s">
        <v>110</v>
      </c>
      <c r="N1274" s="94" t="s">
        <v>111</v>
      </c>
      <c r="O1274" s="94" t="s">
        <v>112</v>
      </c>
      <c r="P1274" s="94" t="s">
        <v>117</v>
      </c>
      <c r="Q1274" s="94" t="s">
        <v>118</v>
      </c>
      <c r="R1274" s="94" t="s">
        <v>119</v>
      </c>
      <c r="S1274" s="94" t="s">
        <v>120</v>
      </c>
    </row>
    <row r="1275" customFormat="false" ht="15" hidden="false" customHeight="false" outlineLevel="0" collapsed="false">
      <c r="A1275" s="95" t="n">
        <f aca="false">A1263+1</f>
        <v>43100</v>
      </c>
      <c r="B1275" s="96" t="s">
        <v>107</v>
      </c>
      <c r="C1275" s="97" t="n">
        <v>0</v>
      </c>
      <c r="D1275" s="0" t="n">
        <f aca="false">$C1275*VLOOKUP($B1275,FoodDB!$A$2:$I$1014,3,0)</f>
        <v>0</v>
      </c>
      <c r="E1275" s="0" t="n">
        <f aca="false">$C1275*VLOOKUP($B1275,FoodDB!$A$2:$I$1014,4,0)</f>
        <v>0</v>
      </c>
      <c r="F1275" s="0" t="n">
        <f aca="false">$C1275*VLOOKUP($B1275,FoodDB!$A$2:$I$1014,5,0)</f>
        <v>0</v>
      </c>
      <c r="G1275" s="0" t="n">
        <f aca="false">$C1275*VLOOKUP($B1275,FoodDB!$A$2:$I$1014,6,0)</f>
        <v>0</v>
      </c>
      <c r="H1275" s="0" t="n">
        <f aca="false">$C1275*VLOOKUP($B1275,FoodDB!$A$2:$I$1014,7,0)</f>
        <v>0</v>
      </c>
      <c r="I1275" s="0" t="n">
        <f aca="false">$C1275*VLOOKUP($B1275,FoodDB!$A$2:$I$1014,8,0)</f>
        <v>0</v>
      </c>
      <c r="J1275" s="0" t="n">
        <f aca="false">$C1275*VLOOKUP($B1275,FoodDB!$A$2:$I$1014,9,0)</f>
        <v>0</v>
      </c>
      <c r="L1275" s="0" t="n">
        <f aca="false">SUM(G1275:G1281)</f>
        <v>0</v>
      </c>
      <c r="M1275" s="0" t="n">
        <f aca="false">SUM(H1275:H1281)</f>
        <v>0</v>
      </c>
      <c r="N1275" s="0" t="n">
        <f aca="false">SUM(I1275:I1281)</f>
        <v>0</v>
      </c>
      <c r="O1275" s="0" t="n">
        <f aca="false">SUM(L1275:N1275)</f>
        <v>0</v>
      </c>
      <c r="P1275" s="100" t="n">
        <f aca="false">VLOOKUP($A1275,LossChart!$A$3:$AB$999,14,0)-L1275</f>
        <v>901.95206205583</v>
      </c>
      <c r="Q1275" s="100" t="n">
        <f aca="false">VLOOKUP($A1275,LossChart!$A$3:$AB$999,15,0)-M1275</f>
        <v>116</v>
      </c>
      <c r="R1275" s="100" t="n">
        <f aca="false">VLOOKUP($A1275,LossChart!$A$3:$AB$999,16,0)-N1275</f>
        <v>482.474652711422</v>
      </c>
      <c r="S1275" s="100" t="n">
        <f aca="false">VLOOKUP($A1275,LossChart!$A$3:$AB$999,17,0)-O1275</f>
        <v>1500.42671476725</v>
      </c>
    </row>
    <row r="1276" customFormat="false" ht="15" hidden="false" customHeight="false" outlineLevel="0" collapsed="false">
      <c r="B1276" s="96" t="s">
        <v>107</v>
      </c>
      <c r="C1276" s="97" t="n">
        <v>0</v>
      </c>
      <c r="D1276" s="0" t="n">
        <f aca="false">$C1276*VLOOKUP($B1276,FoodDB!$A$2:$I$1014,3,0)</f>
        <v>0</v>
      </c>
      <c r="E1276" s="0" t="n">
        <f aca="false">$C1276*VLOOKUP($B1276,FoodDB!$A$2:$I$1014,4,0)</f>
        <v>0</v>
      </c>
      <c r="F1276" s="0" t="n">
        <f aca="false">$C1276*VLOOKUP($B1276,FoodDB!$A$2:$I$1014,5,0)</f>
        <v>0</v>
      </c>
      <c r="G1276" s="0" t="n">
        <f aca="false">$C1276*VLOOKUP($B1276,FoodDB!$A$2:$I$1014,6,0)</f>
        <v>0</v>
      </c>
      <c r="H1276" s="0" t="n">
        <f aca="false">$C1276*VLOOKUP($B1276,FoodDB!$A$2:$I$1014,7,0)</f>
        <v>0</v>
      </c>
      <c r="I1276" s="0" t="n">
        <f aca="false">$C1276*VLOOKUP($B1276,FoodDB!$A$2:$I$1014,8,0)</f>
        <v>0</v>
      </c>
      <c r="J1276" s="0" t="n">
        <f aca="false">$C1276*VLOOKUP($B1276,FoodDB!$A$2:$I$1014,9,0)</f>
        <v>0</v>
      </c>
    </row>
    <row r="1277" customFormat="false" ht="15" hidden="false" customHeight="false" outlineLevel="0" collapsed="false">
      <c r="B1277" s="96" t="s">
        <v>107</v>
      </c>
      <c r="C1277" s="97" t="n">
        <v>0</v>
      </c>
      <c r="D1277" s="0" t="n">
        <f aca="false">$C1277*VLOOKUP($B1277,FoodDB!$A$2:$I$1014,3,0)</f>
        <v>0</v>
      </c>
      <c r="E1277" s="0" t="n">
        <f aca="false">$C1277*VLOOKUP($B1277,FoodDB!$A$2:$I$1014,4,0)</f>
        <v>0</v>
      </c>
      <c r="F1277" s="0" t="n">
        <f aca="false">$C1277*VLOOKUP($B1277,FoodDB!$A$2:$I$1014,5,0)</f>
        <v>0</v>
      </c>
      <c r="G1277" s="0" t="n">
        <f aca="false">$C1277*VLOOKUP($B1277,FoodDB!$A$2:$I$1014,6,0)</f>
        <v>0</v>
      </c>
      <c r="H1277" s="0" t="n">
        <f aca="false">$C1277*VLOOKUP($B1277,FoodDB!$A$2:$I$1014,7,0)</f>
        <v>0</v>
      </c>
      <c r="I1277" s="0" t="n">
        <f aca="false">$C1277*VLOOKUP($B1277,FoodDB!$A$2:$I$1014,8,0)</f>
        <v>0</v>
      </c>
      <c r="J1277" s="0" t="n">
        <f aca="false">$C1277*VLOOKUP($B1277,FoodDB!$A$2:$I$1014,9,0)</f>
        <v>0</v>
      </c>
    </row>
    <row r="1278" customFormat="false" ht="15" hidden="false" customHeight="false" outlineLevel="0" collapsed="false">
      <c r="B1278" s="96" t="s">
        <v>107</v>
      </c>
      <c r="C1278" s="97" t="n">
        <v>0</v>
      </c>
      <c r="D1278" s="0" t="n">
        <f aca="false">$C1278*VLOOKUP($B1278,FoodDB!$A$2:$I$1014,3,0)</f>
        <v>0</v>
      </c>
      <c r="E1278" s="0" t="n">
        <f aca="false">$C1278*VLOOKUP($B1278,FoodDB!$A$2:$I$1014,4,0)</f>
        <v>0</v>
      </c>
      <c r="F1278" s="0" t="n">
        <f aca="false">$C1278*VLOOKUP($B1278,FoodDB!$A$2:$I$1014,5,0)</f>
        <v>0</v>
      </c>
      <c r="G1278" s="0" t="n">
        <f aca="false">$C1278*VLOOKUP($B1278,FoodDB!$A$2:$I$1014,6,0)</f>
        <v>0</v>
      </c>
      <c r="H1278" s="0" t="n">
        <f aca="false">$C1278*VLOOKUP($B1278,FoodDB!$A$2:$I$1014,7,0)</f>
        <v>0</v>
      </c>
      <c r="I1278" s="0" t="n">
        <f aca="false">$C1278*VLOOKUP($B1278,FoodDB!$A$2:$I$1014,8,0)</f>
        <v>0</v>
      </c>
      <c r="J1278" s="0" t="n">
        <f aca="false">$C1278*VLOOKUP($B1278,FoodDB!$A$2:$I$1014,9,0)</f>
        <v>0</v>
      </c>
    </row>
    <row r="1279" customFormat="false" ht="15" hidden="false" customHeight="false" outlineLevel="0" collapsed="false">
      <c r="B1279" s="96" t="s">
        <v>107</v>
      </c>
      <c r="C1279" s="97" t="n">
        <v>0</v>
      </c>
      <c r="D1279" s="0" t="n">
        <f aca="false">$C1279*VLOOKUP($B1279,FoodDB!$A$2:$I$1014,3,0)</f>
        <v>0</v>
      </c>
      <c r="E1279" s="0" t="n">
        <f aca="false">$C1279*VLOOKUP($B1279,FoodDB!$A$2:$I$1014,4,0)</f>
        <v>0</v>
      </c>
      <c r="F1279" s="0" t="n">
        <f aca="false">$C1279*VLOOKUP($B1279,FoodDB!$A$2:$I$1014,5,0)</f>
        <v>0</v>
      </c>
      <c r="G1279" s="0" t="n">
        <f aca="false">$C1279*VLOOKUP($B1279,FoodDB!$A$2:$I$1014,6,0)</f>
        <v>0</v>
      </c>
      <c r="H1279" s="0" t="n">
        <f aca="false">$C1279*VLOOKUP($B1279,FoodDB!$A$2:$I$1014,7,0)</f>
        <v>0</v>
      </c>
      <c r="I1279" s="0" t="n">
        <f aca="false">$C1279*VLOOKUP($B1279,FoodDB!$A$2:$I$1014,8,0)</f>
        <v>0</v>
      </c>
      <c r="J1279" s="0" t="n">
        <f aca="false">$C1279*VLOOKUP($B1279,FoodDB!$A$2:$I$1014,9,0)</f>
        <v>0</v>
      </c>
    </row>
    <row r="1280" customFormat="false" ht="15" hidden="false" customHeight="false" outlineLevel="0" collapsed="false">
      <c r="B1280" s="96" t="s">
        <v>107</v>
      </c>
      <c r="C1280" s="97" t="n">
        <v>0</v>
      </c>
      <c r="D1280" s="0" t="n">
        <f aca="false">$C1280*VLOOKUP($B1280,FoodDB!$A$2:$I$1014,3,0)</f>
        <v>0</v>
      </c>
      <c r="E1280" s="0" t="n">
        <f aca="false">$C1280*VLOOKUP($B1280,FoodDB!$A$2:$I$1014,4,0)</f>
        <v>0</v>
      </c>
      <c r="F1280" s="0" t="n">
        <f aca="false">$C1280*VLOOKUP($B1280,FoodDB!$A$2:$I$1014,5,0)</f>
        <v>0</v>
      </c>
      <c r="G1280" s="0" t="n">
        <f aca="false">$C1280*VLOOKUP($B1280,FoodDB!$A$2:$I$1014,6,0)</f>
        <v>0</v>
      </c>
      <c r="H1280" s="0" t="n">
        <f aca="false">$C1280*VLOOKUP($B1280,FoodDB!$A$2:$I$1014,7,0)</f>
        <v>0</v>
      </c>
      <c r="I1280" s="0" t="n">
        <f aca="false">$C1280*VLOOKUP($B1280,FoodDB!$A$2:$I$1014,8,0)</f>
        <v>0</v>
      </c>
      <c r="J1280" s="0" t="n">
        <f aca="false">$C1280*VLOOKUP($B1280,FoodDB!$A$2:$I$1014,9,0)</f>
        <v>0</v>
      </c>
    </row>
    <row r="1281" customFormat="false" ht="15" hidden="false" customHeight="false" outlineLevel="0" collapsed="false">
      <c r="B1281" s="96" t="s">
        <v>107</v>
      </c>
      <c r="C1281" s="97" t="n">
        <v>0</v>
      </c>
      <c r="D1281" s="0" t="n">
        <f aca="false">$C1281*VLOOKUP($B1281,FoodDB!$A$2:$I$1014,3,0)</f>
        <v>0</v>
      </c>
      <c r="E1281" s="0" t="n">
        <f aca="false">$C1281*VLOOKUP($B1281,FoodDB!$A$2:$I$1014,4,0)</f>
        <v>0</v>
      </c>
      <c r="F1281" s="0" t="n">
        <f aca="false">$C1281*VLOOKUP($B1281,FoodDB!$A$2:$I$1014,5,0)</f>
        <v>0</v>
      </c>
      <c r="G1281" s="0" t="n">
        <f aca="false">$C1281*VLOOKUP($B1281,FoodDB!$A$2:$I$1014,6,0)</f>
        <v>0</v>
      </c>
      <c r="H1281" s="0" t="n">
        <f aca="false">$C1281*VLOOKUP($B1281,FoodDB!$A$2:$I$1014,7,0)</f>
        <v>0</v>
      </c>
      <c r="I1281" s="0" t="n">
        <f aca="false">$C1281*VLOOKUP($B1281,FoodDB!$A$2:$I$1014,8,0)</f>
        <v>0</v>
      </c>
      <c r="J1281" s="0" t="n">
        <f aca="false">$C1281*VLOOKUP($B1281,FoodDB!$A$2:$I$1014,9,0)</f>
        <v>0</v>
      </c>
    </row>
    <row r="1282" customFormat="false" ht="15" hidden="false" customHeight="false" outlineLevel="0" collapsed="false">
      <c r="A1282" s="0" t="s">
        <v>97</v>
      </c>
      <c r="G1282" s="0" t="n">
        <f aca="false">SUM(G1275:G1281)</f>
        <v>0</v>
      </c>
      <c r="H1282" s="0" t="n">
        <f aca="false">SUM(H1275:H1281)</f>
        <v>0</v>
      </c>
      <c r="I1282" s="0" t="n">
        <f aca="false">SUM(I1275:I1281)</f>
        <v>0</v>
      </c>
      <c r="J1282" s="0" t="n">
        <f aca="false">SUM(G1282:I1282)</f>
        <v>0</v>
      </c>
    </row>
    <row r="1283" customFormat="false" ht="15" hidden="false" customHeight="false" outlineLevel="0" collapsed="false">
      <c r="A1283" s="0" t="s">
        <v>101</v>
      </c>
      <c r="B1283" s="0" t="s">
        <v>102</v>
      </c>
      <c r="E1283" s="100"/>
      <c r="F1283" s="100"/>
      <c r="G1283" s="100" t="e">
        <f aca="false">VLOOKUP($A1275,LossChart!$A$3:$AB$105,14,0)</f>
        <v>#N/A</v>
      </c>
      <c r="H1283" s="100" t="e">
        <f aca="false">VLOOKUP($A1275,LossChart!$A$3:$AB$105,15,0)</f>
        <v>#N/A</v>
      </c>
      <c r="I1283" s="100" t="e">
        <f aca="false">VLOOKUP($A1275,LossChart!$A$3:$AB$105,16,0)</f>
        <v>#N/A</v>
      </c>
      <c r="J1283" s="100" t="e">
        <f aca="false">VLOOKUP($A1275,LossChart!$A$3:$AB$105,17,0)</f>
        <v>#N/A</v>
      </c>
      <c r="K1283" s="100"/>
    </row>
    <row r="1284" customFormat="false" ht="15" hidden="false" customHeight="false" outlineLevel="0" collapsed="false">
      <c r="A1284" s="0" t="s">
        <v>103</v>
      </c>
      <c r="G1284" s="0" t="e">
        <f aca="false">G1283-G1282</f>
        <v>#N/A</v>
      </c>
      <c r="H1284" s="0" t="e">
        <f aca="false">H1283-H1282</f>
        <v>#N/A</v>
      </c>
      <c r="I1284" s="0" t="e">
        <f aca="false">I1283-I1282</f>
        <v>#N/A</v>
      </c>
      <c r="J1284" s="0" t="e">
        <f aca="false">J1283-J1282</f>
        <v>#N/A</v>
      </c>
    </row>
    <row r="1286" customFormat="false" ht="60" hidden="false" customHeight="false" outlineLevel="0" collapsed="false">
      <c r="A1286" s="21" t="s">
        <v>63</v>
      </c>
      <c r="B1286" s="21" t="s">
        <v>92</v>
      </c>
      <c r="C1286" s="21" t="s">
        <v>93</v>
      </c>
      <c r="D1286" s="94" t="str">
        <f aca="false">FoodDB!$C$1</f>
        <v>Fat
(g)</v>
      </c>
      <c r="E1286" s="94" t="str">
        <f aca="false">FoodDB!$D$1</f>
        <v> Carbs
(g)</v>
      </c>
      <c r="F1286" s="94" t="str">
        <f aca="false">FoodDB!$E$1</f>
        <v>Protein
(g)</v>
      </c>
      <c r="G1286" s="94" t="str">
        <f aca="false">FoodDB!$F$1</f>
        <v>Fat
(Cal)</v>
      </c>
      <c r="H1286" s="94" t="str">
        <f aca="false">FoodDB!$G$1</f>
        <v>Carb
(Cal)</v>
      </c>
      <c r="I1286" s="94" t="str">
        <f aca="false">FoodDB!$H$1</f>
        <v>Protein
(Cal)</v>
      </c>
      <c r="J1286" s="94" t="str">
        <f aca="false">FoodDB!$I$1</f>
        <v>Total
Calories</v>
      </c>
      <c r="K1286" s="94"/>
      <c r="L1286" s="94" t="s">
        <v>109</v>
      </c>
      <c r="M1286" s="94" t="s">
        <v>110</v>
      </c>
      <c r="N1286" s="94" t="s">
        <v>111</v>
      </c>
      <c r="O1286" s="94" t="s">
        <v>112</v>
      </c>
      <c r="P1286" s="94" t="s">
        <v>117</v>
      </c>
      <c r="Q1286" s="94" t="s">
        <v>118</v>
      </c>
      <c r="R1286" s="94" t="s">
        <v>119</v>
      </c>
      <c r="S1286" s="94" t="s">
        <v>120</v>
      </c>
    </row>
    <row r="1287" customFormat="false" ht="15" hidden="false" customHeight="false" outlineLevel="0" collapsed="false">
      <c r="A1287" s="95" t="n">
        <f aca="false">A1275+1</f>
        <v>43101</v>
      </c>
      <c r="B1287" s="96" t="s">
        <v>107</v>
      </c>
      <c r="C1287" s="97" t="n">
        <v>0</v>
      </c>
      <c r="D1287" s="0" t="n">
        <f aca="false">$C1287*VLOOKUP($B1287,FoodDB!$A$2:$I$1014,3,0)</f>
        <v>0</v>
      </c>
      <c r="E1287" s="0" t="n">
        <f aca="false">$C1287*VLOOKUP($B1287,FoodDB!$A$2:$I$1014,4,0)</f>
        <v>0</v>
      </c>
      <c r="F1287" s="0" t="n">
        <f aca="false">$C1287*VLOOKUP($B1287,FoodDB!$A$2:$I$1014,5,0)</f>
        <v>0</v>
      </c>
      <c r="G1287" s="0" t="n">
        <f aca="false">$C1287*VLOOKUP($B1287,FoodDB!$A$2:$I$1014,6,0)</f>
        <v>0</v>
      </c>
      <c r="H1287" s="0" t="n">
        <f aca="false">$C1287*VLOOKUP($B1287,FoodDB!$A$2:$I$1014,7,0)</f>
        <v>0</v>
      </c>
      <c r="I1287" s="0" t="n">
        <f aca="false">$C1287*VLOOKUP($B1287,FoodDB!$A$2:$I$1014,8,0)</f>
        <v>0</v>
      </c>
      <c r="J1287" s="0" t="n">
        <f aca="false">$C1287*VLOOKUP($B1287,FoodDB!$A$2:$I$1014,9,0)</f>
        <v>0</v>
      </c>
      <c r="L1287" s="0" t="n">
        <f aca="false">SUM(G1287:G1293)</f>
        <v>0</v>
      </c>
      <c r="M1287" s="0" t="n">
        <f aca="false">SUM(H1287:H1293)</f>
        <v>0</v>
      </c>
      <c r="N1287" s="0" t="n">
        <f aca="false">SUM(I1287:I1293)</f>
        <v>0</v>
      </c>
      <c r="O1287" s="0" t="n">
        <f aca="false">SUM(L1287:N1287)</f>
        <v>0</v>
      </c>
      <c r="P1287" s="100" t="e">
        <f aca="false">VLOOKUP($A1287,LossChart!$A$3:$AB$999,14,0)-L1287</f>
        <v>#N/A</v>
      </c>
      <c r="Q1287" s="100" t="e">
        <f aca="false">VLOOKUP($A1287,LossChart!$A$3:$AB$999,15,0)-M1287</f>
        <v>#N/A</v>
      </c>
      <c r="R1287" s="100" t="e">
        <f aca="false">VLOOKUP($A1287,LossChart!$A$3:$AB$999,16,0)-N1287</f>
        <v>#N/A</v>
      </c>
      <c r="S1287" s="100" t="e">
        <f aca="false">VLOOKUP($A1287,LossChart!$A$3:$AB$999,17,0)-O1287</f>
        <v>#N/A</v>
      </c>
    </row>
    <row r="1288" customFormat="false" ht="15" hidden="false" customHeight="false" outlineLevel="0" collapsed="false">
      <c r="B1288" s="96" t="s">
        <v>107</v>
      </c>
      <c r="C1288" s="97" t="n">
        <v>0</v>
      </c>
      <c r="D1288" s="0" t="n">
        <f aca="false">$C1288*VLOOKUP($B1288,FoodDB!$A$2:$I$1014,3,0)</f>
        <v>0</v>
      </c>
      <c r="E1288" s="0" t="n">
        <f aca="false">$C1288*VLOOKUP($B1288,FoodDB!$A$2:$I$1014,4,0)</f>
        <v>0</v>
      </c>
      <c r="F1288" s="0" t="n">
        <f aca="false">$C1288*VLOOKUP($B1288,FoodDB!$A$2:$I$1014,5,0)</f>
        <v>0</v>
      </c>
      <c r="G1288" s="0" t="n">
        <f aca="false">$C1288*VLOOKUP($B1288,FoodDB!$A$2:$I$1014,6,0)</f>
        <v>0</v>
      </c>
      <c r="H1288" s="0" t="n">
        <f aca="false">$C1288*VLOOKUP($B1288,FoodDB!$A$2:$I$1014,7,0)</f>
        <v>0</v>
      </c>
      <c r="I1288" s="0" t="n">
        <f aca="false">$C1288*VLOOKUP($B1288,FoodDB!$A$2:$I$1014,8,0)</f>
        <v>0</v>
      </c>
      <c r="J1288" s="0" t="n">
        <f aca="false">$C1288*VLOOKUP($B1288,FoodDB!$A$2:$I$1014,9,0)</f>
        <v>0</v>
      </c>
    </row>
    <row r="1289" customFormat="false" ht="15" hidden="false" customHeight="false" outlineLevel="0" collapsed="false">
      <c r="B1289" s="96" t="s">
        <v>107</v>
      </c>
      <c r="C1289" s="97" t="n">
        <v>0</v>
      </c>
      <c r="D1289" s="0" t="n">
        <f aca="false">$C1289*VLOOKUP($B1289,FoodDB!$A$2:$I$1014,3,0)</f>
        <v>0</v>
      </c>
      <c r="E1289" s="0" t="n">
        <f aca="false">$C1289*VLOOKUP($B1289,FoodDB!$A$2:$I$1014,4,0)</f>
        <v>0</v>
      </c>
      <c r="F1289" s="0" t="n">
        <f aca="false">$C1289*VLOOKUP($B1289,FoodDB!$A$2:$I$1014,5,0)</f>
        <v>0</v>
      </c>
      <c r="G1289" s="0" t="n">
        <f aca="false">$C1289*VLOOKUP($B1289,FoodDB!$A$2:$I$1014,6,0)</f>
        <v>0</v>
      </c>
      <c r="H1289" s="0" t="n">
        <f aca="false">$C1289*VLOOKUP($B1289,FoodDB!$A$2:$I$1014,7,0)</f>
        <v>0</v>
      </c>
      <c r="I1289" s="0" t="n">
        <f aca="false">$C1289*VLOOKUP($B1289,FoodDB!$A$2:$I$1014,8,0)</f>
        <v>0</v>
      </c>
      <c r="J1289" s="0" t="n">
        <f aca="false">$C1289*VLOOKUP($B1289,FoodDB!$A$2:$I$1014,9,0)</f>
        <v>0</v>
      </c>
    </row>
    <row r="1290" customFormat="false" ht="15" hidden="false" customHeight="false" outlineLevel="0" collapsed="false">
      <c r="B1290" s="96" t="s">
        <v>107</v>
      </c>
      <c r="C1290" s="97" t="n">
        <v>0</v>
      </c>
      <c r="D1290" s="0" t="n">
        <f aca="false">$C1290*VLOOKUP($B1290,FoodDB!$A$2:$I$1014,3,0)</f>
        <v>0</v>
      </c>
      <c r="E1290" s="0" t="n">
        <f aca="false">$C1290*VLOOKUP($B1290,FoodDB!$A$2:$I$1014,4,0)</f>
        <v>0</v>
      </c>
      <c r="F1290" s="0" t="n">
        <f aca="false">$C1290*VLOOKUP($B1290,FoodDB!$A$2:$I$1014,5,0)</f>
        <v>0</v>
      </c>
      <c r="G1290" s="0" t="n">
        <f aca="false">$C1290*VLOOKUP($B1290,FoodDB!$A$2:$I$1014,6,0)</f>
        <v>0</v>
      </c>
      <c r="H1290" s="0" t="n">
        <f aca="false">$C1290*VLOOKUP($B1290,FoodDB!$A$2:$I$1014,7,0)</f>
        <v>0</v>
      </c>
      <c r="I1290" s="0" t="n">
        <f aca="false">$C1290*VLOOKUP($B1290,FoodDB!$A$2:$I$1014,8,0)</f>
        <v>0</v>
      </c>
      <c r="J1290" s="0" t="n">
        <f aca="false">$C1290*VLOOKUP($B1290,FoodDB!$A$2:$I$1014,9,0)</f>
        <v>0</v>
      </c>
    </row>
    <row r="1291" customFormat="false" ht="15" hidden="false" customHeight="false" outlineLevel="0" collapsed="false">
      <c r="B1291" s="96" t="s">
        <v>107</v>
      </c>
      <c r="C1291" s="97" t="n">
        <v>0</v>
      </c>
      <c r="D1291" s="0" t="n">
        <f aca="false">$C1291*VLOOKUP($B1291,FoodDB!$A$2:$I$1014,3,0)</f>
        <v>0</v>
      </c>
      <c r="E1291" s="0" t="n">
        <f aca="false">$C1291*VLOOKUP($B1291,FoodDB!$A$2:$I$1014,4,0)</f>
        <v>0</v>
      </c>
      <c r="F1291" s="0" t="n">
        <f aca="false">$C1291*VLOOKUP($B1291,FoodDB!$A$2:$I$1014,5,0)</f>
        <v>0</v>
      </c>
      <c r="G1291" s="0" t="n">
        <f aca="false">$C1291*VLOOKUP($B1291,FoodDB!$A$2:$I$1014,6,0)</f>
        <v>0</v>
      </c>
      <c r="H1291" s="0" t="n">
        <f aca="false">$C1291*VLOOKUP($B1291,FoodDB!$A$2:$I$1014,7,0)</f>
        <v>0</v>
      </c>
      <c r="I1291" s="0" t="n">
        <f aca="false">$C1291*VLOOKUP($B1291,FoodDB!$A$2:$I$1014,8,0)</f>
        <v>0</v>
      </c>
      <c r="J1291" s="0" t="n">
        <f aca="false">$C1291*VLOOKUP($B1291,FoodDB!$A$2:$I$1014,9,0)</f>
        <v>0</v>
      </c>
    </row>
    <row r="1292" customFormat="false" ht="15" hidden="false" customHeight="false" outlineLevel="0" collapsed="false">
      <c r="B1292" s="96" t="s">
        <v>107</v>
      </c>
      <c r="C1292" s="97" t="n">
        <v>0</v>
      </c>
      <c r="D1292" s="0" t="n">
        <f aca="false">$C1292*VLOOKUP($B1292,FoodDB!$A$2:$I$1014,3,0)</f>
        <v>0</v>
      </c>
      <c r="E1292" s="0" t="n">
        <f aca="false">$C1292*VLOOKUP($B1292,FoodDB!$A$2:$I$1014,4,0)</f>
        <v>0</v>
      </c>
      <c r="F1292" s="0" t="n">
        <f aca="false">$C1292*VLOOKUP($B1292,FoodDB!$A$2:$I$1014,5,0)</f>
        <v>0</v>
      </c>
      <c r="G1292" s="0" t="n">
        <f aca="false">$C1292*VLOOKUP($B1292,FoodDB!$A$2:$I$1014,6,0)</f>
        <v>0</v>
      </c>
      <c r="H1292" s="0" t="n">
        <f aca="false">$C1292*VLOOKUP($B1292,FoodDB!$A$2:$I$1014,7,0)</f>
        <v>0</v>
      </c>
      <c r="I1292" s="0" t="n">
        <f aca="false">$C1292*VLOOKUP($B1292,FoodDB!$A$2:$I$1014,8,0)</f>
        <v>0</v>
      </c>
      <c r="J1292" s="0" t="n">
        <f aca="false">$C1292*VLOOKUP($B1292,FoodDB!$A$2:$I$1014,9,0)</f>
        <v>0</v>
      </c>
    </row>
    <row r="1293" customFormat="false" ht="15" hidden="false" customHeight="false" outlineLevel="0" collapsed="false">
      <c r="B1293" s="96" t="s">
        <v>107</v>
      </c>
      <c r="C1293" s="97" t="n">
        <v>0</v>
      </c>
      <c r="D1293" s="0" t="n">
        <f aca="false">$C1293*VLOOKUP($B1293,FoodDB!$A$2:$I$1014,3,0)</f>
        <v>0</v>
      </c>
      <c r="E1293" s="0" t="n">
        <f aca="false">$C1293*VLOOKUP($B1293,FoodDB!$A$2:$I$1014,4,0)</f>
        <v>0</v>
      </c>
      <c r="F1293" s="0" t="n">
        <f aca="false">$C1293*VLOOKUP($B1293,FoodDB!$A$2:$I$1014,5,0)</f>
        <v>0</v>
      </c>
      <c r="G1293" s="0" t="n">
        <f aca="false">$C1293*VLOOKUP($B1293,FoodDB!$A$2:$I$1014,6,0)</f>
        <v>0</v>
      </c>
      <c r="H1293" s="0" t="n">
        <f aca="false">$C1293*VLOOKUP($B1293,FoodDB!$A$2:$I$1014,7,0)</f>
        <v>0</v>
      </c>
      <c r="I1293" s="0" t="n">
        <f aca="false">$C1293*VLOOKUP($B1293,FoodDB!$A$2:$I$1014,8,0)</f>
        <v>0</v>
      </c>
      <c r="J1293" s="0" t="n">
        <f aca="false">$C1293*VLOOKUP($B1293,FoodDB!$A$2:$I$1014,9,0)</f>
        <v>0</v>
      </c>
    </row>
    <row r="1294" customFormat="false" ht="15" hidden="false" customHeight="false" outlineLevel="0" collapsed="false">
      <c r="A1294" s="0" t="s">
        <v>97</v>
      </c>
      <c r="G1294" s="0" t="n">
        <f aca="false">SUM(G1287:G1293)</f>
        <v>0</v>
      </c>
      <c r="H1294" s="0" t="n">
        <f aca="false">SUM(H1287:H1293)</f>
        <v>0</v>
      </c>
      <c r="I1294" s="0" t="n">
        <f aca="false">SUM(I1287:I1293)</f>
        <v>0</v>
      </c>
      <c r="J1294" s="0" t="n">
        <f aca="false">SUM(G1294:I1294)</f>
        <v>0</v>
      </c>
    </row>
    <row r="1295" customFormat="false" ht="15" hidden="false" customHeight="false" outlineLevel="0" collapsed="false">
      <c r="A1295" s="0" t="s">
        <v>101</v>
      </c>
      <c r="B1295" s="0" t="s">
        <v>102</v>
      </c>
      <c r="E1295" s="100"/>
      <c r="F1295" s="100"/>
      <c r="G1295" s="100" t="e">
        <f aca="false">VLOOKUP($A1287,LossChart!$A$3:$AB$105,14,0)</f>
        <v>#N/A</v>
      </c>
      <c r="H1295" s="100" t="e">
        <f aca="false">VLOOKUP($A1287,LossChart!$A$3:$AB$105,15,0)</f>
        <v>#N/A</v>
      </c>
      <c r="I1295" s="100" t="e">
        <f aca="false">VLOOKUP($A1287,LossChart!$A$3:$AB$105,16,0)</f>
        <v>#N/A</v>
      </c>
      <c r="J1295" s="100" t="e">
        <f aca="false">VLOOKUP($A1287,LossChart!$A$3:$AB$105,17,0)</f>
        <v>#N/A</v>
      </c>
      <c r="K1295" s="100"/>
    </row>
    <row r="1296" customFormat="false" ht="15" hidden="false" customHeight="false" outlineLevel="0" collapsed="false">
      <c r="A1296" s="0" t="s">
        <v>103</v>
      </c>
      <c r="G1296" s="0" t="e">
        <f aca="false">G1295-G1294</f>
        <v>#N/A</v>
      </c>
      <c r="H1296" s="0" t="e">
        <f aca="false">H1295-H1294</f>
        <v>#N/A</v>
      </c>
      <c r="I1296" s="0" t="e">
        <f aca="false">I1295-I1294</f>
        <v>#N/A</v>
      </c>
      <c r="J1296" s="0" t="e">
        <f aca="false">J1295-J1294</f>
        <v>#N/A</v>
      </c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5 B231:B237 B243:B249 B255:B261 B267:B273 B279:B285 B291:B297 B303:B309 B315:B321 B327:B333 B339:B345 B351:B357 B363:B369 B375:B381 B387:B393 B399:B405 B411:B417 B423:B429 B435:B441 B447:B453 B459:B465 B471:B477 B483:B489 B495:B501 B507:B513 B519:B525 B531:B537 B543:B549 B555:B561 B567:B573 B579:B585 B591:B597 B603:B609 B615:B621 B627:B633 B639:B645 B651:B657 B663:B669 B675:B681 B687:B693 B699:B705 B711:B717 B723:B729 B735:B741 B747:B753 B759:B765 B771:B777 B783:B789 B795:B801 B807:B813 B819:B825 B831:B837 B843:B849 B855:B861 B867:B873 B879:B885 B891:B897 B903:B909 B915:B921 B927:B933 B939:B945 B951:B957 B963:B969 B975:B981 B987:B993 B999:B1005 B1011:B1017 B1023:B1029 B1035:B1041 B1047:B1053 B1059:B1065 B1071:B1077 B1083:B1089 B1095:B1101 B1107:B1113 B1119:B1125 B1131:B1137 B1143:B1149 B1155:B1161 B1167:B1173 B1179:B1185 B1191:B1197 B1203:B1209 B1215:B1221 B1227:B1233 B1239:B1245 B1251:B1257 B1263:B1269 B1275:B1281 B1287:B1293" type="list">
      <formula1>FoodDB!$A$2:$A$44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17" activePane="bottomLeft" state="frozen"/>
      <selection pane="topLeft" activeCell="A1" activeCellId="0" sqref="A1"/>
      <selection pane="bottom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92</v>
      </c>
      <c r="B1" s="103" t="s">
        <v>132</v>
      </c>
      <c r="C1" s="104" t="s">
        <v>70</v>
      </c>
      <c r="D1" s="104" t="s">
        <v>133</v>
      </c>
      <c r="E1" s="104" t="s">
        <v>72</v>
      </c>
      <c r="F1" s="104" t="s">
        <v>134</v>
      </c>
      <c r="G1" s="104" t="s">
        <v>135</v>
      </c>
      <c r="H1" s="104" t="s">
        <v>136</v>
      </c>
      <c r="I1" s="105" t="s">
        <v>137</v>
      </c>
    </row>
    <row r="2" customFormat="false" ht="15" hidden="false" customHeight="false" outlineLevel="0" collapsed="false">
      <c r="A2" s="33" t="s">
        <v>107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126</v>
      </c>
      <c r="B3" s="101" t="s">
        <v>138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105</v>
      </c>
      <c r="B4" s="101" t="s">
        <v>139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3.8" hidden="false" customHeight="false" outlineLevel="0" collapsed="false">
      <c r="A5" s="33" t="s">
        <v>129</v>
      </c>
      <c r="B5" s="101" t="s">
        <v>139</v>
      </c>
      <c r="D5" s="33" t="n">
        <v>5.35</v>
      </c>
      <c r="F5" s="106"/>
      <c r="G5" s="106"/>
      <c r="H5" s="106"/>
      <c r="I5" s="106"/>
    </row>
    <row r="6" customFormat="false" ht="15" hidden="false" customHeight="false" outlineLevel="0" collapsed="false">
      <c r="A6" s="33" t="s">
        <v>95</v>
      </c>
      <c r="B6" s="101" t="s">
        <v>140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108</v>
      </c>
      <c r="B7" s="101" t="s">
        <v>141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142</v>
      </c>
      <c r="B8" s="101" t="s">
        <v>143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96</v>
      </c>
      <c r="B9" s="108" t="s">
        <v>141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125</v>
      </c>
      <c r="B10" s="101" t="s">
        <v>139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144</v>
      </c>
      <c r="B11" s="101" t="s">
        <v>145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146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98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147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148</v>
      </c>
      <c r="B15" s="101" t="s">
        <v>149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124</v>
      </c>
      <c r="B16" s="101" t="s">
        <v>149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100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106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121</v>
      </c>
      <c r="B19" s="101" t="s">
        <v>139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94</v>
      </c>
      <c r="B20" s="101" t="s">
        <v>150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99</v>
      </c>
      <c r="B21" s="101" t="s">
        <v>151</v>
      </c>
      <c r="C21" s="106" t="n">
        <v>0</v>
      </c>
      <c r="D21" s="106" t="n">
        <v>1</v>
      </c>
      <c r="E21" s="106" t="n">
        <v>0.6</v>
      </c>
      <c r="F21" s="106" t="n">
        <f aca="false">9*C21</f>
        <v>0</v>
      </c>
      <c r="G21" s="106" t="n">
        <f aca="false">4*D21</f>
        <v>4</v>
      </c>
      <c r="H21" s="106" t="n">
        <f aca="false">4*E21</f>
        <v>2.4</v>
      </c>
      <c r="I21" s="106" t="n">
        <f aca="false">SUM(F21:H21)</f>
        <v>6.4</v>
      </c>
    </row>
    <row r="22" customFormat="false" ht="15" hidden="false" customHeight="false" outlineLevel="0" collapsed="false">
      <c r="A22" s="33" t="s">
        <v>152</v>
      </c>
      <c r="B22" s="101" t="s">
        <v>141</v>
      </c>
      <c r="C22" s="106" t="n">
        <v>14</v>
      </c>
      <c r="D22" s="106" t="n">
        <v>0</v>
      </c>
      <c r="E22" s="106" t="n">
        <v>0</v>
      </c>
      <c r="F22" s="106" t="n">
        <f aca="false">9*C22</f>
        <v>126</v>
      </c>
      <c r="G22" s="106" t="n">
        <f aca="false">4*D22</f>
        <v>0</v>
      </c>
      <c r="H22" s="106" t="n">
        <f aca="false">4*E22</f>
        <v>0</v>
      </c>
      <c r="I22" s="106" t="n">
        <f aca="false">SUM(F22:H22)</f>
        <v>126</v>
      </c>
    </row>
    <row r="23" customFormat="false" ht="15" hidden="false" customHeight="false" outlineLevel="0" collapsed="false">
      <c r="A23" s="33" t="s">
        <v>122</v>
      </c>
      <c r="B23" s="101" t="s">
        <v>153</v>
      </c>
      <c r="C23" s="106" t="n">
        <v>6</v>
      </c>
      <c r="D23" s="106" t="n">
        <v>0</v>
      </c>
      <c r="E23" s="106" t="n">
        <v>7</v>
      </c>
      <c r="F23" s="106" t="n">
        <f aca="false">9*C23</f>
        <v>54</v>
      </c>
      <c r="G23" s="106" t="n">
        <f aca="false">4*D23</f>
        <v>0</v>
      </c>
      <c r="H23" s="106" t="n">
        <f aca="false">4*E23</f>
        <v>28</v>
      </c>
      <c r="I23" s="106" t="n">
        <f aca="false">SUM(F23:H23)</f>
        <v>82</v>
      </c>
    </row>
    <row r="24" customFormat="false" ht="13.8" hidden="false" customHeight="false" outlineLevel="0" collapsed="false">
      <c r="A24" s="33" t="s">
        <v>130</v>
      </c>
      <c r="B24" s="101" t="s">
        <v>154</v>
      </c>
      <c r="C24" s="106" t="n">
        <v>7</v>
      </c>
      <c r="D24" s="106" t="n">
        <v>3</v>
      </c>
      <c r="E24" s="106" t="n">
        <v>1</v>
      </c>
      <c r="F24" s="106" t="n">
        <f aca="false">9*C24</f>
        <v>63</v>
      </c>
      <c r="G24" s="106" t="n">
        <f aca="false">4*D24</f>
        <v>12</v>
      </c>
      <c r="H24" s="106" t="n">
        <f aca="false">4*E24</f>
        <v>4</v>
      </c>
      <c r="I24" s="106" t="n">
        <f aca="false">SUM(F24:H24)</f>
        <v>79</v>
      </c>
    </row>
    <row r="25" customFormat="false" ht="15" hidden="false" customHeight="false" outlineLevel="0" collapsed="false">
      <c r="A25" s="33" t="s">
        <v>155</v>
      </c>
      <c r="B25" s="101" t="s">
        <v>156</v>
      </c>
      <c r="C25" s="106" t="n">
        <v>11</v>
      </c>
      <c r="D25" s="106" t="n">
        <v>0</v>
      </c>
      <c r="E25" s="106" t="n">
        <v>23</v>
      </c>
      <c r="F25" s="106" t="n">
        <f aca="false">9*C25</f>
        <v>99</v>
      </c>
      <c r="G25" s="106" t="n">
        <f aca="false">4*D25</f>
        <v>0</v>
      </c>
      <c r="H25" s="106" t="n">
        <f aca="false">4*E25</f>
        <v>92</v>
      </c>
      <c r="I25" s="106" t="n">
        <f aca="false">SUM(F25:H25)</f>
        <v>191</v>
      </c>
    </row>
    <row r="26" customFormat="false" ht="15" hidden="false" customHeight="false" outlineLevel="0" collapsed="false">
      <c r="A26" s="33" t="s">
        <v>127</v>
      </c>
      <c r="B26" s="101" t="s">
        <v>157</v>
      </c>
      <c r="C26" s="106" t="n">
        <v>0.2</v>
      </c>
      <c r="D26" s="106" t="n">
        <v>2.4</v>
      </c>
      <c r="E26" s="106" t="n">
        <v>0.8</v>
      </c>
      <c r="F26" s="106" t="n">
        <f aca="false">9*C26</f>
        <v>1.8</v>
      </c>
      <c r="G26" s="106" t="n">
        <f aca="false">4*D26</f>
        <v>9.6</v>
      </c>
      <c r="H26" s="106" t="n">
        <f aca="false">4*E26</f>
        <v>3.2</v>
      </c>
      <c r="I26" s="106" t="n">
        <f aca="false">SUM(F26:H26)</f>
        <v>14.6</v>
      </c>
    </row>
    <row r="27" customFormat="false" ht="15" hidden="false" customHeight="false" outlineLevel="0" collapsed="false">
      <c r="A27" s="33" t="s">
        <v>158</v>
      </c>
      <c r="B27" s="101" t="s">
        <v>159</v>
      </c>
      <c r="C27" s="106" t="n">
        <v>0.2</v>
      </c>
      <c r="D27" s="106" t="n">
        <v>3.3</v>
      </c>
      <c r="E27" s="106" t="n">
        <v>1.1</v>
      </c>
      <c r="F27" s="106" t="n">
        <f aca="false">9*C27</f>
        <v>1.8</v>
      </c>
      <c r="G27" s="106" t="n">
        <f aca="false">4*D27</f>
        <v>13.2</v>
      </c>
      <c r="H27" s="106" t="n">
        <f aca="false">4*E27</f>
        <v>4.4</v>
      </c>
      <c r="I27" s="106" t="n">
        <f aca="false">SUM(F27:H27)</f>
        <v>19.4</v>
      </c>
    </row>
    <row r="28" customFormat="false" ht="15" hidden="false" customHeight="false" outlineLevel="0" collapsed="false">
      <c r="A28" s="33" t="s">
        <v>160</v>
      </c>
      <c r="B28" s="101" t="s">
        <v>161</v>
      </c>
      <c r="C28" s="106" t="n">
        <v>0.4</v>
      </c>
      <c r="D28" s="106" t="n">
        <v>4.8</v>
      </c>
      <c r="E28" s="106" t="n">
        <v>1.6</v>
      </c>
      <c r="F28" s="106" t="n">
        <f aca="false">9*C28</f>
        <v>3.6</v>
      </c>
      <c r="G28" s="106" t="n">
        <f aca="false">4*D28</f>
        <v>19.2</v>
      </c>
      <c r="H28" s="106" t="n">
        <f aca="false">4*E28</f>
        <v>6.4</v>
      </c>
      <c r="I28" s="106" t="n">
        <f aca="false">SUM(F28:H28)</f>
        <v>29.2</v>
      </c>
    </row>
    <row r="29" customFormat="false" ht="13.8" hidden="false" customHeight="false" outlineLevel="0" collapsed="false">
      <c r="A29" s="33" t="s">
        <v>131</v>
      </c>
      <c r="B29" s="101" t="s">
        <v>162</v>
      </c>
      <c r="C29" s="33" t="n">
        <v>0.5</v>
      </c>
      <c r="D29" s="33" t="n">
        <v>1</v>
      </c>
      <c r="E29" s="33" t="n">
        <v>12</v>
      </c>
      <c r="F29" s="33" t="n">
        <f aca="false">9*C29</f>
        <v>4.5</v>
      </c>
      <c r="G29" s="33" t="n">
        <f aca="false">4*D29</f>
        <v>4</v>
      </c>
      <c r="H29" s="33" t="n">
        <f aca="false">4*E29</f>
        <v>48</v>
      </c>
      <c r="I29" s="33" t="n">
        <f aca="false">SUM(F29:H29)</f>
        <v>56.5</v>
      </c>
    </row>
    <row r="30" customFormat="false" ht="15" hidden="false" customHeight="false" outlineLevel="0" collapsed="false">
      <c r="A30" s="33" t="s">
        <v>163</v>
      </c>
      <c r="B30" s="101" t="s">
        <v>164</v>
      </c>
      <c r="C30" s="33" t="n">
        <v>5</v>
      </c>
      <c r="D30" s="33" t="n">
        <v>0</v>
      </c>
      <c r="E30" s="33" t="n">
        <v>25</v>
      </c>
      <c r="F30" s="33" t="n">
        <f aca="false">9*C30</f>
        <v>45</v>
      </c>
      <c r="G30" s="33" t="n">
        <f aca="false">4*D30</f>
        <v>0</v>
      </c>
      <c r="H30" s="33" t="n">
        <f aca="false">4*E30</f>
        <v>100</v>
      </c>
      <c r="I30" s="33" t="n">
        <f aca="false">SUM(F30:H30)</f>
        <v>145</v>
      </c>
    </row>
    <row r="31" customFormat="false" ht="15" hidden="false" customHeight="false" outlineLevel="0" collapsed="false">
      <c r="A31" s="33" t="s">
        <v>104</v>
      </c>
      <c r="B31" s="101" t="s">
        <v>165</v>
      </c>
      <c r="C31" s="106" t="n">
        <v>0.8</v>
      </c>
      <c r="D31" s="106" t="n">
        <v>0</v>
      </c>
      <c r="E31" s="106" t="n">
        <v>34</v>
      </c>
      <c r="F31" s="106" t="n">
        <f aca="false">9*C31</f>
        <v>7.2</v>
      </c>
      <c r="G31" s="106" t="n">
        <f aca="false">4*D31</f>
        <v>0</v>
      </c>
      <c r="H31" s="106" t="n">
        <f aca="false">4*E31</f>
        <v>136</v>
      </c>
      <c r="I31" s="106" t="n">
        <f aca="false">SUM(F31:H31)</f>
        <v>143.2</v>
      </c>
    </row>
    <row r="32" customFormat="false" ht="15" hidden="false" customHeight="false" outlineLevel="0" collapsed="false">
      <c r="A32" s="33" t="s">
        <v>123</v>
      </c>
      <c r="B32" s="101" t="s">
        <v>166</v>
      </c>
      <c r="C32" s="106" t="n">
        <v>0.5</v>
      </c>
      <c r="D32" s="106" t="n">
        <v>2</v>
      </c>
      <c r="E32" s="106" t="n">
        <v>10</v>
      </c>
      <c r="F32" s="106" t="n">
        <f aca="false">9*C32</f>
        <v>4.5</v>
      </c>
      <c r="G32" s="106" t="n">
        <f aca="false">4*D32</f>
        <v>8</v>
      </c>
      <c r="H32" s="106" t="n">
        <f aca="false">4*E32</f>
        <v>40</v>
      </c>
      <c r="I32" s="106" t="n">
        <f aca="false">SUM(F32:H32)</f>
        <v>52.5</v>
      </c>
    </row>
    <row r="33" customFormat="false" ht="15" hidden="false" customHeight="false" outlineLevel="0" collapsed="false">
      <c r="A33" s="33" t="s">
        <v>128</v>
      </c>
      <c r="B33" s="101" t="s">
        <v>167</v>
      </c>
      <c r="C33" s="33" t="n">
        <v>0.6</v>
      </c>
      <c r="D33" s="33" t="n">
        <v>4.9</v>
      </c>
      <c r="E33" s="33" t="n">
        <v>2.4</v>
      </c>
      <c r="F33" s="33" t="n">
        <f aca="false">9*C33</f>
        <v>5.4</v>
      </c>
      <c r="G33" s="33" t="n">
        <f aca="false">4*D33</f>
        <v>19.6</v>
      </c>
      <c r="H33" s="33" t="n">
        <f aca="false">4*E33</f>
        <v>9.6</v>
      </c>
      <c r="I33" s="33" t="n">
        <f aca="false">SUM(F33:H33)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6209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2017-10-04T07:04:56Z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