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27105" windowHeight="9900" tabRatio="500" activeTab="7"/>
  </bookViews>
  <sheets>
    <sheet name="VO2max" sheetId="1" r:id="rId1"/>
    <sheet name="HR_VO2Perc" sheetId="7" r:id="rId2"/>
    <sheet name="HR_Fat-Ox(g)" sheetId="8" r:id="rId3"/>
    <sheet name="HR_CHO-Ox(g)" sheetId="9" r:id="rId4"/>
    <sheet name="HR_vs_RER" sheetId="3" r:id="rId5"/>
    <sheet name="HR_vs_EE" sheetId="6" r:id="rId6"/>
    <sheet name="Cal_Distr" sheetId="4" r:id="rId7"/>
    <sheet name="HR_CHO-FAT" sheetId="10" r:id="rId8"/>
  </sheets>
  <calcPr calcId="14562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0" l="1"/>
  <c r="B2" i="10"/>
  <c r="C2" i="10"/>
  <c r="A3" i="10"/>
  <c r="B3" i="10"/>
  <c r="C3" i="10"/>
  <c r="A4" i="10"/>
  <c r="B4" i="10"/>
  <c r="C4" i="10"/>
  <c r="A5" i="10"/>
  <c r="B5" i="10"/>
  <c r="C5" i="10"/>
  <c r="A6" i="10"/>
  <c r="B6" i="10"/>
  <c r="C6" i="10"/>
  <c r="A7" i="10"/>
  <c r="B7" i="10"/>
  <c r="C7" i="10"/>
  <c r="A8" i="10"/>
  <c r="B8" i="10"/>
  <c r="C8" i="10"/>
  <c r="A9" i="10"/>
  <c r="B9" i="10"/>
  <c r="C9" i="10"/>
  <c r="A10" i="10"/>
  <c r="B10" i="10"/>
  <c r="C10" i="10"/>
  <c r="A11" i="10"/>
  <c r="B11" i="10"/>
  <c r="C11" i="10"/>
  <c r="A12" i="10"/>
  <c r="B12" i="10"/>
  <c r="C12" i="10"/>
  <c r="A13" i="10"/>
  <c r="B13" i="10"/>
  <c r="C13" i="10"/>
  <c r="A14" i="10"/>
  <c r="B14" i="10"/>
  <c r="C14" i="10"/>
  <c r="A15" i="10"/>
  <c r="B15" i="10"/>
  <c r="C15" i="10"/>
  <c r="A16" i="10"/>
  <c r="B16" i="10"/>
  <c r="C16" i="10"/>
  <c r="A17" i="10"/>
  <c r="B17" i="10"/>
  <c r="C17" i="10"/>
  <c r="A18" i="10"/>
  <c r="B18" i="10"/>
  <c r="C18" i="10"/>
  <c r="A19" i="10"/>
  <c r="B19" i="10"/>
  <c r="C19" i="10"/>
  <c r="A20" i="10"/>
  <c r="B20" i="10"/>
  <c r="C20" i="10"/>
  <c r="A21" i="10"/>
  <c r="B21" i="10"/>
  <c r="C21" i="10"/>
  <c r="A22" i="10"/>
  <c r="B22" i="10"/>
  <c r="C22" i="10"/>
  <c r="A23" i="10"/>
  <c r="B23" i="10"/>
  <c r="C23" i="10"/>
  <c r="A24" i="10"/>
  <c r="B24" i="10"/>
  <c r="C24" i="10"/>
  <c r="A25" i="10"/>
  <c r="B25" i="10"/>
  <c r="C25" i="10"/>
  <c r="A26" i="10"/>
  <c r="B26" i="10"/>
  <c r="C26" i="10"/>
  <c r="A27" i="10"/>
  <c r="B27" i="10"/>
  <c r="C27" i="10"/>
  <c r="C1" i="10"/>
  <c r="B1" i="10"/>
  <c r="A1" i="10"/>
  <c r="A26" i="9"/>
  <c r="B26" i="9"/>
  <c r="A27" i="9"/>
  <c r="B27" i="9"/>
  <c r="A2" i="9"/>
  <c r="B2" i="9"/>
  <c r="A3" i="9"/>
  <c r="B3" i="9"/>
  <c r="A4" i="9"/>
  <c r="B4" i="9"/>
  <c r="A5" i="9"/>
  <c r="B5" i="9"/>
  <c r="A6" i="9"/>
  <c r="B6" i="9"/>
  <c r="A7" i="9"/>
  <c r="B7" i="9"/>
  <c r="A8" i="9"/>
  <c r="B8" i="9"/>
  <c r="A9" i="9"/>
  <c r="B9" i="9"/>
  <c r="A10" i="9"/>
  <c r="B10" i="9"/>
  <c r="A11" i="9"/>
  <c r="B11" i="9"/>
  <c r="A12" i="9"/>
  <c r="B12" i="9"/>
  <c r="A13" i="9"/>
  <c r="B13" i="9"/>
  <c r="A14" i="9"/>
  <c r="B14" i="9"/>
  <c r="A15" i="9"/>
  <c r="B15" i="9"/>
  <c r="A16" i="9"/>
  <c r="B16" i="9"/>
  <c r="A17" i="9"/>
  <c r="B17" i="9"/>
  <c r="A18" i="9"/>
  <c r="B18" i="9"/>
  <c r="A19" i="9"/>
  <c r="B19" i="9"/>
  <c r="A20" i="9"/>
  <c r="B20" i="9"/>
  <c r="A21" i="9"/>
  <c r="B21" i="9"/>
  <c r="A22" i="9"/>
  <c r="B22" i="9"/>
  <c r="A23" i="9"/>
  <c r="B23" i="9"/>
  <c r="A24" i="9"/>
  <c r="B24" i="9"/>
  <c r="A25" i="9"/>
  <c r="B25" i="9"/>
  <c r="B1" i="9"/>
  <c r="A1" i="9"/>
  <c r="V6" i="1"/>
  <c r="W6" i="1"/>
  <c r="V7" i="1"/>
  <c r="W7" i="1"/>
  <c r="V8" i="1"/>
  <c r="W8" i="1"/>
  <c r="V9" i="1"/>
  <c r="W9" i="1"/>
  <c r="V10" i="1"/>
  <c r="W10" i="1"/>
  <c r="V11" i="1"/>
  <c r="W11" i="1"/>
  <c r="V12" i="1"/>
  <c r="W12" i="1"/>
  <c r="V13" i="1"/>
  <c r="W13" i="1"/>
  <c r="V14" i="1"/>
  <c r="W14" i="1"/>
  <c r="V15" i="1"/>
  <c r="W15" i="1"/>
  <c r="V16" i="1"/>
  <c r="W16" i="1"/>
  <c r="V17" i="1"/>
  <c r="W17" i="1"/>
  <c r="V18" i="1"/>
  <c r="W18" i="1"/>
  <c r="V19" i="1"/>
  <c r="W19" i="1"/>
  <c r="V20" i="1"/>
  <c r="W20" i="1"/>
  <c r="V21" i="1"/>
  <c r="W21" i="1"/>
  <c r="V22" i="1"/>
  <c r="W22" i="1"/>
  <c r="V23" i="1"/>
  <c r="W23" i="1"/>
  <c r="V24" i="1"/>
  <c r="W24" i="1"/>
  <c r="V25" i="1"/>
  <c r="W25" i="1"/>
  <c r="V26" i="1"/>
  <c r="W26" i="1"/>
  <c r="V27" i="1"/>
  <c r="W27" i="1"/>
  <c r="V28" i="1"/>
  <c r="W28" i="1"/>
  <c r="V29" i="1"/>
  <c r="W29" i="1"/>
  <c r="V30" i="1"/>
  <c r="W30" i="1"/>
  <c r="W5" i="1"/>
  <c r="V5" i="1"/>
  <c r="A24" i="8"/>
  <c r="A25" i="8"/>
  <c r="A26" i="8"/>
  <c r="A27" i="8"/>
  <c r="A2" i="8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B1" i="8"/>
  <c r="A1" i="8"/>
  <c r="A2" i="7"/>
  <c r="B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B1" i="7"/>
  <c r="A1" i="7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5" i="1"/>
  <c r="Y5" i="1"/>
  <c r="G5" i="4" l="1"/>
  <c r="E6" i="4" l="1"/>
  <c r="E7" i="4"/>
  <c r="E8" i="4"/>
  <c r="E9" i="4"/>
  <c r="E10" i="4"/>
  <c r="E11" i="4"/>
  <c r="E12" i="4"/>
  <c r="E13" i="4"/>
  <c r="E14" i="4"/>
  <c r="E15" i="4"/>
  <c r="E16" i="4"/>
  <c r="E17" i="4"/>
  <c r="E5" i="4"/>
  <c r="B32" i="6"/>
  <c r="B33" i="6"/>
  <c r="B34" i="6"/>
  <c r="B35" i="6"/>
  <c r="B36" i="6"/>
  <c r="B37" i="6"/>
  <c r="B38" i="6"/>
  <c r="B39" i="6"/>
  <c r="B40" i="6"/>
  <c r="B41" i="6"/>
  <c r="B42" i="6"/>
  <c r="B43" i="6"/>
  <c r="B31" i="6"/>
  <c r="A25" i="6"/>
  <c r="A26" i="6"/>
  <c r="A27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" i="6"/>
  <c r="A1" i="6"/>
  <c r="B17" i="4"/>
  <c r="C17" i="4" s="1"/>
  <c r="D17" i="4" s="1"/>
  <c r="B15" i="4"/>
  <c r="C15" i="4" s="1"/>
  <c r="D15" i="4" s="1"/>
  <c r="G15" i="4" s="1"/>
  <c r="B16" i="4"/>
  <c r="C16" i="4" s="1"/>
  <c r="D16" i="4" s="1"/>
  <c r="B6" i="4"/>
  <c r="B7" i="4"/>
  <c r="B8" i="4"/>
  <c r="B9" i="4"/>
  <c r="B10" i="4"/>
  <c r="B11" i="4"/>
  <c r="B12" i="4"/>
  <c r="B13" i="4"/>
  <c r="B14" i="4"/>
  <c r="B5" i="4"/>
  <c r="G16" i="4" l="1"/>
  <c r="F17" i="4"/>
  <c r="G17" i="4"/>
  <c r="F16" i="4"/>
  <c r="F15" i="4"/>
  <c r="A3" i="3"/>
  <c r="C3" i="3" s="1"/>
  <c r="A4" i="3"/>
  <c r="C4" i="3" s="1"/>
  <c r="A5" i="3"/>
  <c r="C5" i="3" s="1"/>
  <c r="A6" i="3"/>
  <c r="C6" i="3" s="1"/>
  <c r="A7" i="3"/>
  <c r="C7" i="3" s="1"/>
  <c r="A8" i="3"/>
  <c r="C8" i="3" s="1"/>
  <c r="A9" i="3"/>
  <c r="C9" i="3" s="1"/>
  <c r="A10" i="3"/>
  <c r="C10" i="3" s="1"/>
  <c r="A11" i="3"/>
  <c r="C11" i="3" s="1"/>
  <c r="A12" i="3"/>
  <c r="C12" i="3" s="1"/>
  <c r="A13" i="3"/>
  <c r="C13" i="3" s="1"/>
  <c r="A14" i="3"/>
  <c r="C14" i="3" s="1"/>
  <c r="A2" i="3"/>
  <c r="C2" i="3" s="1"/>
  <c r="R30" i="1"/>
  <c r="T30" i="1" s="1"/>
  <c r="B27" i="8" s="1"/>
  <c r="R29" i="1"/>
  <c r="T29" i="1" s="1"/>
  <c r="B26" i="8" s="1"/>
  <c r="R28" i="1"/>
  <c r="T28" i="1" s="1"/>
  <c r="B25" i="8" s="1"/>
  <c r="R27" i="1"/>
  <c r="T27" i="1" s="1"/>
  <c r="B24" i="8" s="1"/>
  <c r="R26" i="1"/>
  <c r="T26" i="1" s="1"/>
  <c r="B23" i="8" s="1"/>
  <c r="R25" i="1"/>
  <c r="T25" i="1" s="1"/>
  <c r="B22" i="8" s="1"/>
  <c r="R24" i="1"/>
  <c r="T24" i="1" s="1"/>
  <c r="B21" i="8" s="1"/>
  <c r="R23" i="1"/>
  <c r="T23" i="1" s="1"/>
  <c r="B20" i="8" s="1"/>
  <c r="R22" i="1"/>
  <c r="T22" i="1" s="1"/>
  <c r="B19" i="8" s="1"/>
  <c r="R21" i="1"/>
  <c r="T21" i="1" s="1"/>
  <c r="B18" i="8" s="1"/>
  <c r="R20" i="1"/>
  <c r="T20" i="1" s="1"/>
  <c r="B17" i="8" s="1"/>
  <c r="R19" i="1"/>
  <c r="T19" i="1" s="1"/>
  <c r="B16" i="8" s="1"/>
  <c r="R18" i="1"/>
  <c r="T18" i="1" s="1"/>
  <c r="B15" i="8" s="1"/>
  <c r="R17" i="1"/>
  <c r="T17" i="1" s="1"/>
  <c r="B14" i="8" s="1"/>
  <c r="R16" i="1"/>
  <c r="T16" i="1" s="1"/>
  <c r="B13" i="8" s="1"/>
  <c r="R15" i="1"/>
  <c r="T15" i="1" s="1"/>
  <c r="B12" i="8" s="1"/>
  <c r="R14" i="1"/>
  <c r="T14" i="1" s="1"/>
  <c r="B11" i="8" s="1"/>
  <c r="R13" i="1"/>
  <c r="T13" i="1" s="1"/>
  <c r="B10" i="8" s="1"/>
  <c r="R12" i="1"/>
  <c r="T12" i="1" s="1"/>
  <c r="B9" i="8" s="1"/>
  <c r="R11" i="1"/>
  <c r="T11" i="1" s="1"/>
  <c r="B8" i="8" s="1"/>
  <c r="R10" i="1"/>
  <c r="T10" i="1" s="1"/>
  <c r="B7" i="8" s="1"/>
  <c r="R9" i="1"/>
  <c r="T9" i="1" s="1"/>
  <c r="B6" i="8" s="1"/>
  <c r="R8" i="1"/>
  <c r="T8" i="1" s="1"/>
  <c r="B5" i="8" s="1"/>
  <c r="R7" i="1"/>
  <c r="T7" i="1" s="1"/>
  <c r="B4" i="8" s="1"/>
  <c r="R6" i="1"/>
  <c r="T6" i="1" s="1"/>
  <c r="B3" i="8" s="1"/>
  <c r="R5" i="1"/>
  <c r="T5" i="1" s="1"/>
  <c r="B2" i="8" s="1"/>
  <c r="AA13" i="1"/>
  <c r="AA14" i="1"/>
  <c r="AA15" i="1"/>
  <c r="AA16" i="1"/>
  <c r="AA17" i="1"/>
  <c r="AA18" i="1"/>
  <c r="B2" i="3" s="1"/>
  <c r="AA19" i="1"/>
  <c r="B3" i="3" s="1"/>
  <c r="AA20" i="1"/>
  <c r="B4" i="3" s="1"/>
  <c r="AA21" i="1"/>
  <c r="B5" i="3" s="1"/>
  <c r="AA22" i="1"/>
  <c r="B6" i="3" s="1"/>
  <c r="AA23" i="1"/>
  <c r="B7" i="3" s="1"/>
  <c r="AA24" i="1"/>
  <c r="B8" i="3" s="1"/>
  <c r="AA25" i="1"/>
  <c r="B9" i="3" s="1"/>
  <c r="AA26" i="1"/>
  <c r="B10" i="3" s="1"/>
  <c r="AA27" i="1"/>
  <c r="B11" i="3" s="1"/>
  <c r="AA28" i="1"/>
  <c r="B12" i="3" s="1"/>
  <c r="AA29" i="1"/>
  <c r="B13" i="3" s="1"/>
  <c r="AA30" i="1"/>
  <c r="B14" i="3" s="1"/>
  <c r="AA6" i="1"/>
  <c r="AA7" i="1"/>
  <c r="AA8" i="1"/>
  <c r="AA9" i="1"/>
  <c r="AA10" i="1"/>
  <c r="AA11" i="1"/>
  <c r="AA12" i="1"/>
  <c r="AA5" i="1"/>
  <c r="C14" i="4"/>
  <c r="D14" i="4" s="1"/>
  <c r="G14" i="4" s="1"/>
  <c r="C13" i="4"/>
  <c r="C12" i="4"/>
  <c r="D12" i="4" s="1"/>
  <c r="G12" i="4" s="1"/>
  <c r="C11" i="4"/>
  <c r="C10" i="4"/>
  <c r="D10" i="4" s="1"/>
  <c r="G10" i="4" s="1"/>
  <c r="C9" i="4"/>
  <c r="C8" i="4"/>
  <c r="D8" i="4" s="1"/>
  <c r="G8" i="4" s="1"/>
  <c r="C7" i="4"/>
  <c r="C6" i="4"/>
  <c r="D6" i="4" s="1"/>
  <c r="G6" i="4" s="1"/>
  <c r="C5" i="4"/>
  <c r="D5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F12" i="4" l="1"/>
  <c r="F10" i="4"/>
  <c r="D9" i="4"/>
  <c r="G9" i="4" s="1"/>
  <c r="F9" i="4"/>
  <c r="F14" i="4"/>
  <c r="D13" i="4"/>
  <c r="G13" i="4" s="1"/>
  <c r="F13" i="4"/>
  <c r="D7" i="4"/>
  <c r="G7" i="4" s="1"/>
  <c r="F7" i="4"/>
  <c r="D11" i="4"/>
  <c r="G11" i="4" s="1"/>
  <c r="F11" i="4"/>
  <c r="F5" i="4"/>
  <c r="F6" i="4"/>
  <c r="F8" i="4"/>
  <c r="Y6" i="1"/>
  <c r="Y14" i="1"/>
  <c r="Y22" i="1"/>
  <c r="Y30" i="1"/>
  <c r="Y10" i="1"/>
  <c r="Y18" i="1"/>
  <c r="Y26" i="1"/>
  <c r="Y7" i="1"/>
  <c r="Y11" i="1"/>
  <c r="Y15" i="1"/>
  <c r="Y19" i="1"/>
  <c r="Y23" i="1"/>
  <c r="Y27" i="1"/>
  <c r="Y8" i="1"/>
  <c r="Y12" i="1"/>
  <c r="Y16" i="1"/>
  <c r="Y20" i="1"/>
  <c r="Y24" i="1"/>
  <c r="Y28" i="1"/>
  <c r="Z5" i="1"/>
  <c r="Y9" i="1"/>
  <c r="Y13" i="1"/>
  <c r="Y17" i="1"/>
  <c r="Y21" i="1"/>
  <c r="Y25" i="1"/>
  <c r="Y29" i="1"/>
  <c r="S24" i="1"/>
  <c r="U24" i="1" s="1"/>
  <c r="S28" i="1"/>
  <c r="U28" i="1" s="1"/>
  <c r="S5" i="1"/>
  <c r="U5" i="1" s="1"/>
  <c r="S7" i="1"/>
  <c r="U7" i="1" s="1"/>
  <c r="S9" i="1"/>
  <c r="U9" i="1" s="1"/>
  <c r="S11" i="1"/>
  <c r="U11" i="1" s="1"/>
  <c r="S13" i="1"/>
  <c r="U13" i="1" s="1"/>
  <c r="S15" i="1"/>
  <c r="U15" i="1" s="1"/>
  <c r="S17" i="1"/>
  <c r="U17" i="1" s="1"/>
  <c r="S19" i="1"/>
  <c r="U19" i="1" s="1"/>
  <c r="S21" i="1"/>
  <c r="U21" i="1" s="1"/>
  <c r="S25" i="1"/>
  <c r="U25" i="1" s="1"/>
  <c r="S29" i="1"/>
  <c r="U29" i="1" s="1"/>
  <c r="S22" i="1"/>
  <c r="U22" i="1" s="1"/>
  <c r="S26" i="1"/>
  <c r="U26" i="1" s="1"/>
  <c r="S30" i="1"/>
  <c r="U30" i="1" s="1"/>
  <c r="S6" i="1"/>
  <c r="U6" i="1" s="1"/>
  <c r="S8" i="1"/>
  <c r="U8" i="1" s="1"/>
  <c r="S10" i="1"/>
  <c r="U10" i="1" s="1"/>
  <c r="S12" i="1"/>
  <c r="U12" i="1" s="1"/>
  <c r="S14" i="1"/>
  <c r="U14" i="1" s="1"/>
  <c r="S16" i="1"/>
  <c r="U16" i="1" s="1"/>
  <c r="S18" i="1"/>
  <c r="U18" i="1" s="1"/>
  <c r="S20" i="1"/>
  <c r="U20" i="1" s="1"/>
  <c r="S23" i="1"/>
  <c r="U23" i="1" s="1"/>
  <c r="S27" i="1"/>
  <c r="U27" i="1" s="1"/>
  <c r="Z29" i="1" l="1"/>
  <c r="B26" i="7"/>
  <c r="Z13" i="1"/>
  <c r="B10" i="7"/>
  <c r="Z24" i="1"/>
  <c r="B21" i="7"/>
  <c r="Z8" i="1"/>
  <c r="B5" i="7"/>
  <c r="Z15" i="1"/>
  <c r="B12" i="7"/>
  <c r="Z18" i="1"/>
  <c r="B15" i="7"/>
  <c r="Z14" i="1"/>
  <c r="B11" i="7"/>
  <c r="Z25" i="1"/>
  <c r="B22" i="7"/>
  <c r="Z9" i="1"/>
  <c r="B6" i="7"/>
  <c r="Z20" i="1"/>
  <c r="B17" i="7"/>
  <c r="Z27" i="1"/>
  <c r="B24" i="7"/>
  <c r="Z11" i="1"/>
  <c r="B8" i="7"/>
  <c r="Z10" i="1"/>
  <c r="B7" i="7"/>
  <c r="Z6" i="1"/>
  <c r="B3" i="7"/>
  <c r="Z21" i="1"/>
  <c r="B18" i="7"/>
  <c r="Z16" i="1"/>
  <c r="B13" i="7"/>
  <c r="Z23" i="1"/>
  <c r="B20" i="7"/>
  <c r="Z7" i="1"/>
  <c r="B4" i="7"/>
  <c r="Z30" i="1"/>
  <c r="B27" i="7"/>
  <c r="Z17" i="1"/>
  <c r="B14" i="7"/>
  <c r="Z28" i="1"/>
  <c r="B25" i="7"/>
  <c r="Z12" i="1"/>
  <c r="B9" i="7"/>
  <c r="Z19" i="1"/>
  <c r="B16" i="7"/>
  <c r="Z26" i="1"/>
  <c r="B23" i="7"/>
  <c r="Z22" i="1"/>
  <c r="B19" i="7"/>
</calcChain>
</file>

<file path=xl/sharedStrings.xml><?xml version="1.0" encoding="utf-8"?>
<sst xmlns="http://schemas.openxmlformats.org/spreadsheetml/2006/main" count="49" uniqueCount="42">
  <si>
    <t>REE</t>
  </si>
  <si>
    <t>%VO2Max</t>
  </si>
  <si>
    <t>HR</t>
  </si>
  <si>
    <t>RERx100</t>
  </si>
  <si>
    <t>RER</t>
  </si>
  <si>
    <t>Max</t>
  </si>
  <si>
    <t>Est RER</t>
  </si>
  <si>
    <t>Fat</t>
  </si>
  <si>
    <t>Carbs</t>
  </si>
  <si>
    <t>%Fat</t>
  </si>
  <si>
    <t>%Carbs</t>
  </si>
  <si>
    <t>kCals</t>
  </si>
  <si>
    <t>EE (kCal/min)</t>
  </si>
  <si>
    <t>EE(kCal/min
Est</t>
  </si>
  <si>
    <t>Below is interpolated from the actual data above</t>
  </si>
  <si>
    <t>Calories of Fat and Carbs burned per minute vs Heart Rate</t>
  </si>
  <si>
    <t>&lt;&lt;&lt; Ideal numbers</t>
  </si>
  <si>
    <t>Interpolated (HR_vs_RER)</t>
  </si>
  <si>
    <t>Fat [kcal/min]</t>
  </si>
  <si>
    <t>Carbs [kcal/min]</t>
  </si>
  <si>
    <t>TIME
(min:sec)</t>
  </si>
  <si>
    <t>VO2
STPD
L/min</t>
  </si>
  <si>
    <t>VC02
STPD
ml/kg/m</t>
  </si>
  <si>
    <t>METS</t>
  </si>
  <si>
    <t>V02/kg
STPD
ml/kg/m</t>
  </si>
  <si>
    <t>VE
STPD
ml/kg/m</t>
  </si>
  <si>
    <t>TM SPD
mph</t>
  </si>
  <si>
    <t>TM GRD
%Grd</t>
  </si>
  <si>
    <t>RR
BPM</t>
  </si>
  <si>
    <t>Vt
BTPS
L</t>
  </si>
  <si>
    <t>FE02 %</t>
  </si>
  <si>
    <t>FEC02 %</t>
  </si>
  <si>
    <t>O2pulse
STPD
ml/beat</t>
  </si>
  <si>
    <t>VO2max Test</t>
  </si>
  <si>
    <t>VO2max</t>
  </si>
  <si>
    <t>ml/kg/min</t>
  </si>
  <si>
    <t>HR
[bpm]</t>
  </si>
  <si>
    <t>%Carb</t>
  </si>
  <si>
    <t>FatOx 
[g/min]</t>
  </si>
  <si>
    <t>ChoOx 
[g/min]</t>
  </si>
  <si>
    <t>FatOx 
[kCal/min]</t>
  </si>
  <si>
    <t>CHO-Ox 
[kCal/min]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</si>
</sst>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\:mm"/>
    <numFmt numFmtId="165" formatCode="0.000"/>
  </numFmts>
  <fonts count="7" x14ac:knownFonts="1">
    <font>
      <sz val="11"/>
      <color rgb="FF000000"/>
      <name val="Arial"/>
      <charset val="1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4"/>
      <color rgb="FF000000"/>
      <name val="Arial"/>
      <family val="2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</borders>
  <cellStyleXfs count="2">
    <xf numFmtId="0" fontId="0" fillId="0" borderId="0"/>
    <xf numFmtId="9" fontId="2" fillId="0" borderId="0" applyBorder="0" applyProtection="0"/>
  </cellStyleXfs>
  <cellXfs count="27">
    <xf numFmtId="0" fontId="0" fillId="0" borderId="0" xfId="0"/>
    <xf numFmtId="164" fontId="0" fillId="0" borderId="0" xfId="0" applyNumberFormat="1"/>
    <xf numFmtId="9" fontId="0" fillId="0" borderId="0" xfId="1" applyFont="1" applyBorder="1" applyAlignment="1" applyProtection="1"/>
    <xf numFmtId="2" fontId="0" fillId="0" borderId="0" xfId="1" applyNumberFormat="1" applyFont="1" applyBorder="1" applyAlignment="1" applyProtection="1"/>
    <xf numFmtId="2" fontId="0" fillId="0" borderId="0" xfId="0" applyNumberFormat="1"/>
    <xf numFmtId="0" fontId="1" fillId="0" borderId="1" xfId="0" applyFont="1" applyBorder="1"/>
    <xf numFmtId="0" fontId="0" fillId="0" borderId="1" xfId="0" applyBorder="1"/>
    <xf numFmtId="2" fontId="0" fillId="0" borderId="1" xfId="0" applyNumberFormat="1" applyBorder="1"/>
    <xf numFmtId="9" fontId="0" fillId="0" borderId="1" xfId="1" applyFont="1" applyBorder="1" applyAlignment="1" applyProtection="1"/>
    <xf numFmtId="9" fontId="0" fillId="0" borderId="1" xfId="0" applyNumberFormat="1" applyBorder="1"/>
    <xf numFmtId="0" fontId="1" fillId="0" borderId="0" xfId="0" applyFont="1" applyBorder="1"/>
    <xf numFmtId="0" fontId="0" fillId="0" borderId="0" xfId="0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165" fontId="0" fillId="0" borderId="0" xfId="0" applyNumberForma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6" fillId="0" borderId="0" xfId="0" applyFont="1"/>
    <xf numFmtId="9" fontId="2" fillId="0" borderId="0" xfId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7B7B7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8B855"/>
      <rgbColor rgb="FFFFCC00"/>
      <rgbColor rgb="FFFF9900"/>
      <rgbColor rgb="FFFF6600"/>
      <rgbColor rgb="FF4A7EBB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HR_VO2Perc!$B$1</c:f>
              <c:strCache>
                <c:ptCount val="1"/>
                <c:pt idx="0">
                  <c:v>%VO2Max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9.3138670166229218E-2"/>
                  <c:y val="5.9826115485564303E-2"/>
                </c:manualLayout>
              </c:layout>
              <c:numFmt formatCode="General" sourceLinked="0"/>
            </c:trendlineLbl>
          </c:trendline>
          <c:xVal>
            <c:numRef>
              <c:f>HR_VO2Perc!$A$2:$A$31</c:f>
              <c:numCache>
                <c:formatCode>General</c:formatCode>
                <c:ptCount val="30"/>
                <c:pt idx="0">
                  <c:v>83</c:v>
                </c:pt>
                <c:pt idx="1">
                  <c:v>86</c:v>
                </c:pt>
                <c:pt idx="2">
                  <c:v>80</c:v>
                </c:pt>
                <c:pt idx="3">
                  <c:v>99</c:v>
                </c:pt>
                <c:pt idx="4">
                  <c:v>86</c:v>
                </c:pt>
                <c:pt idx="5">
                  <c:v>92</c:v>
                </c:pt>
                <c:pt idx="6">
                  <c:v>91</c:v>
                </c:pt>
                <c:pt idx="7">
                  <c:v>110</c:v>
                </c:pt>
                <c:pt idx="8">
                  <c:v>108</c:v>
                </c:pt>
                <c:pt idx="9">
                  <c:v>109</c:v>
                </c:pt>
                <c:pt idx="10">
                  <c:v>111</c:v>
                </c:pt>
                <c:pt idx="11">
                  <c:v>109</c:v>
                </c:pt>
                <c:pt idx="12">
                  <c:v>109</c:v>
                </c:pt>
                <c:pt idx="13">
                  <c:v>106</c:v>
                </c:pt>
                <c:pt idx="14">
                  <c:v>112</c:v>
                </c:pt>
                <c:pt idx="15">
                  <c:v>113</c:v>
                </c:pt>
                <c:pt idx="16">
                  <c:v>125</c:v>
                </c:pt>
                <c:pt idx="17">
                  <c:v>125</c:v>
                </c:pt>
                <c:pt idx="18">
                  <c:v>127</c:v>
                </c:pt>
                <c:pt idx="19">
                  <c:v>129</c:v>
                </c:pt>
                <c:pt idx="20">
                  <c:v>135</c:v>
                </c:pt>
                <c:pt idx="21">
                  <c:v>138</c:v>
                </c:pt>
                <c:pt idx="22">
                  <c:v>147</c:v>
                </c:pt>
                <c:pt idx="23">
                  <c:v>155</c:v>
                </c:pt>
                <c:pt idx="24">
                  <c:v>155</c:v>
                </c:pt>
                <c:pt idx="25">
                  <c:v>163</c:v>
                </c:pt>
              </c:numCache>
            </c:numRef>
          </c:xVal>
          <c:yVal>
            <c:numRef>
              <c:f>HR_VO2Perc!$B$2:$B$31</c:f>
              <c:numCache>
                <c:formatCode>0%</c:formatCode>
                <c:ptCount val="30"/>
                <c:pt idx="0">
                  <c:v>6.5714285714285711E-2</c:v>
                </c:pt>
                <c:pt idx="1">
                  <c:v>5.7142857142857141E-2</c:v>
                </c:pt>
                <c:pt idx="2">
                  <c:v>9.4285714285714278E-2</c:v>
                </c:pt>
                <c:pt idx="3">
                  <c:v>7.1428571428571425E-2</c:v>
                </c:pt>
                <c:pt idx="4">
                  <c:v>6.0000000000000005E-2</c:v>
                </c:pt>
                <c:pt idx="5">
                  <c:v>9.1428571428571428E-2</c:v>
                </c:pt>
                <c:pt idx="6">
                  <c:v>0.11714285714285713</c:v>
                </c:pt>
                <c:pt idx="7">
                  <c:v>0.14571428571428571</c:v>
                </c:pt>
                <c:pt idx="8">
                  <c:v>0.26</c:v>
                </c:pt>
                <c:pt idx="9">
                  <c:v>0.31714285714285712</c:v>
                </c:pt>
                <c:pt idx="10">
                  <c:v>0.38285714285714284</c:v>
                </c:pt>
                <c:pt idx="11">
                  <c:v>0.30857142857142861</c:v>
                </c:pt>
                <c:pt idx="12">
                  <c:v>0.28000000000000003</c:v>
                </c:pt>
                <c:pt idx="13">
                  <c:v>0.3457142857142857</c:v>
                </c:pt>
                <c:pt idx="14">
                  <c:v>0.30285714285714282</c:v>
                </c:pt>
                <c:pt idx="15">
                  <c:v>0.32</c:v>
                </c:pt>
                <c:pt idx="16">
                  <c:v>0.38</c:v>
                </c:pt>
                <c:pt idx="17">
                  <c:v>0.3914285714285714</c:v>
                </c:pt>
                <c:pt idx="18">
                  <c:v>0.36285714285714282</c:v>
                </c:pt>
                <c:pt idx="19">
                  <c:v>0.48000000000000004</c:v>
                </c:pt>
                <c:pt idx="20">
                  <c:v>0.48285714285714282</c:v>
                </c:pt>
                <c:pt idx="21">
                  <c:v>0.6</c:v>
                </c:pt>
                <c:pt idx="22">
                  <c:v>0.60285714285714287</c:v>
                </c:pt>
                <c:pt idx="23">
                  <c:v>0.77142857142857146</c:v>
                </c:pt>
                <c:pt idx="24">
                  <c:v>0.72571428571428565</c:v>
                </c:pt>
                <c:pt idx="25">
                  <c:v>0.84571428571428575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887040"/>
        <c:axId val="124888576"/>
      </c:scatterChart>
      <c:valAx>
        <c:axId val="124887040"/>
        <c:scaling>
          <c:orientation val="minMax"/>
          <c:min val="60"/>
        </c:scaling>
        <c:delete val="0"/>
        <c:axPos val="b"/>
        <c:numFmt formatCode="General" sourceLinked="1"/>
        <c:majorTickMark val="out"/>
        <c:minorTickMark val="none"/>
        <c:tickLblPos val="nextTo"/>
        <c:crossAx val="124888576"/>
        <c:crosses val="autoZero"/>
        <c:crossBetween val="midCat"/>
      </c:valAx>
      <c:valAx>
        <c:axId val="1248885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4887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'HR_Fat-Ox(g)'!$B$1</c:f>
              <c:strCache>
                <c:ptCount val="1"/>
                <c:pt idx="0">
                  <c:v>FatOx 
[g/min]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4.9660323709536311E-2"/>
                  <c:y val="0.1086369932925051"/>
                </c:manualLayout>
              </c:layout>
              <c:numFmt formatCode="General" sourceLinked="0"/>
            </c:trendlineLbl>
          </c:trendline>
          <c:xVal>
            <c:numRef>
              <c:f>'HR_Fat-Ox(g)'!$A$2:$A$29</c:f>
              <c:numCache>
                <c:formatCode>General</c:formatCode>
                <c:ptCount val="28"/>
                <c:pt idx="0">
                  <c:v>83</c:v>
                </c:pt>
                <c:pt idx="1">
                  <c:v>86</c:v>
                </c:pt>
                <c:pt idx="2">
                  <c:v>80</c:v>
                </c:pt>
                <c:pt idx="3">
                  <c:v>99</c:v>
                </c:pt>
                <c:pt idx="4">
                  <c:v>86</c:v>
                </c:pt>
                <c:pt idx="5">
                  <c:v>92</c:v>
                </c:pt>
                <c:pt idx="6">
                  <c:v>91</c:v>
                </c:pt>
                <c:pt idx="7">
                  <c:v>110</c:v>
                </c:pt>
                <c:pt idx="8">
                  <c:v>108</c:v>
                </c:pt>
                <c:pt idx="9">
                  <c:v>109</c:v>
                </c:pt>
                <c:pt idx="10">
                  <c:v>111</c:v>
                </c:pt>
                <c:pt idx="11">
                  <c:v>109</c:v>
                </c:pt>
                <c:pt idx="12">
                  <c:v>109</c:v>
                </c:pt>
                <c:pt idx="13">
                  <c:v>106</c:v>
                </c:pt>
                <c:pt idx="14">
                  <c:v>112</c:v>
                </c:pt>
                <c:pt idx="15">
                  <c:v>113</c:v>
                </c:pt>
                <c:pt idx="16">
                  <c:v>125</c:v>
                </c:pt>
                <c:pt idx="17">
                  <c:v>125</c:v>
                </c:pt>
                <c:pt idx="18">
                  <c:v>127</c:v>
                </c:pt>
                <c:pt idx="19">
                  <c:v>129</c:v>
                </c:pt>
                <c:pt idx="20">
                  <c:v>135</c:v>
                </c:pt>
                <c:pt idx="21">
                  <c:v>138</c:v>
                </c:pt>
                <c:pt idx="22">
                  <c:v>147</c:v>
                </c:pt>
                <c:pt idx="23">
                  <c:v>155</c:v>
                </c:pt>
                <c:pt idx="24">
                  <c:v>155</c:v>
                </c:pt>
                <c:pt idx="25">
                  <c:v>163</c:v>
                </c:pt>
              </c:numCache>
            </c:numRef>
          </c:xVal>
          <c:yVal>
            <c:numRef>
              <c:f>'HR_Fat-Ox(g)'!$B$2:$B$29</c:f>
              <c:numCache>
                <c:formatCode>0.000</c:formatCode>
                <c:ptCount val="28"/>
                <c:pt idx="0">
                  <c:v>0.17972266666666664</c:v>
                </c:pt>
                <c:pt idx="1">
                  <c:v>0.14694399999999999</c:v>
                </c:pt>
                <c:pt idx="2">
                  <c:v>0.22893866666666662</c:v>
                </c:pt>
                <c:pt idx="3">
                  <c:v>0.14478933333333327</c:v>
                </c:pt>
                <c:pt idx="4">
                  <c:v>6.2597333333333297E-2</c:v>
                </c:pt>
                <c:pt idx="5">
                  <c:v>0.10278399999999993</c:v>
                </c:pt>
                <c:pt idx="6">
                  <c:v>0.1444906666666666</c:v>
                </c:pt>
                <c:pt idx="7">
                  <c:v>0.1950293333333333</c:v>
                </c:pt>
                <c:pt idx="8">
                  <c:v>0.88207999999999975</c:v>
                </c:pt>
                <c:pt idx="9">
                  <c:v>1.0610613333333332</c:v>
                </c:pt>
                <c:pt idx="10">
                  <c:v>1.1806613333333331</c:v>
                </c:pt>
                <c:pt idx="11">
                  <c:v>0.87047999999999992</c:v>
                </c:pt>
                <c:pt idx="12">
                  <c:v>0.71605866666666673</c:v>
                </c:pt>
                <c:pt idx="13">
                  <c:v>1.0134186666666665</c:v>
                </c:pt>
                <c:pt idx="14">
                  <c:v>0.80998933333333334</c:v>
                </c:pt>
                <c:pt idx="15">
                  <c:v>0.77084799999999964</c:v>
                </c:pt>
                <c:pt idx="16">
                  <c:v>0.8819999999999999</c:v>
                </c:pt>
                <c:pt idx="17">
                  <c:v>0.87372799999999984</c:v>
                </c:pt>
                <c:pt idx="18">
                  <c:v>0.78003733333333303</c:v>
                </c:pt>
                <c:pt idx="19">
                  <c:v>1.0241439999999997</c:v>
                </c:pt>
                <c:pt idx="20">
                  <c:v>0.86508266666666633</c:v>
                </c:pt>
                <c:pt idx="21">
                  <c:v>0.96496533333333323</c:v>
                </c:pt>
                <c:pt idx="22">
                  <c:v>0.74748266666666652</c:v>
                </c:pt>
                <c:pt idx="23">
                  <c:v>0.80596266666666616</c:v>
                </c:pt>
                <c:pt idx="24">
                  <c:v>0.90542399999999956</c:v>
                </c:pt>
                <c:pt idx="25">
                  <c:v>0.64469333333333256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229696"/>
        <c:axId val="125043072"/>
      </c:scatterChart>
      <c:valAx>
        <c:axId val="125229696"/>
        <c:scaling>
          <c:orientation val="minMax"/>
          <c:max val="170"/>
          <c:min val="50"/>
        </c:scaling>
        <c:delete val="0"/>
        <c:axPos val="b"/>
        <c:numFmt formatCode="General" sourceLinked="1"/>
        <c:majorTickMark val="out"/>
        <c:minorTickMark val="none"/>
        <c:tickLblPos val="nextTo"/>
        <c:crossAx val="125043072"/>
        <c:crosses val="autoZero"/>
        <c:crossBetween val="midCat"/>
      </c:valAx>
      <c:valAx>
        <c:axId val="125043072"/>
        <c:scaling>
          <c:orientation val="minMax"/>
        </c:scaling>
        <c:delete val="0"/>
        <c:axPos val="l"/>
        <c:majorGridlines/>
        <c:numFmt formatCode="0.0" sourceLinked="0"/>
        <c:majorTickMark val="out"/>
        <c:minorTickMark val="none"/>
        <c:tickLblPos val="nextTo"/>
        <c:crossAx val="125229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'HR_CHO-Ox(g)'!$B$1</c:f>
              <c:strCache>
                <c:ptCount val="1"/>
                <c:pt idx="0">
                  <c:v>ChoOx 
[g/min]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40684959746381233"/>
                  <c:y val="0.3145580703701030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0.001x</a:t>
                    </a:r>
                    <a:r>
                      <a:rPr lang="en-US" sz="1200" b="1" baseline="30000">
                        <a:solidFill>
                          <a:srgbClr val="FF0000"/>
                        </a:solidFill>
                      </a:rPr>
                      <a:t>2</a:t>
                    </a: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 - 0.2082x + 10.376
R² = 0.9547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'HR_CHO-Ox(g)'!$A$2:$A$27</c:f>
              <c:numCache>
                <c:formatCode>General</c:formatCode>
                <c:ptCount val="26"/>
                <c:pt idx="0">
                  <c:v>83</c:v>
                </c:pt>
                <c:pt idx="1">
                  <c:v>86</c:v>
                </c:pt>
                <c:pt idx="2">
                  <c:v>80</c:v>
                </c:pt>
                <c:pt idx="3">
                  <c:v>99</c:v>
                </c:pt>
                <c:pt idx="4">
                  <c:v>86</c:v>
                </c:pt>
                <c:pt idx="5">
                  <c:v>92</c:v>
                </c:pt>
                <c:pt idx="6">
                  <c:v>91</c:v>
                </c:pt>
                <c:pt idx="7">
                  <c:v>110</c:v>
                </c:pt>
                <c:pt idx="8">
                  <c:v>108</c:v>
                </c:pt>
                <c:pt idx="9">
                  <c:v>109</c:v>
                </c:pt>
                <c:pt idx="10">
                  <c:v>111</c:v>
                </c:pt>
                <c:pt idx="11">
                  <c:v>109</c:v>
                </c:pt>
                <c:pt idx="12">
                  <c:v>109</c:v>
                </c:pt>
                <c:pt idx="13">
                  <c:v>106</c:v>
                </c:pt>
                <c:pt idx="14">
                  <c:v>112</c:v>
                </c:pt>
                <c:pt idx="15">
                  <c:v>113</c:v>
                </c:pt>
                <c:pt idx="16">
                  <c:v>125</c:v>
                </c:pt>
                <c:pt idx="17">
                  <c:v>125</c:v>
                </c:pt>
                <c:pt idx="18">
                  <c:v>127</c:v>
                </c:pt>
                <c:pt idx="19">
                  <c:v>129</c:v>
                </c:pt>
                <c:pt idx="20">
                  <c:v>135</c:v>
                </c:pt>
                <c:pt idx="21">
                  <c:v>138</c:v>
                </c:pt>
                <c:pt idx="22">
                  <c:v>147</c:v>
                </c:pt>
                <c:pt idx="23">
                  <c:v>155</c:v>
                </c:pt>
                <c:pt idx="24">
                  <c:v>155</c:v>
                </c:pt>
                <c:pt idx="25">
                  <c:v>163</c:v>
                </c:pt>
              </c:numCache>
            </c:numRef>
          </c:xVal>
          <c:yVal>
            <c:numRef>
              <c:f>'HR_CHO-Ox(g)'!$B$2:$B$27</c:f>
              <c:numCache>
                <c:formatCode>General</c:formatCode>
                <c:ptCount val="26"/>
                <c:pt idx="0">
                  <c:v>1.3943999999999996E-2</c:v>
                </c:pt>
                <c:pt idx="1">
                  <c:v>2.3616000000000033E-2</c:v>
                </c:pt>
                <c:pt idx="2">
                  <c:v>7.924800000000011E-2</c:v>
                </c:pt>
                <c:pt idx="3">
                  <c:v>0.11846400000000011</c:v>
                </c:pt>
                <c:pt idx="4">
                  <c:v>0.24327600000000005</c:v>
                </c:pt>
                <c:pt idx="5">
                  <c:v>0.34689600000000004</c:v>
                </c:pt>
                <c:pt idx="6">
                  <c:v>0.42513600000000018</c:v>
                </c:pt>
                <c:pt idx="7">
                  <c:v>0.50150400000000017</c:v>
                </c:pt>
                <c:pt idx="8">
                  <c:v>-0.3754799999999997</c:v>
                </c:pt>
                <c:pt idx="9">
                  <c:v>-0.45166799999999968</c:v>
                </c:pt>
                <c:pt idx="10">
                  <c:v>-0.31252799999999942</c:v>
                </c:pt>
                <c:pt idx="11">
                  <c:v>-6.318000000000018E-2</c:v>
                </c:pt>
                <c:pt idx="12">
                  <c:v>-5.1972000000000164E-2</c:v>
                </c:pt>
                <c:pt idx="13">
                  <c:v>-0.1425119999999995</c:v>
                </c:pt>
                <c:pt idx="14">
                  <c:v>6.2843999999999983E-2</c:v>
                </c:pt>
                <c:pt idx="15">
                  <c:v>0.26683200000000035</c:v>
                </c:pt>
                <c:pt idx="16">
                  <c:v>0.39690000000000047</c:v>
                </c:pt>
                <c:pt idx="17">
                  <c:v>0.49147200000000041</c:v>
                </c:pt>
                <c:pt idx="18">
                  <c:v>0.53415600000000063</c:v>
                </c:pt>
                <c:pt idx="19">
                  <c:v>0.70131600000000083</c:v>
                </c:pt>
                <c:pt idx="20">
                  <c:v>1.1268840000000011</c:v>
                </c:pt>
                <c:pt idx="21">
                  <c:v>1.6603080000000001</c:v>
                </c:pt>
                <c:pt idx="22">
                  <c:v>2.1993240000000012</c:v>
                </c:pt>
                <c:pt idx="23">
                  <c:v>3.1322640000000006</c:v>
                </c:pt>
                <c:pt idx="24">
                  <c:v>2.6640360000000012</c:v>
                </c:pt>
                <c:pt idx="25">
                  <c:v>3.989040000000001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093376"/>
        <c:axId val="125094912"/>
      </c:scatterChart>
      <c:valAx>
        <c:axId val="125093376"/>
        <c:scaling>
          <c:orientation val="minMax"/>
          <c:max val="170"/>
          <c:min val="7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25094912"/>
        <c:crosses val="autoZero"/>
        <c:crossBetween val="midCat"/>
      </c:valAx>
      <c:valAx>
        <c:axId val="12509491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250933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29238358172029"/>
          <c:y val="0.26009524806664341"/>
          <c:w val="0.14206943395752136"/>
          <c:h val="0.1466585178227886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 rot="0"/>
          <a:lstStyle/>
          <a:p>
            <a:pPr>
              <a:defRPr sz="1800" b="1" strike="noStrike" spc="-1">
                <a:solidFill>
                  <a:srgbClr val="000000"/>
                </a:solidFill>
                <a:latin typeface="Calibri"/>
              </a:defRPr>
            </a:pPr>
            <a:r>
              <a:rPr lang="en-US" sz="1800" b="1" strike="noStrike" spc="-1">
                <a:solidFill>
                  <a:srgbClr val="000000"/>
                </a:solidFill>
                <a:latin typeface="Calibri"/>
              </a:rPr>
              <a:t>Heart Rate vs RER (x100)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HR_vs_RER!$B$1</c:f>
              <c:strCache>
                <c:ptCount val="1"/>
                <c:pt idx="0">
                  <c:v>RERx100</c:v>
                </c:pt>
              </c:strCache>
            </c:strRef>
          </c:tx>
          <c:spPr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dispRSqr val="1"/>
            <c:dispEq val="1"/>
            <c:trendlineLbl>
              <c:layout>
                <c:manualLayout>
                  <c:x val="-0.35724638233150768"/>
                  <c:y val="0.12541782024881168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800" b="1" baseline="0">
                        <a:solidFill>
                          <a:srgbClr val="FF0000"/>
                        </a:solidFill>
                      </a:rPr>
                      <a:t>y = 0.4065x + 25.671
R² = 0.9736</a:t>
                    </a:r>
                    <a:endParaRPr lang="en-US" sz="18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HR_vs_RER!$A$2:$A$14</c:f>
              <c:numCache>
                <c:formatCode>General</c:formatCode>
                <c:ptCount val="13"/>
                <c:pt idx="0">
                  <c:v>106</c:v>
                </c:pt>
                <c:pt idx="1">
                  <c:v>112</c:v>
                </c:pt>
                <c:pt idx="2">
                  <c:v>113</c:v>
                </c:pt>
                <c:pt idx="3">
                  <c:v>125</c:v>
                </c:pt>
                <c:pt idx="4">
                  <c:v>125</c:v>
                </c:pt>
                <c:pt idx="5">
                  <c:v>127</c:v>
                </c:pt>
                <c:pt idx="6">
                  <c:v>129</c:v>
                </c:pt>
                <c:pt idx="7">
                  <c:v>135</c:v>
                </c:pt>
                <c:pt idx="8">
                  <c:v>138</c:v>
                </c:pt>
                <c:pt idx="9">
                  <c:v>147</c:v>
                </c:pt>
                <c:pt idx="10">
                  <c:v>155</c:v>
                </c:pt>
                <c:pt idx="11">
                  <c:v>155</c:v>
                </c:pt>
                <c:pt idx="12">
                  <c:v>163</c:v>
                </c:pt>
              </c:numCache>
            </c:numRef>
          </c:xVal>
          <c:yVal>
            <c:numRef>
              <c:f>HR_vs_RER!$B$2:$B$14</c:f>
              <c:numCache>
                <c:formatCode>General</c:formatCode>
                <c:ptCount val="13"/>
                <c:pt idx="0">
                  <c:v>68</c:v>
                </c:pt>
                <c:pt idx="1">
                  <c:v>71</c:v>
                </c:pt>
                <c:pt idx="2">
                  <c:v>74</c:v>
                </c:pt>
                <c:pt idx="3">
                  <c:v>75</c:v>
                </c:pt>
                <c:pt idx="4">
                  <c:v>76</c:v>
                </c:pt>
                <c:pt idx="5">
                  <c:v>77</c:v>
                </c:pt>
                <c:pt idx="6">
                  <c:v>77</c:v>
                </c:pt>
                <c:pt idx="7">
                  <c:v>81</c:v>
                </c:pt>
                <c:pt idx="8">
                  <c:v>83</c:v>
                </c:pt>
                <c:pt idx="9">
                  <c:v>87</c:v>
                </c:pt>
                <c:pt idx="10">
                  <c:v>89</c:v>
                </c:pt>
                <c:pt idx="11">
                  <c:v>87</c:v>
                </c:pt>
                <c:pt idx="12">
                  <c:v>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567744"/>
        <c:axId val="125569280"/>
      </c:scatterChart>
      <c:valAx>
        <c:axId val="125567744"/>
        <c:scaling>
          <c:orientation val="minMax"/>
          <c:max val="170"/>
          <c:min val="110"/>
        </c:scaling>
        <c:delete val="0"/>
        <c:axPos val="b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in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5569280"/>
        <c:crosses val="autoZero"/>
        <c:crossBetween val="midCat"/>
      </c:valAx>
      <c:valAx>
        <c:axId val="125569280"/>
        <c:scaling>
          <c:orientation val="minMax"/>
          <c:min val="60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sz="1000" b="0" strike="noStrike" spc="-1">
                <a:solidFill>
                  <a:srgbClr val="000000"/>
                </a:solidFill>
                <a:latin typeface="Calibri"/>
              </a:defRPr>
            </a:pPr>
            <a:endParaRPr lang="en-US"/>
          </a:p>
        </c:txPr>
        <c:crossAx val="12556774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41195792009197002"/>
          <c:y val="0.86961579251453303"/>
          <c:w val="0.15235262451984899"/>
          <c:h val="6.8060831036637501E-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sz="1000" b="0" strike="noStrike" spc="-1">
              <a:solidFill>
                <a:srgbClr val="000000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Energy Expenditure (kCal/min) vs Heart Rate</a:t>
            </a:r>
          </a:p>
        </c:rich>
      </c:tx>
      <c:layout>
        <c:manualLayout>
          <c:xMode val="edge"/>
          <c:yMode val="edge"/>
          <c:x val="3.0690614222672715E-2"/>
          <c:y val="1.388888888888888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HR_vs_EE!$B$1</c:f>
              <c:strCache>
                <c:ptCount val="1"/>
                <c:pt idx="0">
                  <c:v>EE (kCal/min)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7850150599306955"/>
                  <c:y val="0.129463692038495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solidFill>
                          <a:srgbClr val="FF0000"/>
                        </a:solidFill>
                      </a:rPr>
                      <a:t>y = 0.1326x - 10.559
R² = 0.9351</a:t>
                    </a:r>
                    <a:endParaRPr lang="en-US" sz="1200" b="1">
                      <a:solidFill>
                        <a:srgbClr val="FF0000"/>
                      </a:solidFill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HR_vs_EE!$A$2:$A$27</c:f>
              <c:numCache>
                <c:formatCode>General</c:formatCode>
                <c:ptCount val="26"/>
                <c:pt idx="0">
                  <c:v>83</c:v>
                </c:pt>
                <c:pt idx="1">
                  <c:v>86</c:v>
                </c:pt>
                <c:pt idx="2">
                  <c:v>80</c:v>
                </c:pt>
                <c:pt idx="3">
                  <c:v>99</c:v>
                </c:pt>
                <c:pt idx="4">
                  <c:v>86</c:v>
                </c:pt>
                <c:pt idx="5">
                  <c:v>92</c:v>
                </c:pt>
                <c:pt idx="6">
                  <c:v>91</c:v>
                </c:pt>
                <c:pt idx="7">
                  <c:v>110</c:v>
                </c:pt>
                <c:pt idx="8">
                  <c:v>108</c:v>
                </c:pt>
                <c:pt idx="9">
                  <c:v>109</c:v>
                </c:pt>
                <c:pt idx="10">
                  <c:v>111</c:v>
                </c:pt>
                <c:pt idx="11">
                  <c:v>109</c:v>
                </c:pt>
                <c:pt idx="12">
                  <c:v>109</c:v>
                </c:pt>
                <c:pt idx="13">
                  <c:v>106</c:v>
                </c:pt>
                <c:pt idx="14">
                  <c:v>112</c:v>
                </c:pt>
                <c:pt idx="15">
                  <c:v>113</c:v>
                </c:pt>
                <c:pt idx="16">
                  <c:v>125</c:v>
                </c:pt>
                <c:pt idx="17">
                  <c:v>125</c:v>
                </c:pt>
                <c:pt idx="18">
                  <c:v>127</c:v>
                </c:pt>
                <c:pt idx="19">
                  <c:v>129</c:v>
                </c:pt>
                <c:pt idx="20">
                  <c:v>135</c:v>
                </c:pt>
                <c:pt idx="21">
                  <c:v>138</c:v>
                </c:pt>
                <c:pt idx="22">
                  <c:v>147</c:v>
                </c:pt>
                <c:pt idx="23">
                  <c:v>155</c:v>
                </c:pt>
                <c:pt idx="24">
                  <c:v>155</c:v>
                </c:pt>
                <c:pt idx="25">
                  <c:v>163</c:v>
                </c:pt>
              </c:numCache>
            </c:numRef>
          </c:xVal>
          <c:yVal>
            <c:numRef>
              <c:f>HR_vs_EE!$B$2:$B$27</c:f>
              <c:numCache>
                <c:formatCode>General</c:formatCode>
                <c:ptCount val="26"/>
                <c:pt idx="0">
                  <c:v>1.1619999999999998E-3</c:v>
                </c:pt>
                <c:pt idx="1">
                  <c:v>9.8400000000000007E-4</c:v>
                </c:pt>
                <c:pt idx="2">
                  <c:v>1.6509999999999999E-3</c:v>
                </c:pt>
                <c:pt idx="3">
                  <c:v>1.2339999999999999E-3</c:v>
                </c:pt>
                <c:pt idx="4">
                  <c:v>1.0669999999999998E-3</c:v>
                </c:pt>
                <c:pt idx="5">
                  <c:v>1.6059999999999998E-3</c:v>
                </c:pt>
                <c:pt idx="6">
                  <c:v>2.0839999999999999E-3</c:v>
                </c:pt>
                <c:pt idx="7">
                  <c:v>2.6120000000000002E-3</c:v>
                </c:pt>
                <c:pt idx="8">
                  <c:v>4.4699999999999991E-3</c:v>
                </c:pt>
                <c:pt idx="9">
                  <c:v>5.3769999999999998E-3</c:v>
                </c:pt>
                <c:pt idx="10">
                  <c:v>6.5110000000000003E-3</c:v>
                </c:pt>
                <c:pt idx="11">
                  <c:v>5.2649999999999988E-3</c:v>
                </c:pt>
                <c:pt idx="12">
                  <c:v>4.3310000000000006E-3</c:v>
                </c:pt>
                <c:pt idx="13">
                  <c:v>5.9379999999999997E-3</c:v>
                </c:pt>
                <c:pt idx="14">
                  <c:v>5.2369999999999995E-3</c:v>
                </c:pt>
                <c:pt idx="15">
                  <c:v>5.5589999999999988E-3</c:v>
                </c:pt>
                <c:pt idx="16">
                  <c:v>6.6150000000000002E-3</c:v>
                </c:pt>
                <c:pt idx="17">
                  <c:v>6.8259999999999996E-3</c:v>
                </c:pt>
                <c:pt idx="18">
                  <c:v>6.3590000000000001E-3</c:v>
                </c:pt>
                <c:pt idx="19">
                  <c:v>8.3490000000000005E-3</c:v>
                </c:pt>
                <c:pt idx="20">
                  <c:v>8.5370000000000012E-3</c:v>
                </c:pt>
                <c:pt idx="21">
                  <c:v>1.0643E-2</c:v>
                </c:pt>
                <c:pt idx="22">
                  <c:v>1.0781000000000002E-2</c:v>
                </c:pt>
                <c:pt idx="23">
                  <c:v>1.3737999999999998E-2</c:v>
                </c:pt>
                <c:pt idx="24">
                  <c:v>1.3059000000000001E-2</c:v>
                </c:pt>
                <c:pt idx="25">
                  <c:v>1.5109999999999998E-2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13184"/>
        <c:axId val="125614720"/>
      </c:scatterChart>
      <c:valAx>
        <c:axId val="125613184"/>
        <c:scaling>
          <c:orientation val="minMax"/>
          <c:max val="160"/>
          <c:min val="80"/>
        </c:scaling>
        <c:delete val="0"/>
        <c:axPos val="b"/>
        <c:numFmt formatCode="General" sourceLinked="1"/>
        <c:majorTickMark val="out"/>
        <c:minorTickMark val="none"/>
        <c:tickLblPos val="nextTo"/>
        <c:crossAx val="125614720"/>
        <c:crosses val="autoZero"/>
        <c:crossBetween val="midCat"/>
      </c:valAx>
      <c:valAx>
        <c:axId val="125614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56131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42904147970514672"/>
          <c:y val="0.70390157480314963"/>
          <c:w val="0.2465210530002431"/>
          <c:h val="0.100460629921259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Cal_Distr!$F$4</c:f>
              <c:strCache>
                <c:ptCount val="1"/>
                <c:pt idx="0">
                  <c:v>Fat 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Cal_Distr!$A$5:$A$17</c:f>
              <c:numCache>
                <c:formatCode>General</c:formatCode>
                <c:ptCount val="13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135</c:v>
                </c:pt>
                <c:pt idx="4">
                  <c:v>140</c:v>
                </c:pt>
                <c:pt idx="5">
                  <c:v>145</c:v>
                </c:pt>
                <c:pt idx="6">
                  <c:v>150</c:v>
                </c:pt>
                <c:pt idx="7">
                  <c:v>155</c:v>
                </c:pt>
                <c:pt idx="8">
                  <c:v>160</c:v>
                </c:pt>
                <c:pt idx="9">
                  <c:v>165</c:v>
                </c:pt>
                <c:pt idx="10">
                  <c:v>170</c:v>
                </c:pt>
                <c:pt idx="11">
                  <c:v>175</c:v>
                </c:pt>
                <c:pt idx="12">
                  <c:v>180</c:v>
                </c:pt>
              </c:numCache>
            </c:numRef>
          </c:xVal>
          <c:yVal>
            <c:numRef>
              <c:f>Cal_Distr!$F$5:$F$17</c:f>
              <c:numCache>
                <c:formatCode>General</c:formatCode>
                <c:ptCount val="13"/>
                <c:pt idx="0">
                  <c:v>4.5587476454010014</c:v>
                </c:pt>
                <c:pt idx="1">
                  <c:v>4.7157949749120007</c:v>
                </c:pt>
                <c:pt idx="2">
                  <c:v>4.7830067027880032</c:v>
                </c:pt>
                <c:pt idx="3">
                  <c:v>4.7603828290290036</c:v>
                </c:pt>
                <c:pt idx="4">
                  <c:v>4.6479233536350026</c:v>
                </c:pt>
                <c:pt idx="5">
                  <c:v>4.4456282766060058</c:v>
                </c:pt>
                <c:pt idx="6">
                  <c:v>4.1534975979420015</c:v>
                </c:pt>
                <c:pt idx="7">
                  <c:v>3.7715313176430052</c:v>
                </c:pt>
                <c:pt idx="8">
                  <c:v>3.2997294357090046</c:v>
                </c:pt>
                <c:pt idx="9">
                  <c:v>2.7380919521400076</c:v>
                </c:pt>
                <c:pt idx="10">
                  <c:v>2.0866188669360071</c:v>
                </c:pt>
                <c:pt idx="11">
                  <c:v>1.3453101800970064</c:v>
                </c:pt>
                <c:pt idx="12">
                  <c:v>0.51416589162299375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Cal_Distr!$G$4</c:f>
              <c:strCache>
                <c:ptCount val="1"/>
                <c:pt idx="0">
                  <c:v>Carbs 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0"/>
            <c:dispEq val="0"/>
          </c:trendline>
          <c:xVal>
            <c:numRef>
              <c:f>Cal_Distr!$A$5:$A$17</c:f>
              <c:numCache>
                <c:formatCode>General</c:formatCode>
                <c:ptCount val="13"/>
                <c:pt idx="0">
                  <c:v>120</c:v>
                </c:pt>
                <c:pt idx="1">
                  <c:v>125</c:v>
                </c:pt>
                <c:pt idx="2">
                  <c:v>130</c:v>
                </c:pt>
                <c:pt idx="3">
                  <c:v>135</c:v>
                </c:pt>
                <c:pt idx="4">
                  <c:v>140</c:v>
                </c:pt>
                <c:pt idx="5">
                  <c:v>145</c:v>
                </c:pt>
                <c:pt idx="6">
                  <c:v>150</c:v>
                </c:pt>
                <c:pt idx="7">
                  <c:v>155</c:v>
                </c:pt>
                <c:pt idx="8">
                  <c:v>160</c:v>
                </c:pt>
                <c:pt idx="9">
                  <c:v>165</c:v>
                </c:pt>
                <c:pt idx="10">
                  <c:v>170</c:v>
                </c:pt>
                <c:pt idx="11">
                  <c:v>175</c:v>
                </c:pt>
                <c:pt idx="12">
                  <c:v>180</c:v>
                </c:pt>
              </c:numCache>
            </c:numRef>
          </c:xVal>
          <c:yVal>
            <c:numRef>
              <c:f>Cal_Distr!$G$5:$G$17</c:f>
              <c:numCache>
                <c:formatCode>General</c:formatCode>
                <c:ptCount val="13"/>
                <c:pt idx="0">
                  <c:v>0.79425235459899857</c:v>
                </c:pt>
                <c:pt idx="1">
                  <c:v>1.3002050250879991</c:v>
                </c:pt>
                <c:pt idx="2">
                  <c:v>1.8959932972119966</c:v>
                </c:pt>
                <c:pt idx="3">
                  <c:v>2.5816171709709974</c:v>
                </c:pt>
                <c:pt idx="4">
                  <c:v>3.3570766463649977</c:v>
                </c:pt>
                <c:pt idx="5">
                  <c:v>4.2223717233939952</c:v>
                </c:pt>
                <c:pt idx="6">
                  <c:v>5.1775024020579998</c:v>
                </c:pt>
                <c:pt idx="7">
                  <c:v>6.2224686823569968</c:v>
                </c:pt>
                <c:pt idx="8">
                  <c:v>7.3572705642909977</c:v>
                </c:pt>
                <c:pt idx="9">
                  <c:v>8.5819080478599901</c:v>
                </c:pt>
                <c:pt idx="10">
                  <c:v>9.8963811330639917</c:v>
                </c:pt>
                <c:pt idx="11">
                  <c:v>11.300689819902992</c:v>
                </c:pt>
                <c:pt idx="12">
                  <c:v>12.794834108377005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91776"/>
        <c:axId val="125693312"/>
      </c:scatterChart>
      <c:valAx>
        <c:axId val="125691776"/>
        <c:scaling>
          <c:orientation val="minMax"/>
          <c:min val="10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25693312"/>
        <c:crosses val="autoZero"/>
        <c:crossBetween val="midCat"/>
      </c:valAx>
      <c:valAx>
        <c:axId val="125693312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256917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8809801329578324"/>
          <c:y val="6.4026214554641636E-2"/>
          <c:w val="0.24323267620744488"/>
          <c:h val="0.25916084663866878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'HR_CHO-FAT'!$B$1</c:f>
              <c:strCache>
                <c:ptCount val="1"/>
                <c:pt idx="0">
                  <c:v>FatOx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41786187507887035"/>
                  <c:y val="-0.12782554752196099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'HR_CHO-FAT'!$A$2:$A$27</c:f>
              <c:numCache>
                <c:formatCode>General</c:formatCode>
                <c:ptCount val="26"/>
                <c:pt idx="0">
                  <c:v>83</c:v>
                </c:pt>
                <c:pt idx="1">
                  <c:v>86</c:v>
                </c:pt>
                <c:pt idx="2">
                  <c:v>80</c:v>
                </c:pt>
                <c:pt idx="3">
                  <c:v>99</c:v>
                </c:pt>
                <c:pt idx="4">
                  <c:v>86</c:v>
                </c:pt>
                <c:pt idx="5">
                  <c:v>92</c:v>
                </c:pt>
                <c:pt idx="6">
                  <c:v>91</c:v>
                </c:pt>
                <c:pt idx="7">
                  <c:v>110</c:v>
                </c:pt>
                <c:pt idx="8">
                  <c:v>108</c:v>
                </c:pt>
                <c:pt idx="9">
                  <c:v>109</c:v>
                </c:pt>
                <c:pt idx="10">
                  <c:v>111</c:v>
                </c:pt>
                <c:pt idx="11">
                  <c:v>109</c:v>
                </c:pt>
                <c:pt idx="12">
                  <c:v>109</c:v>
                </c:pt>
                <c:pt idx="13">
                  <c:v>106</c:v>
                </c:pt>
                <c:pt idx="14">
                  <c:v>112</c:v>
                </c:pt>
                <c:pt idx="15">
                  <c:v>113</c:v>
                </c:pt>
                <c:pt idx="16">
                  <c:v>125</c:v>
                </c:pt>
                <c:pt idx="17">
                  <c:v>125</c:v>
                </c:pt>
                <c:pt idx="18">
                  <c:v>127</c:v>
                </c:pt>
                <c:pt idx="19">
                  <c:v>129</c:v>
                </c:pt>
                <c:pt idx="20">
                  <c:v>135</c:v>
                </c:pt>
                <c:pt idx="21">
                  <c:v>138</c:v>
                </c:pt>
                <c:pt idx="22">
                  <c:v>147</c:v>
                </c:pt>
                <c:pt idx="23">
                  <c:v>155</c:v>
                </c:pt>
                <c:pt idx="24">
                  <c:v>155</c:v>
                </c:pt>
                <c:pt idx="25">
                  <c:v>163</c:v>
                </c:pt>
              </c:numCache>
            </c:numRef>
          </c:xVal>
          <c:yVal>
            <c:numRef>
              <c:f>'HR_CHO-FAT'!$B$2:$B$27</c:f>
              <c:numCache>
                <c:formatCode>General</c:formatCode>
                <c:ptCount val="26"/>
                <c:pt idx="0">
                  <c:v>1.6175039999999998</c:v>
                </c:pt>
                <c:pt idx="1">
                  <c:v>1.3224959999999999</c:v>
                </c:pt>
                <c:pt idx="2">
                  <c:v>2.0604479999999996</c:v>
                </c:pt>
                <c:pt idx="3">
                  <c:v>1.3031039999999994</c:v>
                </c:pt>
                <c:pt idx="4">
                  <c:v>0.56337599999999965</c:v>
                </c:pt>
                <c:pt idx="5">
                  <c:v>0.92505599999999943</c:v>
                </c:pt>
                <c:pt idx="6">
                  <c:v>1.3004159999999994</c:v>
                </c:pt>
                <c:pt idx="7">
                  <c:v>1.7552639999999997</c:v>
                </c:pt>
                <c:pt idx="8">
                  <c:v>7.9387199999999982</c:v>
                </c:pt>
                <c:pt idx="9">
                  <c:v>9.5495519999999985</c:v>
                </c:pt>
                <c:pt idx="10">
                  <c:v>10.625951999999998</c:v>
                </c:pt>
                <c:pt idx="11">
                  <c:v>7.8343199999999991</c:v>
                </c:pt>
                <c:pt idx="12">
                  <c:v>6.4445280000000009</c:v>
                </c:pt>
                <c:pt idx="13">
                  <c:v>9.1207679999999982</c:v>
                </c:pt>
                <c:pt idx="14">
                  <c:v>7.2899039999999999</c:v>
                </c:pt>
                <c:pt idx="15">
                  <c:v>6.9376319999999971</c:v>
                </c:pt>
                <c:pt idx="16">
                  <c:v>7.9379999999999988</c:v>
                </c:pt>
                <c:pt idx="17">
                  <c:v>7.8635519999999985</c:v>
                </c:pt>
                <c:pt idx="18">
                  <c:v>7.0203359999999968</c:v>
                </c:pt>
                <c:pt idx="19">
                  <c:v>9.2172959999999975</c:v>
                </c:pt>
                <c:pt idx="20">
                  <c:v>7.7857439999999967</c:v>
                </c:pt>
                <c:pt idx="21">
                  <c:v>8.6846879999999995</c:v>
                </c:pt>
                <c:pt idx="22">
                  <c:v>6.7273439999999987</c:v>
                </c:pt>
                <c:pt idx="23">
                  <c:v>7.2536639999999952</c:v>
                </c:pt>
                <c:pt idx="24">
                  <c:v>8.1488159999999965</c:v>
                </c:pt>
                <c:pt idx="25">
                  <c:v>5.8022399999999932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'HR_CHO-FAT'!$C$1</c:f>
              <c:strCache>
                <c:ptCount val="1"/>
                <c:pt idx="0">
                  <c:v>CHO-Ox 
[kCal/min]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3.344430740512342E-2"/>
                  <c:y val="3.8890006666117637E-3"/>
                </c:manualLayout>
              </c:layout>
              <c:numFmt formatCode="General" sourceLinked="0"/>
              <c:spPr>
                <a:solidFill>
                  <a:schemeClr val="bg1"/>
                </a:solidFill>
              </c:spPr>
            </c:trendlineLbl>
          </c:trendline>
          <c:xVal>
            <c:numRef>
              <c:f>'HR_CHO-FAT'!$A$2:$A$27</c:f>
              <c:numCache>
                <c:formatCode>General</c:formatCode>
                <c:ptCount val="26"/>
                <c:pt idx="0">
                  <c:v>83</c:v>
                </c:pt>
                <c:pt idx="1">
                  <c:v>86</c:v>
                </c:pt>
                <c:pt idx="2">
                  <c:v>80</c:v>
                </c:pt>
                <c:pt idx="3">
                  <c:v>99</c:v>
                </c:pt>
                <c:pt idx="4">
                  <c:v>86</c:v>
                </c:pt>
                <c:pt idx="5">
                  <c:v>92</c:v>
                </c:pt>
                <c:pt idx="6">
                  <c:v>91</c:v>
                </c:pt>
                <c:pt idx="7">
                  <c:v>110</c:v>
                </c:pt>
                <c:pt idx="8">
                  <c:v>108</c:v>
                </c:pt>
                <c:pt idx="9">
                  <c:v>109</c:v>
                </c:pt>
                <c:pt idx="10">
                  <c:v>111</c:v>
                </c:pt>
                <c:pt idx="11">
                  <c:v>109</c:v>
                </c:pt>
                <c:pt idx="12">
                  <c:v>109</c:v>
                </c:pt>
                <c:pt idx="13">
                  <c:v>106</c:v>
                </c:pt>
                <c:pt idx="14">
                  <c:v>112</c:v>
                </c:pt>
                <c:pt idx="15">
                  <c:v>113</c:v>
                </c:pt>
                <c:pt idx="16">
                  <c:v>125</c:v>
                </c:pt>
                <c:pt idx="17">
                  <c:v>125</c:v>
                </c:pt>
                <c:pt idx="18">
                  <c:v>127</c:v>
                </c:pt>
                <c:pt idx="19">
                  <c:v>129</c:v>
                </c:pt>
                <c:pt idx="20">
                  <c:v>135</c:v>
                </c:pt>
                <c:pt idx="21">
                  <c:v>138</c:v>
                </c:pt>
                <c:pt idx="22">
                  <c:v>147</c:v>
                </c:pt>
                <c:pt idx="23">
                  <c:v>155</c:v>
                </c:pt>
                <c:pt idx="24">
                  <c:v>155</c:v>
                </c:pt>
                <c:pt idx="25">
                  <c:v>163</c:v>
                </c:pt>
              </c:numCache>
            </c:numRef>
          </c:xVal>
          <c:yVal>
            <c:numRef>
              <c:f>'HR_CHO-FAT'!$C$2:$C$27</c:f>
              <c:numCache>
                <c:formatCode>General</c:formatCode>
                <c:ptCount val="26"/>
                <c:pt idx="0">
                  <c:v>5.5775999999999985E-2</c:v>
                </c:pt>
                <c:pt idx="1">
                  <c:v>9.4464000000000131E-2</c:v>
                </c:pt>
                <c:pt idx="2">
                  <c:v>0.31699200000000044</c:v>
                </c:pt>
                <c:pt idx="3">
                  <c:v>0.47385600000000044</c:v>
                </c:pt>
                <c:pt idx="4">
                  <c:v>0.97310400000000019</c:v>
                </c:pt>
                <c:pt idx="5">
                  <c:v>1.3875840000000002</c:v>
                </c:pt>
                <c:pt idx="6">
                  <c:v>1.7005440000000007</c:v>
                </c:pt>
                <c:pt idx="7">
                  <c:v>2.0060160000000007</c:v>
                </c:pt>
                <c:pt idx="8">
                  <c:v>-1.5019199999999988</c:v>
                </c:pt>
                <c:pt idx="9">
                  <c:v>-1.8066719999999987</c:v>
                </c:pt>
                <c:pt idx="10">
                  <c:v>-1.2501119999999977</c:v>
                </c:pt>
                <c:pt idx="11">
                  <c:v>-0.25272000000000072</c:v>
                </c:pt>
                <c:pt idx="12">
                  <c:v>-0.20788800000000066</c:v>
                </c:pt>
                <c:pt idx="13">
                  <c:v>-0.570047999999998</c:v>
                </c:pt>
                <c:pt idx="14">
                  <c:v>0.25137599999999993</c:v>
                </c:pt>
                <c:pt idx="15">
                  <c:v>1.0673280000000014</c:v>
                </c:pt>
                <c:pt idx="16">
                  <c:v>1.5876000000000019</c:v>
                </c:pt>
                <c:pt idx="17">
                  <c:v>1.9658880000000016</c:v>
                </c:pt>
                <c:pt idx="18">
                  <c:v>2.1366240000000025</c:v>
                </c:pt>
                <c:pt idx="19">
                  <c:v>2.8052640000000033</c:v>
                </c:pt>
                <c:pt idx="20">
                  <c:v>4.5075360000000044</c:v>
                </c:pt>
                <c:pt idx="21">
                  <c:v>6.6412320000000005</c:v>
                </c:pt>
                <c:pt idx="22">
                  <c:v>8.7972960000000047</c:v>
                </c:pt>
                <c:pt idx="23">
                  <c:v>12.529056000000002</c:v>
                </c:pt>
                <c:pt idx="24">
                  <c:v>10.656144000000005</c:v>
                </c:pt>
                <c:pt idx="25">
                  <c:v>15.956160000000004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452288"/>
        <c:axId val="125453824"/>
      </c:scatterChart>
      <c:valAx>
        <c:axId val="125452288"/>
        <c:scaling>
          <c:orientation val="minMax"/>
          <c:max val="190"/>
          <c:min val="7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crossAx val="125453824"/>
        <c:crosses val="autoZero"/>
        <c:crossBetween val="midCat"/>
      </c:valAx>
      <c:valAx>
        <c:axId val="125453824"/>
        <c:scaling>
          <c:orientation val="minMax"/>
        </c:scaling>
        <c:delete val="0"/>
        <c:axPos val="l"/>
        <c:majorGridlines/>
        <c:minorGridlines/>
        <c:numFmt formatCode="General" sourceLinked="1"/>
        <c:majorTickMark val="out"/>
        <c:minorTickMark val="none"/>
        <c:tickLblPos val="nextTo"/>
        <c:crossAx val="125452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6.7771962866047766E-2"/>
          <c:y val="0.1344876770544175"/>
          <c:w val="0.35202491470095931"/>
          <c:h val="0.18654840073995299"/>
        </c:manualLayout>
      </c:layout>
      <c:overlay val="0"/>
      <c:spPr>
        <a:solidFill>
          <a:schemeClr val="bg1"/>
        </a:solidFill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23812</xdr:colOff>
      <xdr:row>1</xdr:row>
      <xdr:rowOff>23812</xdr:rowOff>
    </xdr:from>
    <xdr:to>
      <xdr:col>10</xdr:col>
      <xdr:colOff>481012</xdr:colOff>
      <xdr:row>16</xdr:row>
      <xdr:rowOff>52387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14287</xdr:colOff>
      <xdr:row>1</xdr:row>
      <xdr:rowOff>14287</xdr:rowOff>
    </xdr:from>
    <xdr:to>
      <xdr:col>10</xdr:col>
      <xdr:colOff>471487</xdr:colOff>
      <xdr:row>16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71437</xdr:colOff>
      <xdr:row>1</xdr:row>
      <xdr:rowOff>4761</xdr:rowOff>
    </xdr:from>
    <xdr:to>
      <xdr:col>14</xdr:col>
      <xdr:colOff>533400</xdr:colOff>
      <xdr:row>29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47520</xdr:colOff>
      <xdr:row>0</xdr:row>
      <xdr:rowOff>81000</xdr:rowOff>
    </xdr:from>
    <xdr:to>
      <xdr:col>16</xdr:col>
      <xdr:colOff>37440</xdr:colOff>
      <xdr:row>37</xdr:row>
      <xdr:rowOff>132840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609600</xdr:colOff>
      <xdr:row>1</xdr:row>
      <xdr:rowOff>85725</xdr:rowOff>
    </xdr:from>
    <xdr:to>
      <xdr:col>11</xdr:col>
      <xdr:colOff>504825</xdr:colOff>
      <xdr:row>26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</xdr:row>
      <xdr:rowOff>147636</xdr:rowOff>
    </xdr:from>
    <xdr:to>
      <xdr:col>19</xdr:col>
      <xdr:colOff>457200</xdr:colOff>
      <xdr:row>28</xdr:row>
      <xdr:rowOff>104774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0.00584</cdr:x>
      <cdr:y>0.05171</cdr:y>
    </cdr:from>
    <cdr:to>
      <cdr:x>0.09781</cdr:x>
      <cdr:y>0.14927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38100" y="252415"/>
          <a:ext cx="600076" cy="476250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sz="1100"/>
            <a:t>kcal/</a:t>
          </a:r>
        </a:p>
        <a:p xmlns:a="http://schemas.openxmlformats.org/drawingml/2006/main">
          <a:r>
            <a:rPr lang="en-US" sz="1100"/>
            <a:t>min</a:t>
          </a:r>
        </a:p>
      </cdr:txBody>
    </cdr:sp>
  </cdr:relSizeAnchor>
  <cdr:relSizeAnchor xmlns:cdr="http://schemas.openxmlformats.org/drawingml/2006/chartDrawing">
    <cdr:from>
      <cdr:x>0.6472</cdr:x>
      <cdr:y>0.7948</cdr:y>
    </cdr:from>
    <cdr:to>
      <cdr:x>0.71533</cdr:x>
      <cdr:y>0.87317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4222750" y="3879850"/>
          <a:ext cx="444501" cy="3825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Heart</a:t>
          </a:r>
        </a:p>
        <a:p xmlns:a="http://schemas.openxmlformats.org/drawingml/2006/main">
          <a:r>
            <a:rPr lang="en-US" sz="1100"/>
            <a:t>Rate</a:t>
          </a:r>
        </a:p>
      </cdr:txBody>
    </cdr:sp>
  </cdr:relSizeAnchor>
  <cdr:relSizeAnchor xmlns:cdr="http://schemas.openxmlformats.org/drawingml/2006/chartDrawing">
    <cdr:from>
      <cdr:x>0.55523</cdr:x>
      <cdr:y>0.34407</cdr:y>
    </cdr:from>
    <cdr:to>
      <cdr:x>0.66131</cdr:x>
      <cdr:y>0.43024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622675" y="1679575"/>
          <a:ext cx="692151" cy="4206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Carb</a:t>
          </a:r>
        </a:p>
        <a:p xmlns:a="http://schemas.openxmlformats.org/drawingml/2006/main">
          <a:r>
            <a:rPr lang="en-US" sz="1100"/>
            <a:t>Oxidation</a:t>
          </a:r>
        </a:p>
      </cdr:txBody>
    </cdr:sp>
  </cdr:relSizeAnchor>
  <cdr:relSizeAnchor xmlns:cdr="http://schemas.openxmlformats.org/drawingml/2006/chartDrawing">
    <cdr:from>
      <cdr:x>0.14355</cdr:x>
      <cdr:y>0.53333</cdr:y>
    </cdr:from>
    <cdr:to>
      <cdr:x>0.24964</cdr:x>
      <cdr:y>0.61951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936625" y="2603500"/>
          <a:ext cx="692151" cy="420689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100"/>
            <a:t>Fat</a:t>
          </a:r>
        </a:p>
        <a:p xmlns:a="http://schemas.openxmlformats.org/drawingml/2006/main">
          <a:r>
            <a:rPr lang="en-US" sz="1100"/>
            <a:t>Oxidation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681037</xdr:colOff>
      <xdr:row>0</xdr:row>
      <xdr:rowOff>166686</xdr:rowOff>
    </xdr:from>
    <xdr:to>
      <xdr:col>13</xdr:col>
      <xdr:colOff>542925</xdr:colOff>
      <xdr:row>28</xdr:row>
      <xdr:rowOff>114299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209550</xdr:colOff>
      <xdr:row>20</xdr:row>
      <xdr:rowOff>171450</xdr:rowOff>
    </xdr:from>
    <xdr:ext cx="923925" cy="436786"/>
    <xdr:sp macro="" textlink="">
      <xdr:nvSpPr>
        <xdr:cNvPr id="3" name="TextBox 2"/>
        <xdr:cNvSpPr txBox="1"/>
      </xdr:nvSpPr>
      <xdr:spPr>
        <a:xfrm>
          <a:off x="8343900" y="3790950"/>
          <a:ext cx="923925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Heart Rate</a:t>
          </a:r>
        </a:p>
        <a:p>
          <a:r>
            <a:rPr lang="en-US" sz="1100"/>
            <a:t>(bpm)</a:t>
          </a:r>
        </a:p>
      </xdr:txBody>
    </xdr:sp>
    <xdr:clientData/>
  </xdr:oneCellAnchor>
  <xdr:oneCellAnchor>
    <xdr:from>
      <xdr:col>4</xdr:col>
      <xdr:colOff>238125</xdr:colOff>
      <xdr:row>1</xdr:row>
      <xdr:rowOff>47625</xdr:rowOff>
    </xdr:from>
    <xdr:ext cx="462884" cy="436786"/>
    <xdr:sp macro="" textlink="">
      <xdr:nvSpPr>
        <xdr:cNvPr id="4" name="TextBox 3"/>
        <xdr:cNvSpPr txBox="1"/>
      </xdr:nvSpPr>
      <xdr:spPr>
        <a:xfrm>
          <a:off x="4257675" y="228600"/>
          <a:ext cx="462884" cy="436786"/>
        </a:xfrm>
        <a:prstGeom prst="rect">
          <a:avLst/>
        </a:prstGeom>
        <a:solidFill>
          <a:schemeClr val="bg1"/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kcal/</a:t>
          </a:r>
        </a:p>
        <a:p>
          <a:r>
            <a:rPr lang="en-US" sz="1100"/>
            <a:t>min</a:t>
          </a:r>
        </a:p>
      </xdr:txBody>
    </xdr:sp>
    <xdr:clientData/>
  </xdr:one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0.12521</cdr:x>
      <cdr:y>0.89332</cdr:y>
    </cdr:from>
    <cdr:to>
      <cdr:x>0.7142</cdr:x>
      <cdr:y>0.95543</cdr:y>
    </cdr:to>
    <cdr:sp macro="" textlink="">
      <cdr:nvSpPr>
        <cdr:cNvPr id="2" name="TextBox 5"/>
        <cdr:cNvSpPr txBox="1"/>
      </cdr:nvSpPr>
      <cdr:spPr>
        <a:xfrm xmlns:a="http://schemas.openxmlformats.org/drawingml/2006/main">
          <a:off x="841375" y="4479925"/>
          <a:ext cx="3957943" cy="311496"/>
        </a:xfrm>
        <a:prstGeom xmlns:a="http://schemas.openxmlformats.org/drawingml/2006/main" prst="rect">
          <a:avLst/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Heart Rate (x) vs Fat/Carb Oxidation [kCal/min]</a:t>
          </a:r>
          <a:r>
            <a:rPr lang="en-US" sz="1400" b="1" baseline="0"/>
            <a:t> (y)</a:t>
          </a:r>
          <a:endParaRPr 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zoomScaleNormal="100" workbookViewId="0">
      <selection activeCell="M4" sqref="M4"/>
    </sheetView>
  </sheetViews>
  <sheetFormatPr defaultColWidth="30.75" defaultRowHeight="14.25" x14ac:dyDescent="0.2"/>
  <cols>
    <col min="1" max="1" width="14.375" bestFit="1" customWidth="1"/>
    <col min="2" max="2" width="5.875" bestFit="1" customWidth="1"/>
    <col min="3" max="3" width="8.75" bestFit="1" customWidth="1"/>
    <col min="4" max="4" width="5.875" bestFit="1" customWidth="1"/>
    <col min="5" max="6" width="7.375" bestFit="1" customWidth="1"/>
    <col min="7" max="7" width="4.875" bestFit="1" customWidth="1"/>
    <col min="8" max="8" width="4.75" bestFit="1" customWidth="1"/>
    <col min="9" max="9" width="5.75" bestFit="1" customWidth="1"/>
    <col min="10" max="10" width="7.375" bestFit="1" customWidth="1"/>
    <col min="11" max="11" width="8.75" bestFit="1" customWidth="1"/>
    <col min="12" max="12" width="7.75" bestFit="1" customWidth="1"/>
    <col min="13" max="13" width="5.5" bestFit="1" customWidth="1"/>
    <col min="14" max="14" width="7.75" bestFit="1" customWidth="1"/>
    <col min="15" max="15" width="8" bestFit="1" customWidth="1"/>
    <col min="16" max="16" width="2.125" customWidth="1"/>
    <col min="17" max="17" width="5.375" bestFit="1" customWidth="1"/>
    <col min="18" max="18" width="8.25" bestFit="1" customWidth="1"/>
    <col min="19" max="19" width="10.625" bestFit="1" customWidth="1"/>
    <col min="20" max="20" width="8.5" bestFit="1" customWidth="1"/>
    <col min="21" max="21" width="10.875" bestFit="1" customWidth="1"/>
    <col min="22" max="23" width="10.875" customWidth="1"/>
    <col min="24" max="24" width="2.125" customWidth="1"/>
    <col min="25" max="26" width="9.375" bestFit="1" customWidth="1"/>
    <col min="27" max="27" width="8.75" bestFit="1" customWidth="1"/>
  </cols>
  <sheetData>
    <row r="1" spans="1:27" ht="18.75" x14ac:dyDescent="0.3">
      <c r="A1" s="25" t="s">
        <v>33</v>
      </c>
    </row>
    <row r="2" spans="1:27" x14ac:dyDescent="0.2">
      <c r="A2" t="s">
        <v>34</v>
      </c>
      <c r="B2">
        <v>35</v>
      </c>
      <c r="C2" t="s">
        <v>35</v>
      </c>
    </row>
    <row r="4" spans="1:27" s="22" customFormat="1" ht="42.75" x14ac:dyDescent="0.2">
      <c r="A4" s="20" t="s">
        <v>20</v>
      </c>
      <c r="B4" s="20" t="s">
        <v>21</v>
      </c>
      <c r="C4" s="20" t="s">
        <v>24</v>
      </c>
      <c r="D4" s="21" t="s">
        <v>23</v>
      </c>
      <c r="E4" s="20" t="s">
        <v>22</v>
      </c>
      <c r="F4" s="20" t="s">
        <v>25</v>
      </c>
      <c r="G4" s="22" t="s">
        <v>4</v>
      </c>
      <c r="H4" s="20" t="s">
        <v>28</v>
      </c>
      <c r="I4" s="20" t="s">
        <v>29</v>
      </c>
      <c r="J4" s="22" t="s">
        <v>30</v>
      </c>
      <c r="K4" s="22" t="s">
        <v>31</v>
      </c>
      <c r="L4" s="20" t="s">
        <v>32</v>
      </c>
      <c r="M4" s="15" t="s">
        <v>36</v>
      </c>
      <c r="N4" s="20" t="s">
        <v>26</v>
      </c>
      <c r="O4" s="20" t="s">
        <v>27</v>
      </c>
      <c r="P4" s="23"/>
      <c r="Q4" s="22" t="s">
        <v>0</v>
      </c>
      <c r="R4" s="20" t="s">
        <v>9</v>
      </c>
      <c r="S4" s="20" t="s">
        <v>37</v>
      </c>
      <c r="T4" s="20" t="s">
        <v>38</v>
      </c>
      <c r="U4" s="20" t="s">
        <v>39</v>
      </c>
      <c r="V4" s="20" t="s">
        <v>40</v>
      </c>
      <c r="W4" s="20" t="s">
        <v>41</v>
      </c>
      <c r="X4" s="23"/>
      <c r="Y4" s="22" t="s">
        <v>1</v>
      </c>
      <c r="Z4" s="22" t="s">
        <v>1</v>
      </c>
      <c r="AA4" s="22" t="s">
        <v>3</v>
      </c>
    </row>
    <row r="5" spans="1:27" x14ac:dyDescent="0.2">
      <c r="A5" s="1">
        <v>1.3888888888888888E-2</v>
      </c>
      <c r="B5">
        <v>0.25</v>
      </c>
      <c r="C5">
        <v>2.2999999999999998</v>
      </c>
      <c r="E5">
        <v>0.17</v>
      </c>
      <c r="G5">
        <v>0.71</v>
      </c>
      <c r="M5">
        <v>83</v>
      </c>
      <c r="P5" s="24"/>
      <c r="Q5" s="4">
        <f>1.44*((3.9*B5)+(1.1*E5))</f>
        <v>1.6732799999999999</v>
      </c>
      <c r="R5" s="26">
        <f t="shared" ref="R5:R30" si="0">1-((G5-0.7)/0.3)</f>
        <v>0.96666666666666667</v>
      </c>
      <c r="S5" s="26">
        <f t="shared" ref="S5:S30" si="1">1-R5</f>
        <v>3.3333333333333326E-2</v>
      </c>
      <c r="T5" s="4">
        <f>((R5*Q5)/9)</f>
        <v>0.17972266666666664</v>
      </c>
      <c r="U5" s="4">
        <f t="shared" ref="U5:U30" si="2">(S5*Q5/(4))</f>
        <v>1.3943999999999996E-2</v>
      </c>
      <c r="V5" s="4">
        <f>T5*9</f>
        <v>1.6175039999999998</v>
      </c>
      <c r="W5" s="4">
        <f>U5*4</f>
        <v>5.5775999999999985E-2</v>
      </c>
      <c r="X5" s="24"/>
      <c r="Y5" s="2">
        <f>$C5/$B$2</f>
        <v>6.5714285714285711E-2</v>
      </c>
      <c r="Z5" s="3">
        <f t="shared" ref="Z5:Z30" si="3">Y5</f>
        <v>6.5714285714285711E-2</v>
      </c>
      <c r="AA5">
        <f t="shared" ref="AA5:AA30" si="4">G5*100</f>
        <v>71</v>
      </c>
    </row>
    <row r="6" spans="1:27" x14ac:dyDescent="0.2">
      <c r="A6" s="1">
        <v>2.8472222222222222E-2</v>
      </c>
      <c r="B6">
        <v>0.21</v>
      </c>
      <c r="C6">
        <v>2</v>
      </c>
      <c r="E6">
        <v>0.15</v>
      </c>
      <c r="G6">
        <v>0.72</v>
      </c>
      <c r="M6">
        <v>86</v>
      </c>
      <c r="P6" s="24"/>
      <c r="Q6" s="4">
        <f t="shared" ref="Q6:Q30" si="5">1.44*((3.9*B6)+(1.1*E6))</f>
        <v>1.41696</v>
      </c>
      <c r="R6" s="26">
        <f t="shared" si="0"/>
        <v>0.93333333333333324</v>
      </c>
      <c r="S6" s="26">
        <f t="shared" si="1"/>
        <v>6.6666666666666763E-2</v>
      </c>
      <c r="T6" s="4">
        <f t="shared" ref="T6:T30" si="6">((R6*Q6)/9)</f>
        <v>0.14694399999999999</v>
      </c>
      <c r="U6" s="4">
        <f t="shared" si="2"/>
        <v>2.3616000000000033E-2</v>
      </c>
      <c r="V6" s="4">
        <f t="shared" ref="V6:V30" si="7">T6*9</f>
        <v>1.3224959999999999</v>
      </c>
      <c r="W6" s="4">
        <f t="shared" ref="W6:W30" si="8">U6*4</f>
        <v>9.4464000000000131E-2</v>
      </c>
      <c r="X6" s="24"/>
      <c r="Y6" s="2">
        <f t="shared" ref="Y6:Y30" si="9">C6/$B$32</f>
        <v>5.7142857142857141E-2</v>
      </c>
      <c r="Z6" s="3">
        <f t="shared" si="3"/>
        <v>5.7142857142857141E-2</v>
      </c>
      <c r="AA6">
        <f t="shared" si="4"/>
        <v>72</v>
      </c>
    </row>
    <row r="7" spans="1:27" x14ac:dyDescent="0.2">
      <c r="A7" s="1">
        <v>4.1666666666666664E-2</v>
      </c>
      <c r="B7">
        <v>0.35</v>
      </c>
      <c r="C7">
        <v>3.3</v>
      </c>
      <c r="E7">
        <v>0.26</v>
      </c>
      <c r="G7">
        <v>0.74</v>
      </c>
      <c r="M7">
        <v>80</v>
      </c>
      <c r="P7" s="24"/>
      <c r="Q7" s="4">
        <f t="shared" si="5"/>
        <v>2.37744</v>
      </c>
      <c r="R7" s="26">
        <f t="shared" si="0"/>
        <v>0.86666666666666647</v>
      </c>
      <c r="S7" s="26">
        <f t="shared" si="1"/>
        <v>0.13333333333333353</v>
      </c>
      <c r="T7" s="4">
        <f t="shared" si="6"/>
        <v>0.22893866666666662</v>
      </c>
      <c r="U7" s="4">
        <f t="shared" si="2"/>
        <v>7.924800000000011E-2</v>
      </c>
      <c r="V7" s="4">
        <f t="shared" si="7"/>
        <v>2.0604479999999996</v>
      </c>
      <c r="W7" s="4">
        <f t="shared" si="8"/>
        <v>0.31699200000000044</v>
      </c>
      <c r="X7" s="24"/>
      <c r="Y7" s="2">
        <f t="shared" si="9"/>
        <v>9.4285714285714278E-2</v>
      </c>
      <c r="Z7" s="3">
        <f t="shared" si="3"/>
        <v>9.4285714285714278E-2</v>
      </c>
      <c r="AA7">
        <f t="shared" si="4"/>
        <v>74</v>
      </c>
    </row>
    <row r="8" spans="1:27" x14ac:dyDescent="0.2">
      <c r="A8" s="1">
        <v>5.5555555555555552E-2</v>
      </c>
      <c r="B8">
        <v>0.26</v>
      </c>
      <c r="C8">
        <v>2.5</v>
      </c>
      <c r="E8">
        <v>0.2</v>
      </c>
      <c r="G8">
        <v>0.78</v>
      </c>
      <c r="M8">
        <v>99</v>
      </c>
      <c r="P8" s="24"/>
      <c r="Q8" s="4">
        <f t="shared" si="5"/>
        <v>1.7769599999999999</v>
      </c>
      <c r="R8" s="26">
        <f t="shared" si="0"/>
        <v>0.73333333333333306</v>
      </c>
      <c r="S8" s="26">
        <f t="shared" si="1"/>
        <v>0.26666666666666694</v>
      </c>
      <c r="T8" s="4">
        <f t="shared" si="6"/>
        <v>0.14478933333333327</v>
      </c>
      <c r="U8" s="4">
        <f t="shared" si="2"/>
        <v>0.11846400000000011</v>
      </c>
      <c r="V8" s="4">
        <f t="shared" si="7"/>
        <v>1.3031039999999994</v>
      </c>
      <c r="W8" s="4">
        <f t="shared" si="8"/>
        <v>0.47385600000000044</v>
      </c>
      <c r="X8" s="24"/>
      <c r="Y8" s="2">
        <f t="shared" si="9"/>
        <v>7.1428571428571425E-2</v>
      </c>
      <c r="Z8" s="3">
        <f t="shared" si="3"/>
        <v>7.1428571428571425E-2</v>
      </c>
      <c r="AA8">
        <f t="shared" si="4"/>
        <v>78</v>
      </c>
    </row>
    <row r="9" spans="1:27" x14ac:dyDescent="0.2">
      <c r="A9" s="1">
        <v>7.0138888888888903E-2</v>
      </c>
      <c r="B9">
        <v>0.22</v>
      </c>
      <c r="C9">
        <v>2.1</v>
      </c>
      <c r="E9">
        <v>0.19</v>
      </c>
      <c r="G9">
        <v>0.89</v>
      </c>
      <c r="M9">
        <v>86</v>
      </c>
      <c r="P9" s="24"/>
      <c r="Q9" s="4">
        <f t="shared" si="5"/>
        <v>1.5364799999999998</v>
      </c>
      <c r="R9" s="26">
        <f t="shared" si="0"/>
        <v>0.36666666666666647</v>
      </c>
      <c r="S9" s="26">
        <f t="shared" si="1"/>
        <v>0.63333333333333353</v>
      </c>
      <c r="T9" s="4">
        <f t="shared" si="6"/>
        <v>6.2597333333333297E-2</v>
      </c>
      <c r="U9" s="4">
        <f t="shared" si="2"/>
        <v>0.24327600000000005</v>
      </c>
      <c r="V9" s="4">
        <f t="shared" si="7"/>
        <v>0.56337599999999965</v>
      </c>
      <c r="W9" s="4">
        <f t="shared" si="8"/>
        <v>0.97310400000000019</v>
      </c>
      <c r="X9" s="24"/>
      <c r="Y9" s="2">
        <f t="shared" si="9"/>
        <v>6.0000000000000005E-2</v>
      </c>
      <c r="Z9" s="3">
        <f t="shared" si="3"/>
        <v>6.0000000000000005E-2</v>
      </c>
      <c r="AA9">
        <f t="shared" si="4"/>
        <v>89</v>
      </c>
    </row>
    <row r="10" spans="1:27" x14ac:dyDescent="0.2">
      <c r="A10" s="1">
        <v>8.3333333333333301E-2</v>
      </c>
      <c r="B10">
        <v>0.33</v>
      </c>
      <c r="C10">
        <v>3.2</v>
      </c>
      <c r="E10">
        <v>0.28999999999999998</v>
      </c>
      <c r="G10">
        <v>0.88</v>
      </c>
      <c r="M10">
        <v>92</v>
      </c>
      <c r="P10" s="24"/>
      <c r="Q10" s="4">
        <f t="shared" si="5"/>
        <v>2.3126399999999996</v>
      </c>
      <c r="R10" s="26">
        <f t="shared" si="0"/>
        <v>0.3999999999999998</v>
      </c>
      <c r="S10" s="26">
        <f t="shared" si="1"/>
        <v>0.6000000000000002</v>
      </c>
      <c r="T10" s="4">
        <f t="shared" si="6"/>
        <v>0.10278399999999993</v>
      </c>
      <c r="U10" s="4">
        <f t="shared" si="2"/>
        <v>0.34689600000000004</v>
      </c>
      <c r="V10" s="4">
        <f t="shared" si="7"/>
        <v>0.92505599999999943</v>
      </c>
      <c r="W10" s="4">
        <f t="shared" si="8"/>
        <v>1.3875840000000002</v>
      </c>
      <c r="X10" s="24"/>
      <c r="Y10" s="2">
        <f t="shared" si="9"/>
        <v>9.1428571428571428E-2</v>
      </c>
      <c r="Z10" s="3">
        <f t="shared" si="3"/>
        <v>9.1428571428571428E-2</v>
      </c>
      <c r="AA10">
        <f t="shared" si="4"/>
        <v>88</v>
      </c>
    </row>
    <row r="11" spans="1:27" x14ac:dyDescent="0.2">
      <c r="A11" s="1">
        <v>9.9999999999999992E-2</v>
      </c>
      <c r="B11">
        <v>0.43</v>
      </c>
      <c r="C11">
        <v>4.0999999999999996</v>
      </c>
      <c r="E11">
        <v>0.37</v>
      </c>
      <c r="G11">
        <v>0.87</v>
      </c>
      <c r="M11">
        <v>91</v>
      </c>
      <c r="P11" s="24"/>
      <c r="Q11" s="4">
        <f t="shared" si="5"/>
        <v>3.0009600000000001</v>
      </c>
      <c r="R11" s="26">
        <f t="shared" si="0"/>
        <v>0.43333333333333313</v>
      </c>
      <c r="S11" s="26">
        <f t="shared" si="1"/>
        <v>0.56666666666666687</v>
      </c>
      <c r="T11" s="4">
        <f t="shared" si="6"/>
        <v>0.1444906666666666</v>
      </c>
      <c r="U11" s="4">
        <f t="shared" si="2"/>
        <v>0.42513600000000018</v>
      </c>
      <c r="V11" s="4">
        <f t="shared" si="7"/>
        <v>1.3004159999999994</v>
      </c>
      <c r="W11" s="4">
        <f t="shared" si="8"/>
        <v>1.7005440000000007</v>
      </c>
      <c r="X11" s="24"/>
      <c r="Y11" s="2">
        <f t="shared" si="9"/>
        <v>0.11714285714285713</v>
      </c>
      <c r="Z11" s="3">
        <f t="shared" si="3"/>
        <v>0.11714285714285713</v>
      </c>
      <c r="AA11">
        <f t="shared" si="4"/>
        <v>87</v>
      </c>
    </row>
    <row r="12" spans="1:27" x14ac:dyDescent="0.2">
      <c r="A12" s="1">
        <v>0.111805555555556</v>
      </c>
      <c r="B12">
        <v>0.54</v>
      </c>
      <c r="C12">
        <v>5.0999999999999996</v>
      </c>
      <c r="E12">
        <v>0.46</v>
      </c>
      <c r="G12">
        <v>0.86</v>
      </c>
      <c r="M12">
        <v>110</v>
      </c>
      <c r="P12" s="24"/>
      <c r="Q12" s="4">
        <f t="shared" si="5"/>
        <v>3.7612800000000002</v>
      </c>
      <c r="R12" s="26">
        <f t="shared" si="0"/>
        <v>0.46666666666666656</v>
      </c>
      <c r="S12" s="26">
        <f t="shared" si="1"/>
        <v>0.53333333333333344</v>
      </c>
      <c r="T12" s="4">
        <f t="shared" si="6"/>
        <v>0.1950293333333333</v>
      </c>
      <c r="U12" s="4">
        <f t="shared" si="2"/>
        <v>0.50150400000000017</v>
      </c>
      <c r="V12" s="4">
        <f t="shared" si="7"/>
        <v>1.7552639999999997</v>
      </c>
      <c r="W12" s="4">
        <f t="shared" si="8"/>
        <v>2.0060160000000007</v>
      </c>
      <c r="X12" s="24"/>
      <c r="Y12" s="2">
        <f t="shared" si="9"/>
        <v>0.14571428571428571</v>
      </c>
      <c r="Z12" s="3">
        <f t="shared" si="3"/>
        <v>0.14571428571428571</v>
      </c>
      <c r="AA12">
        <f t="shared" si="4"/>
        <v>86</v>
      </c>
    </row>
    <row r="13" spans="1:27" x14ac:dyDescent="0.2">
      <c r="A13" s="1">
        <v>0.125</v>
      </c>
      <c r="B13">
        <v>0.96</v>
      </c>
      <c r="C13">
        <v>9.1</v>
      </c>
      <c r="E13">
        <v>0.66</v>
      </c>
      <c r="G13">
        <v>0.63</v>
      </c>
      <c r="M13">
        <v>108</v>
      </c>
      <c r="P13" s="24"/>
      <c r="Q13" s="4">
        <f t="shared" si="5"/>
        <v>6.436799999999999</v>
      </c>
      <c r="R13" s="26">
        <f t="shared" si="0"/>
        <v>1.2333333333333332</v>
      </c>
      <c r="S13" s="26">
        <f t="shared" si="1"/>
        <v>-0.23333333333333317</v>
      </c>
      <c r="T13" s="4">
        <f t="shared" si="6"/>
        <v>0.88207999999999975</v>
      </c>
      <c r="U13" s="4">
        <f t="shared" si="2"/>
        <v>-0.3754799999999997</v>
      </c>
      <c r="V13" s="4">
        <f t="shared" si="7"/>
        <v>7.9387199999999982</v>
      </c>
      <c r="W13" s="4">
        <f t="shared" si="8"/>
        <v>-1.5019199999999988</v>
      </c>
      <c r="X13" s="24"/>
      <c r="Y13" s="2">
        <f t="shared" si="9"/>
        <v>0.26</v>
      </c>
      <c r="Z13" s="3">
        <f t="shared" si="3"/>
        <v>0.26</v>
      </c>
      <c r="AA13">
        <f t="shared" si="4"/>
        <v>63</v>
      </c>
    </row>
    <row r="14" spans="1:27" x14ac:dyDescent="0.2">
      <c r="A14" s="1">
        <v>0.13958333333333334</v>
      </c>
      <c r="B14">
        <v>1.17</v>
      </c>
      <c r="C14">
        <v>11.1</v>
      </c>
      <c r="E14">
        <v>0.74</v>
      </c>
      <c r="G14">
        <v>0.63</v>
      </c>
      <c r="M14">
        <v>109</v>
      </c>
      <c r="P14" s="24"/>
      <c r="Q14" s="4">
        <f t="shared" si="5"/>
        <v>7.7428799999999995</v>
      </c>
      <c r="R14" s="26">
        <f t="shared" si="0"/>
        <v>1.2333333333333332</v>
      </c>
      <c r="S14" s="26">
        <f t="shared" si="1"/>
        <v>-0.23333333333333317</v>
      </c>
      <c r="T14" s="4">
        <f t="shared" si="6"/>
        <v>1.0610613333333332</v>
      </c>
      <c r="U14" s="4">
        <f t="shared" si="2"/>
        <v>-0.45166799999999968</v>
      </c>
      <c r="V14" s="4">
        <f t="shared" si="7"/>
        <v>9.5495519999999985</v>
      </c>
      <c r="W14" s="4">
        <f t="shared" si="8"/>
        <v>-1.8066719999999987</v>
      </c>
      <c r="X14" s="24"/>
      <c r="Y14" s="2">
        <f t="shared" si="9"/>
        <v>0.31714285714285712</v>
      </c>
      <c r="Z14" s="3">
        <f t="shared" si="3"/>
        <v>0.31714285714285712</v>
      </c>
      <c r="AA14">
        <f t="shared" si="4"/>
        <v>63</v>
      </c>
    </row>
    <row r="15" spans="1:27" x14ac:dyDescent="0.2">
      <c r="A15" s="1">
        <v>0.19583333333333333</v>
      </c>
      <c r="B15">
        <v>1.41</v>
      </c>
      <c r="C15">
        <v>13.4</v>
      </c>
      <c r="E15">
        <v>0.92</v>
      </c>
      <c r="G15">
        <v>0.66</v>
      </c>
      <c r="M15">
        <v>111</v>
      </c>
      <c r="P15" s="24"/>
      <c r="Q15" s="4">
        <f t="shared" si="5"/>
        <v>9.3758400000000002</v>
      </c>
      <c r="R15" s="26">
        <f t="shared" si="0"/>
        <v>1.1333333333333331</v>
      </c>
      <c r="S15" s="26">
        <f t="shared" si="1"/>
        <v>-0.13333333333333308</v>
      </c>
      <c r="T15" s="4">
        <f t="shared" si="6"/>
        <v>1.1806613333333331</v>
      </c>
      <c r="U15" s="4">
        <f t="shared" si="2"/>
        <v>-0.31252799999999942</v>
      </c>
      <c r="V15" s="4">
        <f t="shared" si="7"/>
        <v>10.625951999999998</v>
      </c>
      <c r="W15" s="4">
        <f t="shared" si="8"/>
        <v>-1.2501119999999977</v>
      </c>
      <c r="X15" s="24"/>
      <c r="Y15" s="2">
        <f t="shared" si="9"/>
        <v>0.38285714285714284</v>
      </c>
      <c r="Z15" s="3">
        <f t="shared" si="3"/>
        <v>0.38285714285714284</v>
      </c>
      <c r="AA15">
        <f t="shared" si="4"/>
        <v>66</v>
      </c>
    </row>
    <row r="16" spans="1:27" x14ac:dyDescent="0.2">
      <c r="A16" s="1">
        <v>0.16805555555555601</v>
      </c>
      <c r="B16">
        <v>1.1299999999999999</v>
      </c>
      <c r="C16">
        <v>10.8</v>
      </c>
      <c r="E16">
        <v>0.78</v>
      </c>
      <c r="G16">
        <v>0.69</v>
      </c>
      <c r="M16">
        <v>109</v>
      </c>
      <c r="P16" s="24"/>
      <c r="Q16" s="4">
        <f t="shared" si="5"/>
        <v>7.5815999999999981</v>
      </c>
      <c r="R16" s="26">
        <f t="shared" si="0"/>
        <v>1.0333333333333334</v>
      </c>
      <c r="S16" s="26">
        <f t="shared" si="1"/>
        <v>-3.3333333333333437E-2</v>
      </c>
      <c r="T16" s="4">
        <f t="shared" si="6"/>
        <v>0.87047999999999992</v>
      </c>
      <c r="U16" s="4">
        <f t="shared" si="2"/>
        <v>-6.318000000000018E-2</v>
      </c>
      <c r="V16" s="4">
        <f t="shared" si="7"/>
        <v>7.8343199999999991</v>
      </c>
      <c r="W16" s="4">
        <f t="shared" si="8"/>
        <v>-0.25272000000000072</v>
      </c>
      <c r="X16" s="24"/>
      <c r="Y16" s="2">
        <f t="shared" si="9"/>
        <v>0.30857142857142861</v>
      </c>
      <c r="Z16" s="3">
        <f t="shared" si="3"/>
        <v>0.30857142857142861</v>
      </c>
      <c r="AA16">
        <f t="shared" si="4"/>
        <v>69</v>
      </c>
    </row>
    <row r="17" spans="1:27" x14ac:dyDescent="0.2">
      <c r="A17" s="1">
        <v>0.18194444444444444</v>
      </c>
      <c r="B17">
        <v>0.93</v>
      </c>
      <c r="C17">
        <v>9.8000000000000007</v>
      </c>
      <c r="E17">
        <v>0.64</v>
      </c>
      <c r="G17">
        <v>0.69</v>
      </c>
      <c r="M17">
        <v>109</v>
      </c>
      <c r="P17" s="24"/>
      <c r="Q17" s="4">
        <f t="shared" si="5"/>
        <v>6.2366400000000004</v>
      </c>
      <c r="R17" s="26">
        <f t="shared" si="0"/>
        <v>1.0333333333333334</v>
      </c>
      <c r="S17" s="26">
        <f t="shared" si="1"/>
        <v>-3.3333333333333437E-2</v>
      </c>
      <c r="T17" s="4">
        <f t="shared" si="6"/>
        <v>0.71605866666666673</v>
      </c>
      <c r="U17" s="4">
        <f t="shared" si="2"/>
        <v>-5.1972000000000164E-2</v>
      </c>
      <c r="V17" s="4">
        <f t="shared" si="7"/>
        <v>6.4445280000000009</v>
      </c>
      <c r="W17" s="4">
        <f t="shared" si="8"/>
        <v>-0.20788800000000066</v>
      </c>
      <c r="X17" s="24"/>
      <c r="Y17" s="2">
        <f t="shared" si="9"/>
        <v>0.28000000000000003</v>
      </c>
      <c r="Z17" s="3">
        <f t="shared" si="3"/>
        <v>0.28000000000000003</v>
      </c>
      <c r="AA17">
        <f t="shared" si="4"/>
        <v>69</v>
      </c>
    </row>
    <row r="18" spans="1:27" x14ac:dyDescent="0.2">
      <c r="A18" s="1">
        <v>0.19513888888888889</v>
      </c>
      <c r="B18">
        <v>1.28</v>
      </c>
      <c r="C18">
        <v>12.1</v>
      </c>
      <c r="E18">
        <v>0.86</v>
      </c>
      <c r="G18">
        <v>0.68</v>
      </c>
      <c r="M18">
        <v>106</v>
      </c>
      <c r="P18" s="24"/>
      <c r="Q18" s="4">
        <f t="shared" si="5"/>
        <v>8.5507200000000001</v>
      </c>
      <c r="R18" s="26">
        <f t="shared" si="0"/>
        <v>1.0666666666666664</v>
      </c>
      <c r="S18" s="26">
        <f t="shared" si="1"/>
        <v>-6.666666666666643E-2</v>
      </c>
      <c r="T18" s="4">
        <f t="shared" si="6"/>
        <v>1.0134186666666665</v>
      </c>
      <c r="U18" s="4">
        <f t="shared" si="2"/>
        <v>-0.1425119999999995</v>
      </c>
      <c r="V18" s="4">
        <f t="shared" si="7"/>
        <v>9.1207679999999982</v>
      </c>
      <c r="W18" s="4">
        <f t="shared" si="8"/>
        <v>-0.570047999999998</v>
      </c>
      <c r="X18" s="24"/>
      <c r="Y18" s="2">
        <f t="shared" si="9"/>
        <v>0.3457142857142857</v>
      </c>
      <c r="Z18" s="3">
        <f t="shared" si="3"/>
        <v>0.3457142857142857</v>
      </c>
      <c r="AA18">
        <f t="shared" si="4"/>
        <v>68</v>
      </c>
    </row>
    <row r="19" spans="1:27" x14ac:dyDescent="0.2">
      <c r="A19" s="1">
        <v>0.20902777777777801</v>
      </c>
      <c r="B19">
        <v>1.1200000000000001</v>
      </c>
      <c r="C19">
        <v>10.6</v>
      </c>
      <c r="E19">
        <v>0.79</v>
      </c>
      <c r="G19">
        <v>0.71</v>
      </c>
      <c r="M19">
        <v>112</v>
      </c>
      <c r="P19" s="24"/>
      <c r="Q19" s="4">
        <f t="shared" si="5"/>
        <v>7.5412799999999995</v>
      </c>
      <c r="R19" s="26">
        <f t="shared" si="0"/>
        <v>0.96666666666666667</v>
      </c>
      <c r="S19" s="26">
        <f t="shared" si="1"/>
        <v>3.3333333333333326E-2</v>
      </c>
      <c r="T19" s="4">
        <f t="shared" si="6"/>
        <v>0.80998933333333334</v>
      </c>
      <c r="U19" s="4">
        <f t="shared" si="2"/>
        <v>6.2843999999999983E-2</v>
      </c>
      <c r="V19" s="4">
        <f t="shared" si="7"/>
        <v>7.2899039999999999</v>
      </c>
      <c r="W19" s="4">
        <f t="shared" si="8"/>
        <v>0.25137599999999993</v>
      </c>
      <c r="X19" s="24"/>
      <c r="Y19" s="2">
        <f t="shared" si="9"/>
        <v>0.30285714285714282</v>
      </c>
      <c r="Z19" s="3">
        <f t="shared" si="3"/>
        <v>0.30285714285714282</v>
      </c>
      <c r="AA19">
        <f t="shared" si="4"/>
        <v>71</v>
      </c>
    </row>
    <row r="20" spans="1:27" x14ac:dyDescent="0.2">
      <c r="A20" s="1">
        <v>0.22361111111111101</v>
      </c>
      <c r="B20">
        <v>1.18</v>
      </c>
      <c r="C20">
        <v>11.2</v>
      </c>
      <c r="E20">
        <v>0.87</v>
      </c>
      <c r="G20">
        <v>0.74</v>
      </c>
      <c r="M20">
        <v>113</v>
      </c>
      <c r="P20" s="24"/>
      <c r="Q20" s="4">
        <f t="shared" si="5"/>
        <v>8.0049599999999987</v>
      </c>
      <c r="R20" s="26">
        <f t="shared" si="0"/>
        <v>0.86666666666666647</v>
      </c>
      <c r="S20" s="26">
        <f t="shared" si="1"/>
        <v>0.13333333333333353</v>
      </c>
      <c r="T20" s="4">
        <f t="shared" si="6"/>
        <v>0.77084799999999964</v>
      </c>
      <c r="U20" s="4">
        <f t="shared" si="2"/>
        <v>0.26683200000000035</v>
      </c>
      <c r="V20" s="4">
        <f t="shared" si="7"/>
        <v>6.9376319999999971</v>
      </c>
      <c r="W20" s="4">
        <f t="shared" si="8"/>
        <v>1.0673280000000014</v>
      </c>
      <c r="X20" s="24"/>
      <c r="Y20" s="2">
        <f t="shared" si="9"/>
        <v>0.32</v>
      </c>
      <c r="Z20" s="3">
        <f t="shared" si="3"/>
        <v>0.32</v>
      </c>
      <c r="AA20">
        <f t="shared" si="4"/>
        <v>74</v>
      </c>
    </row>
    <row r="21" spans="1:27" x14ac:dyDescent="0.2">
      <c r="A21" s="1">
        <v>0.23611111111111099</v>
      </c>
      <c r="B21">
        <v>1.4</v>
      </c>
      <c r="C21">
        <v>13.3</v>
      </c>
      <c r="E21">
        <v>1.05</v>
      </c>
      <c r="G21">
        <v>0.75</v>
      </c>
      <c r="M21">
        <v>125</v>
      </c>
      <c r="P21" s="24"/>
      <c r="Q21" s="4">
        <f t="shared" si="5"/>
        <v>9.5256000000000007</v>
      </c>
      <c r="R21" s="26">
        <f t="shared" si="0"/>
        <v>0.83333333333333315</v>
      </c>
      <c r="S21" s="26">
        <f t="shared" si="1"/>
        <v>0.16666666666666685</v>
      </c>
      <c r="T21" s="4">
        <f t="shared" si="6"/>
        <v>0.8819999999999999</v>
      </c>
      <c r="U21" s="4">
        <f t="shared" si="2"/>
        <v>0.39690000000000047</v>
      </c>
      <c r="V21" s="4">
        <f t="shared" si="7"/>
        <v>7.9379999999999988</v>
      </c>
      <c r="W21" s="4">
        <f t="shared" si="8"/>
        <v>1.5876000000000019</v>
      </c>
      <c r="X21" s="24"/>
      <c r="Y21" s="2">
        <f t="shared" si="9"/>
        <v>0.38</v>
      </c>
      <c r="Z21" s="3">
        <f t="shared" si="3"/>
        <v>0.38</v>
      </c>
      <c r="AA21">
        <f t="shared" si="4"/>
        <v>75</v>
      </c>
    </row>
    <row r="22" spans="1:27" x14ac:dyDescent="0.2">
      <c r="A22" s="1">
        <v>0.25</v>
      </c>
      <c r="B22">
        <v>1.44</v>
      </c>
      <c r="C22">
        <v>13.7</v>
      </c>
      <c r="E22">
        <v>1.1000000000000001</v>
      </c>
      <c r="G22">
        <v>0.76</v>
      </c>
      <c r="M22">
        <v>125</v>
      </c>
      <c r="P22" s="24"/>
      <c r="Q22" s="4">
        <f t="shared" si="5"/>
        <v>9.82944</v>
      </c>
      <c r="R22" s="26">
        <f t="shared" si="0"/>
        <v>0.79999999999999982</v>
      </c>
      <c r="S22" s="26">
        <f t="shared" si="1"/>
        <v>0.20000000000000018</v>
      </c>
      <c r="T22" s="4">
        <f t="shared" si="6"/>
        <v>0.87372799999999984</v>
      </c>
      <c r="U22" s="4">
        <f t="shared" si="2"/>
        <v>0.49147200000000041</v>
      </c>
      <c r="V22" s="4">
        <f t="shared" si="7"/>
        <v>7.8635519999999985</v>
      </c>
      <c r="W22" s="4">
        <f t="shared" si="8"/>
        <v>1.9658880000000016</v>
      </c>
      <c r="X22" s="24"/>
      <c r="Y22" s="2">
        <f t="shared" si="9"/>
        <v>0.3914285714285714</v>
      </c>
      <c r="Z22" s="3">
        <f t="shared" si="3"/>
        <v>0.3914285714285714</v>
      </c>
      <c r="AA22">
        <f t="shared" si="4"/>
        <v>76</v>
      </c>
    </row>
    <row r="23" spans="1:27" x14ac:dyDescent="0.2">
      <c r="A23" s="1">
        <v>0.26388888888888901</v>
      </c>
      <c r="B23">
        <v>1.34</v>
      </c>
      <c r="C23">
        <v>12.7</v>
      </c>
      <c r="E23">
        <v>1.03</v>
      </c>
      <c r="G23">
        <v>0.77</v>
      </c>
      <c r="M23">
        <v>127</v>
      </c>
      <c r="P23" s="24"/>
      <c r="Q23" s="4">
        <f t="shared" si="5"/>
        <v>9.1569599999999998</v>
      </c>
      <c r="R23" s="26">
        <f t="shared" si="0"/>
        <v>0.76666666666666639</v>
      </c>
      <c r="S23" s="26">
        <f t="shared" si="1"/>
        <v>0.23333333333333361</v>
      </c>
      <c r="T23" s="4">
        <f t="shared" si="6"/>
        <v>0.78003733333333303</v>
      </c>
      <c r="U23" s="4">
        <f t="shared" si="2"/>
        <v>0.53415600000000063</v>
      </c>
      <c r="V23" s="4">
        <f t="shared" si="7"/>
        <v>7.0203359999999968</v>
      </c>
      <c r="W23" s="4">
        <f t="shared" si="8"/>
        <v>2.1366240000000025</v>
      </c>
      <c r="X23" s="24"/>
      <c r="Y23" s="2">
        <f t="shared" si="9"/>
        <v>0.36285714285714282</v>
      </c>
      <c r="Z23" s="3">
        <f t="shared" si="3"/>
        <v>0.36285714285714282</v>
      </c>
      <c r="AA23">
        <f t="shared" si="4"/>
        <v>77</v>
      </c>
    </row>
    <row r="24" spans="1:27" x14ac:dyDescent="0.2">
      <c r="A24" s="1">
        <v>0.27916666666666701</v>
      </c>
      <c r="B24">
        <v>1.76</v>
      </c>
      <c r="C24">
        <v>16.8</v>
      </c>
      <c r="E24">
        <v>1.35</v>
      </c>
      <c r="G24">
        <v>0.77</v>
      </c>
      <c r="M24">
        <v>129</v>
      </c>
      <c r="P24" s="24"/>
      <c r="Q24" s="4">
        <f t="shared" si="5"/>
        <v>12.02256</v>
      </c>
      <c r="R24" s="26">
        <f t="shared" si="0"/>
        <v>0.76666666666666639</v>
      </c>
      <c r="S24" s="26">
        <f t="shared" si="1"/>
        <v>0.23333333333333361</v>
      </c>
      <c r="T24" s="4">
        <f t="shared" si="6"/>
        <v>1.0241439999999997</v>
      </c>
      <c r="U24" s="4">
        <f t="shared" si="2"/>
        <v>0.70131600000000083</v>
      </c>
      <c r="V24" s="4">
        <f t="shared" si="7"/>
        <v>9.2172959999999975</v>
      </c>
      <c r="W24" s="4">
        <f t="shared" si="8"/>
        <v>2.8052640000000033</v>
      </c>
      <c r="X24" s="24"/>
      <c r="Y24" s="2">
        <f t="shared" si="9"/>
        <v>0.48000000000000004</v>
      </c>
      <c r="Z24" s="3">
        <f t="shared" si="3"/>
        <v>0.48000000000000004</v>
      </c>
      <c r="AA24">
        <f t="shared" si="4"/>
        <v>77</v>
      </c>
    </row>
    <row r="25" spans="1:27" x14ac:dyDescent="0.2">
      <c r="A25" s="1">
        <v>0.29305555555555601</v>
      </c>
      <c r="B25">
        <v>1.78</v>
      </c>
      <c r="C25">
        <v>16.899999999999999</v>
      </c>
      <c r="E25">
        <v>1.45</v>
      </c>
      <c r="G25">
        <v>0.81</v>
      </c>
      <c r="M25">
        <v>135</v>
      </c>
      <c r="P25" s="24"/>
      <c r="Q25" s="4">
        <f t="shared" si="5"/>
        <v>12.293280000000001</v>
      </c>
      <c r="R25" s="26">
        <f t="shared" si="0"/>
        <v>0.63333333333333297</v>
      </c>
      <c r="S25" s="26">
        <f t="shared" si="1"/>
        <v>0.36666666666666703</v>
      </c>
      <c r="T25" s="4">
        <f t="shared" si="6"/>
        <v>0.86508266666666633</v>
      </c>
      <c r="U25" s="4">
        <f t="shared" si="2"/>
        <v>1.1268840000000011</v>
      </c>
      <c r="V25" s="4">
        <f t="shared" si="7"/>
        <v>7.7857439999999967</v>
      </c>
      <c r="W25" s="4">
        <f t="shared" si="8"/>
        <v>4.5075360000000044</v>
      </c>
      <c r="X25" s="24"/>
      <c r="Y25" s="2">
        <f t="shared" si="9"/>
        <v>0.48285714285714282</v>
      </c>
      <c r="Z25" s="3">
        <f t="shared" si="3"/>
        <v>0.48285714285714282</v>
      </c>
      <c r="AA25">
        <f t="shared" si="4"/>
        <v>81</v>
      </c>
    </row>
    <row r="26" spans="1:27" x14ac:dyDescent="0.2">
      <c r="A26" s="1">
        <v>0.30625000000000002</v>
      </c>
      <c r="B26">
        <v>2.21</v>
      </c>
      <c r="C26">
        <v>21</v>
      </c>
      <c r="E26">
        <v>1.84</v>
      </c>
      <c r="G26">
        <v>0.83</v>
      </c>
      <c r="M26">
        <v>138</v>
      </c>
      <c r="P26" s="24"/>
      <c r="Q26" s="4">
        <f t="shared" si="5"/>
        <v>15.32592</v>
      </c>
      <c r="R26" s="26">
        <f t="shared" si="0"/>
        <v>0.56666666666666665</v>
      </c>
      <c r="S26" s="26">
        <f t="shared" si="1"/>
        <v>0.43333333333333335</v>
      </c>
      <c r="T26" s="4">
        <f t="shared" si="6"/>
        <v>0.96496533333333323</v>
      </c>
      <c r="U26" s="4">
        <f t="shared" si="2"/>
        <v>1.6603080000000001</v>
      </c>
      <c r="V26" s="4">
        <f t="shared" si="7"/>
        <v>8.6846879999999995</v>
      </c>
      <c r="W26" s="4">
        <f t="shared" si="8"/>
        <v>6.6412320000000005</v>
      </c>
      <c r="X26" s="24"/>
      <c r="Y26" s="2">
        <f t="shared" si="9"/>
        <v>0.6</v>
      </c>
      <c r="Z26" s="3">
        <f t="shared" si="3"/>
        <v>0.6</v>
      </c>
      <c r="AA26">
        <f t="shared" si="4"/>
        <v>83</v>
      </c>
    </row>
    <row r="27" spans="1:27" x14ac:dyDescent="0.2">
      <c r="A27" s="1">
        <v>0.32152777777777802</v>
      </c>
      <c r="B27">
        <v>2.2200000000000002</v>
      </c>
      <c r="C27">
        <v>21.1</v>
      </c>
      <c r="E27">
        <v>1.93</v>
      </c>
      <c r="G27">
        <v>0.87</v>
      </c>
      <c r="M27">
        <v>147</v>
      </c>
      <c r="P27" s="24"/>
      <c r="Q27" s="4">
        <f t="shared" si="5"/>
        <v>15.524640000000003</v>
      </c>
      <c r="R27" s="26">
        <f t="shared" si="0"/>
        <v>0.43333333333333313</v>
      </c>
      <c r="S27" s="26">
        <f t="shared" si="1"/>
        <v>0.56666666666666687</v>
      </c>
      <c r="T27" s="4">
        <f t="shared" si="6"/>
        <v>0.74748266666666652</v>
      </c>
      <c r="U27" s="4">
        <f t="shared" si="2"/>
        <v>2.1993240000000012</v>
      </c>
      <c r="V27" s="4">
        <f t="shared" si="7"/>
        <v>6.7273439999999987</v>
      </c>
      <c r="W27" s="4">
        <f t="shared" si="8"/>
        <v>8.7972960000000047</v>
      </c>
      <c r="X27" s="24"/>
      <c r="Y27" s="2">
        <f t="shared" si="9"/>
        <v>0.60285714285714287</v>
      </c>
      <c r="Z27" s="3">
        <f t="shared" si="3"/>
        <v>0.60285714285714287</v>
      </c>
      <c r="AA27">
        <f t="shared" si="4"/>
        <v>87</v>
      </c>
    </row>
    <row r="28" spans="1:27" x14ac:dyDescent="0.2">
      <c r="A28" s="1">
        <v>0.33333333333333298</v>
      </c>
      <c r="B28">
        <v>2.84</v>
      </c>
      <c r="C28">
        <v>27</v>
      </c>
      <c r="E28">
        <v>2.42</v>
      </c>
      <c r="G28">
        <v>0.89</v>
      </c>
      <c r="M28">
        <v>155</v>
      </c>
      <c r="P28" s="24"/>
      <c r="Q28" s="4">
        <f t="shared" si="5"/>
        <v>19.782719999999998</v>
      </c>
      <c r="R28" s="26">
        <f t="shared" si="0"/>
        <v>0.36666666666666647</v>
      </c>
      <c r="S28" s="26">
        <f t="shared" si="1"/>
        <v>0.63333333333333353</v>
      </c>
      <c r="T28" s="4">
        <f t="shared" si="6"/>
        <v>0.80596266666666616</v>
      </c>
      <c r="U28" s="4">
        <f t="shared" si="2"/>
        <v>3.1322640000000006</v>
      </c>
      <c r="V28" s="4">
        <f t="shared" si="7"/>
        <v>7.2536639999999952</v>
      </c>
      <c r="W28" s="4">
        <f t="shared" si="8"/>
        <v>12.529056000000002</v>
      </c>
      <c r="X28" s="24"/>
      <c r="Y28" s="2">
        <f t="shared" si="9"/>
        <v>0.77142857142857146</v>
      </c>
      <c r="Z28" s="3">
        <f t="shared" si="3"/>
        <v>0.77142857142857146</v>
      </c>
      <c r="AA28">
        <f t="shared" si="4"/>
        <v>89</v>
      </c>
    </row>
    <row r="29" spans="1:27" x14ac:dyDescent="0.2">
      <c r="A29" s="1">
        <v>0.34930555555555598</v>
      </c>
      <c r="B29">
        <v>2.68</v>
      </c>
      <c r="C29">
        <v>25.4</v>
      </c>
      <c r="E29">
        <v>2.37</v>
      </c>
      <c r="G29">
        <v>0.87</v>
      </c>
      <c r="M29">
        <v>155</v>
      </c>
      <c r="P29" s="24"/>
      <c r="Q29" s="4">
        <f t="shared" si="5"/>
        <v>18.804960000000001</v>
      </c>
      <c r="R29" s="26">
        <f t="shared" si="0"/>
        <v>0.43333333333333313</v>
      </c>
      <c r="S29" s="26">
        <f t="shared" si="1"/>
        <v>0.56666666666666687</v>
      </c>
      <c r="T29" s="4">
        <f t="shared" si="6"/>
        <v>0.90542399999999956</v>
      </c>
      <c r="U29" s="4">
        <f t="shared" si="2"/>
        <v>2.6640360000000012</v>
      </c>
      <c r="V29" s="4">
        <f t="shared" si="7"/>
        <v>8.1488159999999965</v>
      </c>
      <c r="W29" s="4">
        <f t="shared" si="8"/>
        <v>10.656144000000005</v>
      </c>
      <c r="X29" s="24"/>
      <c r="Y29" s="2">
        <f t="shared" si="9"/>
        <v>0.72571428571428565</v>
      </c>
      <c r="Z29" s="3">
        <f t="shared" si="3"/>
        <v>0.72571428571428565</v>
      </c>
      <c r="AA29">
        <f t="shared" si="4"/>
        <v>87</v>
      </c>
    </row>
    <row r="30" spans="1:27" x14ac:dyDescent="0.2">
      <c r="A30" s="1">
        <v>0.36180555555555599</v>
      </c>
      <c r="B30">
        <v>3.11</v>
      </c>
      <c r="C30">
        <v>29.6</v>
      </c>
      <c r="E30">
        <v>2.71</v>
      </c>
      <c r="G30">
        <v>0.92</v>
      </c>
      <c r="M30">
        <v>163</v>
      </c>
      <c r="P30" s="24"/>
      <c r="Q30" s="4">
        <f t="shared" si="5"/>
        <v>21.758399999999998</v>
      </c>
      <c r="R30" s="26">
        <f t="shared" si="0"/>
        <v>0.26666666666666639</v>
      </c>
      <c r="S30" s="26">
        <f t="shared" si="1"/>
        <v>0.73333333333333361</v>
      </c>
      <c r="T30" s="4">
        <f t="shared" si="6"/>
        <v>0.64469333333333256</v>
      </c>
      <c r="U30" s="4">
        <f t="shared" si="2"/>
        <v>3.989040000000001</v>
      </c>
      <c r="V30" s="4">
        <f t="shared" si="7"/>
        <v>5.8022399999999932</v>
      </c>
      <c r="W30" s="4">
        <f t="shared" si="8"/>
        <v>15.956160000000004</v>
      </c>
      <c r="X30" s="24"/>
      <c r="Y30" s="2">
        <f t="shared" si="9"/>
        <v>0.84571428571428575</v>
      </c>
      <c r="Z30" s="3">
        <f t="shared" si="3"/>
        <v>0.84571428571428575</v>
      </c>
      <c r="AA30">
        <f t="shared" si="4"/>
        <v>92</v>
      </c>
    </row>
    <row r="31" spans="1:27" x14ac:dyDescent="0.2">
      <c r="A31" s="1"/>
    </row>
    <row r="32" spans="1:27" x14ac:dyDescent="0.2">
      <c r="A32" s="1" t="s">
        <v>5</v>
      </c>
      <c r="B32">
        <v>35</v>
      </c>
    </row>
  </sheetData>
  <pageMargins left="0" right="0" top="0.39374999999999999" bottom="0.39374999999999999" header="0" footer="0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/>
  </sheetViews>
  <sheetFormatPr defaultRowHeight="14.25" x14ac:dyDescent="0.2"/>
  <sheetData>
    <row r="1" spans="1:2" x14ac:dyDescent="0.2">
      <c r="A1" t="str">
        <f>VO2max!M4</f>
        <v>HR
[bpm]</v>
      </c>
      <c r="B1" t="str">
        <f>VO2max!Y4</f>
        <v>%VO2Max</v>
      </c>
    </row>
    <row r="2" spans="1:2" x14ac:dyDescent="0.2">
      <c r="A2">
        <f>VO2max!M5</f>
        <v>83</v>
      </c>
      <c r="B2" s="26">
        <f>VO2max!Y5</f>
        <v>6.5714285714285711E-2</v>
      </c>
    </row>
    <row r="3" spans="1:2" x14ac:dyDescent="0.2">
      <c r="A3">
        <f>VO2max!M6</f>
        <v>86</v>
      </c>
      <c r="B3" s="26">
        <f>VO2max!Y6</f>
        <v>5.7142857142857141E-2</v>
      </c>
    </row>
    <row r="4" spans="1:2" x14ac:dyDescent="0.2">
      <c r="A4">
        <f>VO2max!M7</f>
        <v>80</v>
      </c>
      <c r="B4" s="26">
        <f>VO2max!Y7</f>
        <v>9.4285714285714278E-2</v>
      </c>
    </row>
    <row r="5" spans="1:2" x14ac:dyDescent="0.2">
      <c r="A5">
        <f>VO2max!M8</f>
        <v>99</v>
      </c>
      <c r="B5" s="26">
        <f>VO2max!Y8</f>
        <v>7.1428571428571425E-2</v>
      </c>
    </row>
    <row r="6" spans="1:2" x14ac:dyDescent="0.2">
      <c r="A6">
        <f>VO2max!M9</f>
        <v>86</v>
      </c>
      <c r="B6" s="26">
        <f>VO2max!Y9</f>
        <v>6.0000000000000005E-2</v>
      </c>
    </row>
    <row r="7" spans="1:2" x14ac:dyDescent="0.2">
      <c r="A7">
        <f>VO2max!M10</f>
        <v>92</v>
      </c>
      <c r="B7" s="26">
        <f>VO2max!Y10</f>
        <v>9.1428571428571428E-2</v>
      </c>
    </row>
    <row r="8" spans="1:2" x14ac:dyDescent="0.2">
      <c r="A8">
        <f>VO2max!M11</f>
        <v>91</v>
      </c>
      <c r="B8" s="26">
        <f>VO2max!Y11</f>
        <v>0.11714285714285713</v>
      </c>
    </row>
    <row r="9" spans="1:2" x14ac:dyDescent="0.2">
      <c r="A9">
        <f>VO2max!M12</f>
        <v>110</v>
      </c>
      <c r="B9" s="26">
        <f>VO2max!Y12</f>
        <v>0.14571428571428571</v>
      </c>
    </row>
    <row r="10" spans="1:2" x14ac:dyDescent="0.2">
      <c r="A10">
        <f>VO2max!M13</f>
        <v>108</v>
      </c>
      <c r="B10" s="26">
        <f>VO2max!Y13</f>
        <v>0.26</v>
      </c>
    </row>
    <row r="11" spans="1:2" x14ac:dyDescent="0.2">
      <c r="A11">
        <f>VO2max!M14</f>
        <v>109</v>
      </c>
      <c r="B11" s="26">
        <f>VO2max!Y14</f>
        <v>0.31714285714285712</v>
      </c>
    </row>
    <row r="12" spans="1:2" x14ac:dyDescent="0.2">
      <c r="A12">
        <f>VO2max!M15</f>
        <v>111</v>
      </c>
      <c r="B12" s="26">
        <f>VO2max!Y15</f>
        <v>0.38285714285714284</v>
      </c>
    </row>
    <row r="13" spans="1:2" x14ac:dyDescent="0.2">
      <c r="A13">
        <f>VO2max!M16</f>
        <v>109</v>
      </c>
      <c r="B13" s="26">
        <f>VO2max!Y16</f>
        <v>0.30857142857142861</v>
      </c>
    </row>
    <row r="14" spans="1:2" x14ac:dyDescent="0.2">
      <c r="A14">
        <f>VO2max!M17</f>
        <v>109</v>
      </c>
      <c r="B14" s="26">
        <f>VO2max!Y17</f>
        <v>0.28000000000000003</v>
      </c>
    </row>
    <row r="15" spans="1:2" x14ac:dyDescent="0.2">
      <c r="A15">
        <f>VO2max!M18</f>
        <v>106</v>
      </c>
      <c r="B15" s="26">
        <f>VO2max!Y18</f>
        <v>0.3457142857142857</v>
      </c>
    </row>
    <row r="16" spans="1:2" x14ac:dyDescent="0.2">
      <c r="A16">
        <f>VO2max!M19</f>
        <v>112</v>
      </c>
      <c r="B16" s="26">
        <f>VO2max!Y19</f>
        <v>0.30285714285714282</v>
      </c>
    </row>
    <row r="17" spans="1:2" x14ac:dyDescent="0.2">
      <c r="A17">
        <f>VO2max!M20</f>
        <v>113</v>
      </c>
      <c r="B17" s="26">
        <f>VO2max!Y20</f>
        <v>0.32</v>
      </c>
    </row>
    <row r="18" spans="1:2" x14ac:dyDescent="0.2">
      <c r="A18">
        <f>VO2max!M21</f>
        <v>125</v>
      </c>
      <c r="B18" s="26">
        <f>VO2max!Y21</f>
        <v>0.38</v>
      </c>
    </row>
    <row r="19" spans="1:2" x14ac:dyDescent="0.2">
      <c r="A19">
        <f>VO2max!M22</f>
        <v>125</v>
      </c>
      <c r="B19" s="26">
        <f>VO2max!Y22</f>
        <v>0.3914285714285714</v>
      </c>
    </row>
    <row r="20" spans="1:2" x14ac:dyDescent="0.2">
      <c r="A20">
        <f>VO2max!M23</f>
        <v>127</v>
      </c>
      <c r="B20" s="26">
        <f>VO2max!Y23</f>
        <v>0.36285714285714282</v>
      </c>
    </row>
    <row r="21" spans="1:2" x14ac:dyDescent="0.2">
      <c r="A21">
        <f>VO2max!M24</f>
        <v>129</v>
      </c>
      <c r="B21" s="26">
        <f>VO2max!Y24</f>
        <v>0.48000000000000004</v>
      </c>
    </row>
    <row r="22" spans="1:2" x14ac:dyDescent="0.2">
      <c r="A22">
        <f>VO2max!M25</f>
        <v>135</v>
      </c>
      <c r="B22" s="26">
        <f>VO2max!Y25</f>
        <v>0.48285714285714282</v>
      </c>
    </row>
    <row r="23" spans="1:2" x14ac:dyDescent="0.2">
      <c r="A23">
        <f>VO2max!M26</f>
        <v>138</v>
      </c>
      <c r="B23" s="26">
        <f>VO2max!Y26</f>
        <v>0.6</v>
      </c>
    </row>
    <row r="24" spans="1:2" x14ac:dyDescent="0.2">
      <c r="A24">
        <f>VO2max!M27</f>
        <v>147</v>
      </c>
      <c r="B24" s="26">
        <f>VO2max!Y27</f>
        <v>0.60285714285714287</v>
      </c>
    </row>
    <row r="25" spans="1:2" x14ac:dyDescent="0.2">
      <c r="A25">
        <f>VO2max!M28</f>
        <v>155</v>
      </c>
      <c r="B25" s="26">
        <f>VO2max!Y28</f>
        <v>0.77142857142857146</v>
      </c>
    </row>
    <row r="26" spans="1:2" x14ac:dyDescent="0.2">
      <c r="A26">
        <f>VO2max!M29</f>
        <v>155</v>
      </c>
      <c r="B26" s="26">
        <f>VO2max!Y29</f>
        <v>0.72571428571428565</v>
      </c>
    </row>
    <row r="27" spans="1:2" x14ac:dyDescent="0.2">
      <c r="A27">
        <f>VO2max!M30</f>
        <v>163</v>
      </c>
      <c r="B27" s="26">
        <f>VO2max!Y30</f>
        <v>0.84571428571428575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" sqref="B1"/>
    </sheetView>
  </sheetViews>
  <sheetFormatPr defaultRowHeight="14.25" x14ac:dyDescent="0.2"/>
  <cols>
    <col min="1" max="1" width="9.5" bestFit="1" customWidth="1"/>
    <col min="2" max="2" width="13.375" bestFit="1" customWidth="1"/>
  </cols>
  <sheetData>
    <row r="1" spans="1:2" x14ac:dyDescent="0.2">
      <c r="A1" t="str">
        <f>VO2max!M4</f>
        <v>HR
[bpm]</v>
      </c>
      <c r="B1" t="str">
        <f>VO2max!T4</f>
        <v>FatOx 
[g/min]</v>
      </c>
    </row>
    <row r="2" spans="1:2" x14ac:dyDescent="0.2">
      <c r="A2">
        <f>VO2max!M5</f>
        <v>83</v>
      </c>
      <c r="B2" s="19">
        <f>VO2max!T5</f>
        <v>0.17972266666666664</v>
      </c>
    </row>
    <row r="3" spans="1:2" x14ac:dyDescent="0.2">
      <c r="A3">
        <f>VO2max!M6</f>
        <v>86</v>
      </c>
      <c r="B3" s="19">
        <f>VO2max!T6</f>
        <v>0.14694399999999999</v>
      </c>
    </row>
    <row r="4" spans="1:2" x14ac:dyDescent="0.2">
      <c r="A4">
        <f>VO2max!M7</f>
        <v>80</v>
      </c>
      <c r="B4" s="19">
        <f>VO2max!T7</f>
        <v>0.22893866666666662</v>
      </c>
    </row>
    <row r="5" spans="1:2" x14ac:dyDescent="0.2">
      <c r="A5">
        <f>VO2max!M8</f>
        <v>99</v>
      </c>
      <c r="B5" s="19">
        <f>VO2max!T8</f>
        <v>0.14478933333333327</v>
      </c>
    </row>
    <row r="6" spans="1:2" x14ac:dyDescent="0.2">
      <c r="A6">
        <f>VO2max!M9</f>
        <v>86</v>
      </c>
      <c r="B6" s="19">
        <f>VO2max!T9</f>
        <v>6.2597333333333297E-2</v>
      </c>
    </row>
    <row r="7" spans="1:2" x14ac:dyDescent="0.2">
      <c r="A7">
        <f>VO2max!M10</f>
        <v>92</v>
      </c>
      <c r="B7" s="19">
        <f>VO2max!T10</f>
        <v>0.10278399999999993</v>
      </c>
    </row>
    <row r="8" spans="1:2" x14ac:dyDescent="0.2">
      <c r="A8">
        <f>VO2max!M11</f>
        <v>91</v>
      </c>
      <c r="B8" s="19">
        <f>VO2max!T11</f>
        <v>0.1444906666666666</v>
      </c>
    </row>
    <row r="9" spans="1:2" x14ac:dyDescent="0.2">
      <c r="A9">
        <f>VO2max!M12</f>
        <v>110</v>
      </c>
      <c r="B9" s="19">
        <f>VO2max!T12</f>
        <v>0.1950293333333333</v>
      </c>
    </row>
    <row r="10" spans="1:2" x14ac:dyDescent="0.2">
      <c r="A10">
        <f>VO2max!M13</f>
        <v>108</v>
      </c>
      <c r="B10" s="19">
        <f>VO2max!T13</f>
        <v>0.88207999999999975</v>
      </c>
    </row>
    <row r="11" spans="1:2" x14ac:dyDescent="0.2">
      <c r="A11">
        <f>VO2max!M14</f>
        <v>109</v>
      </c>
      <c r="B11" s="19">
        <f>VO2max!T14</f>
        <v>1.0610613333333332</v>
      </c>
    </row>
    <row r="12" spans="1:2" x14ac:dyDescent="0.2">
      <c r="A12">
        <f>VO2max!M15</f>
        <v>111</v>
      </c>
      <c r="B12" s="19">
        <f>VO2max!T15</f>
        <v>1.1806613333333331</v>
      </c>
    </row>
    <row r="13" spans="1:2" x14ac:dyDescent="0.2">
      <c r="A13">
        <f>VO2max!M16</f>
        <v>109</v>
      </c>
      <c r="B13" s="19">
        <f>VO2max!T16</f>
        <v>0.87047999999999992</v>
      </c>
    </row>
    <row r="14" spans="1:2" x14ac:dyDescent="0.2">
      <c r="A14">
        <f>VO2max!M17</f>
        <v>109</v>
      </c>
      <c r="B14" s="19">
        <f>VO2max!T17</f>
        <v>0.71605866666666673</v>
      </c>
    </row>
    <row r="15" spans="1:2" x14ac:dyDescent="0.2">
      <c r="A15">
        <f>VO2max!M18</f>
        <v>106</v>
      </c>
      <c r="B15" s="19">
        <f>VO2max!T18</f>
        <v>1.0134186666666665</v>
      </c>
    </row>
    <row r="16" spans="1:2" x14ac:dyDescent="0.2">
      <c r="A16">
        <f>VO2max!M19</f>
        <v>112</v>
      </c>
      <c r="B16" s="19">
        <f>VO2max!T19</f>
        <v>0.80998933333333334</v>
      </c>
    </row>
    <row r="17" spans="1:2" x14ac:dyDescent="0.2">
      <c r="A17">
        <f>VO2max!M20</f>
        <v>113</v>
      </c>
      <c r="B17" s="19">
        <f>VO2max!T20</f>
        <v>0.77084799999999964</v>
      </c>
    </row>
    <row r="18" spans="1:2" x14ac:dyDescent="0.2">
      <c r="A18">
        <f>VO2max!M21</f>
        <v>125</v>
      </c>
      <c r="B18" s="19">
        <f>VO2max!T21</f>
        <v>0.8819999999999999</v>
      </c>
    </row>
    <row r="19" spans="1:2" x14ac:dyDescent="0.2">
      <c r="A19">
        <f>VO2max!M22</f>
        <v>125</v>
      </c>
      <c r="B19" s="19">
        <f>VO2max!T22</f>
        <v>0.87372799999999984</v>
      </c>
    </row>
    <row r="20" spans="1:2" x14ac:dyDescent="0.2">
      <c r="A20">
        <f>VO2max!M23</f>
        <v>127</v>
      </c>
      <c r="B20" s="19">
        <f>VO2max!T23</f>
        <v>0.78003733333333303</v>
      </c>
    </row>
    <row r="21" spans="1:2" x14ac:dyDescent="0.2">
      <c r="A21">
        <f>VO2max!M24</f>
        <v>129</v>
      </c>
      <c r="B21" s="19">
        <f>VO2max!T24</f>
        <v>1.0241439999999997</v>
      </c>
    </row>
    <row r="22" spans="1:2" x14ac:dyDescent="0.2">
      <c r="A22">
        <f>VO2max!M25</f>
        <v>135</v>
      </c>
      <c r="B22" s="19">
        <f>VO2max!T25</f>
        <v>0.86508266666666633</v>
      </c>
    </row>
    <row r="23" spans="1:2" x14ac:dyDescent="0.2">
      <c r="A23">
        <f>VO2max!M26</f>
        <v>138</v>
      </c>
      <c r="B23" s="19">
        <f>VO2max!T26</f>
        <v>0.96496533333333323</v>
      </c>
    </row>
    <row r="24" spans="1:2" x14ac:dyDescent="0.2">
      <c r="A24">
        <f>VO2max!M27</f>
        <v>147</v>
      </c>
      <c r="B24" s="19">
        <f>VO2max!T27</f>
        <v>0.74748266666666652</v>
      </c>
    </row>
    <row r="25" spans="1:2" x14ac:dyDescent="0.2">
      <c r="A25">
        <f>VO2max!M28</f>
        <v>155</v>
      </c>
      <c r="B25" s="19">
        <f>VO2max!T28</f>
        <v>0.80596266666666616</v>
      </c>
    </row>
    <row r="26" spans="1:2" x14ac:dyDescent="0.2">
      <c r="A26">
        <f>VO2max!M29</f>
        <v>155</v>
      </c>
      <c r="B26" s="19">
        <f>VO2max!T29</f>
        <v>0.90542399999999956</v>
      </c>
    </row>
    <row r="27" spans="1:2" x14ac:dyDescent="0.2">
      <c r="A27">
        <f>VO2max!M30</f>
        <v>163</v>
      </c>
      <c r="B27" s="19">
        <f>VO2max!T30</f>
        <v>0.64469333333333256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P10" sqref="P10"/>
    </sheetView>
  </sheetViews>
  <sheetFormatPr defaultRowHeight="14.25" x14ac:dyDescent="0.2"/>
  <cols>
    <col min="1" max="1" width="9.5" bestFit="1" customWidth="1"/>
    <col min="2" max="2" width="14.125" bestFit="1" customWidth="1"/>
    <col min="4" max="4" width="5.125" customWidth="1"/>
  </cols>
  <sheetData>
    <row r="1" spans="1:2" x14ac:dyDescent="0.2">
      <c r="A1" t="str">
        <f>VO2max!M4</f>
        <v>HR
[bpm]</v>
      </c>
      <c r="B1" t="str">
        <f>VO2max!U4</f>
        <v>ChoOx 
[g/min]</v>
      </c>
    </row>
    <row r="2" spans="1:2" x14ac:dyDescent="0.2">
      <c r="A2">
        <f>VO2max!M5</f>
        <v>83</v>
      </c>
      <c r="B2">
        <f>VO2max!U5</f>
        <v>1.3943999999999996E-2</v>
      </c>
    </row>
    <row r="3" spans="1:2" x14ac:dyDescent="0.2">
      <c r="A3">
        <f>VO2max!M6</f>
        <v>86</v>
      </c>
      <c r="B3">
        <f>VO2max!U6</f>
        <v>2.3616000000000033E-2</v>
      </c>
    </row>
    <row r="4" spans="1:2" x14ac:dyDescent="0.2">
      <c r="A4">
        <f>VO2max!M7</f>
        <v>80</v>
      </c>
      <c r="B4">
        <f>VO2max!U7</f>
        <v>7.924800000000011E-2</v>
      </c>
    </row>
    <row r="5" spans="1:2" x14ac:dyDescent="0.2">
      <c r="A5">
        <f>VO2max!M8</f>
        <v>99</v>
      </c>
      <c r="B5">
        <f>VO2max!U8</f>
        <v>0.11846400000000011</v>
      </c>
    </row>
    <row r="6" spans="1:2" x14ac:dyDescent="0.2">
      <c r="A6">
        <f>VO2max!M9</f>
        <v>86</v>
      </c>
      <c r="B6">
        <f>VO2max!U9</f>
        <v>0.24327600000000005</v>
      </c>
    </row>
    <row r="7" spans="1:2" x14ac:dyDescent="0.2">
      <c r="A7">
        <f>VO2max!M10</f>
        <v>92</v>
      </c>
      <c r="B7">
        <f>VO2max!U10</f>
        <v>0.34689600000000004</v>
      </c>
    </row>
    <row r="8" spans="1:2" x14ac:dyDescent="0.2">
      <c r="A8">
        <f>VO2max!M11</f>
        <v>91</v>
      </c>
      <c r="B8">
        <f>VO2max!U11</f>
        <v>0.42513600000000018</v>
      </c>
    </row>
    <row r="9" spans="1:2" x14ac:dyDescent="0.2">
      <c r="A9">
        <f>VO2max!M12</f>
        <v>110</v>
      </c>
      <c r="B9">
        <f>VO2max!U12</f>
        <v>0.50150400000000017</v>
      </c>
    </row>
    <row r="10" spans="1:2" x14ac:dyDescent="0.2">
      <c r="A10">
        <f>VO2max!M13</f>
        <v>108</v>
      </c>
      <c r="B10">
        <f>VO2max!U13</f>
        <v>-0.3754799999999997</v>
      </c>
    </row>
    <row r="11" spans="1:2" x14ac:dyDescent="0.2">
      <c r="A11">
        <f>VO2max!M14</f>
        <v>109</v>
      </c>
      <c r="B11">
        <f>VO2max!U14</f>
        <v>-0.45166799999999968</v>
      </c>
    </row>
    <row r="12" spans="1:2" x14ac:dyDescent="0.2">
      <c r="A12">
        <f>VO2max!M15</f>
        <v>111</v>
      </c>
      <c r="B12">
        <f>VO2max!U15</f>
        <v>-0.31252799999999942</v>
      </c>
    </row>
    <row r="13" spans="1:2" x14ac:dyDescent="0.2">
      <c r="A13">
        <f>VO2max!M16</f>
        <v>109</v>
      </c>
      <c r="B13">
        <f>VO2max!U16</f>
        <v>-6.318000000000018E-2</v>
      </c>
    </row>
    <row r="14" spans="1:2" x14ac:dyDescent="0.2">
      <c r="A14">
        <f>VO2max!M17</f>
        <v>109</v>
      </c>
      <c r="B14">
        <f>VO2max!U17</f>
        <v>-5.1972000000000164E-2</v>
      </c>
    </row>
    <row r="15" spans="1:2" x14ac:dyDescent="0.2">
      <c r="A15">
        <f>VO2max!M18</f>
        <v>106</v>
      </c>
      <c r="B15">
        <f>VO2max!U18</f>
        <v>-0.1425119999999995</v>
      </c>
    </row>
    <row r="16" spans="1:2" x14ac:dyDescent="0.2">
      <c r="A16">
        <f>VO2max!M19</f>
        <v>112</v>
      </c>
      <c r="B16">
        <f>VO2max!U19</f>
        <v>6.2843999999999983E-2</v>
      </c>
    </row>
    <row r="17" spans="1:2" x14ac:dyDescent="0.2">
      <c r="A17">
        <f>VO2max!M20</f>
        <v>113</v>
      </c>
      <c r="B17">
        <f>VO2max!U20</f>
        <v>0.26683200000000035</v>
      </c>
    </row>
    <row r="18" spans="1:2" x14ac:dyDescent="0.2">
      <c r="A18">
        <f>VO2max!M21</f>
        <v>125</v>
      </c>
      <c r="B18">
        <f>VO2max!U21</f>
        <v>0.39690000000000047</v>
      </c>
    </row>
    <row r="19" spans="1:2" x14ac:dyDescent="0.2">
      <c r="A19">
        <f>VO2max!M22</f>
        <v>125</v>
      </c>
      <c r="B19">
        <f>VO2max!U22</f>
        <v>0.49147200000000041</v>
      </c>
    </row>
    <row r="20" spans="1:2" x14ac:dyDescent="0.2">
      <c r="A20">
        <f>VO2max!M23</f>
        <v>127</v>
      </c>
      <c r="B20">
        <f>VO2max!U23</f>
        <v>0.53415600000000063</v>
      </c>
    </row>
    <row r="21" spans="1:2" x14ac:dyDescent="0.2">
      <c r="A21">
        <f>VO2max!M24</f>
        <v>129</v>
      </c>
      <c r="B21">
        <f>VO2max!U24</f>
        <v>0.70131600000000083</v>
      </c>
    </row>
    <row r="22" spans="1:2" x14ac:dyDescent="0.2">
      <c r="A22">
        <f>VO2max!M25</f>
        <v>135</v>
      </c>
      <c r="B22">
        <f>VO2max!U25</f>
        <v>1.1268840000000011</v>
      </c>
    </row>
    <row r="23" spans="1:2" x14ac:dyDescent="0.2">
      <c r="A23">
        <f>VO2max!M26</f>
        <v>138</v>
      </c>
      <c r="B23">
        <f>VO2max!U26</f>
        <v>1.6603080000000001</v>
      </c>
    </row>
    <row r="24" spans="1:2" x14ac:dyDescent="0.2">
      <c r="A24">
        <f>VO2max!M27</f>
        <v>147</v>
      </c>
      <c r="B24">
        <f>VO2max!U27</f>
        <v>2.1993240000000012</v>
      </c>
    </row>
    <row r="25" spans="1:2" x14ac:dyDescent="0.2">
      <c r="A25">
        <f>VO2max!M28</f>
        <v>155</v>
      </c>
      <c r="B25">
        <f>VO2max!U28</f>
        <v>3.1322640000000006</v>
      </c>
    </row>
    <row r="26" spans="1:2" x14ac:dyDescent="0.2">
      <c r="A26">
        <f>VO2max!M29</f>
        <v>155</v>
      </c>
      <c r="B26">
        <f>VO2max!U29</f>
        <v>2.6640360000000012</v>
      </c>
    </row>
    <row r="27" spans="1:2" x14ac:dyDescent="0.2">
      <c r="A27">
        <f>VO2max!M30</f>
        <v>163</v>
      </c>
      <c r="B27">
        <f>VO2max!U30</f>
        <v>3.989040000000001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zoomScaleNormal="100" workbookViewId="0">
      <selection activeCell="R21" sqref="R21"/>
    </sheetView>
  </sheetViews>
  <sheetFormatPr defaultRowHeight="14.25" x14ac:dyDescent="0.2"/>
  <cols>
    <col min="1" max="1" width="3.875" customWidth="1"/>
    <col min="2" max="2" width="8.875" customWidth="1"/>
    <col min="3" max="1025" width="8.625" customWidth="1"/>
  </cols>
  <sheetData>
    <row r="1" spans="1:3" ht="15" x14ac:dyDescent="0.25">
      <c r="A1" s="5" t="s">
        <v>2</v>
      </c>
      <c r="B1" s="5" t="s">
        <v>3</v>
      </c>
      <c r="C1" t="s">
        <v>6</v>
      </c>
    </row>
    <row r="2" spans="1:3" x14ac:dyDescent="0.2">
      <c r="A2" s="6">
        <f>VO2max!M18</f>
        <v>106</v>
      </c>
      <c r="B2" s="6">
        <f>VO2max!AA18</f>
        <v>68</v>
      </c>
      <c r="C2" s="6">
        <f>((0.4065*A2)+25.671)/100</f>
        <v>0.68759999999999988</v>
      </c>
    </row>
    <row r="3" spans="1:3" x14ac:dyDescent="0.2">
      <c r="A3" s="6">
        <f>VO2max!M19</f>
        <v>112</v>
      </c>
      <c r="B3" s="6">
        <f>VO2max!AA19</f>
        <v>71</v>
      </c>
      <c r="C3" s="6">
        <f t="shared" ref="C3:C14" si="0">((0.4065*A3)+25.671)/100</f>
        <v>0.71199000000000001</v>
      </c>
    </row>
    <row r="4" spans="1:3" x14ac:dyDescent="0.2">
      <c r="A4" s="6">
        <f>VO2max!M20</f>
        <v>113</v>
      </c>
      <c r="B4" s="6">
        <f>VO2max!AA20</f>
        <v>74</v>
      </c>
      <c r="C4" s="6">
        <f t="shared" si="0"/>
        <v>0.71605500000000011</v>
      </c>
    </row>
    <row r="5" spans="1:3" x14ac:dyDescent="0.2">
      <c r="A5" s="6">
        <f>VO2max!M21</f>
        <v>125</v>
      </c>
      <c r="B5" s="6">
        <f>VO2max!AA21</f>
        <v>75</v>
      </c>
      <c r="C5" s="6">
        <f t="shared" si="0"/>
        <v>0.76483499999999993</v>
      </c>
    </row>
    <row r="6" spans="1:3" x14ac:dyDescent="0.2">
      <c r="A6" s="6">
        <f>VO2max!M22</f>
        <v>125</v>
      </c>
      <c r="B6" s="6">
        <f>VO2max!AA22</f>
        <v>76</v>
      </c>
      <c r="C6" s="6">
        <f t="shared" si="0"/>
        <v>0.76483499999999993</v>
      </c>
    </row>
    <row r="7" spans="1:3" x14ac:dyDescent="0.2">
      <c r="A7" s="6">
        <f>VO2max!M23</f>
        <v>127</v>
      </c>
      <c r="B7" s="6">
        <f>VO2max!AA23</f>
        <v>77</v>
      </c>
      <c r="C7" s="6">
        <f t="shared" si="0"/>
        <v>0.7729649999999999</v>
      </c>
    </row>
    <row r="8" spans="1:3" x14ac:dyDescent="0.2">
      <c r="A8" s="6">
        <f>VO2max!M24</f>
        <v>129</v>
      </c>
      <c r="B8" s="6">
        <f>VO2max!AA24</f>
        <v>77</v>
      </c>
      <c r="C8" s="6">
        <f t="shared" si="0"/>
        <v>0.78109499999999998</v>
      </c>
    </row>
    <row r="9" spans="1:3" x14ac:dyDescent="0.2">
      <c r="A9" s="6">
        <f>VO2max!M25</f>
        <v>135</v>
      </c>
      <c r="B9" s="6">
        <f>VO2max!AA25</f>
        <v>81</v>
      </c>
      <c r="C9" s="6">
        <f t="shared" si="0"/>
        <v>0.8054849999999999</v>
      </c>
    </row>
    <row r="10" spans="1:3" x14ac:dyDescent="0.2">
      <c r="A10" s="6">
        <f>VO2max!M26</f>
        <v>138</v>
      </c>
      <c r="B10" s="6">
        <f>VO2max!AA26</f>
        <v>83</v>
      </c>
      <c r="C10" s="6">
        <f t="shared" si="0"/>
        <v>0.81767999999999996</v>
      </c>
    </row>
    <row r="11" spans="1:3" x14ac:dyDescent="0.2">
      <c r="A11" s="6">
        <f>VO2max!M27</f>
        <v>147</v>
      </c>
      <c r="B11" s="6">
        <f>VO2max!AA27</f>
        <v>87</v>
      </c>
      <c r="C11" s="6">
        <f t="shared" si="0"/>
        <v>0.85426500000000005</v>
      </c>
    </row>
    <row r="12" spans="1:3" x14ac:dyDescent="0.2">
      <c r="A12" s="6">
        <f>VO2max!M28</f>
        <v>155</v>
      </c>
      <c r="B12" s="6">
        <f>VO2max!AA28</f>
        <v>89</v>
      </c>
      <c r="C12" s="6">
        <f t="shared" si="0"/>
        <v>0.88678499999999982</v>
      </c>
    </row>
    <row r="13" spans="1:3" x14ac:dyDescent="0.2">
      <c r="A13" s="6">
        <f>VO2max!M29</f>
        <v>155</v>
      </c>
      <c r="B13" s="6">
        <f>VO2max!AA29</f>
        <v>87</v>
      </c>
      <c r="C13" s="6">
        <f t="shared" si="0"/>
        <v>0.88678499999999982</v>
      </c>
    </row>
    <row r="14" spans="1:3" x14ac:dyDescent="0.2">
      <c r="A14" s="6">
        <f>VO2max!M30</f>
        <v>163</v>
      </c>
      <c r="B14" s="6">
        <f>VO2max!AA30</f>
        <v>92</v>
      </c>
      <c r="C14" s="6">
        <f t="shared" si="0"/>
        <v>0.91930499999999993</v>
      </c>
    </row>
    <row r="20" spans="1:2" ht="15" x14ac:dyDescent="0.25">
      <c r="A20" s="10"/>
      <c r="B20" s="10"/>
    </row>
    <row r="21" spans="1:2" x14ac:dyDescent="0.2">
      <c r="A21" s="11"/>
      <c r="B21" s="11"/>
    </row>
    <row r="22" spans="1:2" x14ac:dyDescent="0.2">
      <c r="A22" s="11"/>
      <c r="B22" s="11"/>
    </row>
    <row r="23" spans="1:2" x14ac:dyDescent="0.2">
      <c r="A23" s="11"/>
      <c r="B23" s="11"/>
    </row>
    <row r="24" spans="1:2" x14ac:dyDescent="0.2">
      <c r="A24" s="11"/>
      <c r="B24" s="11"/>
    </row>
    <row r="25" spans="1:2" x14ac:dyDescent="0.2">
      <c r="A25" s="11"/>
      <c r="B25" s="11"/>
    </row>
    <row r="26" spans="1:2" x14ac:dyDescent="0.2">
      <c r="A26" s="11"/>
      <c r="B26" s="11"/>
    </row>
    <row r="27" spans="1:2" x14ac:dyDescent="0.2">
      <c r="A27" s="11"/>
      <c r="B27" s="11"/>
    </row>
    <row r="28" spans="1:2" x14ac:dyDescent="0.2">
      <c r="A28" s="11"/>
      <c r="B28" s="11"/>
    </row>
    <row r="29" spans="1:2" x14ac:dyDescent="0.2">
      <c r="A29" s="11"/>
      <c r="B29" s="11"/>
    </row>
    <row r="30" spans="1:2" x14ac:dyDescent="0.2">
      <c r="A30" s="11"/>
      <c r="B30" s="11"/>
    </row>
    <row r="31" spans="1:2" x14ac:dyDescent="0.2">
      <c r="A31" s="11"/>
      <c r="B31" s="11"/>
    </row>
    <row r="32" spans="1:2" x14ac:dyDescent="0.2">
      <c r="A32" s="11"/>
      <c r="B32" s="11"/>
    </row>
    <row r="33" spans="1:2" x14ac:dyDescent="0.2">
      <c r="A33" s="11"/>
      <c r="B33" s="11"/>
    </row>
    <row r="34" spans="1:2" x14ac:dyDescent="0.2">
      <c r="A34" s="11"/>
      <c r="B34" s="11"/>
    </row>
    <row r="35" spans="1:2" x14ac:dyDescent="0.2">
      <c r="A35" s="11"/>
      <c r="B35" s="11"/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workbookViewId="0">
      <selection activeCell="A29" sqref="A29:B43"/>
    </sheetView>
  </sheetViews>
  <sheetFormatPr defaultRowHeight="14.25" x14ac:dyDescent="0.2"/>
  <cols>
    <col min="1" max="1" width="3.875" bestFit="1" customWidth="1"/>
    <col min="2" max="2" width="13.75" bestFit="1" customWidth="1"/>
  </cols>
  <sheetData>
    <row r="1" spans="1:2" x14ac:dyDescent="0.2">
      <c r="A1" t="str">
        <f>VO2max!M4</f>
        <v>HR
[bpm]</v>
      </c>
      <c r="B1" t="s">
        <v>12</v>
      </c>
    </row>
    <row r="2" spans="1:2" x14ac:dyDescent="0.2">
      <c r="A2">
        <f>VO2max!M5</f>
        <v>83</v>
      </c>
      <c r="B2">
        <f>VO2max!Q5/(24*60)</f>
        <v>1.1619999999999998E-3</v>
      </c>
    </row>
    <row r="3" spans="1:2" x14ac:dyDescent="0.2">
      <c r="A3">
        <f>VO2max!M6</f>
        <v>86</v>
      </c>
      <c r="B3">
        <f>VO2max!Q6/(24*60)</f>
        <v>9.8400000000000007E-4</v>
      </c>
    </row>
    <row r="4" spans="1:2" x14ac:dyDescent="0.2">
      <c r="A4">
        <f>VO2max!M7</f>
        <v>80</v>
      </c>
      <c r="B4">
        <f>VO2max!Q7/(24*60)</f>
        <v>1.6509999999999999E-3</v>
      </c>
    </row>
    <row r="5" spans="1:2" x14ac:dyDescent="0.2">
      <c r="A5">
        <f>VO2max!M8</f>
        <v>99</v>
      </c>
      <c r="B5">
        <f>VO2max!Q8/(24*60)</f>
        <v>1.2339999999999999E-3</v>
      </c>
    </row>
    <row r="6" spans="1:2" x14ac:dyDescent="0.2">
      <c r="A6">
        <f>VO2max!M9</f>
        <v>86</v>
      </c>
      <c r="B6">
        <f>VO2max!Q9/(24*60)</f>
        <v>1.0669999999999998E-3</v>
      </c>
    </row>
    <row r="7" spans="1:2" x14ac:dyDescent="0.2">
      <c r="A7">
        <f>VO2max!M10</f>
        <v>92</v>
      </c>
      <c r="B7">
        <f>VO2max!Q10/(24*60)</f>
        <v>1.6059999999999998E-3</v>
      </c>
    </row>
    <row r="8" spans="1:2" x14ac:dyDescent="0.2">
      <c r="A8">
        <f>VO2max!M11</f>
        <v>91</v>
      </c>
      <c r="B8">
        <f>VO2max!Q11/(24*60)</f>
        <v>2.0839999999999999E-3</v>
      </c>
    </row>
    <row r="9" spans="1:2" x14ac:dyDescent="0.2">
      <c r="A9">
        <f>VO2max!M12</f>
        <v>110</v>
      </c>
      <c r="B9">
        <f>VO2max!Q12/(24*60)</f>
        <v>2.6120000000000002E-3</v>
      </c>
    </row>
    <row r="10" spans="1:2" x14ac:dyDescent="0.2">
      <c r="A10">
        <f>VO2max!M13</f>
        <v>108</v>
      </c>
      <c r="B10">
        <f>VO2max!Q13/(24*60)</f>
        <v>4.4699999999999991E-3</v>
      </c>
    </row>
    <row r="11" spans="1:2" x14ac:dyDescent="0.2">
      <c r="A11">
        <f>VO2max!M14</f>
        <v>109</v>
      </c>
      <c r="B11">
        <f>VO2max!Q14/(24*60)</f>
        <v>5.3769999999999998E-3</v>
      </c>
    </row>
    <row r="12" spans="1:2" x14ac:dyDescent="0.2">
      <c r="A12">
        <f>VO2max!M15</f>
        <v>111</v>
      </c>
      <c r="B12">
        <f>VO2max!Q15/(24*60)</f>
        <v>6.5110000000000003E-3</v>
      </c>
    </row>
    <row r="13" spans="1:2" x14ac:dyDescent="0.2">
      <c r="A13">
        <f>VO2max!M16</f>
        <v>109</v>
      </c>
      <c r="B13">
        <f>VO2max!Q16/(24*60)</f>
        <v>5.2649999999999988E-3</v>
      </c>
    </row>
    <row r="14" spans="1:2" x14ac:dyDescent="0.2">
      <c r="A14">
        <f>VO2max!M17</f>
        <v>109</v>
      </c>
      <c r="B14">
        <f>VO2max!Q17/(24*60)</f>
        <v>4.3310000000000006E-3</v>
      </c>
    </row>
    <row r="15" spans="1:2" x14ac:dyDescent="0.2">
      <c r="A15">
        <f>VO2max!M18</f>
        <v>106</v>
      </c>
      <c r="B15">
        <f>VO2max!Q18/(24*60)</f>
        <v>5.9379999999999997E-3</v>
      </c>
    </row>
    <row r="16" spans="1:2" x14ac:dyDescent="0.2">
      <c r="A16">
        <f>VO2max!M19</f>
        <v>112</v>
      </c>
      <c r="B16">
        <f>VO2max!Q19/(24*60)</f>
        <v>5.2369999999999995E-3</v>
      </c>
    </row>
    <row r="17" spans="1:2" x14ac:dyDescent="0.2">
      <c r="A17">
        <f>VO2max!M20</f>
        <v>113</v>
      </c>
      <c r="B17">
        <f>VO2max!Q20/(24*60)</f>
        <v>5.5589999999999988E-3</v>
      </c>
    </row>
    <row r="18" spans="1:2" x14ac:dyDescent="0.2">
      <c r="A18">
        <f>VO2max!M21</f>
        <v>125</v>
      </c>
      <c r="B18">
        <f>VO2max!Q21/(24*60)</f>
        <v>6.6150000000000002E-3</v>
      </c>
    </row>
    <row r="19" spans="1:2" x14ac:dyDescent="0.2">
      <c r="A19">
        <f>VO2max!M22</f>
        <v>125</v>
      </c>
      <c r="B19">
        <f>VO2max!Q22/(24*60)</f>
        <v>6.8259999999999996E-3</v>
      </c>
    </row>
    <row r="20" spans="1:2" x14ac:dyDescent="0.2">
      <c r="A20">
        <f>VO2max!M23</f>
        <v>127</v>
      </c>
      <c r="B20">
        <f>VO2max!Q23/(24*60)</f>
        <v>6.3590000000000001E-3</v>
      </c>
    </row>
    <row r="21" spans="1:2" x14ac:dyDescent="0.2">
      <c r="A21">
        <f>VO2max!M24</f>
        <v>129</v>
      </c>
      <c r="B21">
        <f>VO2max!Q24/(24*60)</f>
        <v>8.3490000000000005E-3</v>
      </c>
    </row>
    <row r="22" spans="1:2" x14ac:dyDescent="0.2">
      <c r="A22">
        <f>VO2max!M25</f>
        <v>135</v>
      </c>
      <c r="B22">
        <f>VO2max!Q25/(24*60)</f>
        <v>8.5370000000000012E-3</v>
      </c>
    </row>
    <row r="23" spans="1:2" x14ac:dyDescent="0.2">
      <c r="A23">
        <f>VO2max!M26</f>
        <v>138</v>
      </c>
      <c r="B23">
        <f>VO2max!Q26/(24*60)</f>
        <v>1.0643E-2</v>
      </c>
    </row>
    <row r="24" spans="1:2" x14ac:dyDescent="0.2">
      <c r="A24">
        <f>VO2max!M27</f>
        <v>147</v>
      </c>
      <c r="B24">
        <f>VO2max!Q27/(24*60)</f>
        <v>1.0781000000000002E-2</v>
      </c>
    </row>
    <row r="25" spans="1:2" x14ac:dyDescent="0.2">
      <c r="A25">
        <f>VO2max!M28</f>
        <v>155</v>
      </c>
      <c r="B25">
        <f>VO2max!Q28/(24*60)</f>
        <v>1.3737999999999998E-2</v>
      </c>
    </row>
    <row r="26" spans="1:2" x14ac:dyDescent="0.2">
      <c r="A26">
        <f>VO2max!M29</f>
        <v>155</v>
      </c>
      <c r="B26">
        <f>VO2max!Q29/(24*60)</f>
        <v>1.3059000000000001E-2</v>
      </c>
    </row>
    <row r="27" spans="1:2" x14ac:dyDescent="0.2">
      <c r="A27">
        <f>VO2max!M30</f>
        <v>163</v>
      </c>
      <c r="B27">
        <f>VO2max!Q30/(24*60)</f>
        <v>1.5109999999999998E-2</v>
      </c>
    </row>
    <row r="29" spans="1:2" ht="15" x14ac:dyDescent="0.25">
      <c r="A29" s="16" t="s">
        <v>14</v>
      </c>
    </row>
    <row r="30" spans="1:2" ht="28.5" x14ac:dyDescent="0.2">
      <c r="A30" t="s">
        <v>2</v>
      </c>
      <c r="B30" s="15" t="s">
        <v>13</v>
      </c>
    </row>
    <row r="31" spans="1:2" x14ac:dyDescent="0.2">
      <c r="A31">
        <v>120</v>
      </c>
      <c r="B31">
        <f>(A31*0.1326)-10.559</f>
        <v>5.3529999999999998</v>
      </c>
    </row>
    <row r="32" spans="1:2" x14ac:dyDescent="0.2">
      <c r="A32">
        <v>125</v>
      </c>
      <c r="B32">
        <f t="shared" ref="B32:B43" si="0">(A32*0.1326)-10.559</f>
        <v>6.016</v>
      </c>
    </row>
    <row r="33" spans="1:2" x14ac:dyDescent="0.2">
      <c r="A33">
        <v>130</v>
      </c>
      <c r="B33">
        <f t="shared" si="0"/>
        <v>6.6790000000000003</v>
      </c>
    </row>
    <row r="34" spans="1:2" x14ac:dyDescent="0.2">
      <c r="A34">
        <v>135</v>
      </c>
      <c r="B34">
        <f t="shared" si="0"/>
        <v>7.3420000000000005</v>
      </c>
    </row>
    <row r="35" spans="1:2" x14ac:dyDescent="0.2">
      <c r="A35">
        <v>140</v>
      </c>
      <c r="B35">
        <f t="shared" si="0"/>
        <v>8.0050000000000008</v>
      </c>
    </row>
    <row r="36" spans="1:2" x14ac:dyDescent="0.2">
      <c r="A36">
        <v>145</v>
      </c>
      <c r="B36">
        <f t="shared" si="0"/>
        <v>8.668000000000001</v>
      </c>
    </row>
    <row r="37" spans="1:2" x14ac:dyDescent="0.2">
      <c r="A37">
        <v>150</v>
      </c>
      <c r="B37">
        <f t="shared" si="0"/>
        <v>9.3310000000000013</v>
      </c>
    </row>
    <row r="38" spans="1:2" x14ac:dyDescent="0.2">
      <c r="A38">
        <v>155</v>
      </c>
      <c r="B38">
        <f t="shared" si="0"/>
        <v>9.9940000000000015</v>
      </c>
    </row>
    <row r="39" spans="1:2" x14ac:dyDescent="0.2">
      <c r="A39">
        <v>160</v>
      </c>
      <c r="B39">
        <f t="shared" si="0"/>
        <v>10.657000000000002</v>
      </c>
    </row>
    <row r="40" spans="1:2" x14ac:dyDescent="0.2">
      <c r="A40">
        <v>165</v>
      </c>
      <c r="B40">
        <f t="shared" si="0"/>
        <v>11.319999999999999</v>
      </c>
    </row>
    <row r="41" spans="1:2" x14ac:dyDescent="0.2">
      <c r="A41">
        <v>170</v>
      </c>
      <c r="B41">
        <f t="shared" si="0"/>
        <v>11.982999999999999</v>
      </c>
    </row>
    <row r="42" spans="1:2" x14ac:dyDescent="0.2">
      <c r="A42">
        <v>175</v>
      </c>
      <c r="B42">
        <f t="shared" si="0"/>
        <v>12.645999999999999</v>
      </c>
    </row>
    <row r="43" spans="1:2" x14ac:dyDescent="0.2">
      <c r="A43">
        <v>180</v>
      </c>
      <c r="B43">
        <f t="shared" si="0"/>
        <v>13.308999999999999</v>
      </c>
    </row>
  </sheetData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Normal="100" workbookViewId="0">
      <selection activeCell="G5" sqref="G5"/>
    </sheetView>
  </sheetViews>
  <sheetFormatPr defaultRowHeight="14.25" x14ac:dyDescent="0.2"/>
  <cols>
    <col min="1" max="1" width="4.875" customWidth="1"/>
    <col min="2" max="2" width="6" bestFit="1" customWidth="1"/>
    <col min="3" max="3" width="6.125" customWidth="1"/>
    <col min="4" max="4" width="7.75" customWidth="1"/>
    <col min="5" max="5" width="6.875" bestFit="1" customWidth="1"/>
    <col min="6" max="6" width="10" bestFit="1" customWidth="1"/>
    <col min="7" max="7" width="12.375" bestFit="1" customWidth="1"/>
    <col min="8" max="1025" width="8.625" customWidth="1"/>
  </cols>
  <sheetData>
    <row r="1" spans="1:7" ht="18" x14ac:dyDescent="0.25">
      <c r="A1" s="18" t="s">
        <v>15</v>
      </c>
    </row>
    <row r="3" spans="1:7" ht="15.75" thickBot="1" x14ac:dyDescent="0.3">
      <c r="A3" s="16" t="s">
        <v>17</v>
      </c>
    </row>
    <row r="4" spans="1:7" ht="15" x14ac:dyDescent="0.25">
      <c r="A4" s="12" t="s">
        <v>2</v>
      </c>
      <c r="B4" s="13" t="s">
        <v>4</v>
      </c>
      <c r="C4" s="13" t="s">
        <v>9</v>
      </c>
      <c r="D4" s="14" t="s">
        <v>10</v>
      </c>
      <c r="E4" t="s">
        <v>11</v>
      </c>
      <c r="F4" t="s">
        <v>18</v>
      </c>
      <c r="G4" t="s">
        <v>19</v>
      </c>
    </row>
    <row r="5" spans="1:7" x14ac:dyDescent="0.2">
      <c r="A5" s="6">
        <v>120</v>
      </c>
      <c r="B5" s="7">
        <f>((0.4065*A5)+25.671)/100</f>
        <v>0.74450999999999989</v>
      </c>
      <c r="C5" s="8">
        <f t="shared" ref="C5:C14" si="0">(-3.3333*B5)+3.3333</f>
        <v>0.85162481700000026</v>
      </c>
      <c r="D5" s="9">
        <f t="shared" ref="D5:D14" si="1">1-C5</f>
        <v>0.14837518299999974</v>
      </c>
      <c r="E5">
        <f>HR_vs_EE!B31</f>
        <v>5.3529999999999998</v>
      </c>
      <c r="F5">
        <f>E5*C5</f>
        <v>4.5587476454010014</v>
      </c>
      <c r="G5">
        <f>D5*E5</f>
        <v>0.79425235459899857</v>
      </c>
    </row>
    <row r="6" spans="1:7" x14ac:dyDescent="0.2">
      <c r="A6" s="6">
        <v>125</v>
      </c>
      <c r="B6" s="7">
        <f t="shared" ref="B6:B15" si="2">((0.4065*A6)+25.671)/100</f>
        <v>0.76483499999999993</v>
      </c>
      <c r="C6" s="8">
        <f t="shared" si="0"/>
        <v>0.78387549450000016</v>
      </c>
      <c r="D6" s="9">
        <f t="shared" si="1"/>
        <v>0.21612450549999984</v>
      </c>
      <c r="E6">
        <f>HR_vs_EE!B32</f>
        <v>6.016</v>
      </c>
      <c r="F6">
        <f t="shared" ref="F6:F17" si="3">E6*C6</f>
        <v>4.7157949749120007</v>
      </c>
      <c r="G6">
        <f t="shared" ref="G6:G17" si="4">D6*E6</f>
        <v>1.3002050250879991</v>
      </c>
    </row>
    <row r="7" spans="1:7" x14ac:dyDescent="0.2">
      <c r="A7" s="6">
        <v>130</v>
      </c>
      <c r="B7" s="7">
        <f t="shared" si="2"/>
        <v>0.78515999999999986</v>
      </c>
      <c r="C7" s="8">
        <f t="shared" si="0"/>
        <v>0.7161261720000005</v>
      </c>
      <c r="D7" s="9">
        <f t="shared" si="1"/>
        <v>0.2838738279999995</v>
      </c>
      <c r="E7">
        <f>HR_vs_EE!B33</f>
        <v>6.6790000000000003</v>
      </c>
      <c r="F7">
        <f t="shared" si="3"/>
        <v>4.7830067027880032</v>
      </c>
      <c r="G7">
        <f t="shared" si="4"/>
        <v>1.8959932972119966</v>
      </c>
    </row>
    <row r="8" spans="1:7" x14ac:dyDescent="0.2">
      <c r="A8" s="6">
        <v>135</v>
      </c>
      <c r="B8" s="7">
        <f t="shared" si="2"/>
        <v>0.8054849999999999</v>
      </c>
      <c r="C8" s="8">
        <f t="shared" si="0"/>
        <v>0.64837684950000041</v>
      </c>
      <c r="D8" s="9">
        <f t="shared" si="1"/>
        <v>0.35162315049999959</v>
      </c>
      <c r="E8">
        <f>HR_vs_EE!B34</f>
        <v>7.3420000000000005</v>
      </c>
      <c r="F8">
        <f t="shared" si="3"/>
        <v>4.7603828290290036</v>
      </c>
      <c r="G8">
        <f t="shared" si="4"/>
        <v>2.5816171709709974</v>
      </c>
    </row>
    <row r="9" spans="1:7" x14ac:dyDescent="0.2">
      <c r="A9" s="6">
        <v>140</v>
      </c>
      <c r="B9" s="7">
        <f t="shared" si="2"/>
        <v>0.82580999999999993</v>
      </c>
      <c r="C9" s="8">
        <f t="shared" si="0"/>
        <v>0.58062752700000031</v>
      </c>
      <c r="D9" s="9">
        <f t="shared" si="1"/>
        <v>0.41937247299999969</v>
      </c>
      <c r="E9">
        <f>HR_vs_EE!B35</f>
        <v>8.0050000000000008</v>
      </c>
      <c r="F9">
        <f t="shared" si="3"/>
        <v>4.6479233536350026</v>
      </c>
      <c r="G9">
        <f t="shared" si="4"/>
        <v>3.3570766463649977</v>
      </c>
    </row>
    <row r="10" spans="1:7" x14ac:dyDescent="0.2">
      <c r="A10" s="6">
        <v>145</v>
      </c>
      <c r="B10" s="7">
        <f t="shared" si="2"/>
        <v>0.84613499999999986</v>
      </c>
      <c r="C10" s="8">
        <f t="shared" si="0"/>
        <v>0.51287820450000066</v>
      </c>
      <c r="D10" s="9">
        <f t="shared" si="1"/>
        <v>0.48712179549999934</v>
      </c>
      <c r="E10">
        <f>HR_vs_EE!B36</f>
        <v>8.668000000000001</v>
      </c>
      <c r="F10">
        <f t="shared" si="3"/>
        <v>4.4456282766060058</v>
      </c>
      <c r="G10">
        <f t="shared" si="4"/>
        <v>4.2223717233939952</v>
      </c>
    </row>
    <row r="11" spans="1:7" x14ac:dyDescent="0.2">
      <c r="A11" s="6">
        <v>150</v>
      </c>
      <c r="B11" s="7">
        <f t="shared" si="2"/>
        <v>0.8664599999999999</v>
      </c>
      <c r="C11" s="8">
        <f t="shared" si="0"/>
        <v>0.44512888200000011</v>
      </c>
      <c r="D11" s="9">
        <f t="shared" si="1"/>
        <v>0.55487111799999989</v>
      </c>
      <c r="E11">
        <f>HR_vs_EE!B37</f>
        <v>9.3310000000000013</v>
      </c>
      <c r="F11">
        <f t="shared" si="3"/>
        <v>4.1534975979420015</v>
      </c>
      <c r="G11">
        <f t="shared" si="4"/>
        <v>5.1775024020579998</v>
      </c>
    </row>
    <row r="12" spans="1:7" x14ac:dyDescent="0.2">
      <c r="A12" s="6">
        <v>155</v>
      </c>
      <c r="B12" s="7">
        <f t="shared" si="2"/>
        <v>0.88678499999999982</v>
      </c>
      <c r="C12" s="8">
        <f t="shared" si="0"/>
        <v>0.37737955950000046</v>
      </c>
      <c r="D12" s="9">
        <f t="shared" si="1"/>
        <v>0.62262044049999954</v>
      </c>
      <c r="E12">
        <f>HR_vs_EE!B38</f>
        <v>9.9940000000000015</v>
      </c>
      <c r="F12">
        <f t="shared" si="3"/>
        <v>3.7715313176430052</v>
      </c>
      <c r="G12">
        <f t="shared" si="4"/>
        <v>6.2224686823569968</v>
      </c>
    </row>
    <row r="13" spans="1:7" x14ac:dyDescent="0.2">
      <c r="A13" s="6">
        <v>160</v>
      </c>
      <c r="B13" s="7">
        <f t="shared" si="2"/>
        <v>0.90710999999999986</v>
      </c>
      <c r="C13" s="8">
        <f t="shared" si="0"/>
        <v>0.30963023700000036</v>
      </c>
      <c r="D13" s="9">
        <f t="shared" si="1"/>
        <v>0.69036976299999964</v>
      </c>
      <c r="E13">
        <f>HR_vs_EE!B39</f>
        <v>10.657000000000002</v>
      </c>
      <c r="F13">
        <f t="shared" si="3"/>
        <v>3.2997294357090046</v>
      </c>
      <c r="G13">
        <f t="shared" si="4"/>
        <v>7.3572705642909977</v>
      </c>
    </row>
    <row r="14" spans="1:7" x14ac:dyDescent="0.2">
      <c r="A14" s="6">
        <v>165</v>
      </c>
      <c r="B14" s="7">
        <f t="shared" si="2"/>
        <v>0.92743499999999979</v>
      </c>
      <c r="C14" s="8">
        <f t="shared" si="0"/>
        <v>0.24188091450000071</v>
      </c>
      <c r="D14" s="9">
        <f t="shared" si="1"/>
        <v>0.75811908549999929</v>
      </c>
      <c r="E14">
        <f>HR_vs_EE!B40</f>
        <v>11.319999999999999</v>
      </c>
      <c r="F14">
        <f t="shared" si="3"/>
        <v>2.7380919521400076</v>
      </c>
      <c r="G14">
        <f t="shared" si="4"/>
        <v>8.5819080478599901</v>
      </c>
    </row>
    <row r="15" spans="1:7" x14ac:dyDescent="0.2">
      <c r="A15" s="6">
        <v>170</v>
      </c>
      <c r="B15" s="7">
        <f t="shared" si="2"/>
        <v>0.94775999999999982</v>
      </c>
      <c r="C15" s="8">
        <f t="shared" ref="C15:C17" si="5">(-3.3333*B15)+3.3333</f>
        <v>0.17413159200000061</v>
      </c>
      <c r="D15" s="9">
        <f t="shared" ref="D15:D17" si="6">1-C15</f>
        <v>0.82586840799999939</v>
      </c>
      <c r="E15">
        <f>HR_vs_EE!B41</f>
        <v>11.982999999999999</v>
      </c>
      <c r="F15">
        <f t="shared" si="3"/>
        <v>2.0866188669360071</v>
      </c>
      <c r="G15">
        <f t="shared" si="4"/>
        <v>9.8963811330639917</v>
      </c>
    </row>
    <row r="16" spans="1:7" x14ac:dyDescent="0.2">
      <c r="A16" s="6">
        <v>175</v>
      </c>
      <c r="B16" s="7">
        <f>((0.4065*A16)+25.671)/100</f>
        <v>0.96808499999999986</v>
      </c>
      <c r="C16" s="8">
        <f t="shared" si="5"/>
        <v>0.10638226950000051</v>
      </c>
      <c r="D16" s="9">
        <f t="shared" si="6"/>
        <v>0.89361773049999949</v>
      </c>
      <c r="E16">
        <f>HR_vs_EE!B42</f>
        <v>12.645999999999999</v>
      </c>
      <c r="F16">
        <f t="shared" si="3"/>
        <v>1.3453101800970064</v>
      </c>
      <c r="G16">
        <f t="shared" si="4"/>
        <v>11.300689819902992</v>
      </c>
    </row>
    <row r="17" spans="1:7" x14ac:dyDescent="0.2">
      <c r="A17" s="6">
        <v>180</v>
      </c>
      <c r="B17" s="7">
        <f>((0.4065*A17)+25.671)/100</f>
        <v>0.98841000000000012</v>
      </c>
      <c r="C17" s="8">
        <f t="shared" si="5"/>
        <v>3.8632946999999529E-2</v>
      </c>
      <c r="D17" s="9">
        <f t="shared" si="6"/>
        <v>0.96136705300000047</v>
      </c>
      <c r="E17">
        <f>HR_vs_EE!B43</f>
        <v>13.308999999999999</v>
      </c>
      <c r="F17">
        <f t="shared" si="3"/>
        <v>0.51416589162299375</v>
      </c>
      <c r="G17">
        <f t="shared" si="4"/>
        <v>12.794834108377005</v>
      </c>
    </row>
    <row r="19" spans="1:7" ht="15" x14ac:dyDescent="0.25">
      <c r="A19" s="5" t="s">
        <v>4</v>
      </c>
      <c r="B19" s="5" t="s">
        <v>7</v>
      </c>
      <c r="C19" s="5" t="s">
        <v>8</v>
      </c>
      <c r="D19" s="17" t="s">
        <v>16</v>
      </c>
    </row>
    <row r="20" spans="1:7" x14ac:dyDescent="0.2">
      <c r="A20" s="7">
        <v>0.7</v>
      </c>
      <c r="B20" s="8">
        <f t="shared" ref="B20:B26" si="7">(-3.3333*A20)+3.3333</f>
        <v>0.99998999999999993</v>
      </c>
      <c r="C20" s="9">
        <f t="shared" ref="C20:C26" si="8">1-B20</f>
        <v>1.0000000000065512E-5</v>
      </c>
    </row>
    <row r="21" spans="1:7" x14ac:dyDescent="0.2">
      <c r="A21" s="6">
        <v>0.75</v>
      </c>
      <c r="B21" s="8">
        <f t="shared" si="7"/>
        <v>0.83332499999999987</v>
      </c>
      <c r="C21" s="9">
        <f t="shared" si="8"/>
        <v>0.16667500000000013</v>
      </c>
    </row>
    <row r="22" spans="1:7" x14ac:dyDescent="0.2">
      <c r="A22" s="7">
        <v>0.8</v>
      </c>
      <c r="B22" s="8">
        <f t="shared" si="7"/>
        <v>0.66665999999999981</v>
      </c>
      <c r="C22" s="9">
        <f t="shared" si="8"/>
        <v>0.33334000000000019</v>
      </c>
    </row>
    <row r="23" spans="1:7" x14ac:dyDescent="0.2">
      <c r="A23" s="6">
        <v>0.85</v>
      </c>
      <c r="B23" s="8">
        <f t="shared" si="7"/>
        <v>0.49999500000000019</v>
      </c>
      <c r="C23" s="9">
        <f t="shared" si="8"/>
        <v>0.50000499999999981</v>
      </c>
    </row>
    <row r="24" spans="1:7" x14ac:dyDescent="0.2">
      <c r="A24" s="7">
        <v>0.9</v>
      </c>
      <c r="B24" s="8">
        <f t="shared" si="7"/>
        <v>0.33333000000000013</v>
      </c>
      <c r="C24" s="9">
        <f t="shared" si="8"/>
        <v>0.66666999999999987</v>
      </c>
    </row>
    <row r="25" spans="1:7" x14ac:dyDescent="0.2">
      <c r="A25" s="6">
        <v>0.95</v>
      </c>
      <c r="B25" s="8">
        <f t="shared" si="7"/>
        <v>0.16666500000000006</v>
      </c>
      <c r="C25" s="9">
        <f t="shared" si="8"/>
        <v>0.83333499999999994</v>
      </c>
    </row>
    <row r="26" spans="1:7" x14ac:dyDescent="0.2">
      <c r="A26" s="7">
        <v>1</v>
      </c>
      <c r="B26" s="8">
        <f t="shared" si="7"/>
        <v>0</v>
      </c>
      <c r="C26" s="9">
        <f t="shared" si="8"/>
        <v>1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tabSelected="1" workbookViewId="0">
      <selection activeCell="Q10" sqref="Q10"/>
    </sheetView>
  </sheetViews>
  <sheetFormatPr defaultRowHeight="14.25" x14ac:dyDescent="0.2"/>
  <cols>
    <col min="1" max="1" width="9.5" bestFit="1" customWidth="1"/>
    <col min="2" max="2" width="16" bestFit="1" customWidth="1"/>
    <col min="3" max="3" width="18.25" bestFit="1" customWidth="1"/>
  </cols>
  <sheetData>
    <row r="1" spans="1:3" x14ac:dyDescent="0.2">
      <c r="A1" t="str">
        <f>VO2max!M4</f>
        <v>HR
[bpm]</v>
      </c>
      <c r="B1" t="str">
        <f>VO2max!V4</f>
        <v>FatOx 
[kCal/min]</v>
      </c>
      <c r="C1" t="str">
        <f>VO2max!W4</f>
        <v>CHO-Ox 
[kCal/min]</v>
      </c>
    </row>
    <row r="2" spans="1:3" x14ac:dyDescent="0.2">
      <c r="A2">
        <f>VO2max!M5</f>
        <v>83</v>
      </c>
      <c r="B2">
        <f>VO2max!V5</f>
        <v>1.6175039999999998</v>
      </c>
      <c r="C2">
        <f>VO2max!W5</f>
        <v>5.5775999999999985E-2</v>
      </c>
    </row>
    <row r="3" spans="1:3" x14ac:dyDescent="0.2">
      <c r="A3">
        <f>VO2max!M6</f>
        <v>86</v>
      </c>
      <c r="B3">
        <f>VO2max!V6</f>
        <v>1.3224959999999999</v>
      </c>
      <c r="C3">
        <f>VO2max!W6</f>
        <v>9.4464000000000131E-2</v>
      </c>
    </row>
    <row r="4" spans="1:3" x14ac:dyDescent="0.2">
      <c r="A4">
        <f>VO2max!M7</f>
        <v>80</v>
      </c>
      <c r="B4">
        <f>VO2max!V7</f>
        <v>2.0604479999999996</v>
      </c>
      <c r="C4">
        <f>VO2max!W7</f>
        <v>0.31699200000000044</v>
      </c>
    </row>
    <row r="5" spans="1:3" x14ac:dyDescent="0.2">
      <c r="A5">
        <f>VO2max!M8</f>
        <v>99</v>
      </c>
      <c r="B5">
        <f>VO2max!V8</f>
        <v>1.3031039999999994</v>
      </c>
      <c r="C5">
        <f>VO2max!W8</f>
        <v>0.47385600000000044</v>
      </c>
    </row>
    <row r="6" spans="1:3" x14ac:dyDescent="0.2">
      <c r="A6">
        <f>VO2max!M9</f>
        <v>86</v>
      </c>
      <c r="B6">
        <f>VO2max!V9</f>
        <v>0.56337599999999965</v>
      </c>
      <c r="C6">
        <f>VO2max!W9</f>
        <v>0.97310400000000019</v>
      </c>
    </row>
    <row r="7" spans="1:3" x14ac:dyDescent="0.2">
      <c r="A7">
        <f>VO2max!M10</f>
        <v>92</v>
      </c>
      <c r="B7">
        <f>VO2max!V10</f>
        <v>0.92505599999999943</v>
      </c>
      <c r="C7">
        <f>VO2max!W10</f>
        <v>1.3875840000000002</v>
      </c>
    </row>
    <row r="8" spans="1:3" x14ac:dyDescent="0.2">
      <c r="A8">
        <f>VO2max!M11</f>
        <v>91</v>
      </c>
      <c r="B8">
        <f>VO2max!V11</f>
        <v>1.3004159999999994</v>
      </c>
      <c r="C8">
        <f>VO2max!W11</f>
        <v>1.7005440000000007</v>
      </c>
    </row>
    <row r="9" spans="1:3" x14ac:dyDescent="0.2">
      <c r="A9">
        <f>VO2max!M12</f>
        <v>110</v>
      </c>
      <c r="B9">
        <f>VO2max!V12</f>
        <v>1.7552639999999997</v>
      </c>
      <c r="C9">
        <f>VO2max!W12</f>
        <v>2.0060160000000007</v>
      </c>
    </row>
    <row r="10" spans="1:3" x14ac:dyDescent="0.2">
      <c r="A10">
        <f>VO2max!M13</f>
        <v>108</v>
      </c>
      <c r="B10">
        <f>VO2max!V13</f>
        <v>7.9387199999999982</v>
      </c>
      <c r="C10">
        <f>VO2max!W13</f>
        <v>-1.5019199999999988</v>
      </c>
    </row>
    <row r="11" spans="1:3" x14ac:dyDescent="0.2">
      <c r="A11">
        <f>VO2max!M14</f>
        <v>109</v>
      </c>
      <c r="B11">
        <f>VO2max!V14</f>
        <v>9.5495519999999985</v>
      </c>
      <c r="C11">
        <f>VO2max!W14</f>
        <v>-1.8066719999999987</v>
      </c>
    </row>
    <row r="12" spans="1:3" x14ac:dyDescent="0.2">
      <c r="A12">
        <f>VO2max!M15</f>
        <v>111</v>
      </c>
      <c r="B12">
        <f>VO2max!V15</f>
        <v>10.625951999999998</v>
      </c>
      <c r="C12">
        <f>VO2max!W15</f>
        <v>-1.2501119999999977</v>
      </c>
    </row>
    <row r="13" spans="1:3" x14ac:dyDescent="0.2">
      <c r="A13">
        <f>VO2max!M16</f>
        <v>109</v>
      </c>
      <c r="B13">
        <f>VO2max!V16</f>
        <v>7.8343199999999991</v>
      </c>
      <c r="C13">
        <f>VO2max!W16</f>
        <v>-0.25272000000000072</v>
      </c>
    </row>
    <row r="14" spans="1:3" x14ac:dyDescent="0.2">
      <c r="A14">
        <f>VO2max!M17</f>
        <v>109</v>
      </c>
      <c r="B14">
        <f>VO2max!V17</f>
        <v>6.4445280000000009</v>
      </c>
      <c r="C14">
        <f>VO2max!W17</f>
        <v>-0.20788800000000066</v>
      </c>
    </row>
    <row r="15" spans="1:3" x14ac:dyDescent="0.2">
      <c r="A15">
        <f>VO2max!M18</f>
        <v>106</v>
      </c>
      <c r="B15">
        <f>VO2max!V18</f>
        <v>9.1207679999999982</v>
      </c>
      <c r="C15">
        <f>VO2max!W18</f>
        <v>-0.570047999999998</v>
      </c>
    </row>
    <row r="16" spans="1:3" x14ac:dyDescent="0.2">
      <c r="A16">
        <f>VO2max!M19</f>
        <v>112</v>
      </c>
      <c r="B16">
        <f>VO2max!V19</f>
        <v>7.2899039999999999</v>
      </c>
      <c r="C16">
        <f>VO2max!W19</f>
        <v>0.25137599999999993</v>
      </c>
    </row>
    <row r="17" spans="1:3" x14ac:dyDescent="0.2">
      <c r="A17">
        <f>VO2max!M20</f>
        <v>113</v>
      </c>
      <c r="B17">
        <f>VO2max!V20</f>
        <v>6.9376319999999971</v>
      </c>
      <c r="C17">
        <f>VO2max!W20</f>
        <v>1.0673280000000014</v>
      </c>
    </row>
    <row r="18" spans="1:3" x14ac:dyDescent="0.2">
      <c r="A18">
        <f>VO2max!M21</f>
        <v>125</v>
      </c>
      <c r="B18">
        <f>VO2max!V21</f>
        <v>7.9379999999999988</v>
      </c>
      <c r="C18">
        <f>VO2max!W21</f>
        <v>1.5876000000000019</v>
      </c>
    </row>
    <row r="19" spans="1:3" x14ac:dyDescent="0.2">
      <c r="A19">
        <f>VO2max!M22</f>
        <v>125</v>
      </c>
      <c r="B19">
        <f>VO2max!V22</f>
        <v>7.8635519999999985</v>
      </c>
      <c r="C19">
        <f>VO2max!W22</f>
        <v>1.9658880000000016</v>
      </c>
    </row>
    <row r="20" spans="1:3" x14ac:dyDescent="0.2">
      <c r="A20">
        <f>VO2max!M23</f>
        <v>127</v>
      </c>
      <c r="B20">
        <f>VO2max!V23</f>
        <v>7.0203359999999968</v>
      </c>
      <c r="C20">
        <f>VO2max!W23</f>
        <v>2.1366240000000025</v>
      </c>
    </row>
    <row r="21" spans="1:3" x14ac:dyDescent="0.2">
      <c r="A21">
        <f>VO2max!M24</f>
        <v>129</v>
      </c>
      <c r="B21">
        <f>VO2max!V24</f>
        <v>9.2172959999999975</v>
      </c>
      <c r="C21">
        <f>VO2max!W24</f>
        <v>2.8052640000000033</v>
      </c>
    </row>
    <row r="22" spans="1:3" x14ac:dyDescent="0.2">
      <c r="A22">
        <f>VO2max!M25</f>
        <v>135</v>
      </c>
      <c r="B22">
        <f>VO2max!V25</f>
        <v>7.7857439999999967</v>
      </c>
      <c r="C22">
        <f>VO2max!W25</f>
        <v>4.5075360000000044</v>
      </c>
    </row>
    <row r="23" spans="1:3" x14ac:dyDescent="0.2">
      <c r="A23">
        <f>VO2max!M26</f>
        <v>138</v>
      </c>
      <c r="B23">
        <f>VO2max!V26</f>
        <v>8.6846879999999995</v>
      </c>
      <c r="C23">
        <f>VO2max!W26</f>
        <v>6.6412320000000005</v>
      </c>
    </row>
    <row r="24" spans="1:3" x14ac:dyDescent="0.2">
      <c r="A24">
        <f>VO2max!M27</f>
        <v>147</v>
      </c>
      <c r="B24">
        <f>VO2max!V27</f>
        <v>6.7273439999999987</v>
      </c>
      <c r="C24">
        <f>VO2max!W27</f>
        <v>8.7972960000000047</v>
      </c>
    </row>
    <row r="25" spans="1:3" x14ac:dyDescent="0.2">
      <c r="A25">
        <f>VO2max!M28</f>
        <v>155</v>
      </c>
      <c r="B25">
        <f>VO2max!V28</f>
        <v>7.2536639999999952</v>
      </c>
      <c r="C25">
        <f>VO2max!W28</f>
        <v>12.529056000000002</v>
      </c>
    </row>
    <row r="26" spans="1:3" x14ac:dyDescent="0.2">
      <c r="A26">
        <f>VO2max!M29</f>
        <v>155</v>
      </c>
      <c r="B26">
        <f>VO2max!V29</f>
        <v>8.1488159999999965</v>
      </c>
      <c r="C26">
        <f>VO2max!W29</f>
        <v>10.656144000000005</v>
      </c>
    </row>
    <row r="27" spans="1:3" x14ac:dyDescent="0.2">
      <c r="A27">
        <f>VO2max!M30</f>
        <v>163</v>
      </c>
      <c r="B27">
        <f>VO2max!V30</f>
        <v>5.8022399999999932</v>
      </c>
      <c r="C27">
        <f>VO2max!W30</f>
        <v>15.956160000000004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VO2max</vt:lpstr>
      <vt:lpstr>HR_VO2Perc</vt:lpstr>
      <vt:lpstr>HR_Fat-Ox(g)</vt:lpstr>
      <vt:lpstr>HR_CHO-Ox(g)</vt:lpstr>
      <vt:lpstr>HR_vs_RER</vt:lpstr>
      <vt:lpstr>HR_vs_EE</vt:lpstr>
      <vt:lpstr>Cal_Distr</vt:lpstr>
      <vt:lpstr>HR_CHO-FAT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Gilliland, Doug</dc:creator>
  <cp:lastModifiedBy>Gilliland, Doug</cp:lastModifiedBy>
  <cp:revision>5</cp:revision>
  <dcterms:created xsi:type="dcterms:W3CDTF">2018-05-06T10:16:05Z</dcterms:created>
  <dcterms:modified xsi:type="dcterms:W3CDTF">2018-07-11T17:16:39Z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