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390" windowWidth="17715" windowHeight="9645" tabRatio="567"/>
  </bookViews>
  <sheets>
    <sheet name="Raw" sheetId="1" r:id="rId1"/>
    <sheet name="HR_vs_RER" sheetId="3" r:id="rId2"/>
    <sheet name="HR_vs_EE" sheetId="6" r:id="rId3"/>
    <sheet name="Cal_Distr" sheetId="7" r:id="rId4"/>
    <sheet name="Sheet2" sheetId="4" r:id="rId5"/>
    <sheet name="HR_vs_RER_Whole" sheetId="2" r:id="rId6"/>
    <sheet name="PercentVO2_RER" sheetId="5" r:id="rId7"/>
    <sheet name="HR_vs_Oxid" sheetId="8" r:id="rId8"/>
  </sheets>
  <calcPr calcId="145621" iterateDelta="1E-4"/>
</workbook>
</file>

<file path=xl/calcChain.xml><?xml version="1.0" encoding="utf-8"?>
<calcChain xmlns="http://schemas.openxmlformats.org/spreadsheetml/2006/main">
  <c r="A2" i="8" l="1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C1" i="8"/>
  <c r="B1" i="8"/>
  <c r="A1" i="8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3" i="1"/>
  <c r="F6" i="7" l="1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G5" i="7"/>
  <c r="F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5" i="7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43" i="6"/>
  <c r="C7" i="7"/>
  <c r="D7" i="7" s="1"/>
  <c r="C11" i="7"/>
  <c r="D11" i="7" s="1"/>
  <c r="C15" i="7"/>
  <c r="D15" i="7"/>
  <c r="C16" i="7"/>
  <c r="D16" i="7" s="1"/>
  <c r="C19" i="7"/>
  <c r="D19" i="7" s="1"/>
  <c r="B8" i="7"/>
  <c r="C8" i="7" s="1"/>
  <c r="D8" i="7" s="1"/>
  <c r="B7" i="7"/>
  <c r="B6" i="7"/>
  <c r="C6" i="7" s="1"/>
  <c r="D6" i="7" s="1"/>
  <c r="B5" i="7"/>
  <c r="C5" i="7" s="1"/>
  <c r="D5" i="7" s="1"/>
  <c r="B10" i="7"/>
  <c r="C10" i="7" s="1"/>
  <c r="D10" i="7" s="1"/>
  <c r="B11" i="7"/>
  <c r="B12" i="7"/>
  <c r="C12" i="7" s="1"/>
  <c r="D12" i="7" s="1"/>
  <c r="B13" i="7"/>
  <c r="C13" i="7" s="1"/>
  <c r="D13" i="7" s="1"/>
  <c r="B14" i="7"/>
  <c r="C14" i="7" s="1"/>
  <c r="D14" i="7" s="1"/>
  <c r="B15" i="7"/>
  <c r="B16" i="7"/>
  <c r="B17" i="7"/>
  <c r="C17" i="7" s="1"/>
  <c r="D17" i="7" s="1"/>
  <c r="B18" i="7"/>
  <c r="C18" i="7" s="1"/>
  <c r="D18" i="7" s="1"/>
  <c r="B19" i="7"/>
  <c r="B9" i="7"/>
  <c r="C9" i="7" s="1"/>
  <c r="D9" i="7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2" i="6"/>
  <c r="A1" i="6"/>
  <c r="C6" i="3"/>
  <c r="C10" i="3"/>
  <c r="C14" i="3"/>
  <c r="C18" i="3"/>
  <c r="C22" i="3"/>
  <c r="C2" i="3"/>
  <c r="A19" i="3"/>
  <c r="C19" i="3" s="1"/>
  <c r="B19" i="3"/>
  <c r="A20" i="3"/>
  <c r="C20" i="3" s="1"/>
  <c r="B20" i="3"/>
  <c r="A21" i="3"/>
  <c r="C21" i="3" s="1"/>
  <c r="B21" i="3"/>
  <c r="A22" i="3"/>
  <c r="B22" i="3"/>
  <c r="A23" i="3"/>
  <c r="C23" i="3" s="1"/>
  <c r="B23" i="3"/>
  <c r="A24" i="3"/>
  <c r="C24" i="3" s="1"/>
  <c r="B24" i="3"/>
  <c r="A25" i="3"/>
  <c r="C25" i="3" s="1"/>
  <c r="B25" i="3"/>
  <c r="A6" i="3"/>
  <c r="B6" i="3"/>
  <c r="A7" i="3"/>
  <c r="C7" i="3" s="1"/>
  <c r="B7" i="3"/>
  <c r="A8" i="3"/>
  <c r="C8" i="3" s="1"/>
  <c r="B8" i="3"/>
  <c r="A9" i="3"/>
  <c r="C9" i="3" s="1"/>
  <c r="B9" i="3"/>
  <c r="A10" i="3"/>
  <c r="B10" i="3"/>
  <c r="A11" i="3"/>
  <c r="C11" i="3" s="1"/>
  <c r="B11" i="3"/>
  <c r="A12" i="3"/>
  <c r="C12" i="3" s="1"/>
  <c r="B12" i="3"/>
  <c r="A13" i="3"/>
  <c r="C13" i="3" s="1"/>
  <c r="B13" i="3"/>
  <c r="A14" i="3"/>
  <c r="B14" i="3"/>
  <c r="A15" i="3"/>
  <c r="C15" i="3" s="1"/>
  <c r="B15" i="3"/>
  <c r="A16" i="3"/>
  <c r="C16" i="3" s="1"/>
  <c r="B16" i="3"/>
  <c r="A17" i="3"/>
  <c r="C17" i="3" s="1"/>
  <c r="B17" i="3"/>
  <c r="A18" i="3"/>
  <c r="B18" i="3"/>
  <c r="A2" i="3"/>
  <c r="B2" i="3"/>
  <c r="A3" i="3"/>
  <c r="C3" i="3" s="1"/>
  <c r="B3" i="3"/>
  <c r="A4" i="3"/>
  <c r="C4" i="3" s="1"/>
  <c r="B4" i="3"/>
  <c r="A5" i="3"/>
  <c r="C5" i="3" s="1"/>
  <c r="B5" i="3"/>
  <c r="B1" i="3"/>
  <c r="A1" i="3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B1" i="2"/>
  <c r="A1" i="2"/>
  <c r="E46" i="1"/>
  <c r="D46" i="1"/>
  <c r="C46" i="1"/>
  <c r="E45" i="1"/>
  <c r="D45" i="1"/>
  <c r="C45" i="1"/>
  <c r="E42" i="4" l="1"/>
  <c r="D42" i="4"/>
  <c r="C42" i="4"/>
  <c r="E41" i="4"/>
  <c r="C41" i="4"/>
  <c r="D41" i="4" s="1"/>
  <c r="B41" i="4"/>
  <c r="E40" i="4"/>
  <c r="C40" i="4"/>
  <c r="D40" i="4" s="1"/>
  <c r="B40" i="4"/>
  <c r="E39" i="4"/>
  <c r="C39" i="4"/>
  <c r="D39" i="4" s="1"/>
  <c r="B39" i="4"/>
  <c r="E38" i="4"/>
  <c r="C38" i="4"/>
  <c r="D38" i="4" s="1"/>
  <c r="B38" i="4"/>
  <c r="E37" i="4"/>
  <c r="C37" i="4"/>
  <c r="D37" i="4" s="1"/>
  <c r="B37" i="4"/>
  <c r="E36" i="4"/>
  <c r="C36" i="4"/>
  <c r="D36" i="4" s="1"/>
  <c r="B36" i="4"/>
  <c r="E35" i="4"/>
  <c r="C35" i="4"/>
  <c r="D35" i="4" s="1"/>
  <c r="B35" i="4"/>
  <c r="E34" i="4"/>
  <c r="C34" i="4"/>
  <c r="D34" i="4" s="1"/>
  <c r="B34" i="4"/>
  <c r="E33" i="4"/>
  <c r="C33" i="4"/>
  <c r="D33" i="4" s="1"/>
  <c r="B33" i="4"/>
  <c r="C27" i="4"/>
  <c r="D27" i="4" s="1"/>
  <c r="D26" i="4"/>
  <c r="B26" i="4"/>
  <c r="C26" i="4" s="1"/>
  <c r="C25" i="4"/>
  <c r="D25" i="4" s="1"/>
  <c r="B25" i="4"/>
  <c r="B24" i="4"/>
  <c r="C24" i="4" s="1"/>
  <c r="D24" i="4" s="1"/>
  <c r="B23" i="4"/>
  <c r="C23" i="4" s="1"/>
  <c r="D23" i="4" s="1"/>
  <c r="D22" i="4"/>
  <c r="B22" i="4"/>
  <c r="C22" i="4" s="1"/>
  <c r="C21" i="4"/>
  <c r="D21" i="4" s="1"/>
  <c r="B21" i="4"/>
  <c r="B20" i="4"/>
  <c r="C20" i="4" s="1"/>
  <c r="D20" i="4" s="1"/>
  <c r="B19" i="4"/>
  <c r="C19" i="4" s="1"/>
  <c r="D19" i="4" s="1"/>
  <c r="D18" i="4"/>
  <c r="B18" i="4"/>
  <c r="C18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45" i="1"/>
  <c r="J42" i="1" s="1"/>
  <c r="K43" i="1"/>
  <c r="H43" i="1"/>
  <c r="G43" i="1"/>
  <c r="K42" i="1"/>
  <c r="N42" i="1" s="1"/>
  <c r="H42" i="1"/>
  <c r="G42" i="1"/>
  <c r="K41" i="1"/>
  <c r="H41" i="1"/>
  <c r="J41" i="1"/>
  <c r="G41" i="1"/>
  <c r="K40" i="1"/>
  <c r="N40" i="1" s="1"/>
  <c r="H40" i="1"/>
  <c r="I40" i="1"/>
  <c r="G40" i="1"/>
  <c r="K39" i="1"/>
  <c r="H39" i="1"/>
  <c r="G39" i="1"/>
  <c r="K38" i="1"/>
  <c r="N38" i="1" s="1"/>
  <c r="H38" i="1"/>
  <c r="G38" i="1"/>
  <c r="K37" i="1"/>
  <c r="H37" i="1"/>
  <c r="G37" i="1"/>
  <c r="K36" i="1"/>
  <c r="N36" i="1" s="1"/>
  <c r="H36" i="1"/>
  <c r="G36" i="1"/>
  <c r="K35" i="1"/>
  <c r="H35" i="1"/>
  <c r="G35" i="1"/>
  <c r="K34" i="1"/>
  <c r="N34" i="1" s="1"/>
  <c r="H34" i="1"/>
  <c r="G34" i="1"/>
  <c r="K33" i="1"/>
  <c r="H33" i="1"/>
  <c r="G33" i="1"/>
  <c r="K32" i="1"/>
  <c r="N32" i="1" s="1"/>
  <c r="H32" i="1"/>
  <c r="G32" i="1"/>
  <c r="K31" i="1"/>
  <c r="H31" i="1"/>
  <c r="G31" i="1"/>
  <c r="K30" i="1"/>
  <c r="H30" i="1"/>
  <c r="G30" i="1"/>
  <c r="K29" i="1"/>
  <c r="H29" i="1"/>
  <c r="G29" i="1"/>
  <c r="K28" i="1"/>
  <c r="H28" i="1"/>
  <c r="G28" i="1"/>
  <c r="K27" i="1"/>
  <c r="N27" i="1" s="1"/>
  <c r="H27" i="1"/>
  <c r="G27" i="1"/>
  <c r="K26" i="1"/>
  <c r="H26" i="1"/>
  <c r="J26" i="1"/>
  <c r="G26" i="1"/>
  <c r="K25" i="1"/>
  <c r="H25" i="1"/>
  <c r="I25" i="1"/>
  <c r="J25" i="1"/>
  <c r="G25" i="1"/>
  <c r="K24" i="1"/>
  <c r="N24" i="1" s="1"/>
  <c r="H24" i="1"/>
  <c r="J24" i="1"/>
  <c r="G24" i="1"/>
  <c r="K23" i="1"/>
  <c r="H23" i="1"/>
  <c r="I23" i="1"/>
  <c r="G23" i="1"/>
  <c r="K22" i="1"/>
  <c r="H22" i="1"/>
  <c r="J22" i="1"/>
  <c r="G22" i="1"/>
  <c r="K21" i="1"/>
  <c r="H21" i="1"/>
  <c r="I21" i="1"/>
  <c r="G21" i="1"/>
  <c r="K20" i="1"/>
  <c r="H20" i="1"/>
  <c r="J20" i="1"/>
  <c r="G20" i="1"/>
  <c r="K19" i="1"/>
  <c r="N19" i="1" s="1"/>
  <c r="H19" i="1"/>
  <c r="I19" i="1"/>
  <c r="G19" i="1"/>
  <c r="K18" i="1"/>
  <c r="H18" i="1"/>
  <c r="G18" i="1"/>
  <c r="K17" i="1"/>
  <c r="H17" i="1"/>
  <c r="G17" i="1"/>
  <c r="K16" i="1"/>
  <c r="N16" i="1" s="1"/>
  <c r="H16" i="1"/>
  <c r="G16" i="1"/>
  <c r="K15" i="1"/>
  <c r="H15" i="1"/>
  <c r="J15" i="1"/>
  <c r="G15" i="1"/>
  <c r="K14" i="1"/>
  <c r="H14" i="1"/>
  <c r="I14" i="1"/>
  <c r="J14" i="1"/>
  <c r="G14" i="1"/>
  <c r="K13" i="1"/>
  <c r="H13" i="1"/>
  <c r="I13" i="1"/>
  <c r="G13" i="1"/>
  <c r="K12" i="1"/>
  <c r="H12" i="1"/>
  <c r="J12" i="1"/>
  <c r="G12" i="1"/>
  <c r="K11" i="1"/>
  <c r="N11" i="1" s="1"/>
  <c r="H11" i="1"/>
  <c r="I11" i="1"/>
  <c r="G11" i="1"/>
  <c r="K10" i="1"/>
  <c r="H10" i="1"/>
  <c r="G10" i="1"/>
  <c r="K9" i="1"/>
  <c r="H9" i="1"/>
  <c r="G9" i="1"/>
  <c r="K8" i="1"/>
  <c r="N8" i="1" s="1"/>
  <c r="H8" i="1"/>
  <c r="G8" i="1"/>
  <c r="K7" i="1"/>
  <c r="H7" i="1"/>
  <c r="J7" i="1"/>
  <c r="G7" i="1"/>
  <c r="K6" i="1"/>
  <c r="H6" i="1"/>
  <c r="I6" i="1"/>
  <c r="J6" i="1"/>
  <c r="G6" i="1"/>
  <c r="K5" i="1"/>
  <c r="H5" i="1"/>
  <c r="I5" i="1"/>
  <c r="G5" i="1"/>
  <c r="K4" i="1"/>
  <c r="H4" i="1"/>
  <c r="J4" i="1"/>
  <c r="G4" i="1"/>
  <c r="K3" i="1"/>
  <c r="N3" i="1" s="1"/>
  <c r="H3" i="1"/>
  <c r="I3" i="1"/>
  <c r="G3" i="1"/>
  <c r="I7" i="1" l="1"/>
  <c r="J8" i="1"/>
  <c r="I9" i="1"/>
  <c r="J10" i="1"/>
  <c r="I15" i="1"/>
  <c r="J16" i="1"/>
  <c r="I17" i="1"/>
  <c r="J18" i="1"/>
  <c r="I26" i="1"/>
  <c r="J27" i="1"/>
  <c r="J28" i="1"/>
  <c r="I29" i="1"/>
  <c r="J30" i="1"/>
  <c r="I35" i="1"/>
  <c r="J36" i="1"/>
  <c r="J37" i="1"/>
  <c r="J3" i="1"/>
  <c r="I10" i="1"/>
  <c r="J11" i="1"/>
  <c r="I18" i="1"/>
  <c r="J19" i="1"/>
  <c r="I42" i="1"/>
  <c r="J43" i="1"/>
  <c r="I4" i="1"/>
  <c r="J5" i="1"/>
  <c r="I8" i="1"/>
  <c r="J9" i="1"/>
  <c r="I12" i="1"/>
  <c r="J13" i="1"/>
  <c r="I16" i="1"/>
  <c r="J17" i="1"/>
  <c r="I22" i="1"/>
  <c r="J23" i="1"/>
  <c r="I28" i="1"/>
  <c r="J29" i="1"/>
  <c r="I32" i="1"/>
  <c r="J33" i="1"/>
  <c r="I34" i="1"/>
  <c r="J35" i="1"/>
  <c r="I43" i="1"/>
  <c r="O3" i="1"/>
  <c r="O11" i="1"/>
  <c r="O19" i="1"/>
  <c r="O32" i="1"/>
  <c r="I37" i="1"/>
  <c r="J38" i="1"/>
  <c r="O40" i="1"/>
  <c r="O8" i="1"/>
  <c r="O16" i="1"/>
  <c r="O27" i="1"/>
  <c r="I31" i="1"/>
  <c r="J32" i="1"/>
  <c r="O36" i="1"/>
  <c r="I38" i="1"/>
  <c r="I39" i="1"/>
  <c r="J40" i="1"/>
  <c r="O24" i="1"/>
  <c r="O42" i="1"/>
  <c r="O34" i="1"/>
  <c r="O38" i="1"/>
  <c r="I20" i="1"/>
  <c r="J21" i="1"/>
  <c r="I24" i="1"/>
  <c r="I27" i="1"/>
  <c r="I30" i="1"/>
  <c r="J31" i="1"/>
  <c r="I33" i="1"/>
  <c r="J34" i="1"/>
  <c r="I36" i="1"/>
  <c r="J39" i="1"/>
  <c r="I41" i="1"/>
  <c r="L5" i="1"/>
  <c r="L10" i="1"/>
  <c r="L13" i="1"/>
  <c r="L18" i="1"/>
  <c r="L21" i="1"/>
  <c r="L26" i="1"/>
  <c r="L29" i="1"/>
  <c r="L4" i="1"/>
  <c r="N5" i="1"/>
  <c r="O5" i="1" s="1"/>
  <c r="L7" i="1"/>
  <c r="N10" i="1"/>
  <c r="O10" i="1" s="1"/>
  <c r="L12" i="1"/>
  <c r="N13" i="1"/>
  <c r="O13" i="1" s="1"/>
  <c r="L15" i="1"/>
  <c r="N18" i="1"/>
  <c r="O18" i="1" s="1"/>
  <c r="L20" i="1"/>
  <c r="N21" i="1"/>
  <c r="O21" i="1" s="1"/>
  <c r="L23" i="1"/>
  <c r="N26" i="1"/>
  <c r="O26" i="1" s="1"/>
  <c r="L28" i="1"/>
  <c r="N29" i="1"/>
  <c r="O29" i="1" s="1"/>
  <c r="L31" i="1"/>
  <c r="L33" i="1"/>
  <c r="L35" i="1"/>
  <c r="L37" i="1"/>
  <c r="L39" i="1"/>
  <c r="L41" i="1"/>
  <c r="L43" i="1"/>
  <c r="N4" i="1"/>
  <c r="O4" i="1" s="1"/>
  <c r="L6" i="1"/>
  <c r="N7" i="1"/>
  <c r="O7" i="1" s="1"/>
  <c r="L9" i="1"/>
  <c r="N12" i="1"/>
  <c r="O12" i="1" s="1"/>
  <c r="L14" i="1"/>
  <c r="N15" i="1"/>
  <c r="O15" i="1" s="1"/>
  <c r="L17" i="1"/>
  <c r="N20" i="1"/>
  <c r="O20" i="1" s="1"/>
  <c r="L22" i="1"/>
  <c r="N23" i="1"/>
  <c r="O23" i="1" s="1"/>
  <c r="L25" i="1"/>
  <c r="N28" i="1"/>
  <c r="O28" i="1" s="1"/>
  <c r="L30" i="1"/>
  <c r="N31" i="1"/>
  <c r="O31" i="1" s="1"/>
  <c r="N33" i="1"/>
  <c r="O33" i="1" s="1"/>
  <c r="N35" i="1"/>
  <c r="O35" i="1" s="1"/>
  <c r="N37" i="1"/>
  <c r="O37" i="1" s="1"/>
  <c r="N39" i="1"/>
  <c r="O39" i="1" s="1"/>
  <c r="N41" i="1"/>
  <c r="O41" i="1" s="1"/>
  <c r="N43" i="1"/>
  <c r="O43" i="1" s="1"/>
  <c r="L3" i="1"/>
  <c r="N6" i="1"/>
  <c r="O6" i="1" s="1"/>
  <c r="L8" i="1"/>
  <c r="N9" i="1"/>
  <c r="O9" i="1" s="1"/>
  <c r="L11" i="1"/>
  <c r="N14" i="1"/>
  <c r="O14" i="1" s="1"/>
  <c r="L16" i="1"/>
  <c r="N17" i="1"/>
  <c r="O17" i="1" s="1"/>
  <c r="L19" i="1"/>
  <c r="N22" i="1"/>
  <c r="O22" i="1" s="1"/>
  <c r="L24" i="1"/>
  <c r="N25" i="1"/>
  <c r="O25" i="1" s="1"/>
  <c r="L27" i="1"/>
  <c r="N30" i="1"/>
  <c r="O30" i="1" s="1"/>
  <c r="L32" i="1"/>
  <c r="L34" i="1"/>
  <c r="L36" i="1"/>
  <c r="L38" i="1"/>
  <c r="L40" i="1"/>
  <c r="L42" i="1"/>
</calcChain>
</file>

<file path=xl/sharedStrings.xml><?xml version="1.0" encoding="utf-8"?>
<sst xmlns="http://schemas.openxmlformats.org/spreadsheetml/2006/main" count="50" uniqueCount="36">
  <si>
    <t>time</t>
  </si>
  <si>
    <t>VO2/kg</t>
  </si>
  <si>
    <t>VCO2</t>
  </si>
  <si>
    <t>REE</t>
  </si>
  <si>
    <t>%VO2Max</t>
  </si>
  <si>
    <t>HR</t>
  </si>
  <si>
    <t>RERx100</t>
  </si>
  <si>
    <t>RER</t>
  </si>
  <si>
    <t>Fract Fat</t>
  </si>
  <si>
    <t>Fat g/min</t>
  </si>
  <si>
    <t>Fract Carbs</t>
  </si>
  <si>
    <t>Running</t>
  </si>
  <si>
    <t>Ended</t>
  </si>
  <si>
    <t>Cool Down</t>
  </si>
  <si>
    <t>Max</t>
  </si>
  <si>
    <t>fat</t>
  </si>
  <si>
    <t>Fat</t>
  </si>
  <si>
    <t>Carbs</t>
  </si>
  <si>
    <t>%Fat</t>
  </si>
  <si>
    <t>%Carbs</t>
  </si>
  <si>
    <t>%VO2max</t>
  </si>
  <si>
    <t>Raw Data</t>
  </si>
  <si>
    <t>Calculated Data</t>
  </si>
  <si>
    <t>Min</t>
  </si>
  <si>
    <t>Est RERX100</t>
  </si>
  <si>
    <t>EE (kCal/min)</t>
  </si>
  <si>
    <t>Calories of Fat and Carbs burned per minute vs Heart Rate</t>
  </si>
  <si>
    <t>Interpolated (HR_vs_RER)</t>
  </si>
  <si>
    <t>kCals</t>
  </si>
  <si>
    <t>Below is interpolated from the actual data above</t>
  </si>
  <si>
    <t>EE(kCal/min
Est</t>
  </si>
  <si>
    <t>Carbs 
[kcal/min]</t>
  </si>
  <si>
    <t>Fat 
[kcal/min]</t>
  </si>
  <si>
    <t>Carbs 
g/min</t>
  </si>
  <si>
    <t>Carbs 
kcal/min</t>
  </si>
  <si>
    <t>Fat 
kcal/min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</si>
</sst>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\:mm"/>
    <numFmt numFmtId="165" formatCode="0.000"/>
  </numFmts>
  <fonts count="8" x14ac:knownFonts="1"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2" fillId="0" borderId="0" applyBorder="0" applyProtection="0"/>
    <xf numFmtId="0" fontId="4" fillId="0" borderId="0"/>
    <xf numFmtId="9" fontId="4" fillId="0" borderId="0" applyBorder="0" applyProtection="0"/>
  </cellStyleXfs>
  <cellXfs count="53">
    <xf numFmtId="0" fontId="0" fillId="0" borderId="0" xfId="0"/>
    <xf numFmtId="164" fontId="0" fillId="0" borderId="0" xfId="0" applyNumberFormat="1"/>
    <xf numFmtId="9" fontId="0" fillId="0" borderId="0" xfId="1" applyFont="1" applyBorder="1" applyAlignment="1" applyProtection="1"/>
    <xf numFmtId="2" fontId="0" fillId="0" borderId="0" xfId="1" applyNumberFormat="1" applyFont="1" applyBorder="1" applyAlignment="1" applyProtection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 applyAlignment="1" applyProtection="1"/>
    <xf numFmtId="9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9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9" fontId="0" fillId="0" borderId="8" xfId="1" applyFont="1" applyBorder="1" applyAlignment="1" applyProtection="1"/>
    <xf numFmtId="9" fontId="0" fillId="0" borderId="9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9" fontId="0" fillId="0" borderId="11" xfId="1" applyFont="1" applyBorder="1" applyAlignment="1" applyProtection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1" applyFont="1" applyBorder="1" applyAlignment="1" applyProtection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 applyProtection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3" xfId="1" applyFont="1" applyBorder="1" applyAlignment="1" applyProtection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9" fontId="0" fillId="0" borderId="8" xfId="1" applyFont="1" applyBorder="1" applyAlignment="1" applyProtection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14" xfId="1" applyFont="1" applyBorder="1" applyAlignment="1" applyProtection="1">
      <alignment horizontal="center"/>
    </xf>
    <xf numFmtId="0" fontId="0" fillId="2" borderId="0" xfId="0" applyFill="1"/>
    <xf numFmtId="0" fontId="7" fillId="0" borderId="0" xfId="0" applyFont="1"/>
    <xf numFmtId="0" fontId="4" fillId="0" borderId="0" xfId="0" applyFont="1"/>
    <xf numFmtId="0" fontId="4" fillId="0" borderId="0" xfId="2"/>
    <xf numFmtId="0" fontId="4" fillId="0" borderId="0" xfId="2"/>
    <xf numFmtId="0" fontId="3" fillId="0" borderId="0" xfId="2" applyFont="1"/>
    <xf numFmtId="0" fontId="5" fillId="0" borderId="0" xfId="2" applyFont="1"/>
    <xf numFmtId="0" fontId="4" fillId="0" borderId="0" xfId="2"/>
    <xf numFmtId="0" fontId="4" fillId="0" borderId="1" xfId="2" applyBorder="1"/>
    <xf numFmtId="0" fontId="4" fillId="0" borderId="0" xfId="2" applyAlignment="1">
      <alignment wrapText="1"/>
    </xf>
    <xf numFmtId="0" fontId="3" fillId="0" borderId="0" xfId="2" applyFont="1"/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vertical="center" wrapText="1"/>
    </xf>
    <xf numFmtId="165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HR_vs_RER!$B$1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579081235108609"/>
                  <c:y val="0.1325704471046822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y = 0.679x - 10.36
R² = 0.9852</a:t>
                    </a:r>
                    <a:endParaRPr lang="en-US" sz="18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HR_vs_RER!$A$2:$A$25</c:f>
              <c:numCache>
                <c:formatCode>General</c:formatCode>
                <c:ptCount val="24"/>
                <c:pt idx="0">
                  <c:v>99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114</c:v>
                </c:pt>
                <c:pt idx="5">
                  <c:v>106</c:v>
                </c:pt>
                <c:pt idx="6">
                  <c:v>109</c:v>
                </c:pt>
                <c:pt idx="7">
                  <c:v>117</c:v>
                </c:pt>
                <c:pt idx="8">
                  <c:v>124</c:v>
                </c:pt>
                <c:pt idx="9">
                  <c:v>126</c:v>
                </c:pt>
                <c:pt idx="10">
                  <c:v>129</c:v>
                </c:pt>
                <c:pt idx="11">
                  <c:v>135</c:v>
                </c:pt>
                <c:pt idx="12">
                  <c:v>138</c:v>
                </c:pt>
                <c:pt idx="13">
                  <c:v>138</c:v>
                </c:pt>
                <c:pt idx="14">
                  <c:v>139</c:v>
                </c:pt>
                <c:pt idx="15">
                  <c:v>143</c:v>
                </c:pt>
                <c:pt idx="16">
                  <c:v>149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173</c:v>
                </c:pt>
              </c:numCache>
            </c:numRef>
          </c:xVal>
          <c:yVal>
            <c:numRef>
              <c:f>HR_vs_RER!$B$2:$B$25</c:f>
              <c:numCache>
                <c:formatCode>General</c:formatCode>
                <c:ptCount val="24"/>
                <c:pt idx="0">
                  <c:v>59</c:v>
                </c:pt>
                <c:pt idx="1">
                  <c:v>60</c:v>
                </c:pt>
                <c:pt idx="2">
                  <c:v>60</c:v>
                </c:pt>
                <c:pt idx="3">
                  <c:v>62</c:v>
                </c:pt>
                <c:pt idx="4">
                  <c:v>64</c:v>
                </c:pt>
                <c:pt idx="5">
                  <c:v>65</c:v>
                </c:pt>
                <c:pt idx="6">
                  <c:v>65</c:v>
                </c:pt>
                <c:pt idx="7">
                  <c:v>70</c:v>
                </c:pt>
                <c:pt idx="8">
                  <c:v>73</c:v>
                </c:pt>
                <c:pt idx="9">
                  <c:v>75</c:v>
                </c:pt>
                <c:pt idx="10">
                  <c:v>75</c:v>
                </c:pt>
                <c:pt idx="11">
                  <c:v>77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84</c:v>
                </c:pt>
                <c:pt idx="16">
                  <c:v>90</c:v>
                </c:pt>
                <c:pt idx="17">
                  <c:v>93</c:v>
                </c:pt>
                <c:pt idx="18">
                  <c:v>96</c:v>
                </c:pt>
                <c:pt idx="19">
                  <c:v>99</c:v>
                </c:pt>
                <c:pt idx="20">
                  <c:v>104</c:v>
                </c:pt>
                <c:pt idx="21">
                  <c:v>104</c:v>
                </c:pt>
                <c:pt idx="22">
                  <c:v>108</c:v>
                </c:pt>
                <c:pt idx="23">
                  <c:v>109.00000000000001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4032"/>
        <c:axId val="118925568"/>
      </c:scatterChart>
      <c:valAx>
        <c:axId val="118924032"/>
        <c:scaling>
          <c:orientation val="minMax"/>
          <c:max val="175"/>
          <c:min val="9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8925568"/>
        <c:crosses val="autoZero"/>
        <c:crossBetween val="midCat"/>
      </c:valAx>
      <c:valAx>
        <c:axId val="118925568"/>
        <c:scaling>
          <c:orientation val="minMax"/>
          <c:max val="110"/>
          <c:min val="5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8924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02941509645338"/>
          <c:y val="0.68493065273590281"/>
          <c:w val="0.19594678746466276"/>
          <c:h val="8.422899203621890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HR_vs_EE!$B$1</c:f>
              <c:strCache>
                <c:ptCount val="1"/>
                <c:pt idx="0">
                  <c:v>EE (kCal/min)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408320736412244"/>
                  <c:y val="0.1670505865515192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HR_vs_EE!$A$2:$A$39</c:f>
              <c:numCache>
                <c:formatCode>General</c:formatCode>
                <c:ptCount val="38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</c:numCache>
            </c:numRef>
          </c:xVal>
          <c:yVal>
            <c:numRef>
              <c:f>HR_vs_EE!$B$2:$B$39</c:f>
              <c:numCache>
                <c:formatCode>General</c:formatCode>
                <c:ptCount val="38"/>
                <c:pt idx="0">
                  <c:v>1.6633</c:v>
                </c:pt>
                <c:pt idx="1">
                  <c:v>1.2299</c:v>
                </c:pt>
                <c:pt idx="2">
                  <c:v>1.4672000000000001</c:v>
                </c:pt>
                <c:pt idx="3">
                  <c:v>1.3078999999999998</c:v>
                </c:pt>
                <c:pt idx="4">
                  <c:v>1.4270999999999998</c:v>
                </c:pt>
                <c:pt idx="5">
                  <c:v>1.5852999999999999</c:v>
                </c:pt>
                <c:pt idx="6">
                  <c:v>2.3362000000000003</c:v>
                </c:pt>
                <c:pt idx="7">
                  <c:v>2.8118999999999996</c:v>
                </c:pt>
                <c:pt idx="8">
                  <c:v>2.2571000000000003</c:v>
                </c:pt>
                <c:pt idx="9">
                  <c:v>2.3340000000000001</c:v>
                </c:pt>
                <c:pt idx="10">
                  <c:v>3.0827</c:v>
                </c:pt>
                <c:pt idx="11">
                  <c:v>3.0827</c:v>
                </c:pt>
                <c:pt idx="12">
                  <c:v>3.7544999999999997</c:v>
                </c:pt>
                <c:pt idx="13">
                  <c:v>3.6754000000000007</c:v>
                </c:pt>
                <c:pt idx="14">
                  <c:v>4.7015000000000002</c:v>
                </c:pt>
                <c:pt idx="15">
                  <c:v>5.6474000000000002</c:v>
                </c:pt>
                <c:pt idx="16">
                  <c:v>5.4512999999999998</c:v>
                </c:pt>
                <c:pt idx="17">
                  <c:v>6.5576000000000008</c:v>
                </c:pt>
                <c:pt idx="18">
                  <c:v>6.5207999999999995</c:v>
                </c:pt>
                <c:pt idx="19">
                  <c:v>5.7731999999999992</c:v>
                </c:pt>
                <c:pt idx="20">
                  <c:v>6.6432999999999991</c:v>
                </c:pt>
                <c:pt idx="21">
                  <c:v>7.9489999999999998</c:v>
                </c:pt>
                <c:pt idx="22">
                  <c:v>8.4713999999999992</c:v>
                </c:pt>
                <c:pt idx="23">
                  <c:v>9.1887999999999987</c:v>
                </c:pt>
                <c:pt idx="24">
                  <c:v>8.440100000000001</c:v>
                </c:pt>
                <c:pt idx="25">
                  <c:v>8.7988</c:v>
                </c:pt>
                <c:pt idx="26">
                  <c:v>10.3874</c:v>
                </c:pt>
                <c:pt idx="27">
                  <c:v>9.8414000000000001</c:v>
                </c:pt>
                <c:pt idx="28">
                  <c:v>10.6</c:v>
                </c:pt>
                <c:pt idx="29">
                  <c:v>9.7667000000000002</c:v>
                </c:pt>
                <c:pt idx="30">
                  <c:v>11.672799999999999</c:v>
                </c:pt>
                <c:pt idx="31">
                  <c:v>11.687099999999999</c:v>
                </c:pt>
                <c:pt idx="32">
                  <c:v>11.734900000000001</c:v>
                </c:pt>
                <c:pt idx="33">
                  <c:v>13.0159</c:v>
                </c:pt>
                <c:pt idx="34">
                  <c:v>12.7874</c:v>
                </c:pt>
                <c:pt idx="35">
                  <c:v>13.238400000000002</c:v>
                </c:pt>
                <c:pt idx="36">
                  <c:v>13.6372</c:v>
                </c:pt>
                <c:pt idx="37">
                  <c:v>13.490000000000002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8272"/>
        <c:axId val="126091648"/>
      </c:scatterChart>
      <c:valAx>
        <c:axId val="126278272"/>
        <c:scaling>
          <c:orientation val="minMax"/>
          <c:max val="170"/>
          <c:min val="70"/>
        </c:scaling>
        <c:delete val="0"/>
        <c:axPos val="b"/>
        <c:numFmt formatCode="General" sourceLinked="1"/>
        <c:majorTickMark val="out"/>
        <c:minorTickMark val="none"/>
        <c:tickLblPos val="nextTo"/>
        <c:crossAx val="126091648"/>
        <c:crosses val="autoZero"/>
        <c:crossBetween val="midCat"/>
      </c:valAx>
      <c:valAx>
        <c:axId val="1260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849009919605324"/>
          <c:y val="0.63276577293371195"/>
          <c:w val="0.2249769495145485"/>
          <c:h val="8.36445758393986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Cal_Distr!$F$4</c:f>
              <c:strCache>
                <c:ptCount val="1"/>
                <c:pt idx="0">
                  <c:v>Fat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Cal_Distr!$A$5:$A$19</c:f>
              <c:numCache>
                <c:formatCode>General</c:formatCode>
                <c:ptCount val="15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</c:numCache>
            </c:numRef>
          </c:xVal>
          <c:yVal>
            <c:numRef>
              <c:f>Cal_Distr!$F$5:$F$19</c:f>
              <c:numCache>
                <c:formatCode>0.00</c:formatCode>
                <c:ptCount val="15"/>
                <c:pt idx="0">
                  <c:v>6.9785142808259959</c:v>
                </c:pt>
                <c:pt idx="1">
                  <c:v>7.3085977632914965</c:v>
                </c:pt>
                <c:pt idx="2">
                  <c:v>7.4843234560169956</c:v>
                </c:pt>
                <c:pt idx="3">
                  <c:v>7.5056913590024967</c:v>
                </c:pt>
                <c:pt idx="4">
                  <c:v>7.3727014722479964</c:v>
                </c:pt>
                <c:pt idx="5">
                  <c:v>7.0853537957535</c:v>
                </c:pt>
                <c:pt idx="6">
                  <c:v>6.6436483295189968</c:v>
                </c:pt>
                <c:pt idx="7">
                  <c:v>6.0475850735444983</c:v>
                </c:pt>
                <c:pt idx="8">
                  <c:v>5.297164027830001</c:v>
                </c:pt>
                <c:pt idx="9">
                  <c:v>4.3923851923754933</c:v>
                </c:pt>
                <c:pt idx="10">
                  <c:v>3.3332485671809944</c:v>
                </c:pt>
                <c:pt idx="11">
                  <c:v>2.1197541522464971</c:v>
                </c:pt>
                <c:pt idx="12">
                  <c:v>0.7519019475719938</c:v>
                </c:pt>
                <c:pt idx="13">
                  <c:v>-0.77030804684250387</c:v>
                </c:pt>
                <c:pt idx="14">
                  <c:v>-2.4468758309970009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Cal_Distr!$G$4</c:f>
              <c:strCache>
                <c:ptCount val="1"/>
                <c:pt idx="0">
                  <c:v>Carbs 
[kcal/min]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0"/>
            <c:dispEq val="0"/>
          </c:trendline>
          <c:xVal>
            <c:numRef>
              <c:f>Cal_Distr!$A$5:$A$19</c:f>
              <c:numCache>
                <c:formatCode>General</c:formatCode>
                <c:ptCount val="15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</c:numCache>
            </c:numRef>
          </c:xVal>
          <c:yVal>
            <c:numRef>
              <c:f>Cal_Distr!$G$5:$G$19</c:f>
              <c:numCache>
                <c:formatCode>0.00</c:formatCode>
                <c:ptCount val="15"/>
                <c:pt idx="0">
                  <c:v>-2.0478142808259983</c:v>
                </c:pt>
                <c:pt idx="1">
                  <c:v>-1.6958977632914982</c:v>
                </c:pt>
                <c:pt idx="2">
                  <c:v>-1.1896234560169965</c:v>
                </c:pt>
                <c:pt idx="3">
                  <c:v>-0.52899135900249761</c:v>
                </c:pt>
                <c:pt idx="4">
                  <c:v>0.28599852775200102</c:v>
                </c:pt>
                <c:pt idx="5">
                  <c:v>1.2553462042464998</c:v>
                </c:pt>
                <c:pt idx="6">
                  <c:v>2.3790516704810019</c:v>
                </c:pt>
                <c:pt idx="7">
                  <c:v>3.6571149264554994</c:v>
                </c:pt>
                <c:pt idx="8">
                  <c:v>5.0895359721699984</c:v>
                </c:pt>
                <c:pt idx="9">
                  <c:v>6.6763148076245047</c:v>
                </c:pt>
                <c:pt idx="10">
                  <c:v>8.4174514328190018</c:v>
                </c:pt>
                <c:pt idx="11">
                  <c:v>10.312945847753502</c:v>
                </c:pt>
                <c:pt idx="12">
                  <c:v>12.362798052428003</c:v>
                </c:pt>
                <c:pt idx="13">
                  <c:v>14.567008046842503</c:v>
                </c:pt>
                <c:pt idx="14">
                  <c:v>16.925575830996998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1280"/>
        <c:axId val="126162816"/>
      </c:scatterChart>
      <c:valAx>
        <c:axId val="126161280"/>
        <c:scaling>
          <c:orientation val="minMax"/>
          <c:max val="175"/>
          <c:min val="9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6162816"/>
        <c:crosses val="autoZero"/>
        <c:crossBetween val="midCat"/>
      </c:valAx>
      <c:valAx>
        <c:axId val="126162816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126161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726628808703702E-2"/>
          <c:y val="6.7842450470140092E-2"/>
          <c:w val="0.28314661906513688"/>
          <c:h val="0.1623252403971218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fat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0.7</c:v>
                </c:pt>
                <c:pt idx="1">
                  <c:v>1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06432"/>
        <c:axId val="126707968"/>
      </c:scatterChart>
      <c:valAx>
        <c:axId val="126706432"/>
        <c:scaling>
          <c:orientation val="minMax"/>
          <c:max val="1"/>
          <c:min val="0.7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707968"/>
        <c:crosses val="autoZero"/>
        <c:crossBetween val="midCat"/>
      </c:valAx>
      <c:valAx>
        <c:axId val="126707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7064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vs %VO2Max</a:t>
            </a:r>
          </a:p>
        </c:rich>
      </c:tx>
      <c:layout>
        <c:manualLayout>
          <c:xMode val="edge"/>
          <c:yMode val="edge"/>
          <c:x val="0.17340692423482201"/>
          <c:y val="4.18187442004330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Raw!$I$2:$I$2</c:f>
              <c:strCache>
                <c:ptCount val="1"/>
                <c:pt idx="0">
                  <c:v>%VO2Max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Raw!$D$3:$D$39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Raw!$I$3:$I$39</c:f>
              <c:numCache>
                <c:formatCode>0.00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35488"/>
        <c:axId val="126737024"/>
      </c:scatterChart>
      <c:valAx>
        <c:axId val="126735488"/>
        <c:scaling>
          <c:orientation val="minMax"/>
          <c:max val="170"/>
          <c:min val="65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737024"/>
        <c:crosses val="autoZero"/>
        <c:crossBetween val="midCat"/>
      </c:valAx>
      <c:valAx>
        <c:axId val="12673702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7354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322977443818998"/>
          <c:y val="0.78807464135476202"/>
          <c:w val="0.18128909019794501"/>
          <c:h val="7.892162135505610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vs RERx100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HR_vs_RER_Whole!$B$1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406577680958188"/>
                  <c:y val="0.14780126690191761"/>
                </c:manualLayout>
              </c:layout>
              <c:numFmt formatCode="General" sourceLinked="0"/>
            </c:trendlineLbl>
          </c:trendline>
          <c:xVal>
            <c:numRef>
              <c:f>HR_vs_RER_Whole!$A$2:$A$36</c:f>
              <c:numCache>
                <c:formatCode>General</c:formatCode>
                <c:ptCount val="35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HR_vs_RER_Whole!$B$2:$B$36</c:f>
              <c:numCache>
                <c:formatCode>General</c:formatCode>
                <c:ptCount val="35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9568"/>
        <c:axId val="126671104"/>
      </c:scatterChart>
      <c:valAx>
        <c:axId val="126669568"/>
        <c:scaling>
          <c:orientation val="minMax"/>
          <c:max val="170"/>
          <c:min val="60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671104"/>
        <c:crosses val="autoZero"/>
        <c:crossBetween val="midCat"/>
      </c:valAx>
      <c:valAx>
        <c:axId val="126671104"/>
        <c:scaling>
          <c:orientation val="minMax"/>
          <c:max val="100"/>
          <c:min val="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669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082663433886902"/>
          <c:y val="0.84643259379276203"/>
          <c:w val="0.186129020867907"/>
          <c:h val="9.9118390871818299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%VO2max(x) vs RER(y)</a:t>
            </a:r>
          </a:p>
        </c:rich>
      </c:tx>
      <c:layout>
        <c:manualLayout>
          <c:xMode val="edge"/>
          <c:yMode val="edge"/>
          <c:x val="0.20955446383195001"/>
          <c:y val="2.790669272105519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Raw!$E$2:$E$2</c:f>
              <c:strCache>
                <c:ptCount val="1"/>
                <c:pt idx="0">
                  <c:v>RER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Raw!$I$3:$I$39</c:f>
              <c:numCache>
                <c:formatCode>0.00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xVal>
          <c:yVal>
            <c:numRef>
              <c:f>Raw!$E$3:$E$39</c:f>
              <c:numCache>
                <c:formatCode>General</c:formatCode>
                <c:ptCount val="37"/>
                <c:pt idx="0">
                  <c:v>0.73</c:v>
                </c:pt>
                <c:pt idx="1">
                  <c:v>0.78</c:v>
                </c:pt>
                <c:pt idx="2">
                  <c:v>0.79</c:v>
                </c:pt>
                <c:pt idx="3">
                  <c:v>0.76</c:v>
                </c:pt>
                <c:pt idx="4">
                  <c:v>0.74</c:v>
                </c:pt>
                <c:pt idx="5">
                  <c:v>0.75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0.66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0.62</c:v>
                </c:pt>
                <c:pt idx="14">
                  <c:v>0.6</c:v>
                </c:pt>
                <c:pt idx="15">
                  <c:v>0.59</c:v>
                </c:pt>
                <c:pt idx="16">
                  <c:v>0.6</c:v>
                </c:pt>
                <c:pt idx="17">
                  <c:v>0.6</c:v>
                </c:pt>
                <c:pt idx="18">
                  <c:v>0.62</c:v>
                </c:pt>
                <c:pt idx="19">
                  <c:v>0.64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0.73</c:v>
                </c:pt>
                <c:pt idx="24">
                  <c:v>0.75</c:v>
                </c:pt>
                <c:pt idx="25">
                  <c:v>0.75</c:v>
                </c:pt>
                <c:pt idx="26">
                  <c:v>0.77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0.84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1.04</c:v>
                </c:pt>
                <c:pt idx="36">
                  <c:v>1.04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0864"/>
        <c:axId val="126502400"/>
      </c:scatterChart>
      <c:valAx>
        <c:axId val="126500864"/>
        <c:scaling>
          <c:orientation val="minMax"/>
        </c:scaling>
        <c:delete val="0"/>
        <c:axPos val="b"/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502400"/>
        <c:crosses val="autoZero"/>
        <c:crossBetween val="midCat"/>
      </c:valAx>
      <c:valAx>
        <c:axId val="126502400"/>
        <c:scaling>
          <c:orientation val="minMax"/>
          <c:max val="1.2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5008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7541601049868799"/>
          <c:y val="0.423169291338583"/>
          <c:w val="0.17065334770762"/>
          <c:h val="8.9964743213068493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HR_vs_Oxid!$B$1</c:f>
              <c:strCache>
                <c:ptCount val="1"/>
                <c:pt idx="0">
                  <c:v>Fat 
kcal/min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3143907011623547"/>
                  <c:y val="6.8137493867297221E-3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 algn="ctr" rtl="0"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HR_vs_Oxid!$A$2:$A$39</c:f>
              <c:numCache>
                <c:formatCode>General</c:formatCode>
                <c:ptCount val="38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</c:numCache>
            </c:numRef>
          </c:xVal>
          <c:yVal>
            <c:numRef>
              <c:f>HR_vs_Oxid!$B$2:$B$39</c:f>
              <c:numCache>
                <c:formatCode>General</c:formatCode>
                <c:ptCount val="38"/>
                <c:pt idx="0">
                  <c:v>1.4969699999999997</c:v>
                </c:pt>
                <c:pt idx="1">
                  <c:v>0.90192666666666632</c:v>
                </c:pt>
                <c:pt idx="2">
                  <c:v>1.0270399999999997</c:v>
                </c:pt>
                <c:pt idx="3">
                  <c:v>1.0463199999999995</c:v>
                </c:pt>
                <c:pt idx="4">
                  <c:v>1.2368199999999996</c:v>
                </c:pt>
                <c:pt idx="5">
                  <c:v>1.3210833333333329</c:v>
                </c:pt>
                <c:pt idx="6">
                  <c:v>2.2583266666666666</c:v>
                </c:pt>
                <c:pt idx="7">
                  <c:v>2.7181699999999998</c:v>
                </c:pt>
                <c:pt idx="8">
                  <c:v>2.1818633333333333</c:v>
                </c:pt>
                <c:pt idx="9">
                  <c:v>2.6451999999999996</c:v>
                </c:pt>
                <c:pt idx="10">
                  <c:v>3.8019966666666654</c:v>
                </c:pt>
                <c:pt idx="11">
                  <c:v>3.8019966666666654</c:v>
                </c:pt>
                <c:pt idx="12">
                  <c:v>4.6305499999999986</c:v>
                </c:pt>
                <c:pt idx="13">
                  <c:v>4.6555066666666676</c:v>
                </c:pt>
                <c:pt idx="14">
                  <c:v>6.2686666666666655</c:v>
                </c:pt>
                <c:pt idx="15">
                  <c:v>7.718113333333334</c:v>
                </c:pt>
                <c:pt idx="16">
                  <c:v>7.2683999999999997</c:v>
                </c:pt>
                <c:pt idx="17">
                  <c:v>8.7434666666666665</c:v>
                </c:pt>
                <c:pt idx="18">
                  <c:v>8.2596799999999995</c:v>
                </c:pt>
                <c:pt idx="19">
                  <c:v>6.927839999999998</c:v>
                </c:pt>
                <c:pt idx="20">
                  <c:v>7.7505166666666634</c:v>
                </c:pt>
                <c:pt idx="21">
                  <c:v>9.2738333333333305</c:v>
                </c:pt>
                <c:pt idx="22">
                  <c:v>8.4714000000000009</c:v>
                </c:pt>
                <c:pt idx="23">
                  <c:v>8.269919999999999</c:v>
                </c:pt>
                <c:pt idx="24">
                  <c:v>7.0334166666666658</c:v>
                </c:pt>
                <c:pt idx="25">
                  <c:v>7.3323333333333327</c:v>
                </c:pt>
                <c:pt idx="26">
                  <c:v>7.9636733333333307</c:v>
                </c:pt>
                <c:pt idx="27">
                  <c:v>5.9048400000000001</c:v>
                </c:pt>
                <c:pt idx="28">
                  <c:v>6.0066666666666668</c:v>
                </c:pt>
                <c:pt idx="29">
                  <c:v>5.2089066666666657</c:v>
                </c:pt>
                <c:pt idx="30">
                  <c:v>6.2254933333333327</c:v>
                </c:pt>
                <c:pt idx="31">
                  <c:v>3.8956999999999966</c:v>
                </c:pt>
                <c:pt idx="32">
                  <c:v>2.7381433333333294</c:v>
                </c:pt>
                <c:pt idx="33">
                  <c:v>1.7354533333333331</c:v>
                </c:pt>
                <c:pt idx="34">
                  <c:v>0.42624666666666516</c:v>
                </c:pt>
                <c:pt idx="35">
                  <c:v>-1.7651200000000058</c:v>
                </c:pt>
                <c:pt idx="36">
                  <c:v>-1.8182933333333391</c:v>
                </c:pt>
                <c:pt idx="37">
                  <c:v>-3.5973333333333386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HR_vs_Oxid!$C$1</c:f>
              <c:strCache>
                <c:ptCount val="1"/>
                <c:pt idx="0">
                  <c:v>Carbs 
kcal/min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2666129233845769"/>
                  <c:y val="0.22023805987394071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HR_vs_Oxid!$A$2:$A$39</c:f>
              <c:numCache>
                <c:formatCode>General</c:formatCode>
                <c:ptCount val="38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</c:numCache>
            </c:numRef>
          </c:xVal>
          <c:yVal>
            <c:numRef>
              <c:f>HR_vs_Oxid!$C$2:$C$39</c:f>
              <c:numCache>
                <c:formatCode>General</c:formatCode>
                <c:ptCount val="38"/>
                <c:pt idx="0">
                  <c:v>0.16633000000000014</c:v>
                </c:pt>
                <c:pt idx="1">
                  <c:v>0.32797333333333367</c:v>
                </c:pt>
                <c:pt idx="2">
                  <c:v>0.44016000000000044</c:v>
                </c:pt>
                <c:pt idx="3">
                  <c:v>0.2615800000000002</c:v>
                </c:pt>
                <c:pt idx="4">
                  <c:v>0.19028000000000028</c:v>
                </c:pt>
                <c:pt idx="5">
                  <c:v>0.26421666666666693</c:v>
                </c:pt>
                <c:pt idx="6">
                  <c:v>7.7873333333333322E-2</c:v>
                </c:pt>
                <c:pt idx="7">
                  <c:v>9.3729999999999966E-2</c:v>
                </c:pt>
                <c:pt idx="8">
                  <c:v>7.523666666666666E-2</c:v>
                </c:pt>
                <c:pt idx="9">
                  <c:v>-0.31119999999999942</c:v>
                </c:pt>
                <c:pt idx="10">
                  <c:v>-0.71929666666666614</c:v>
                </c:pt>
                <c:pt idx="11">
                  <c:v>-0.71929666666666614</c:v>
                </c:pt>
                <c:pt idx="12">
                  <c:v>-0.87604999999999933</c:v>
                </c:pt>
                <c:pt idx="13">
                  <c:v>-0.98010666666666657</c:v>
                </c:pt>
                <c:pt idx="14">
                  <c:v>-1.5671666666666662</c:v>
                </c:pt>
                <c:pt idx="15">
                  <c:v>-2.0707133333333334</c:v>
                </c:pt>
                <c:pt idx="16">
                  <c:v>-1.8170999999999995</c:v>
                </c:pt>
                <c:pt idx="17">
                  <c:v>-2.1858666666666666</c:v>
                </c:pt>
                <c:pt idx="18">
                  <c:v>-1.7388799999999993</c:v>
                </c:pt>
                <c:pt idx="19">
                  <c:v>-1.1546399999999983</c:v>
                </c:pt>
                <c:pt idx="20">
                  <c:v>-1.1072166666666656</c:v>
                </c:pt>
                <c:pt idx="21">
                  <c:v>-1.324833333333332</c:v>
                </c:pt>
                <c:pt idx="22">
                  <c:v>0</c:v>
                </c:pt>
                <c:pt idx="23">
                  <c:v>0.91888000000000081</c:v>
                </c:pt>
                <c:pt idx="24">
                  <c:v>1.4066833333333353</c:v>
                </c:pt>
                <c:pt idx="25">
                  <c:v>1.4664666666666681</c:v>
                </c:pt>
                <c:pt idx="26">
                  <c:v>2.4237266666666697</c:v>
                </c:pt>
                <c:pt idx="27">
                  <c:v>3.9365600000000005</c:v>
                </c:pt>
                <c:pt idx="28">
                  <c:v>4.5933333333333337</c:v>
                </c:pt>
                <c:pt idx="29">
                  <c:v>4.5577933333333354</c:v>
                </c:pt>
                <c:pt idx="30">
                  <c:v>5.4473066666666679</c:v>
                </c:pt>
                <c:pt idx="31">
                  <c:v>7.7914000000000021</c:v>
                </c:pt>
                <c:pt idx="32">
                  <c:v>8.9967566666666716</c:v>
                </c:pt>
                <c:pt idx="33">
                  <c:v>11.280446666666668</c:v>
                </c:pt>
                <c:pt idx="34">
                  <c:v>12.361153333333336</c:v>
                </c:pt>
                <c:pt idx="35">
                  <c:v>15.003520000000009</c:v>
                </c:pt>
                <c:pt idx="36">
                  <c:v>15.455493333333338</c:v>
                </c:pt>
                <c:pt idx="37">
                  <c:v>17.087333333333341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2224"/>
        <c:axId val="126423424"/>
      </c:scatterChart>
      <c:valAx>
        <c:axId val="126532224"/>
        <c:scaling>
          <c:orientation val="minMax"/>
          <c:min val="6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6423424"/>
        <c:crosses val="autoZero"/>
        <c:crossBetween val="midCat"/>
      </c:valAx>
      <c:valAx>
        <c:axId val="1264234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6532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46781652293463"/>
          <c:y val="5.8537332017101852E-2"/>
          <c:w val="0.31721472315960503"/>
          <c:h val="0.15420858975509524"/>
        </c:manualLayout>
      </c:layout>
      <c:overlay val="0"/>
      <c:spPr>
        <a:solidFill>
          <a:schemeClr val="bg1"/>
        </a:solidFill>
        <a:effectLst>
          <a:outerShdw blurRad="50800" dist="50800" dir="5400000" algn="ctr" rotWithShape="0">
            <a:schemeClr val="accent1"/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0</xdr:row>
      <xdr:rowOff>185736</xdr:rowOff>
    </xdr:from>
    <xdr:to>
      <xdr:col>13</xdr:col>
      <xdr:colOff>466725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0.75397</cdr:x>
      <cdr:y>0.70936</cdr:y>
    </cdr:from>
    <cdr:to>
      <cdr:x>0.83254</cdr:x>
      <cdr:y>0.77637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32500" y="4537075"/>
          <a:ext cx="628650" cy="4286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Heart</a:t>
          </a:r>
          <a:r>
            <a:rPr lang="en-US" sz="1100" baseline="0"/>
            <a:t> Rate</a:t>
          </a:r>
          <a:endParaRPr lang="en-US" sz="1100"/>
        </a:p>
      </cdr:txBody>
    </cdr:sp>
  </cdr:relSizeAnchor>
  <cdr:relSizeAnchor xmlns:cdr="http://schemas.openxmlformats.org/drawingml/2006/chartDrawing">
    <cdr:from>
      <cdr:x>0.62381</cdr:x>
      <cdr:y>0.11814</cdr:y>
    </cdr:from>
    <cdr:to>
      <cdr:x>0.7373</cdr:x>
      <cdr:y>0.18516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991100" y="755650"/>
          <a:ext cx="908050" cy="4286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effectLst xmlns:a="http://schemas.openxmlformats.org/drawingml/2006/main">
          <a:outerShdw blurRad="50800" dist="50800" dir="5400000" algn="ctr" rotWithShape="0">
            <a:schemeClr val="tx2">
              <a:lumMod val="60000"/>
              <a:lumOff val="40000"/>
            </a:scheme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Carb</a:t>
          </a:r>
        </a:p>
        <a:p xmlns:a="http://schemas.openxmlformats.org/drawingml/2006/main">
          <a:pPr algn="r"/>
          <a:r>
            <a:rPr lang="en-US" sz="1100"/>
            <a:t>Oxidation</a:t>
          </a:r>
        </a:p>
      </cdr:txBody>
    </cdr:sp>
  </cdr:relSizeAnchor>
  <cdr:relSizeAnchor xmlns:cdr="http://schemas.openxmlformats.org/drawingml/2006/chartDrawing">
    <cdr:from>
      <cdr:x>0.12302</cdr:x>
      <cdr:y>0.51427</cdr:y>
    </cdr:from>
    <cdr:to>
      <cdr:x>0.23651</cdr:x>
      <cdr:y>0.58129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84250" y="3289300"/>
          <a:ext cx="908050" cy="4286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effectLst xmlns:a="http://schemas.openxmlformats.org/drawingml/2006/main">
          <a:outerShdw blurRad="50800" dist="50800" dir="5400000" algn="ctr" rotWithShape="0">
            <a:schemeClr val="accent1">
              <a:lumMod val="40000"/>
              <a:lumOff val="60000"/>
            </a:scheme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Fat</a:t>
          </a:r>
        </a:p>
        <a:p xmlns:a="http://schemas.openxmlformats.org/drawingml/2006/main">
          <a:pPr algn="r"/>
          <a:r>
            <a:rPr lang="en-US" sz="1100"/>
            <a:t>Oxidation</a:t>
          </a:r>
        </a:p>
      </cdr:txBody>
    </cdr:sp>
  </cdr:relSizeAnchor>
  <cdr:relSizeAnchor xmlns:cdr="http://schemas.openxmlformats.org/drawingml/2006/chartDrawing">
    <cdr:from>
      <cdr:x>0.21468</cdr:x>
      <cdr:y>0.93448</cdr:y>
    </cdr:from>
    <cdr:to>
      <cdr:x>0.65833</cdr:x>
      <cdr:y>0.98362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17676" y="5976938"/>
          <a:ext cx="3549650" cy="3143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effectLst xmlns:a="http://schemas.openxmlformats.org/drawingml/2006/main">
          <a:outerShdw blurRad="50800" dist="50800" dir="5400000" algn="ctr" rotWithShape="0">
            <a:schemeClr val="tx2">
              <a:lumMod val="60000"/>
              <a:lumOff val="40000"/>
            </a:schemeClr>
          </a:outerShdw>
        </a:effectLst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Heart Rate vs Carb and Fat Oxidation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0</xdr:row>
      <xdr:rowOff>166686</xdr:rowOff>
    </xdr:from>
    <xdr:to>
      <xdr:col>12</xdr:col>
      <xdr:colOff>466725</xdr:colOff>
      <xdr:row>31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0.6638</cdr:x>
      <cdr:y>0.854</cdr:y>
    </cdr:from>
    <cdr:to>
      <cdr:x>0.74069</cdr:x>
      <cdr:y>0.92859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13250" y="4689475"/>
          <a:ext cx="511197" cy="4095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Heart</a:t>
          </a:r>
        </a:p>
        <a:p xmlns:a="http://schemas.openxmlformats.org/drawingml/2006/main">
          <a:r>
            <a:rPr lang="en-US" sz="1100"/>
            <a:t>Rate</a:t>
          </a:r>
        </a:p>
      </cdr:txBody>
    </cdr:sp>
  </cdr:relSizeAnchor>
  <cdr:relSizeAnchor xmlns:cdr="http://schemas.openxmlformats.org/drawingml/2006/chartDrawing">
    <cdr:from>
      <cdr:x>0.05492</cdr:x>
      <cdr:y>0.10292</cdr:y>
    </cdr:from>
    <cdr:to>
      <cdr:x>0.16476</cdr:x>
      <cdr:y>0.1775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65125" y="565150"/>
          <a:ext cx="730250" cy="4095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kCal/</a:t>
          </a:r>
        </a:p>
        <a:p xmlns:a="http://schemas.openxmlformats.org/drawingml/2006/main">
          <a:r>
            <a:rPr lang="en-US" sz="1100"/>
            <a:t>min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4</xdr:row>
      <xdr:rowOff>4761</xdr:rowOff>
    </xdr:from>
    <xdr:to>
      <xdr:col>18</xdr:col>
      <xdr:colOff>333375</xdr:colOff>
      <xdr:row>30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0.00134</cdr:x>
      <cdr:y>0.05035</cdr:y>
    </cdr:from>
    <cdr:to>
      <cdr:x>0.12968</cdr:x>
      <cdr:y>0.23988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6" y="2428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kcal/</a:t>
          </a:r>
        </a:p>
        <a:p xmlns:a="http://schemas.openxmlformats.org/drawingml/2006/main">
          <a:r>
            <a:rPr lang="en-US" sz="1100"/>
            <a:t>min</a:t>
          </a:r>
        </a:p>
      </cdr:txBody>
    </cdr:sp>
  </cdr:relSizeAnchor>
  <cdr:relSizeAnchor xmlns:cdr="http://schemas.openxmlformats.org/drawingml/2006/chartDrawing">
    <cdr:from>
      <cdr:x>0.73574</cdr:x>
      <cdr:y>0.70188</cdr:y>
    </cdr:from>
    <cdr:to>
      <cdr:x>0.80749</cdr:x>
      <cdr:y>0.78677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241925" y="3386138"/>
          <a:ext cx="511176" cy="4095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Heart</a:t>
          </a:r>
        </a:p>
        <a:p xmlns:a="http://schemas.openxmlformats.org/drawingml/2006/main">
          <a:r>
            <a:rPr lang="en-US" sz="1100"/>
            <a:t>Rate</a:t>
          </a:r>
        </a:p>
      </cdr:txBody>
    </cdr:sp>
  </cdr:relSizeAnchor>
  <cdr:relSizeAnchor xmlns:cdr="http://schemas.openxmlformats.org/drawingml/2006/chartDrawing">
    <cdr:from>
      <cdr:x>0.71569</cdr:x>
      <cdr:y>0.27312</cdr:y>
    </cdr:from>
    <cdr:to>
      <cdr:x>0.79813</cdr:x>
      <cdr:y>0.35801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99050" y="1317625"/>
          <a:ext cx="587376" cy="4095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Carb </a:t>
          </a:r>
        </a:p>
        <a:p xmlns:a="http://schemas.openxmlformats.org/drawingml/2006/main">
          <a:r>
            <a:rPr lang="en-US" sz="1100"/>
            <a:t>Oxidation</a:t>
          </a:r>
        </a:p>
      </cdr:txBody>
    </cdr:sp>
  </cdr:relSizeAnchor>
  <cdr:relSizeAnchor xmlns:cdr="http://schemas.openxmlformats.org/drawingml/2006/chartDrawing">
    <cdr:from>
      <cdr:x>0.31061</cdr:x>
      <cdr:y>0.40342</cdr:y>
    </cdr:from>
    <cdr:to>
      <cdr:x>0.42112</cdr:x>
      <cdr:y>0.48832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12974" y="1946275"/>
          <a:ext cx="787401" cy="4095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Fat </a:t>
          </a:r>
        </a:p>
        <a:p xmlns:a="http://schemas.openxmlformats.org/drawingml/2006/main">
          <a:r>
            <a:rPr lang="en-US" sz="1100"/>
            <a:t>Oxidation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399960</xdr:colOff>
      <xdr:row>13</xdr:row>
      <xdr:rowOff>176040</xdr:rowOff>
    </xdr:from>
    <xdr:to>
      <xdr:col>12</xdr:col>
      <xdr:colOff>170640</xdr:colOff>
      <xdr:row>29</xdr:row>
      <xdr:rowOff>23040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361800</xdr:colOff>
      <xdr:row>1</xdr:row>
      <xdr:rowOff>47520</xdr:rowOff>
    </xdr:from>
    <xdr:to>
      <xdr:col>19</xdr:col>
      <xdr:colOff>208800</xdr:colOff>
      <xdr:row>32</xdr:row>
      <xdr:rowOff>180000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9360</xdr:colOff>
      <xdr:row>1</xdr:row>
      <xdr:rowOff>90360</xdr:rowOff>
    </xdr:from>
    <xdr:to>
      <xdr:col>13</xdr:col>
      <xdr:colOff>208800</xdr:colOff>
      <xdr:row>27</xdr:row>
      <xdr:rowOff>18360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380160</xdr:colOff>
      <xdr:row>32</xdr:row>
      <xdr:rowOff>104040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109537</xdr:rowOff>
    </xdr:from>
    <xdr:to>
      <xdr:col>15</xdr:col>
      <xdr:colOff>400050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3</xdr:row>
      <xdr:rowOff>28575</xdr:rowOff>
    </xdr:from>
    <xdr:to>
      <xdr:col>5</xdr:col>
      <xdr:colOff>9525</xdr:colOff>
      <xdr:row>5</xdr:row>
      <xdr:rowOff>95250</xdr:rowOff>
    </xdr:to>
    <xdr:sp macro="" textlink="">
      <xdr:nvSpPr>
        <xdr:cNvPr id="3" name="TextBox 1"/>
        <xdr:cNvSpPr txBox="1"/>
      </xdr:nvSpPr>
      <xdr:spPr>
        <a:xfrm>
          <a:off x="3086100" y="571500"/>
          <a:ext cx="628650" cy="428625"/>
        </a:xfrm>
        <a:prstGeom prst="rect">
          <a:avLst/>
        </a:prstGeom>
        <a:solidFill>
          <a:schemeClr val="bg1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kcal/</a:t>
          </a:r>
        </a:p>
        <a:p>
          <a:r>
            <a:rPr lang="en-US" sz="1100"/>
            <a:t>min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zoomScaleNormal="100" workbookViewId="0">
      <selection activeCell="I4" sqref="I4"/>
    </sheetView>
  </sheetViews>
  <sheetFormatPr defaultRowHeight="14.25" x14ac:dyDescent="0.2"/>
  <cols>
    <col min="1" max="1" width="5.375" bestFit="1" customWidth="1"/>
    <col min="2" max="2" width="6.875" bestFit="1" customWidth="1"/>
    <col min="3" max="3" width="5.875" bestFit="1" customWidth="1"/>
    <col min="4" max="4" width="3.875" bestFit="1" customWidth="1"/>
    <col min="5" max="5" width="4.875" bestFit="1" customWidth="1"/>
    <col min="6" max="6" width="2.125" customWidth="1"/>
    <col min="7" max="7" width="9.875" bestFit="1" customWidth="1"/>
    <col min="8" max="8" width="8.75" bestFit="1" customWidth="1"/>
    <col min="9" max="10" width="9.375" customWidth="1"/>
    <col min="11" max="11" width="8.25" bestFit="1" customWidth="1"/>
    <col min="12" max="12" width="8.5" bestFit="1" customWidth="1"/>
    <col min="13" max="13" width="7.625" bestFit="1" customWidth="1"/>
    <col min="14" max="14" width="10.625" bestFit="1" customWidth="1"/>
    <col min="15" max="15" width="6" bestFit="1" customWidth="1"/>
    <col min="16" max="16" width="7.625" bestFit="1" customWidth="1"/>
    <col min="17" max="17" width="9.875" bestFit="1" customWidth="1"/>
    <col min="18" max="1027" width="8.625" customWidth="1"/>
  </cols>
  <sheetData>
    <row r="1" spans="1:16" ht="20.25" x14ac:dyDescent="0.3">
      <c r="A1" s="52" t="s">
        <v>21</v>
      </c>
      <c r="B1" s="52"/>
      <c r="C1" s="52"/>
      <c r="D1" s="52"/>
      <c r="E1" s="52"/>
      <c r="F1" s="38"/>
      <c r="G1" s="52" t="s">
        <v>22</v>
      </c>
      <c r="H1" s="52"/>
      <c r="I1" s="52"/>
      <c r="J1" s="52"/>
      <c r="K1" s="52"/>
      <c r="L1" s="52"/>
      <c r="M1" s="52"/>
      <c r="N1" s="52"/>
      <c r="O1" s="52"/>
      <c r="P1" s="52"/>
    </row>
    <row r="2" spans="1:16" ht="28.5" x14ac:dyDescent="0.2">
      <c r="A2" t="s">
        <v>0</v>
      </c>
      <c r="B2" t="s">
        <v>1</v>
      </c>
      <c r="C2" t="s">
        <v>2</v>
      </c>
      <c r="D2" t="s">
        <v>5</v>
      </c>
      <c r="E2" t="s">
        <v>7</v>
      </c>
      <c r="F2" s="37"/>
      <c r="G2" t="s">
        <v>3</v>
      </c>
      <c r="H2" t="s">
        <v>6</v>
      </c>
      <c r="I2" t="s">
        <v>4</v>
      </c>
      <c r="J2" t="s">
        <v>4</v>
      </c>
      <c r="K2" t="s">
        <v>8</v>
      </c>
      <c r="L2" t="s">
        <v>9</v>
      </c>
      <c r="M2" s="51" t="s">
        <v>35</v>
      </c>
      <c r="N2" t="s">
        <v>10</v>
      </c>
      <c r="O2" s="51" t="s">
        <v>33</v>
      </c>
      <c r="P2" s="51" t="s">
        <v>34</v>
      </c>
    </row>
    <row r="3" spans="1:16" x14ac:dyDescent="0.2">
      <c r="A3" s="1">
        <v>1.4583333333333301E-2</v>
      </c>
      <c r="B3">
        <v>4.2</v>
      </c>
      <c r="C3">
        <v>0.23</v>
      </c>
      <c r="D3">
        <v>78</v>
      </c>
      <c r="E3">
        <v>0.73</v>
      </c>
      <c r="F3" s="37"/>
      <c r="G3">
        <f t="shared" ref="G3:G43" si="0">((3.9*B3)+(1.1*C3))*144</f>
        <v>2395.152</v>
      </c>
      <c r="H3">
        <f t="shared" ref="H3:H43" si="1">E3*100</f>
        <v>73</v>
      </c>
      <c r="I3" s="3">
        <f t="shared" ref="I3:I43" si="2">$B3/$B$45</f>
        <v>0.12280701754385964</v>
      </c>
      <c r="J3" s="2">
        <f>$B3/$B$45</f>
        <v>0.12280701754385964</v>
      </c>
      <c r="K3" s="4">
        <f t="shared" ref="K3:K43" si="3">1-((E3-0.7)/0.3)</f>
        <v>0.89999999999999991</v>
      </c>
      <c r="L3" s="50">
        <f t="shared" ref="L3:L43" si="4">((K3*G3)/9)/(24*60)</f>
        <v>0.16632999999999998</v>
      </c>
      <c r="M3" s="50">
        <f>9*L3</f>
        <v>1.4969699999999997</v>
      </c>
      <c r="N3" s="50">
        <f t="shared" ref="N3:N43" si="5">1-K3</f>
        <v>0.10000000000000009</v>
      </c>
      <c r="O3" s="50">
        <f t="shared" ref="O3:O43" si="6">(N3*G3/(4*24*60))</f>
        <v>4.1582500000000036E-2</v>
      </c>
      <c r="P3" s="50">
        <f>4*O3</f>
        <v>0.16633000000000014</v>
      </c>
    </row>
    <row r="4" spans="1:16" x14ac:dyDescent="0.2">
      <c r="A4" s="1">
        <v>3.125E-2</v>
      </c>
      <c r="B4">
        <v>3.1</v>
      </c>
      <c r="C4">
        <v>0.19</v>
      </c>
      <c r="D4">
        <v>78</v>
      </c>
      <c r="E4">
        <v>0.78</v>
      </c>
      <c r="F4" s="37"/>
      <c r="G4">
        <f t="shared" si="0"/>
        <v>1771.056</v>
      </c>
      <c r="H4">
        <f t="shared" si="1"/>
        <v>78</v>
      </c>
      <c r="I4" s="3">
        <f t="shared" si="2"/>
        <v>9.0643274853801165E-2</v>
      </c>
      <c r="J4" s="2">
        <f t="shared" ref="J4:J43" si="7">B4/$B$45</f>
        <v>9.0643274853801165E-2</v>
      </c>
      <c r="K4" s="4">
        <f t="shared" si="3"/>
        <v>0.73333333333333306</v>
      </c>
      <c r="L4" s="50">
        <f t="shared" si="4"/>
        <v>0.10021407407407404</v>
      </c>
      <c r="M4" s="50">
        <f t="shared" ref="M4:M43" si="8">9*L4</f>
        <v>0.90192666666666632</v>
      </c>
      <c r="N4" s="50">
        <f t="shared" si="5"/>
        <v>0.26666666666666694</v>
      </c>
      <c r="O4" s="50">
        <f t="shared" si="6"/>
        <v>8.1993333333333418E-2</v>
      </c>
      <c r="P4" s="50">
        <f t="shared" ref="P4:P43" si="9">4*O4</f>
        <v>0.32797333333333367</v>
      </c>
    </row>
    <row r="5" spans="1:16" x14ac:dyDescent="0.2">
      <c r="A5" s="1">
        <v>4.2361111111111099E-2</v>
      </c>
      <c r="B5">
        <v>3.7</v>
      </c>
      <c r="C5">
        <v>0.22</v>
      </c>
      <c r="D5">
        <v>70</v>
      </c>
      <c r="E5">
        <v>0.79</v>
      </c>
      <c r="F5" s="37"/>
      <c r="G5">
        <f t="shared" si="0"/>
        <v>2112.768</v>
      </c>
      <c r="H5">
        <f t="shared" si="1"/>
        <v>79</v>
      </c>
      <c r="I5" s="3">
        <f t="shared" si="2"/>
        <v>0.10818713450292397</v>
      </c>
      <c r="J5" s="2">
        <f t="shared" si="7"/>
        <v>0.10818713450292397</v>
      </c>
      <c r="K5" s="4">
        <f t="shared" si="3"/>
        <v>0.69999999999999973</v>
      </c>
      <c r="L5" s="50">
        <f t="shared" si="4"/>
        <v>0.11411555555555553</v>
      </c>
      <c r="M5" s="50">
        <f t="shared" si="8"/>
        <v>1.0270399999999997</v>
      </c>
      <c r="N5" s="50">
        <f t="shared" si="5"/>
        <v>0.30000000000000027</v>
      </c>
      <c r="O5" s="50">
        <f t="shared" si="6"/>
        <v>0.11004000000000011</v>
      </c>
      <c r="P5" s="50">
        <f t="shared" si="9"/>
        <v>0.44016000000000044</v>
      </c>
    </row>
    <row r="6" spans="1:16" x14ac:dyDescent="0.2">
      <c r="A6" s="1">
        <v>5.5555555555555601E-2</v>
      </c>
      <c r="B6">
        <v>3.3</v>
      </c>
      <c r="C6">
        <v>0.19</v>
      </c>
      <c r="D6">
        <v>80</v>
      </c>
      <c r="E6">
        <v>0.76</v>
      </c>
      <c r="F6" s="37"/>
      <c r="G6">
        <f t="shared" si="0"/>
        <v>1883.3759999999997</v>
      </c>
      <c r="H6">
        <f t="shared" si="1"/>
        <v>76</v>
      </c>
      <c r="I6" s="3">
        <f t="shared" si="2"/>
        <v>9.6491228070175419E-2</v>
      </c>
      <c r="J6" s="2">
        <f t="shared" si="7"/>
        <v>9.6491228070175419E-2</v>
      </c>
      <c r="K6" s="4">
        <f t="shared" si="3"/>
        <v>0.79999999999999982</v>
      </c>
      <c r="L6" s="50">
        <f t="shared" si="4"/>
        <v>0.11625777777777772</v>
      </c>
      <c r="M6" s="50">
        <f t="shared" si="8"/>
        <v>1.0463199999999995</v>
      </c>
      <c r="N6" s="50">
        <f t="shared" si="5"/>
        <v>0.20000000000000018</v>
      </c>
      <c r="O6" s="50">
        <f t="shared" si="6"/>
        <v>6.539500000000005E-2</v>
      </c>
      <c r="P6" s="50">
        <f t="shared" si="9"/>
        <v>0.2615800000000002</v>
      </c>
    </row>
    <row r="7" spans="1:16" x14ac:dyDescent="0.2">
      <c r="A7" s="1">
        <v>7.0138888888888903E-2</v>
      </c>
      <c r="B7">
        <v>3.6</v>
      </c>
      <c r="C7">
        <v>0.21</v>
      </c>
      <c r="D7">
        <v>84</v>
      </c>
      <c r="E7">
        <v>0.74</v>
      </c>
      <c r="F7" s="37"/>
      <c r="G7">
        <f t="shared" si="0"/>
        <v>2055.0239999999999</v>
      </c>
      <c r="H7">
        <f t="shared" si="1"/>
        <v>74</v>
      </c>
      <c r="I7" s="3">
        <f t="shared" si="2"/>
        <v>0.10526315789473684</v>
      </c>
      <c r="J7" s="2">
        <f t="shared" si="7"/>
        <v>0.10526315789473684</v>
      </c>
      <c r="K7" s="4">
        <f t="shared" si="3"/>
        <v>0.86666666666666647</v>
      </c>
      <c r="L7" s="50">
        <f t="shared" si="4"/>
        <v>0.1374244444444444</v>
      </c>
      <c r="M7" s="50">
        <f t="shared" si="8"/>
        <v>1.2368199999999996</v>
      </c>
      <c r="N7" s="50">
        <f t="shared" si="5"/>
        <v>0.13333333333333353</v>
      </c>
      <c r="O7" s="50">
        <f t="shared" si="6"/>
        <v>4.7570000000000071E-2</v>
      </c>
      <c r="P7" s="50">
        <f t="shared" si="9"/>
        <v>0.19028000000000028</v>
      </c>
    </row>
    <row r="8" spans="1:16" x14ac:dyDescent="0.2">
      <c r="A8" s="1">
        <v>8.3333333333333301E-2</v>
      </c>
      <c r="B8">
        <v>4</v>
      </c>
      <c r="C8">
        <v>0.23</v>
      </c>
      <c r="D8">
        <v>76</v>
      </c>
      <c r="E8">
        <v>0.75</v>
      </c>
      <c r="F8" s="37"/>
      <c r="G8">
        <f t="shared" si="0"/>
        <v>2282.8319999999999</v>
      </c>
      <c r="H8">
        <f t="shared" si="1"/>
        <v>75</v>
      </c>
      <c r="I8" s="3">
        <f t="shared" si="2"/>
        <v>0.11695906432748537</v>
      </c>
      <c r="J8" s="2">
        <f t="shared" si="7"/>
        <v>0.11695906432748537</v>
      </c>
      <c r="K8" s="4">
        <f t="shared" si="3"/>
        <v>0.83333333333333315</v>
      </c>
      <c r="L8" s="50">
        <f t="shared" si="4"/>
        <v>0.14678703703703699</v>
      </c>
      <c r="M8" s="50">
        <f t="shared" si="8"/>
        <v>1.3210833333333329</v>
      </c>
      <c r="N8" s="50">
        <f t="shared" si="5"/>
        <v>0.16666666666666685</v>
      </c>
      <c r="O8" s="50">
        <f t="shared" si="6"/>
        <v>6.6054166666666733E-2</v>
      </c>
      <c r="P8" s="50">
        <f t="shared" si="9"/>
        <v>0.26421666666666693</v>
      </c>
    </row>
    <row r="9" spans="1:16" x14ac:dyDescent="0.2">
      <c r="A9" s="1">
        <v>9.8611111111111094E-2</v>
      </c>
      <c r="B9">
        <v>5.9</v>
      </c>
      <c r="C9">
        <v>0.32</v>
      </c>
      <c r="D9">
        <v>84</v>
      </c>
      <c r="E9">
        <v>0.71</v>
      </c>
      <c r="F9" s="37"/>
      <c r="G9">
        <f t="shared" si="0"/>
        <v>3364.1280000000002</v>
      </c>
      <c r="H9">
        <f t="shared" si="1"/>
        <v>71</v>
      </c>
      <c r="I9" s="3">
        <f t="shared" si="2"/>
        <v>0.17251461988304093</v>
      </c>
      <c r="J9" s="2">
        <f t="shared" si="7"/>
        <v>0.17251461988304093</v>
      </c>
      <c r="K9" s="4">
        <f t="shared" si="3"/>
        <v>0.96666666666666667</v>
      </c>
      <c r="L9" s="50">
        <f t="shared" si="4"/>
        <v>0.2509251851851852</v>
      </c>
      <c r="M9" s="50">
        <f t="shared" si="8"/>
        <v>2.2583266666666666</v>
      </c>
      <c r="N9" s="50">
        <f t="shared" si="5"/>
        <v>3.3333333333333326E-2</v>
      </c>
      <c r="O9" s="50">
        <f t="shared" si="6"/>
        <v>1.9468333333333331E-2</v>
      </c>
      <c r="P9" s="50">
        <f t="shared" si="9"/>
        <v>7.7873333333333322E-2</v>
      </c>
    </row>
    <row r="10" spans="1:16" x14ac:dyDescent="0.2">
      <c r="A10" s="1">
        <v>0.111805555555556</v>
      </c>
      <c r="B10">
        <v>7.1</v>
      </c>
      <c r="C10">
        <v>0.39</v>
      </c>
      <c r="D10">
        <v>92</v>
      </c>
      <c r="E10">
        <v>0.71</v>
      </c>
      <c r="F10" s="37"/>
      <c r="G10">
        <f t="shared" si="0"/>
        <v>4049.1359999999995</v>
      </c>
      <c r="H10">
        <f t="shared" si="1"/>
        <v>71</v>
      </c>
      <c r="I10" s="3">
        <f t="shared" si="2"/>
        <v>0.20760233918128651</v>
      </c>
      <c r="J10" s="2">
        <f t="shared" si="7"/>
        <v>0.20760233918128651</v>
      </c>
      <c r="K10" s="4">
        <f t="shared" si="3"/>
        <v>0.96666666666666667</v>
      </c>
      <c r="L10" s="50">
        <f t="shared" si="4"/>
        <v>0.30201888888888884</v>
      </c>
      <c r="M10" s="50">
        <f t="shared" si="8"/>
        <v>2.7181699999999998</v>
      </c>
      <c r="N10" s="50">
        <f t="shared" si="5"/>
        <v>3.3333333333333326E-2</v>
      </c>
      <c r="O10" s="50">
        <f t="shared" si="6"/>
        <v>2.3432499999999992E-2</v>
      </c>
      <c r="P10" s="50">
        <f t="shared" si="9"/>
        <v>9.3729999999999966E-2</v>
      </c>
    </row>
    <row r="11" spans="1:16" x14ac:dyDescent="0.2">
      <c r="A11" s="1">
        <v>0.125694444444444</v>
      </c>
      <c r="B11">
        <v>5.7</v>
      </c>
      <c r="C11">
        <v>0.31</v>
      </c>
      <c r="D11">
        <v>84</v>
      </c>
      <c r="E11">
        <v>0.71</v>
      </c>
      <c r="F11" s="37"/>
      <c r="G11">
        <f t="shared" si="0"/>
        <v>3250.2240000000002</v>
      </c>
      <c r="H11">
        <f t="shared" si="1"/>
        <v>71</v>
      </c>
      <c r="I11" s="3">
        <f t="shared" si="2"/>
        <v>0.16666666666666666</v>
      </c>
      <c r="J11" s="2">
        <f t="shared" si="7"/>
        <v>0.16666666666666666</v>
      </c>
      <c r="K11" s="4">
        <f t="shared" si="3"/>
        <v>0.96666666666666667</v>
      </c>
      <c r="L11" s="50">
        <f t="shared" si="4"/>
        <v>0.24242925925925926</v>
      </c>
      <c r="M11" s="50">
        <f t="shared" si="8"/>
        <v>2.1818633333333333</v>
      </c>
      <c r="N11" s="50">
        <f t="shared" si="5"/>
        <v>3.3333333333333326E-2</v>
      </c>
      <c r="O11" s="50">
        <f t="shared" si="6"/>
        <v>1.8809166666666665E-2</v>
      </c>
      <c r="P11" s="50">
        <f t="shared" si="9"/>
        <v>7.523666666666666E-2</v>
      </c>
    </row>
    <row r="12" spans="1:16" x14ac:dyDescent="0.2">
      <c r="A12" s="1">
        <v>0.140277777777778</v>
      </c>
      <c r="B12">
        <v>5.9</v>
      </c>
      <c r="C12">
        <v>0.3</v>
      </c>
      <c r="D12">
        <v>82</v>
      </c>
      <c r="E12">
        <v>0.66</v>
      </c>
      <c r="F12" s="37"/>
      <c r="G12">
        <f t="shared" si="0"/>
        <v>3360.96</v>
      </c>
      <c r="H12">
        <f t="shared" si="1"/>
        <v>66</v>
      </c>
      <c r="I12" s="3">
        <f t="shared" si="2"/>
        <v>0.17251461988304093</v>
      </c>
      <c r="J12" s="2">
        <f t="shared" si="7"/>
        <v>0.17251461988304093</v>
      </c>
      <c r="K12" s="4">
        <f t="shared" si="3"/>
        <v>1.1333333333333331</v>
      </c>
      <c r="L12" s="50">
        <f t="shared" si="4"/>
        <v>0.29391111111111107</v>
      </c>
      <c r="M12" s="50">
        <f t="shared" si="8"/>
        <v>2.6451999999999996</v>
      </c>
      <c r="N12" s="50">
        <f t="shared" si="5"/>
        <v>-0.13333333333333308</v>
      </c>
      <c r="O12" s="50">
        <f t="shared" si="6"/>
        <v>-7.7799999999999855E-2</v>
      </c>
      <c r="P12" s="50">
        <f t="shared" si="9"/>
        <v>-0.31119999999999942</v>
      </c>
    </row>
    <row r="13" spans="1:16" x14ac:dyDescent="0.2">
      <c r="A13" s="1">
        <v>0.15416666666666701</v>
      </c>
      <c r="B13">
        <v>7.8</v>
      </c>
      <c r="C13">
        <v>0.37</v>
      </c>
      <c r="D13">
        <v>88</v>
      </c>
      <c r="E13">
        <v>0.63</v>
      </c>
      <c r="F13" s="37"/>
      <c r="G13">
        <f t="shared" si="0"/>
        <v>4439.0879999999997</v>
      </c>
      <c r="H13">
        <f t="shared" si="1"/>
        <v>63</v>
      </c>
      <c r="I13" s="3">
        <f t="shared" si="2"/>
        <v>0.22807017543859648</v>
      </c>
      <c r="J13" s="2">
        <f t="shared" si="7"/>
        <v>0.22807017543859648</v>
      </c>
      <c r="K13" s="4">
        <f t="shared" si="3"/>
        <v>1.2333333333333332</v>
      </c>
      <c r="L13" s="50">
        <f t="shared" si="4"/>
        <v>0.42244407407407392</v>
      </c>
      <c r="M13" s="50">
        <f t="shared" si="8"/>
        <v>3.8019966666666654</v>
      </c>
      <c r="N13" s="50">
        <f t="shared" si="5"/>
        <v>-0.23333333333333317</v>
      </c>
      <c r="O13" s="50">
        <f t="shared" si="6"/>
        <v>-0.17982416666666654</v>
      </c>
      <c r="P13" s="50">
        <f t="shared" si="9"/>
        <v>-0.71929666666666614</v>
      </c>
    </row>
    <row r="14" spans="1:16" x14ac:dyDescent="0.2">
      <c r="A14" s="1">
        <v>0.16805555555555601</v>
      </c>
      <c r="B14">
        <v>7.8</v>
      </c>
      <c r="C14">
        <v>0.37</v>
      </c>
      <c r="D14">
        <v>88</v>
      </c>
      <c r="E14">
        <v>0.63</v>
      </c>
      <c r="F14" s="37"/>
      <c r="G14">
        <f t="shared" si="0"/>
        <v>4439.0879999999997</v>
      </c>
      <c r="H14">
        <f t="shared" si="1"/>
        <v>63</v>
      </c>
      <c r="I14" s="3">
        <f t="shared" si="2"/>
        <v>0.22807017543859648</v>
      </c>
      <c r="J14" s="2">
        <f t="shared" si="7"/>
        <v>0.22807017543859648</v>
      </c>
      <c r="K14" s="4">
        <f t="shared" si="3"/>
        <v>1.2333333333333332</v>
      </c>
      <c r="L14" s="50">
        <f t="shared" si="4"/>
        <v>0.42244407407407392</v>
      </c>
      <c r="M14" s="50">
        <f t="shared" si="8"/>
        <v>3.8019966666666654</v>
      </c>
      <c r="N14" s="50">
        <f t="shared" si="5"/>
        <v>-0.23333333333333317</v>
      </c>
      <c r="O14" s="50">
        <f t="shared" si="6"/>
        <v>-0.17982416666666654</v>
      </c>
      <c r="P14" s="50">
        <f t="shared" si="9"/>
        <v>-0.71929666666666614</v>
      </c>
    </row>
    <row r="15" spans="1:16" x14ac:dyDescent="0.2">
      <c r="A15" s="1">
        <v>0.18333333333333299</v>
      </c>
      <c r="B15">
        <v>9.5</v>
      </c>
      <c r="C15">
        <v>0.45</v>
      </c>
      <c r="D15">
        <v>90</v>
      </c>
      <c r="E15">
        <v>0.63</v>
      </c>
      <c r="F15" s="37"/>
      <c r="G15">
        <f t="shared" si="0"/>
        <v>5406.48</v>
      </c>
      <c r="H15">
        <f t="shared" si="1"/>
        <v>63</v>
      </c>
      <c r="I15" s="3">
        <f t="shared" si="2"/>
        <v>0.27777777777777773</v>
      </c>
      <c r="J15" s="2">
        <f t="shared" si="7"/>
        <v>0.27777777777777773</v>
      </c>
      <c r="K15" s="4">
        <f t="shared" si="3"/>
        <v>1.2333333333333332</v>
      </c>
      <c r="L15" s="50">
        <f t="shared" si="4"/>
        <v>0.51450555555555544</v>
      </c>
      <c r="M15" s="50">
        <f t="shared" si="8"/>
        <v>4.6305499999999986</v>
      </c>
      <c r="N15" s="50">
        <f t="shared" si="5"/>
        <v>-0.23333333333333317</v>
      </c>
      <c r="O15" s="50">
        <f t="shared" si="6"/>
        <v>-0.21901249999999983</v>
      </c>
      <c r="P15" s="50">
        <f t="shared" si="9"/>
        <v>-0.87604999999999933</v>
      </c>
    </row>
    <row r="16" spans="1:16" x14ac:dyDescent="0.2">
      <c r="A16" s="1">
        <v>0.194444444444444</v>
      </c>
      <c r="B16">
        <v>9.3000000000000007</v>
      </c>
      <c r="C16">
        <v>0.44</v>
      </c>
      <c r="D16">
        <v>94</v>
      </c>
      <c r="E16">
        <v>0.62</v>
      </c>
      <c r="F16" s="37"/>
      <c r="G16">
        <f t="shared" si="0"/>
        <v>5292.5760000000009</v>
      </c>
      <c r="H16">
        <f t="shared" si="1"/>
        <v>62</v>
      </c>
      <c r="I16" s="3">
        <f t="shared" si="2"/>
        <v>0.27192982456140352</v>
      </c>
      <c r="J16" s="2">
        <f t="shared" si="7"/>
        <v>0.27192982456140352</v>
      </c>
      <c r="K16" s="4">
        <f t="shared" si="3"/>
        <v>1.2666666666666666</v>
      </c>
      <c r="L16" s="50">
        <f t="shared" si="4"/>
        <v>0.51727851851851858</v>
      </c>
      <c r="M16" s="50">
        <f t="shared" si="8"/>
        <v>4.6555066666666676</v>
      </c>
      <c r="N16" s="50">
        <f t="shared" si="5"/>
        <v>-0.26666666666666661</v>
      </c>
      <c r="O16" s="50">
        <f t="shared" si="6"/>
        <v>-0.24502666666666664</v>
      </c>
      <c r="P16" s="50">
        <f t="shared" si="9"/>
        <v>-0.98010666666666657</v>
      </c>
    </row>
    <row r="17" spans="1:16" x14ac:dyDescent="0.2">
      <c r="A17" s="1">
        <v>0.20902777777777801</v>
      </c>
      <c r="B17">
        <v>11.9</v>
      </c>
      <c r="C17">
        <v>0.55000000000000004</v>
      </c>
      <c r="D17">
        <v>97</v>
      </c>
      <c r="E17">
        <v>0.6</v>
      </c>
      <c r="F17" s="37"/>
      <c r="G17">
        <f t="shared" si="0"/>
        <v>6770.16</v>
      </c>
      <c r="H17">
        <f t="shared" si="1"/>
        <v>60</v>
      </c>
      <c r="I17" s="3">
        <f t="shared" si="2"/>
        <v>0.34795321637426901</v>
      </c>
      <c r="J17" s="2">
        <f t="shared" si="7"/>
        <v>0.34795321637426901</v>
      </c>
      <c r="K17" s="4">
        <f t="shared" si="3"/>
        <v>1.3333333333333333</v>
      </c>
      <c r="L17" s="50">
        <f t="shared" si="4"/>
        <v>0.69651851851851843</v>
      </c>
      <c r="M17" s="50">
        <f t="shared" si="8"/>
        <v>6.2686666666666655</v>
      </c>
      <c r="N17" s="50">
        <f t="shared" si="5"/>
        <v>-0.33333333333333326</v>
      </c>
      <c r="O17" s="50">
        <f t="shared" si="6"/>
        <v>-0.39179166666666654</v>
      </c>
      <c r="P17" s="50">
        <f t="shared" si="9"/>
        <v>-1.5671666666666662</v>
      </c>
    </row>
    <row r="18" spans="1:16" x14ac:dyDescent="0.2">
      <c r="A18" s="1">
        <v>0.22361111111111101</v>
      </c>
      <c r="B18">
        <v>14.3</v>
      </c>
      <c r="C18">
        <v>0.64</v>
      </c>
      <c r="D18">
        <v>99</v>
      </c>
      <c r="E18">
        <v>0.59</v>
      </c>
      <c r="F18" s="37"/>
      <c r="G18">
        <f t="shared" si="0"/>
        <v>8132.2560000000003</v>
      </c>
      <c r="H18">
        <f t="shared" si="1"/>
        <v>59</v>
      </c>
      <c r="I18" s="3">
        <f t="shared" si="2"/>
        <v>0.41812865497076024</v>
      </c>
      <c r="J18" s="2">
        <f t="shared" si="7"/>
        <v>0.41812865497076024</v>
      </c>
      <c r="K18" s="4">
        <f t="shared" si="3"/>
        <v>1.3666666666666667</v>
      </c>
      <c r="L18" s="50">
        <f t="shared" si="4"/>
        <v>0.85756814814814819</v>
      </c>
      <c r="M18" s="50">
        <f t="shared" si="8"/>
        <v>7.718113333333334</v>
      </c>
      <c r="N18" s="50">
        <f t="shared" si="5"/>
        <v>-0.3666666666666667</v>
      </c>
      <c r="O18" s="50">
        <f t="shared" si="6"/>
        <v>-0.51767833333333335</v>
      </c>
      <c r="P18" s="50">
        <f t="shared" si="9"/>
        <v>-2.0707133333333334</v>
      </c>
    </row>
    <row r="19" spans="1:16" x14ac:dyDescent="0.2">
      <c r="A19" s="1">
        <v>0.23611111111111099</v>
      </c>
      <c r="B19">
        <v>13.8</v>
      </c>
      <c r="C19">
        <v>0.63</v>
      </c>
      <c r="D19">
        <v>102</v>
      </c>
      <c r="E19">
        <v>0.6</v>
      </c>
      <c r="F19" s="37"/>
      <c r="G19">
        <f t="shared" si="0"/>
        <v>7849.8719999999994</v>
      </c>
      <c r="H19">
        <f t="shared" si="1"/>
        <v>60</v>
      </c>
      <c r="I19" s="3">
        <f t="shared" si="2"/>
        <v>0.40350877192982454</v>
      </c>
      <c r="J19" s="2">
        <f t="shared" si="7"/>
        <v>0.40350877192982454</v>
      </c>
      <c r="K19" s="4">
        <f t="shared" si="3"/>
        <v>1.3333333333333333</v>
      </c>
      <c r="L19" s="50">
        <f t="shared" si="4"/>
        <v>0.80759999999999998</v>
      </c>
      <c r="M19" s="50">
        <f t="shared" si="8"/>
        <v>7.2683999999999997</v>
      </c>
      <c r="N19" s="50">
        <f t="shared" si="5"/>
        <v>-0.33333333333333326</v>
      </c>
      <c r="O19" s="50">
        <f t="shared" si="6"/>
        <v>-0.45427499999999987</v>
      </c>
      <c r="P19" s="50">
        <f t="shared" si="9"/>
        <v>-1.8170999999999995</v>
      </c>
    </row>
    <row r="20" spans="1:16" x14ac:dyDescent="0.2">
      <c r="A20" s="1">
        <v>0.25</v>
      </c>
      <c r="B20">
        <v>16.600000000000001</v>
      </c>
      <c r="C20">
        <v>0.76</v>
      </c>
      <c r="D20">
        <v>103</v>
      </c>
      <c r="E20">
        <v>0.6</v>
      </c>
      <c r="F20" s="37"/>
      <c r="G20">
        <f t="shared" si="0"/>
        <v>9442.9440000000013</v>
      </c>
      <c r="H20">
        <f t="shared" si="1"/>
        <v>60</v>
      </c>
      <c r="I20" s="3">
        <f t="shared" si="2"/>
        <v>0.48538011695906436</v>
      </c>
      <c r="J20" s="2">
        <f t="shared" si="7"/>
        <v>0.48538011695906436</v>
      </c>
      <c r="K20" s="4">
        <f t="shared" si="3"/>
        <v>1.3333333333333333</v>
      </c>
      <c r="L20" s="50">
        <f t="shared" si="4"/>
        <v>0.9714962962962963</v>
      </c>
      <c r="M20" s="50">
        <f t="shared" si="8"/>
        <v>8.7434666666666665</v>
      </c>
      <c r="N20" s="50">
        <f t="shared" si="5"/>
        <v>-0.33333333333333326</v>
      </c>
      <c r="O20" s="50">
        <f t="shared" si="6"/>
        <v>-0.54646666666666666</v>
      </c>
      <c r="P20" s="50">
        <f t="shared" si="9"/>
        <v>-2.1858666666666666</v>
      </c>
    </row>
    <row r="21" spans="1:16" x14ac:dyDescent="0.2">
      <c r="A21" s="1">
        <v>0.26388888888888901</v>
      </c>
      <c r="B21">
        <v>16.5</v>
      </c>
      <c r="C21">
        <v>0.78</v>
      </c>
      <c r="D21">
        <v>106</v>
      </c>
      <c r="E21">
        <v>0.62</v>
      </c>
      <c r="F21" s="37"/>
      <c r="G21">
        <f t="shared" si="0"/>
        <v>9389.9519999999993</v>
      </c>
      <c r="H21">
        <f t="shared" si="1"/>
        <v>62</v>
      </c>
      <c r="I21" s="3">
        <f t="shared" si="2"/>
        <v>0.48245614035087714</v>
      </c>
      <c r="J21" s="2">
        <f t="shared" si="7"/>
        <v>0.48245614035087714</v>
      </c>
      <c r="K21" s="4">
        <f t="shared" si="3"/>
        <v>1.2666666666666666</v>
      </c>
      <c r="L21" s="50">
        <f t="shared" si="4"/>
        <v>0.91774222222222213</v>
      </c>
      <c r="M21" s="50">
        <f t="shared" si="8"/>
        <v>8.2596799999999995</v>
      </c>
      <c r="N21" s="50">
        <f t="shared" si="5"/>
        <v>-0.26666666666666661</v>
      </c>
      <c r="O21" s="50">
        <f t="shared" si="6"/>
        <v>-0.43471999999999983</v>
      </c>
      <c r="P21" s="50">
        <f t="shared" si="9"/>
        <v>-1.7388799999999993</v>
      </c>
    </row>
    <row r="22" spans="1:16" x14ac:dyDescent="0.2">
      <c r="A22" s="1">
        <v>0.27916666666666701</v>
      </c>
      <c r="B22">
        <v>14.6</v>
      </c>
      <c r="C22">
        <v>0.72</v>
      </c>
      <c r="D22">
        <v>114</v>
      </c>
      <c r="E22">
        <v>0.64</v>
      </c>
      <c r="F22" s="37"/>
      <c r="G22">
        <f t="shared" si="0"/>
        <v>8313.4079999999994</v>
      </c>
      <c r="H22">
        <f t="shared" si="1"/>
        <v>64</v>
      </c>
      <c r="I22" s="3">
        <f t="shared" si="2"/>
        <v>0.42690058479532161</v>
      </c>
      <c r="J22" s="2">
        <f t="shared" si="7"/>
        <v>0.42690058479532161</v>
      </c>
      <c r="K22" s="4">
        <f t="shared" si="3"/>
        <v>1.1999999999999997</v>
      </c>
      <c r="L22" s="50">
        <f t="shared" si="4"/>
        <v>0.76975999999999978</v>
      </c>
      <c r="M22" s="50">
        <f t="shared" si="8"/>
        <v>6.927839999999998</v>
      </c>
      <c r="N22" s="50">
        <f t="shared" si="5"/>
        <v>-0.19999999999999973</v>
      </c>
      <c r="O22" s="50">
        <f t="shared" si="6"/>
        <v>-0.28865999999999958</v>
      </c>
      <c r="P22" s="50">
        <f t="shared" si="9"/>
        <v>-1.1546399999999983</v>
      </c>
    </row>
    <row r="23" spans="1:16" x14ac:dyDescent="0.2">
      <c r="A23" s="1">
        <v>0.29305555555555601</v>
      </c>
      <c r="B23">
        <v>16.8</v>
      </c>
      <c r="C23">
        <v>0.83</v>
      </c>
      <c r="D23">
        <v>106</v>
      </c>
      <c r="E23">
        <v>0.65</v>
      </c>
      <c r="F23" s="37"/>
      <c r="G23">
        <f t="shared" si="0"/>
        <v>9566.351999999999</v>
      </c>
      <c r="H23">
        <f t="shared" si="1"/>
        <v>65</v>
      </c>
      <c r="I23" s="3">
        <f t="shared" si="2"/>
        <v>0.49122807017543857</v>
      </c>
      <c r="J23" s="2">
        <f t="shared" si="7"/>
        <v>0.49122807017543857</v>
      </c>
      <c r="K23" s="4">
        <f t="shared" si="3"/>
        <v>1.1666666666666665</v>
      </c>
      <c r="L23" s="50">
        <f t="shared" si="4"/>
        <v>0.86116851851851817</v>
      </c>
      <c r="M23" s="50">
        <f t="shared" si="8"/>
        <v>7.7505166666666634</v>
      </c>
      <c r="N23" s="50">
        <f t="shared" si="5"/>
        <v>-0.16666666666666652</v>
      </c>
      <c r="O23" s="50">
        <f t="shared" si="6"/>
        <v>-0.27680416666666641</v>
      </c>
      <c r="P23" s="50">
        <f t="shared" si="9"/>
        <v>-1.1072166666666656</v>
      </c>
    </row>
    <row r="24" spans="1:16" x14ac:dyDescent="0.2">
      <c r="A24" s="1">
        <v>0.30625000000000002</v>
      </c>
      <c r="B24">
        <v>20.100000000000001</v>
      </c>
      <c r="C24">
        <v>1</v>
      </c>
      <c r="D24">
        <v>109</v>
      </c>
      <c r="E24">
        <v>0.65</v>
      </c>
      <c r="F24" s="37"/>
      <c r="G24">
        <f t="shared" si="0"/>
        <v>11446.56</v>
      </c>
      <c r="H24">
        <f t="shared" si="1"/>
        <v>65</v>
      </c>
      <c r="I24" s="3">
        <f t="shared" si="2"/>
        <v>0.58771929824561397</v>
      </c>
      <c r="J24" s="2">
        <f t="shared" si="7"/>
        <v>0.58771929824561397</v>
      </c>
      <c r="K24" s="4">
        <f t="shared" si="3"/>
        <v>1.1666666666666665</v>
      </c>
      <c r="L24" s="50">
        <f t="shared" si="4"/>
        <v>1.0304259259259256</v>
      </c>
      <c r="M24" s="50">
        <f t="shared" si="8"/>
        <v>9.2738333333333305</v>
      </c>
      <c r="N24" s="50">
        <f t="shared" si="5"/>
        <v>-0.16666666666666652</v>
      </c>
      <c r="O24" s="50">
        <f t="shared" si="6"/>
        <v>-0.33120833333333299</v>
      </c>
      <c r="P24" s="50">
        <f t="shared" si="9"/>
        <v>-1.324833333333332</v>
      </c>
    </row>
    <row r="25" spans="1:16" x14ac:dyDescent="0.2">
      <c r="A25" s="1">
        <v>0.32152777777777802</v>
      </c>
      <c r="B25">
        <v>21.4</v>
      </c>
      <c r="C25">
        <v>1.1399999999999999</v>
      </c>
      <c r="D25">
        <v>117</v>
      </c>
      <c r="E25">
        <v>0.7</v>
      </c>
      <c r="F25" s="37"/>
      <c r="G25">
        <f t="shared" si="0"/>
        <v>12198.815999999999</v>
      </c>
      <c r="H25">
        <f t="shared" si="1"/>
        <v>70</v>
      </c>
      <c r="I25" s="3">
        <f t="shared" si="2"/>
        <v>0.62573099415204669</v>
      </c>
      <c r="J25" s="2">
        <f t="shared" si="7"/>
        <v>0.62573099415204669</v>
      </c>
      <c r="K25" s="4">
        <f t="shared" si="3"/>
        <v>1</v>
      </c>
      <c r="L25" s="50">
        <f t="shared" si="4"/>
        <v>0.9412666666666667</v>
      </c>
      <c r="M25" s="50">
        <f t="shared" si="8"/>
        <v>8.4714000000000009</v>
      </c>
      <c r="N25" s="50">
        <f t="shared" si="5"/>
        <v>0</v>
      </c>
      <c r="O25" s="50">
        <f t="shared" si="6"/>
        <v>0</v>
      </c>
      <c r="P25" s="50">
        <f t="shared" si="9"/>
        <v>0</v>
      </c>
    </row>
    <row r="26" spans="1:16" x14ac:dyDescent="0.2">
      <c r="A26" s="1">
        <v>0.33333333333333298</v>
      </c>
      <c r="B26">
        <v>23.2</v>
      </c>
      <c r="C26">
        <v>1.28</v>
      </c>
      <c r="D26">
        <v>124</v>
      </c>
      <c r="E26">
        <v>0.73</v>
      </c>
      <c r="F26" s="37"/>
      <c r="G26">
        <f t="shared" si="0"/>
        <v>13231.871999999999</v>
      </c>
      <c r="H26">
        <f t="shared" si="1"/>
        <v>73</v>
      </c>
      <c r="I26" s="3">
        <f t="shared" si="2"/>
        <v>0.67836257309941517</v>
      </c>
      <c r="J26" s="2">
        <f t="shared" si="7"/>
        <v>0.67836257309941517</v>
      </c>
      <c r="K26" s="4">
        <f t="shared" si="3"/>
        <v>0.89999999999999991</v>
      </c>
      <c r="L26" s="50">
        <f t="shared" si="4"/>
        <v>0.91887999999999992</v>
      </c>
      <c r="M26" s="50">
        <f t="shared" si="8"/>
        <v>8.269919999999999</v>
      </c>
      <c r="N26" s="50">
        <f t="shared" si="5"/>
        <v>0.10000000000000009</v>
      </c>
      <c r="O26" s="50">
        <f t="shared" si="6"/>
        <v>0.2297200000000002</v>
      </c>
      <c r="P26" s="50">
        <f t="shared" si="9"/>
        <v>0.91888000000000081</v>
      </c>
    </row>
    <row r="27" spans="1:16" x14ac:dyDescent="0.2">
      <c r="A27" s="1">
        <v>0.34930555555555598</v>
      </c>
      <c r="B27">
        <v>21.3</v>
      </c>
      <c r="C27">
        <v>1.21</v>
      </c>
      <c r="D27">
        <v>126</v>
      </c>
      <c r="E27">
        <v>0.75</v>
      </c>
      <c r="F27" s="37"/>
      <c r="G27">
        <f t="shared" si="0"/>
        <v>12153.744000000002</v>
      </c>
      <c r="H27">
        <f t="shared" si="1"/>
        <v>75</v>
      </c>
      <c r="I27" s="3">
        <f t="shared" si="2"/>
        <v>0.62280701754385959</v>
      </c>
      <c r="J27" s="2">
        <f t="shared" si="7"/>
        <v>0.62280701754385959</v>
      </c>
      <c r="K27" s="4">
        <f t="shared" si="3"/>
        <v>0.83333333333333315</v>
      </c>
      <c r="L27" s="50">
        <f t="shared" si="4"/>
        <v>0.78149074074074065</v>
      </c>
      <c r="M27" s="50">
        <f t="shared" si="8"/>
        <v>7.0334166666666658</v>
      </c>
      <c r="N27" s="50">
        <f t="shared" si="5"/>
        <v>0.16666666666666685</v>
      </c>
      <c r="O27" s="50">
        <f t="shared" si="6"/>
        <v>0.35167083333333382</v>
      </c>
      <c r="P27" s="50">
        <f t="shared" si="9"/>
        <v>1.4066833333333353</v>
      </c>
    </row>
    <row r="28" spans="1:16" x14ac:dyDescent="0.2">
      <c r="A28" s="1">
        <v>0.36180555555555599</v>
      </c>
      <c r="B28">
        <v>22.2</v>
      </c>
      <c r="C28">
        <v>1.28</v>
      </c>
      <c r="D28">
        <v>129</v>
      </c>
      <c r="E28">
        <v>0.75</v>
      </c>
      <c r="F28" s="37"/>
      <c r="G28">
        <f t="shared" si="0"/>
        <v>12670.272000000001</v>
      </c>
      <c r="H28">
        <f t="shared" si="1"/>
        <v>75</v>
      </c>
      <c r="I28" s="3">
        <f t="shared" si="2"/>
        <v>0.64912280701754377</v>
      </c>
      <c r="J28" s="2">
        <f t="shared" si="7"/>
        <v>0.64912280701754377</v>
      </c>
      <c r="K28" s="4">
        <f t="shared" si="3"/>
        <v>0.83333333333333315</v>
      </c>
      <c r="L28" s="50">
        <f t="shared" si="4"/>
        <v>0.8147037037037036</v>
      </c>
      <c r="M28" s="50">
        <f t="shared" si="8"/>
        <v>7.3323333333333327</v>
      </c>
      <c r="N28" s="50">
        <f t="shared" si="5"/>
        <v>0.16666666666666685</v>
      </c>
      <c r="O28" s="50">
        <f t="shared" si="6"/>
        <v>0.36661666666666703</v>
      </c>
      <c r="P28" s="50">
        <f t="shared" si="9"/>
        <v>1.4664666666666681</v>
      </c>
    </row>
    <row r="29" spans="1:16" x14ac:dyDescent="0.2">
      <c r="A29" s="1">
        <v>0.37638888888888899</v>
      </c>
      <c r="B29">
        <v>26.2</v>
      </c>
      <c r="C29">
        <v>1.54</v>
      </c>
      <c r="D29">
        <v>135</v>
      </c>
      <c r="E29">
        <v>0.77</v>
      </c>
      <c r="F29" s="37"/>
      <c r="G29">
        <f t="shared" si="0"/>
        <v>14957.856</v>
      </c>
      <c r="H29">
        <f t="shared" si="1"/>
        <v>77</v>
      </c>
      <c r="I29" s="3">
        <f t="shared" si="2"/>
        <v>0.76608187134502914</v>
      </c>
      <c r="J29" s="2">
        <f t="shared" si="7"/>
        <v>0.76608187134502914</v>
      </c>
      <c r="K29" s="4">
        <f t="shared" si="3"/>
        <v>0.76666666666666639</v>
      </c>
      <c r="L29" s="50">
        <f t="shared" si="4"/>
        <v>0.8848525925925923</v>
      </c>
      <c r="M29" s="50">
        <f t="shared" si="8"/>
        <v>7.9636733333333307</v>
      </c>
      <c r="N29" s="50">
        <f t="shared" si="5"/>
        <v>0.23333333333333361</v>
      </c>
      <c r="O29" s="50">
        <f t="shared" si="6"/>
        <v>0.60593166666666742</v>
      </c>
      <c r="P29" s="50">
        <f t="shared" si="9"/>
        <v>2.4237266666666697</v>
      </c>
    </row>
    <row r="30" spans="1:16" x14ac:dyDescent="0.2">
      <c r="A30" s="1">
        <v>0.389583333333333</v>
      </c>
      <c r="B30">
        <v>24.8</v>
      </c>
      <c r="C30">
        <v>1.54</v>
      </c>
      <c r="D30">
        <v>138</v>
      </c>
      <c r="E30">
        <v>0.82</v>
      </c>
      <c r="F30" s="37"/>
      <c r="G30">
        <f t="shared" si="0"/>
        <v>14171.616</v>
      </c>
      <c r="H30">
        <f t="shared" si="1"/>
        <v>82</v>
      </c>
      <c r="I30" s="3">
        <f t="shared" si="2"/>
        <v>0.72514619883040932</v>
      </c>
      <c r="J30" s="2">
        <f t="shared" si="7"/>
        <v>0.72514619883040932</v>
      </c>
      <c r="K30" s="4">
        <f t="shared" si="3"/>
        <v>0.6</v>
      </c>
      <c r="L30" s="50">
        <f t="shared" si="4"/>
        <v>0.65609333333333331</v>
      </c>
      <c r="M30" s="50">
        <f t="shared" si="8"/>
        <v>5.9048400000000001</v>
      </c>
      <c r="N30" s="50">
        <f t="shared" si="5"/>
        <v>0.4</v>
      </c>
      <c r="O30" s="50">
        <f t="shared" si="6"/>
        <v>0.98414000000000013</v>
      </c>
      <c r="P30" s="50">
        <f t="shared" si="9"/>
        <v>3.9365600000000005</v>
      </c>
    </row>
    <row r="31" spans="1:16" x14ac:dyDescent="0.2">
      <c r="A31" s="1">
        <v>0.40416666666666701</v>
      </c>
      <c r="B31">
        <v>26.7</v>
      </c>
      <c r="C31">
        <v>1.7</v>
      </c>
      <c r="D31">
        <v>138</v>
      </c>
      <c r="E31">
        <v>0.83</v>
      </c>
      <c r="F31" s="37"/>
      <c r="G31">
        <f t="shared" si="0"/>
        <v>15264</v>
      </c>
      <c r="H31">
        <f t="shared" si="1"/>
        <v>83</v>
      </c>
      <c r="I31" s="3">
        <f t="shared" si="2"/>
        <v>0.78070175438596479</v>
      </c>
      <c r="J31" s="2">
        <f t="shared" si="7"/>
        <v>0.78070175438596479</v>
      </c>
      <c r="K31" s="4">
        <f t="shared" si="3"/>
        <v>0.56666666666666665</v>
      </c>
      <c r="L31" s="50">
        <f t="shared" si="4"/>
        <v>0.66740740740740745</v>
      </c>
      <c r="M31" s="50">
        <f t="shared" si="8"/>
        <v>6.0066666666666668</v>
      </c>
      <c r="N31" s="50">
        <f t="shared" si="5"/>
        <v>0.43333333333333335</v>
      </c>
      <c r="O31" s="50">
        <f t="shared" si="6"/>
        <v>1.1483333333333334</v>
      </c>
      <c r="P31" s="50">
        <f t="shared" si="9"/>
        <v>4.5933333333333337</v>
      </c>
    </row>
    <row r="32" spans="1:16" x14ac:dyDescent="0.2">
      <c r="A32" s="1">
        <v>0.41805555555555601</v>
      </c>
      <c r="B32">
        <v>24.6</v>
      </c>
      <c r="C32">
        <v>1.57</v>
      </c>
      <c r="D32">
        <v>139</v>
      </c>
      <c r="E32">
        <v>0.84</v>
      </c>
      <c r="F32" s="37"/>
      <c r="G32">
        <f t="shared" si="0"/>
        <v>14064.048000000001</v>
      </c>
      <c r="H32">
        <f t="shared" si="1"/>
        <v>84</v>
      </c>
      <c r="I32" s="3">
        <f t="shared" si="2"/>
        <v>0.7192982456140351</v>
      </c>
      <c r="J32" s="2">
        <f t="shared" si="7"/>
        <v>0.7192982456140351</v>
      </c>
      <c r="K32" s="4">
        <f t="shared" si="3"/>
        <v>0.53333333333333321</v>
      </c>
      <c r="L32" s="50">
        <f t="shared" si="4"/>
        <v>0.57876740740740729</v>
      </c>
      <c r="M32" s="50">
        <f t="shared" si="8"/>
        <v>5.2089066666666657</v>
      </c>
      <c r="N32" s="50">
        <f t="shared" si="5"/>
        <v>0.46666666666666679</v>
      </c>
      <c r="O32" s="50">
        <f t="shared" si="6"/>
        <v>1.1394483333333338</v>
      </c>
      <c r="P32" s="50">
        <f t="shared" si="9"/>
        <v>4.5577933333333354</v>
      </c>
    </row>
    <row r="33" spans="1:17" x14ac:dyDescent="0.2">
      <c r="A33" s="1">
        <v>0.43055555555555602</v>
      </c>
      <c r="B33">
        <v>29.4</v>
      </c>
      <c r="C33">
        <v>1.88</v>
      </c>
      <c r="D33">
        <v>143</v>
      </c>
      <c r="E33">
        <v>0.84</v>
      </c>
      <c r="F33" s="37"/>
      <c r="G33">
        <f t="shared" si="0"/>
        <v>16808.831999999999</v>
      </c>
      <c r="H33">
        <f t="shared" si="1"/>
        <v>84</v>
      </c>
      <c r="I33" s="3">
        <f t="shared" si="2"/>
        <v>0.85964912280701744</v>
      </c>
      <c r="J33" s="2">
        <f t="shared" si="7"/>
        <v>0.85964912280701744</v>
      </c>
      <c r="K33" s="4">
        <f t="shared" si="3"/>
        <v>0.53333333333333321</v>
      </c>
      <c r="L33" s="50">
        <f t="shared" si="4"/>
        <v>0.69172148148148138</v>
      </c>
      <c r="M33" s="50">
        <f t="shared" si="8"/>
        <v>6.2254933333333327</v>
      </c>
      <c r="N33" s="50">
        <f t="shared" si="5"/>
        <v>0.46666666666666679</v>
      </c>
      <c r="O33" s="50">
        <f t="shared" si="6"/>
        <v>1.361826666666667</v>
      </c>
      <c r="P33" s="50">
        <f t="shared" si="9"/>
        <v>5.4473066666666679</v>
      </c>
    </row>
    <row r="34" spans="1:17" x14ac:dyDescent="0.2">
      <c r="A34" s="1">
        <v>0.44513888888888897</v>
      </c>
      <c r="B34">
        <v>29.4</v>
      </c>
      <c r="C34">
        <v>2.0099999999999998</v>
      </c>
      <c r="D34">
        <v>149</v>
      </c>
      <c r="E34">
        <v>0.9</v>
      </c>
      <c r="F34" s="37"/>
      <c r="G34">
        <f t="shared" si="0"/>
        <v>16829.423999999999</v>
      </c>
      <c r="H34">
        <f t="shared" si="1"/>
        <v>90</v>
      </c>
      <c r="I34" s="3">
        <f t="shared" si="2"/>
        <v>0.85964912280701744</v>
      </c>
      <c r="J34" s="2">
        <f t="shared" si="7"/>
        <v>0.85964912280701744</v>
      </c>
      <c r="K34" s="4">
        <f t="shared" si="3"/>
        <v>0.33333333333333304</v>
      </c>
      <c r="L34" s="50">
        <f t="shared" si="4"/>
        <v>0.43285555555555516</v>
      </c>
      <c r="M34" s="50">
        <f t="shared" si="8"/>
        <v>3.8956999999999966</v>
      </c>
      <c r="N34" s="50">
        <f t="shared" si="5"/>
        <v>0.66666666666666696</v>
      </c>
      <c r="O34" s="50">
        <f t="shared" si="6"/>
        <v>1.9478500000000005</v>
      </c>
      <c r="P34" s="50">
        <f t="shared" si="9"/>
        <v>7.7914000000000021</v>
      </c>
    </row>
    <row r="35" spans="1:17" x14ac:dyDescent="0.2">
      <c r="A35" s="1">
        <v>0.45902777777777798</v>
      </c>
      <c r="B35">
        <v>29.5</v>
      </c>
      <c r="C35">
        <v>2.09</v>
      </c>
      <c r="D35">
        <v>155</v>
      </c>
      <c r="E35">
        <v>0.93</v>
      </c>
      <c r="F35" s="37"/>
      <c r="G35">
        <f t="shared" si="0"/>
        <v>16898.256000000001</v>
      </c>
      <c r="H35">
        <f t="shared" si="1"/>
        <v>93</v>
      </c>
      <c r="I35" s="3">
        <f t="shared" si="2"/>
        <v>0.86257309941520466</v>
      </c>
      <c r="J35" s="2">
        <f t="shared" si="7"/>
        <v>0.86257309941520466</v>
      </c>
      <c r="K35" s="4">
        <f t="shared" si="3"/>
        <v>0.23333333333333295</v>
      </c>
      <c r="L35" s="50">
        <f t="shared" si="4"/>
        <v>0.3042381481481477</v>
      </c>
      <c r="M35" s="50">
        <f t="shared" si="8"/>
        <v>2.7381433333333294</v>
      </c>
      <c r="N35" s="50">
        <f t="shared" si="5"/>
        <v>0.76666666666666705</v>
      </c>
      <c r="O35" s="50">
        <f t="shared" si="6"/>
        <v>2.2491891666666679</v>
      </c>
      <c r="P35" s="50">
        <f t="shared" si="9"/>
        <v>8.9967566666666716</v>
      </c>
    </row>
    <row r="36" spans="1:17" x14ac:dyDescent="0.2">
      <c r="A36" s="1">
        <v>0.47222222222222199</v>
      </c>
      <c r="B36">
        <v>32.700000000000003</v>
      </c>
      <c r="C36">
        <v>2.39</v>
      </c>
      <c r="D36">
        <v>158</v>
      </c>
      <c r="E36">
        <v>0.96</v>
      </c>
      <c r="F36" s="37"/>
      <c r="G36">
        <f t="shared" si="0"/>
        <v>18742.896000000001</v>
      </c>
      <c r="H36">
        <f t="shared" si="1"/>
        <v>96</v>
      </c>
      <c r="I36" s="3">
        <f t="shared" si="2"/>
        <v>0.95614035087719296</v>
      </c>
      <c r="J36" s="2">
        <f t="shared" si="7"/>
        <v>0.95614035087719296</v>
      </c>
      <c r="K36" s="4">
        <f t="shared" si="3"/>
        <v>0.1333333333333333</v>
      </c>
      <c r="L36" s="50">
        <f t="shared" si="4"/>
        <v>0.19282814814814811</v>
      </c>
      <c r="M36" s="50">
        <f t="shared" si="8"/>
        <v>1.7354533333333331</v>
      </c>
      <c r="N36" s="50">
        <f t="shared" si="5"/>
        <v>0.8666666666666667</v>
      </c>
      <c r="O36" s="50">
        <f t="shared" si="6"/>
        <v>2.820111666666667</v>
      </c>
      <c r="P36" s="50">
        <f t="shared" si="9"/>
        <v>11.280446666666668</v>
      </c>
    </row>
    <row r="37" spans="1:17" x14ac:dyDescent="0.2">
      <c r="A37" s="1">
        <v>0.48680555555555599</v>
      </c>
      <c r="B37">
        <v>32.1</v>
      </c>
      <c r="C37">
        <v>2.44</v>
      </c>
      <c r="D37">
        <v>161</v>
      </c>
      <c r="E37">
        <v>0.99</v>
      </c>
      <c r="F37" s="37"/>
      <c r="G37">
        <f t="shared" si="0"/>
        <v>18413.856</v>
      </c>
      <c r="H37">
        <f t="shared" si="1"/>
        <v>99</v>
      </c>
      <c r="I37" s="3">
        <f t="shared" si="2"/>
        <v>0.9385964912280701</v>
      </c>
      <c r="J37" s="2">
        <f t="shared" si="7"/>
        <v>0.9385964912280701</v>
      </c>
      <c r="K37" s="4">
        <f t="shared" si="3"/>
        <v>3.3333333333333215E-2</v>
      </c>
      <c r="L37" s="50">
        <f t="shared" si="4"/>
        <v>4.7360740740740571E-2</v>
      </c>
      <c r="M37" s="50">
        <f t="shared" si="8"/>
        <v>0.42624666666666516</v>
      </c>
      <c r="N37" s="50">
        <f t="shared" si="5"/>
        <v>0.96666666666666679</v>
      </c>
      <c r="O37" s="50">
        <f t="shared" si="6"/>
        <v>3.090288333333334</v>
      </c>
      <c r="P37" s="50">
        <f t="shared" si="9"/>
        <v>12.361153333333336</v>
      </c>
    </row>
    <row r="38" spans="1:17" x14ac:dyDescent="0.2">
      <c r="A38" s="1">
        <v>0.50138888888888899</v>
      </c>
      <c r="B38">
        <v>33.200000000000003</v>
      </c>
      <c r="C38">
        <v>2.64</v>
      </c>
      <c r="D38">
        <v>165</v>
      </c>
      <c r="E38">
        <v>1.04</v>
      </c>
      <c r="F38" s="37"/>
      <c r="G38">
        <f t="shared" si="0"/>
        <v>19063.296000000002</v>
      </c>
      <c r="H38">
        <f t="shared" si="1"/>
        <v>104</v>
      </c>
      <c r="I38" s="3">
        <f t="shared" si="2"/>
        <v>0.97076023391812871</v>
      </c>
      <c r="J38" s="2">
        <f t="shared" si="7"/>
        <v>0.97076023391812871</v>
      </c>
      <c r="K38" s="4">
        <f t="shared" si="3"/>
        <v>-0.13333333333333375</v>
      </c>
      <c r="L38" s="50">
        <f t="shared" si="4"/>
        <v>-0.1961244444444451</v>
      </c>
      <c r="M38" s="50">
        <f t="shared" si="8"/>
        <v>-1.7651200000000058</v>
      </c>
      <c r="N38" s="50">
        <f t="shared" si="5"/>
        <v>1.1333333333333337</v>
      </c>
      <c r="O38" s="50">
        <f t="shared" si="6"/>
        <v>3.7508800000000022</v>
      </c>
      <c r="P38" s="50">
        <f t="shared" si="9"/>
        <v>15.003520000000009</v>
      </c>
      <c r="Q38" t="s">
        <v>11</v>
      </c>
    </row>
    <row r="39" spans="1:17" x14ac:dyDescent="0.2">
      <c r="A39" s="1">
        <v>0.51458333333333295</v>
      </c>
      <c r="B39">
        <v>34.200000000000003</v>
      </c>
      <c r="C39">
        <v>2.72</v>
      </c>
      <c r="D39">
        <v>167</v>
      </c>
      <c r="E39">
        <v>1.04</v>
      </c>
      <c r="F39" s="37"/>
      <c r="G39">
        <f t="shared" si="0"/>
        <v>19637.567999999999</v>
      </c>
      <c r="H39">
        <f t="shared" si="1"/>
        <v>104</v>
      </c>
      <c r="I39" s="3">
        <f t="shared" si="2"/>
        <v>1</v>
      </c>
      <c r="J39" s="2">
        <f t="shared" si="7"/>
        <v>1</v>
      </c>
      <c r="K39" s="4">
        <f t="shared" si="3"/>
        <v>-0.13333333333333375</v>
      </c>
      <c r="L39" s="50">
        <f t="shared" si="4"/>
        <v>-0.20203259259259324</v>
      </c>
      <c r="M39" s="50">
        <f t="shared" si="8"/>
        <v>-1.8182933333333391</v>
      </c>
      <c r="N39" s="50">
        <f t="shared" si="5"/>
        <v>1.1333333333333337</v>
      </c>
      <c r="O39" s="50">
        <f t="shared" si="6"/>
        <v>3.8638733333333346</v>
      </c>
      <c r="P39" s="50">
        <f t="shared" si="9"/>
        <v>15.455493333333338</v>
      </c>
      <c r="Q39" t="s">
        <v>12</v>
      </c>
    </row>
    <row r="40" spans="1:17" x14ac:dyDescent="0.2">
      <c r="A40" s="1">
        <v>0.52847222222222201</v>
      </c>
      <c r="B40">
        <v>33.799999999999997</v>
      </c>
      <c r="C40">
        <v>2.8</v>
      </c>
      <c r="D40">
        <v>169</v>
      </c>
      <c r="E40">
        <v>1.08</v>
      </c>
      <c r="F40" s="37"/>
      <c r="G40">
        <f t="shared" si="0"/>
        <v>19425.600000000002</v>
      </c>
      <c r="H40">
        <f t="shared" si="1"/>
        <v>108</v>
      </c>
      <c r="I40" s="3">
        <f t="shared" si="2"/>
        <v>0.98830409356725135</v>
      </c>
      <c r="J40" s="2">
        <f t="shared" si="7"/>
        <v>0.98830409356725135</v>
      </c>
      <c r="K40" s="4">
        <f t="shared" si="3"/>
        <v>-0.26666666666666705</v>
      </c>
      <c r="L40" s="50">
        <f t="shared" si="4"/>
        <v>-0.39970370370370428</v>
      </c>
      <c r="M40" s="50">
        <f t="shared" si="8"/>
        <v>-3.5973333333333386</v>
      </c>
      <c r="N40" s="50">
        <f t="shared" si="5"/>
        <v>1.2666666666666671</v>
      </c>
      <c r="O40" s="50">
        <f t="shared" si="6"/>
        <v>4.2718333333333351</v>
      </c>
      <c r="P40" s="50">
        <f t="shared" si="9"/>
        <v>17.087333333333341</v>
      </c>
    </row>
    <row r="41" spans="1:17" x14ac:dyDescent="0.2">
      <c r="A41" s="1">
        <v>0.54236111111111096</v>
      </c>
      <c r="B41">
        <v>27.9</v>
      </c>
      <c r="C41">
        <v>2.33</v>
      </c>
      <c r="D41">
        <v>173</v>
      </c>
      <c r="E41">
        <v>1.0900000000000001</v>
      </c>
      <c r="F41" s="37"/>
      <c r="G41">
        <f t="shared" si="0"/>
        <v>16037.712</v>
      </c>
      <c r="H41">
        <f t="shared" si="1"/>
        <v>109.00000000000001</v>
      </c>
      <c r="I41" s="3">
        <f t="shared" si="2"/>
        <v>0.8157894736842104</v>
      </c>
      <c r="J41" s="2">
        <f t="shared" si="7"/>
        <v>0.8157894736842104</v>
      </c>
      <c r="K41" s="4">
        <f t="shared" si="3"/>
        <v>-0.30000000000000049</v>
      </c>
      <c r="L41" s="50">
        <f t="shared" si="4"/>
        <v>-0.37124333333333392</v>
      </c>
      <c r="M41" s="50">
        <f t="shared" si="8"/>
        <v>-3.3411900000000054</v>
      </c>
      <c r="N41" s="50">
        <f t="shared" si="5"/>
        <v>1.3000000000000005</v>
      </c>
      <c r="O41" s="50">
        <f t="shared" si="6"/>
        <v>3.6196225000000015</v>
      </c>
      <c r="P41" s="50">
        <f t="shared" si="9"/>
        <v>14.478490000000006</v>
      </c>
      <c r="Q41" t="s">
        <v>13</v>
      </c>
    </row>
    <row r="42" spans="1:17" x14ac:dyDescent="0.2">
      <c r="A42" s="1">
        <v>0.55625000000000002</v>
      </c>
      <c r="B42">
        <v>31.7</v>
      </c>
      <c r="C42">
        <v>2.61</v>
      </c>
      <c r="D42">
        <v>170</v>
      </c>
      <c r="E42">
        <v>1.08</v>
      </c>
      <c r="F42" s="37"/>
      <c r="G42">
        <f t="shared" si="0"/>
        <v>18216.144</v>
      </c>
      <c r="H42">
        <f t="shared" si="1"/>
        <v>108</v>
      </c>
      <c r="I42" s="3">
        <f t="shared" si="2"/>
        <v>0.92690058479532156</v>
      </c>
      <c r="J42" s="2">
        <f t="shared" si="7"/>
        <v>0.92690058479532156</v>
      </c>
      <c r="K42" s="4">
        <f t="shared" si="3"/>
        <v>-0.26666666666666705</v>
      </c>
      <c r="L42" s="50">
        <f t="shared" si="4"/>
        <v>-0.37481777777777836</v>
      </c>
      <c r="M42" s="50">
        <f t="shared" si="8"/>
        <v>-3.3733600000000052</v>
      </c>
      <c r="N42" s="50">
        <f t="shared" si="5"/>
        <v>1.2666666666666671</v>
      </c>
      <c r="O42" s="50">
        <f t="shared" si="6"/>
        <v>4.0058650000000009</v>
      </c>
      <c r="P42" s="50">
        <f t="shared" si="9"/>
        <v>16.023460000000004</v>
      </c>
    </row>
    <row r="43" spans="1:17" x14ac:dyDescent="0.2">
      <c r="A43" s="1">
        <v>0.56805555555555598</v>
      </c>
      <c r="B43">
        <v>10.1</v>
      </c>
      <c r="C43">
        <v>0.85</v>
      </c>
      <c r="D43">
        <v>161</v>
      </c>
      <c r="E43">
        <v>1.1100000000000001</v>
      </c>
      <c r="F43" s="37"/>
      <c r="G43">
        <f t="shared" si="0"/>
        <v>5806.8</v>
      </c>
      <c r="H43">
        <f t="shared" si="1"/>
        <v>111.00000000000001</v>
      </c>
      <c r="I43" s="3">
        <f t="shared" si="2"/>
        <v>0.29532163742690054</v>
      </c>
      <c r="J43" s="2">
        <f t="shared" si="7"/>
        <v>0.29532163742690054</v>
      </c>
      <c r="K43" s="4">
        <f t="shared" si="3"/>
        <v>-0.36666666666666714</v>
      </c>
      <c r="L43" s="50">
        <f t="shared" si="4"/>
        <v>-0.16428703703703726</v>
      </c>
      <c r="M43" s="50">
        <f t="shared" si="8"/>
        <v>-1.4785833333333354</v>
      </c>
      <c r="N43" s="50">
        <f t="shared" si="5"/>
        <v>1.3666666666666671</v>
      </c>
      <c r="O43" s="50">
        <f t="shared" si="6"/>
        <v>1.3777708333333338</v>
      </c>
      <c r="P43" s="50">
        <f t="shared" si="9"/>
        <v>5.5110833333333353</v>
      </c>
    </row>
    <row r="44" spans="1:17" x14ac:dyDescent="0.2">
      <c r="A44" s="1"/>
    </row>
    <row r="45" spans="1:17" x14ac:dyDescent="0.2">
      <c r="A45" s="1" t="s">
        <v>14</v>
      </c>
      <c r="B45">
        <f>MAX(B3:B43)</f>
        <v>34.200000000000003</v>
      </c>
      <c r="C45">
        <f t="shared" ref="C45:E45" si="10">MAX(C3:C43)</f>
        <v>2.8</v>
      </c>
      <c r="D45">
        <f t="shared" si="10"/>
        <v>173</v>
      </c>
      <c r="E45">
        <f t="shared" si="10"/>
        <v>1.1100000000000001</v>
      </c>
    </row>
    <row r="46" spans="1:17" x14ac:dyDescent="0.2">
      <c r="A46" s="39" t="s">
        <v>23</v>
      </c>
      <c r="C46">
        <f t="shared" ref="C46:E46" si="11">MIN(C3:C43)</f>
        <v>0.19</v>
      </c>
      <c r="D46">
        <f t="shared" si="11"/>
        <v>70</v>
      </c>
      <c r="E46">
        <f t="shared" si="11"/>
        <v>0.59</v>
      </c>
    </row>
  </sheetData>
  <mergeCells count="2">
    <mergeCell ref="A1:E1"/>
    <mergeCell ref="G1:P1"/>
  </mergeCells>
  <pageMargins left="0" right="0" top="0.39374999999999999" bottom="0.39374999999999999" header="0" footer="0"/>
  <pageSetup firstPageNumber="0" orientation="portrait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Normal="100" workbookViewId="0">
      <selection activeCell="E32" sqref="E32"/>
    </sheetView>
  </sheetViews>
  <sheetFormatPr defaultRowHeight="14.25" x14ac:dyDescent="0.2"/>
  <cols>
    <col min="1" max="1" width="3.875" customWidth="1"/>
    <col min="2" max="2" width="8.875" customWidth="1"/>
    <col min="3" max="3" width="12.25" bestFit="1" customWidth="1"/>
    <col min="4" max="1025" width="8.625" customWidth="1"/>
  </cols>
  <sheetData>
    <row r="1" spans="1:3" ht="15" x14ac:dyDescent="0.25">
      <c r="A1" s="5" t="str">
        <f>Raw!D2</f>
        <v>HR</v>
      </c>
      <c r="B1" s="5" t="str">
        <f>Raw!H2</f>
        <v>RERx100</v>
      </c>
      <c r="C1" s="39" t="s">
        <v>24</v>
      </c>
    </row>
    <row r="2" spans="1:3" ht="15" x14ac:dyDescent="0.25">
      <c r="A2" s="5">
        <f>Raw!D18</f>
        <v>99</v>
      </c>
      <c r="B2" s="5">
        <f>Raw!H18</f>
        <v>59</v>
      </c>
      <c r="C2">
        <f>(0.679*A2)-10.36</f>
        <v>56.861000000000004</v>
      </c>
    </row>
    <row r="3" spans="1:3" ht="15" x14ac:dyDescent="0.25">
      <c r="A3" s="5">
        <f>Raw!D19</f>
        <v>102</v>
      </c>
      <c r="B3" s="5">
        <f>Raw!H19</f>
        <v>60</v>
      </c>
      <c r="C3">
        <f t="shared" ref="C3:C25" si="0">(0.679*A3)-10.36</f>
        <v>58.89800000000001</v>
      </c>
    </row>
    <row r="4" spans="1:3" ht="15" x14ac:dyDescent="0.25">
      <c r="A4" s="5">
        <f>Raw!D20</f>
        <v>103</v>
      </c>
      <c r="B4" s="5">
        <f>Raw!H20</f>
        <v>60</v>
      </c>
      <c r="C4">
        <f t="shared" si="0"/>
        <v>59.577000000000012</v>
      </c>
    </row>
    <row r="5" spans="1:3" ht="15" x14ac:dyDescent="0.25">
      <c r="A5" s="5">
        <f>Raw!D21</f>
        <v>106</v>
      </c>
      <c r="B5" s="5">
        <f>Raw!H21</f>
        <v>62</v>
      </c>
      <c r="C5">
        <f t="shared" si="0"/>
        <v>61.614000000000004</v>
      </c>
    </row>
    <row r="6" spans="1:3" ht="15" x14ac:dyDescent="0.25">
      <c r="A6" s="5">
        <f>Raw!D22</f>
        <v>114</v>
      </c>
      <c r="B6" s="5">
        <f>Raw!H22</f>
        <v>64</v>
      </c>
      <c r="C6">
        <f t="shared" si="0"/>
        <v>67.046000000000006</v>
      </c>
    </row>
    <row r="7" spans="1:3" ht="15" x14ac:dyDescent="0.25">
      <c r="A7" s="5">
        <f>Raw!D23</f>
        <v>106</v>
      </c>
      <c r="B7" s="5">
        <f>Raw!H23</f>
        <v>65</v>
      </c>
      <c r="C7">
        <f t="shared" si="0"/>
        <v>61.614000000000004</v>
      </c>
    </row>
    <row r="8" spans="1:3" ht="15" x14ac:dyDescent="0.25">
      <c r="A8" s="5">
        <f>Raw!D24</f>
        <v>109</v>
      </c>
      <c r="B8" s="5">
        <f>Raw!H24</f>
        <v>65</v>
      </c>
      <c r="C8">
        <f t="shared" si="0"/>
        <v>63.65100000000001</v>
      </c>
    </row>
    <row r="9" spans="1:3" ht="15" x14ac:dyDescent="0.25">
      <c r="A9" s="5">
        <f>Raw!D25</f>
        <v>117</v>
      </c>
      <c r="B9" s="5">
        <f>Raw!H25</f>
        <v>70</v>
      </c>
      <c r="C9">
        <f t="shared" si="0"/>
        <v>69.083000000000013</v>
      </c>
    </row>
    <row r="10" spans="1:3" ht="15" x14ac:dyDescent="0.25">
      <c r="A10" s="5">
        <f>Raw!D26</f>
        <v>124</v>
      </c>
      <c r="B10" s="5">
        <f>Raw!H26</f>
        <v>73</v>
      </c>
      <c r="C10">
        <f t="shared" si="0"/>
        <v>73.836000000000013</v>
      </c>
    </row>
    <row r="11" spans="1:3" ht="15" x14ac:dyDescent="0.25">
      <c r="A11" s="5">
        <f>Raw!D27</f>
        <v>126</v>
      </c>
      <c r="B11" s="5">
        <f>Raw!H27</f>
        <v>75</v>
      </c>
      <c r="C11">
        <f t="shared" si="0"/>
        <v>75.194000000000003</v>
      </c>
    </row>
    <row r="12" spans="1:3" ht="15" x14ac:dyDescent="0.25">
      <c r="A12" s="5">
        <f>Raw!D28</f>
        <v>129</v>
      </c>
      <c r="B12" s="5">
        <f>Raw!H28</f>
        <v>75</v>
      </c>
      <c r="C12">
        <f t="shared" si="0"/>
        <v>77.231000000000009</v>
      </c>
    </row>
    <row r="13" spans="1:3" ht="15" x14ac:dyDescent="0.25">
      <c r="A13" s="5">
        <f>Raw!D29</f>
        <v>135</v>
      </c>
      <c r="B13" s="5">
        <f>Raw!H29</f>
        <v>77</v>
      </c>
      <c r="C13">
        <f t="shared" si="0"/>
        <v>81.305000000000007</v>
      </c>
    </row>
    <row r="14" spans="1:3" ht="15" x14ac:dyDescent="0.25">
      <c r="A14" s="5">
        <f>Raw!D30</f>
        <v>138</v>
      </c>
      <c r="B14" s="5">
        <f>Raw!H30</f>
        <v>82</v>
      </c>
      <c r="C14">
        <f t="shared" si="0"/>
        <v>83.342000000000013</v>
      </c>
    </row>
    <row r="15" spans="1:3" ht="15" x14ac:dyDescent="0.25">
      <c r="A15" s="5">
        <f>Raw!D31</f>
        <v>138</v>
      </c>
      <c r="B15" s="5">
        <f>Raw!H31</f>
        <v>83</v>
      </c>
      <c r="C15">
        <f t="shared" si="0"/>
        <v>83.342000000000013</v>
      </c>
    </row>
    <row r="16" spans="1:3" ht="15" x14ac:dyDescent="0.25">
      <c r="A16" s="5">
        <f>Raw!D32</f>
        <v>139</v>
      </c>
      <c r="B16" s="5">
        <f>Raw!H32</f>
        <v>84</v>
      </c>
      <c r="C16">
        <f t="shared" si="0"/>
        <v>84.021000000000001</v>
      </c>
    </row>
    <row r="17" spans="1:3" ht="15" x14ac:dyDescent="0.25">
      <c r="A17" s="5">
        <f>Raw!D33</f>
        <v>143</v>
      </c>
      <c r="B17" s="5">
        <f>Raw!H33</f>
        <v>84</v>
      </c>
      <c r="C17">
        <f t="shared" si="0"/>
        <v>86.737000000000009</v>
      </c>
    </row>
    <row r="18" spans="1:3" ht="15" x14ac:dyDescent="0.25">
      <c r="A18" s="5">
        <f>Raw!D34</f>
        <v>149</v>
      </c>
      <c r="B18" s="5">
        <f>Raw!H34</f>
        <v>90</v>
      </c>
      <c r="C18">
        <f t="shared" si="0"/>
        <v>90.811000000000007</v>
      </c>
    </row>
    <row r="19" spans="1:3" ht="15" x14ac:dyDescent="0.25">
      <c r="A19" s="5">
        <f>Raw!D35</f>
        <v>155</v>
      </c>
      <c r="B19" s="5">
        <f>Raw!H35</f>
        <v>93</v>
      </c>
      <c r="C19">
        <f t="shared" si="0"/>
        <v>94.885000000000005</v>
      </c>
    </row>
    <row r="20" spans="1:3" ht="15" x14ac:dyDescent="0.25">
      <c r="A20" s="5">
        <f>Raw!D36</f>
        <v>158</v>
      </c>
      <c r="B20" s="5">
        <f>Raw!H36</f>
        <v>96</v>
      </c>
      <c r="C20">
        <f t="shared" si="0"/>
        <v>96.922000000000011</v>
      </c>
    </row>
    <row r="21" spans="1:3" ht="15" x14ac:dyDescent="0.25">
      <c r="A21" s="5">
        <f>Raw!D37</f>
        <v>161</v>
      </c>
      <c r="B21" s="5">
        <f>Raw!H37</f>
        <v>99</v>
      </c>
      <c r="C21">
        <f t="shared" si="0"/>
        <v>98.959000000000003</v>
      </c>
    </row>
    <row r="22" spans="1:3" ht="15" x14ac:dyDescent="0.25">
      <c r="A22" s="5">
        <f>Raw!D38</f>
        <v>165</v>
      </c>
      <c r="B22" s="5">
        <f>Raw!H38</f>
        <v>104</v>
      </c>
      <c r="C22">
        <f t="shared" si="0"/>
        <v>101.67500000000001</v>
      </c>
    </row>
    <row r="23" spans="1:3" ht="15" x14ac:dyDescent="0.25">
      <c r="A23" s="5">
        <f>Raw!D39</f>
        <v>167</v>
      </c>
      <c r="B23" s="5">
        <f>Raw!H39</f>
        <v>104</v>
      </c>
      <c r="C23">
        <f t="shared" si="0"/>
        <v>103.03300000000002</v>
      </c>
    </row>
    <row r="24" spans="1:3" ht="15" x14ac:dyDescent="0.25">
      <c r="A24" s="5">
        <f>Raw!D40</f>
        <v>169</v>
      </c>
      <c r="B24" s="5">
        <f>Raw!H40</f>
        <v>108</v>
      </c>
      <c r="C24">
        <f t="shared" si="0"/>
        <v>104.39100000000001</v>
      </c>
    </row>
    <row r="25" spans="1:3" ht="15" x14ac:dyDescent="0.25">
      <c r="A25" s="5">
        <f>Raw!D41</f>
        <v>173</v>
      </c>
      <c r="B25" s="5">
        <f>Raw!H41</f>
        <v>109.00000000000001</v>
      </c>
      <c r="C25">
        <f t="shared" si="0"/>
        <v>107.10700000000001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N12" sqref="N12"/>
    </sheetView>
  </sheetViews>
  <sheetFormatPr defaultRowHeight="14.25" x14ac:dyDescent="0.2"/>
  <cols>
    <col min="1" max="1" width="3.875" bestFit="1" customWidth="1"/>
    <col min="2" max="2" width="12.25" bestFit="1" customWidth="1"/>
  </cols>
  <sheetData>
    <row r="1" spans="1:2" x14ac:dyDescent="0.2">
      <c r="A1" t="str">
        <f>Raw!D2</f>
        <v>HR</v>
      </c>
      <c r="B1" s="40" t="s">
        <v>25</v>
      </c>
    </row>
    <row r="2" spans="1:2" x14ac:dyDescent="0.2">
      <c r="A2">
        <f>Raw!D3</f>
        <v>78</v>
      </c>
      <c r="B2">
        <f>Raw!G3/(60*24)</f>
        <v>1.6633</v>
      </c>
    </row>
    <row r="3" spans="1:2" x14ac:dyDescent="0.2">
      <c r="A3">
        <f>Raw!D4</f>
        <v>78</v>
      </c>
      <c r="B3">
        <f>Raw!G4/(60*24)</f>
        <v>1.2299</v>
      </c>
    </row>
    <row r="4" spans="1:2" x14ac:dyDescent="0.2">
      <c r="A4">
        <f>Raw!D5</f>
        <v>70</v>
      </c>
      <c r="B4">
        <f>Raw!G5/(60*24)</f>
        <v>1.4672000000000001</v>
      </c>
    </row>
    <row r="5" spans="1:2" x14ac:dyDescent="0.2">
      <c r="A5">
        <f>Raw!D6</f>
        <v>80</v>
      </c>
      <c r="B5">
        <f>Raw!G6/(60*24)</f>
        <v>1.3078999999999998</v>
      </c>
    </row>
    <row r="6" spans="1:2" x14ac:dyDescent="0.2">
      <c r="A6">
        <f>Raw!D7</f>
        <v>84</v>
      </c>
      <c r="B6">
        <f>Raw!G7/(60*24)</f>
        <v>1.4270999999999998</v>
      </c>
    </row>
    <row r="7" spans="1:2" x14ac:dyDescent="0.2">
      <c r="A7">
        <f>Raw!D8</f>
        <v>76</v>
      </c>
      <c r="B7">
        <f>Raw!G8/(60*24)</f>
        <v>1.5852999999999999</v>
      </c>
    </row>
    <row r="8" spans="1:2" x14ac:dyDescent="0.2">
      <c r="A8">
        <f>Raw!D9</f>
        <v>84</v>
      </c>
      <c r="B8">
        <f>Raw!G9/(60*24)</f>
        <v>2.3362000000000003</v>
      </c>
    </row>
    <row r="9" spans="1:2" x14ac:dyDescent="0.2">
      <c r="A9">
        <f>Raw!D10</f>
        <v>92</v>
      </c>
      <c r="B9">
        <f>Raw!G10/(60*24)</f>
        <v>2.8118999999999996</v>
      </c>
    </row>
    <row r="10" spans="1:2" x14ac:dyDescent="0.2">
      <c r="A10">
        <f>Raw!D11</f>
        <v>84</v>
      </c>
      <c r="B10">
        <f>Raw!G11/(60*24)</f>
        <v>2.2571000000000003</v>
      </c>
    </row>
    <row r="11" spans="1:2" x14ac:dyDescent="0.2">
      <c r="A11">
        <f>Raw!D12</f>
        <v>82</v>
      </c>
      <c r="B11">
        <f>Raw!G12/(60*24)</f>
        <v>2.3340000000000001</v>
      </c>
    </row>
    <row r="12" spans="1:2" x14ac:dyDescent="0.2">
      <c r="A12">
        <f>Raw!D13</f>
        <v>88</v>
      </c>
      <c r="B12">
        <f>Raw!G13/(60*24)</f>
        <v>3.0827</v>
      </c>
    </row>
    <row r="13" spans="1:2" x14ac:dyDescent="0.2">
      <c r="A13">
        <f>Raw!D14</f>
        <v>88</v>
      </c>
      <c r="B13">
        <f>Raw!G14/(60*24)</f>
        <v>3.0827</v>
      </c>
    </row>
    <row r="14" spans="1:2" x14ac:dyDescent="0.2">
      <c r="A14">
        <f>Raw!D15</f>
        <v>90</v>
      </c>
      <c r="B14">
        <f>Raw!G15/(60*24)</f>
        <v>3.7544999999999997</v>
      </c>
    </row>
    <row r="15" spans="1:2" x14ac:dyDescent="0.2">
      <c r="A15">
        <f>Raw!D16</f>
        <v>94</v>
      </c>
      <c r="B15">
        <f>Raw!G16/(60*24)</f>
        <v>3.6754000000000007</v>
      </c>
    </row>
    <row r="16" spans="1:2" x14ac:dyDescent="0.2">
      <c r="A16">
        <f>Raw!D17</f>
        <v>97</v>
      </c>
      <c r="B16">
        <f>Raw!G17/(60*24)</f>
        <v>4.7015000000000002</v>
      </c>
    </row>
    <row r="17" spans="1:2" x14ac:dyDescent="0.2">
      <c r="A17">
        <f>Raw!D18</f>
        <v>99</v>
      </c>
      <c r="B17">
        <f>Raw!G18/(60*24)</f>
        <v>5.6474000000000002</v>
      </c>
    </row>
    <row r="18" spans="1:2" x14ac:dyDescent="0.2">
      <c r="A18">
        <f>Raw!D19</f>
        <v>102</v>
      </c>
      <c r="B18">
        <f>Raw!G19/(60*24)</f>
        <v>5.4512999999999998</v>
      </c>
    </row>
    <row r="19" spans="1:2" x14ac:dyDescent="0.2">
      <c r="A19">
        <f>Raw!D20</f>
        <v>103</v>
      </c>
      <c r="B19">
        <f>Raw!G20/(60*24)</f>
        <v>6.5576000000000008</v>
      </c>
    </row>
    <row r="20" spans="1:2" x14ac:dyDescent="0.2">
      <c r="A20">
        <f>Raw!D21</f>
        <v>106</v>
      </c>
      <c r="B20">
        <f>Raw!G21/(60*24)</f>
        <v>6.5207999999999995</v>
      </c>
    </row>
    <row r="21" spans="1:2" x14ac:dyDescent="0.2">
      <c r="A21">
        <f>Raw!D22</f>
        <v>114</v>
      </c>
      <c r="B21">
        <f>Raw!G22/(60*24)</f>
        <v>5.7731999999999992</v>
      </c>
    </row>
    <row r="22" spans="1:2" x14ac:dyDescent="0.2">
      <c r="A22">
        <f>Raw!D23</f>
        <v>106</v>
      </c>
      <c r="B22">
        <f>Raw!G23/(60*24)</f>
        <v>6.6432999999999991</v>
      </c>
    </row>
    <row r="23" spans="1:2" x14ac:dyDescent="0.2">
      <c r="A23">
        <f>Raw!D24</f>
        <v>109</v>
      </c>
      <c r="B23">
        <f>Raw!G24/(60*24)</f>
        <v>7.9489999999999998</v>
      </c>
    </row>
    <row r="24" spans="1:2" x14ac:dyDescent="0.2">
      <c r="A24">
        <f>Raw!D25</f>
        <v>117</v>
      </c>
      <c r="B24">
        <f>Raw!G25/(60*24)</f>
        <v>8.4713999999999992</v>
      </c>
    </row>
    <row r="25" spans="1:2" x14ac:dyDescent="0.2">
      <c r="A25">
        <f>Raw!D26</f>
        <v>124</v>
      </c>
      <c r="B25">
        <f>Raw!G26/(60*24)</f>
        <v>9.1887999999999987</v>
      </c>
    </row>
    <row r="26" spans="1:2" x14ac:dyDescent="0.2">
      <c r="A26">
        <f>Raw!D27</f>
        <v>126</v>
      </c>
      <c r="B26">
        <f>Raw!G27/(60*24)</f>
        <v>8.440100000000001</v>
      </c>
    </row>
    <row r="27" spans="1:2" x14ac:dyDescent="0.2">
      <c r="A27">
        <f>Raw!D28</f>
        <v>129</v>
      </c>
      <c r="B27">
        <f>Raw!G28/(60*24)</f>
        <v>8.7988</v>
      </c>
    </row>
    <row r="28" spans="1:2" x14ac:dyDescent="0.2">
      <c r="A28">
        <f>Raw!D29</f>
        <v>135</v>
      </c>
      <c r="B28">
        <f>Raw!G29/(60*24)</f>
        <v>10.3874</v>
      </c>
    </row>
    <row r="29" spans="1:2" x14ac:dyDescent="0.2">
      <c r="A29">
        <f>Raw!D30</f>
        <v>138</v>
      </c>
      <c r="B29">
        <f>Raw!G30/(60*24)</f>
        <v>9.8414000000000001</v>
      </c>
    </row>
    <row r="30" spans="1:2" x14ac:dyDescent="0.2">
      <c r="A30">
        <f>Raw!D31</f>
        <v>138</v>
      </c>
      <c r="B30">
        <f>Raw!G31/(60*24)</f>
        <v>10.6</v>
      </c>
    </row>
    <row r="31" spans="1:2" x14ac:dyDescent="0.2">
      <c r="A31">
        <f>Raw!D32</f>
        <v>139</v>
      </c>
      <c r="B31">
        <f>Raw!G32/(60*24)</f>
        <v>9.7667000000000002</v>
      </c>
    </row>
    <row r="32" spans="1:2" x14ac:dyDescent="0.2">
      <c r="A32">
        <f>Raw!D33</f>
        <v>143</v>
      </c>
      <c r="B32">
        <f>Raw!G33/(60*24)</f>
        <v>11.672799999999999</v>
      </c>
    </row>
    <row r="33" spans="1:2" x14ac:dyDescent="0.2">
      <c r="A33">
        <f>Raw!D34</f>
        <v>149</v>
      </c>
      <c r="B33">
        <f>Raw!G34/(60*24)</f>
        <v>11.687099999999999</v>
      </c>
    </row>
    <row r="34" spans="1:2" x14ac:dyDescent="0.2">
      <c r="A34">
        <f>Raw!D35</f>
        <v>155</v>
      </c>
      <c r="B34">
        <f>Raw!G35/(60*24)</f>
        <v>11.734900000000001</v>
      </c>
    </row>
    <row r="35" spans="1:2" x14ac:dyDescent="0.2">
      <c r="A35">
        <f>Raw!D36</f>
        <v>158</v>
      </c>
      <c r="B35">
        <f>Raw!G36/(60*24)</f>
        <v>13.0159</v>
      </c>
    </row>
    <row r="36" spans="1:2" x14ac:dyDescent="0.2">
      <c r="A36">
        <f>Raw!D37</f>
        <v>161</v>
      </c>
      <c r="B36">
        <f>Raw!G37/(60*24)</f>
        <v>12.7874</v>
      </c>
    </row>
    <row r="37" spans="1:2" x14ac:dyDescent="0.2">
      <c r="A37">
        <f>Raw!D38</f>
        <v>165</v>
      </c>
      <c r="B37">
        <f>Raw!G38/(60*24)</f>
        <v>13.238400000000002</v>
      </c>
    </row>
    <row r="38" spans="1:2" x14ac:dyDescent="0.2">
      <c r="A38">
        <f>Raw!D39</f>
        <v>167</v>
      </c>
      <c r="B38">
        <f>Raw!G39/(60*24)</f>
        <v>13.6372</v>
      </c>
    </row>
    <row r="39" spans="1:2" x14ac:dyDescent="0.2">
      <c r="A39">
        <f>Raw!D40</f>
        <v>169</v>
      </c>
      <c r="B39">
        <f>Raw!G40/(60*24)</f>
        <v>13.490000000000002</v>
      </c>
    </row>
    <row r="41" spans="1:2" ht="15" x14ac:dyDescent="0.25">
      <c r="A41" s="47" t="s">
        <v>29</v>
      </c>
      <c r="B41" s="44"/>
    </row>
    <row r="42" spans="1:2" ht="28.5" x14ac:dyDescent="0.2">
      <c r="A42" s="44" t="s">
        <v>5</v>
      </c>
      <c r="B42" s="46" t="s">
        <v>30</v>
      </c>
    </row>
    <row r="43" spans="1:2" x14ac:dyDescent="0.2">
      <c r="A43" s="44">
        <v>100</v>
      </c>
      <c r="B43" s="46">
        <f>(0.1364*A43)-8.7093</f>
        <v>4.9306999999999981</v>
      </c>
    </row>
    <row r="44" spans="1:2" x14ac:dyDescent="0.2">
      <c r="A44" s="44">
        <v>105</v>
      </c>
      <c r="B44" s="46">
        <f t="shared" ref="B44:B57" si="0">(0.1364*A44)-8.7093</f>
        <v>5.6126999999999985</v>
      </c>
    </row>
    <row r="45" spans="1:2" x14ac:dyDescent="0.2">
      <c r="A45" s="44">
        <v>110</v>
      </c>
      <c r="B45" s="46">
        <f t="shared" si="0"/>
        <v>6.2946999999999989</v>
      </c>
    </row>
    <row r="46" spans="1:2" x14ac:dyDescent="0.2">
      <c r="A46" s="44">
        <v>115</v>
      </c>
      <c r="B46" s="46">
        <f t="shared" si="0"/>
        <v>6.9766999999999992</v>
      </c>
    </row>
    <row r="47" spans="1:2" x14ac:dyDescent="0.2">
      <c r="A47" s="44">
        <v>120</v>
      </c>
      <c r="B47" s="46">
        <f t="shared" si="0"/>
        <v>7.6586999999999978</v>
      </c>
    </row>
    <row r="48" spans="1:2" x14ac:dyDescent="0.2">
      <c r="A48" s="44">
        <v>125</v>
      </c>
      <c r="B48" s="46">
        <f t="shared" si="0"/>
        <v>8.3407</v>
      </c>
    </row>
    <row r="49" spans="1:2" x14ac:dyDescent="0.2">
      <c r="A49" s="44">
        <v>130</v>
      </c>
      <c r="B49" s="46">
        <f t="shared" si="0"/>
        <v>9.0226999999999986</v>
      </c>
    </row>
    <row r="50" spans="1:2" x14ac:dyDescent="0.2">
      <c r="A50" s="44">
        <v>135</v>
      </c>
      <c r="B50" s="46">
        <f t="shared" si="0"/>
        <v>9.7046999999999972</v>
      </c>
    </row>
    <row r="51" spans="1:2" x14ac:dyDescent="0.2">
      <c r="A51" s="44">
        <v>140</v>
      </c>
      <c r="B51" s="46">
        <f t="shared" si="0"/>
        <v>10.386699999999999</v>
      </c>
    </row>
    <row r="52" spans="1:2" x14ac:dyDescent="0.2">
      <c r="A52" s="44">
        <v>145</v>
      </c>
      <c r="B52" s="46">
        <f t="shared" si="0"/>
        <v>11.068699999999998</v>
      </c>
    </row>
    <row r="53" spans="1:2" x14ac:dyDescent="0.2">
      <c r="A53" s="44">
        <v>150</v>
      </c>
      <c r="B53" s="46">
        <f t="shared" si="0"/>
        <v>11.750699999999997</v>
      </c>
    </row>
    <row r="54" spans="1:2" x14ac:dyDescent="0.2">
      <c r="A54" s="44">
        <v>155</v>
      </c>
      <c r="B54" s="46">
        <f t="shared" si="0"/>
        <v>12.432699999999999</v>
      </c>
    </row>
    <row r="55" spans="1:2" x14ac:dyDescent="0.2">
      <c r="A55" s="44">
        <v>160</v>
      </c>
      <c r="B55" s="46">
        <f t="shared" si="0"/>
        <v>13.114699999999997</v>
      </c>
    </row>
    <row r="56" spans="1:2" x14ac:dyDescent="0.2">
      <c r="A56" s="44">
        <v>165</v>
      </c>
      <c r="B56" s="46">
        <f t="shared" si="0"/>
        <v>13.7967</v>
      </c>
    </row>
    <row r="57" spans="1:2" x14ac:dyDescent="0.2">
      <c r="A57" s="44">
        <v>170</v>
      </c>
      <c r="B57" s="46">
        <f t="shared" si="0"/>
        <v>14.478699999999998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Q36" sqref="Q36"/>
    </sheetView>
  </sheetViews>
  <sheetFormatPr defaultRowHeight="14.25" x14ac:dyDescent="0.2"/>
  <cols>
    <col min="1" max="1" width="4.25" customWidth="1"/>
    <col min="2" max="2" width="5.375" bestFit="1" customWidth="1"/>
    <col min="3" max="3" width="6" bestFit="1" customWidth="1"/>
    <col min="4" max="4" width="7.75" bestFit="1" customWidth="1"/>
    <col min="5" max="5" width="6.375" bestFit="1" customWidth="1"/>
    <col min="6" max="6" width="9.5" customWidth="1"/>
    <col min="7" max="7" width="9.625" customWidth="1"/>
  </cols>
  <sheetData>
    <row r="1" spans="1:7" ht="18" x14ac:dyDescent="0.25">
      <c r="A1" s="43" t="s">
        <v>26</v>
      </c>
      <c r="B1" s="41"/>
      <c r="C1" s="41"/>
      <c r="D1" s="41"/>
      <c r="E1" s="41"/>
      <c r="F1" s="41"/>
      <c r="G1" s="41"/>
    </row>
    <row r="3" spans="1:7" ht="15" x14ac:dyDescent="0.25">
      <c r="A3" s="42" t="s">
        <v>27</v>
      </c>
      <c r="B3" s="41"/>
      <c r="C3" s="41"/>
      <c r="D3" s="41"/>
      <c r="E3" s="41"/>
      <c r="F3" s="41"/>
      <c r="G3" s="41"/>
    </row>
    <row r="4" spans="1:7" ht="30" x14ac:dyDescent="0.2">
      <c r="A4" s="48" t="s">
        <v>5</v>
      </c>
      <c r="B4" s="48" t="s">
        <v>7</v>
      </c>
      <c r="C4" s="48" t="s">
        <v>18</v>
      </c>
      <c r="D4" s="48" t="s">
        <v>19</v>
      </c>
      <c r="E4" s="48" t="s">
        <v>28</v>
      </c>
      <c r="F4" s="49" t="s">
        <v>32</v>
      </c>
      <c r="G4" s="49" t="s">
        <v>31</v>
      </c>
    </row>
    <row r="5" spans="1:7" x14ac:dyDescent="0.2">
      <c r="A5" s="6">
        <v>100</v>
      </c>
      <c r="B5" s="7">
        <f t="shared" ref="B5:B8" si="0">((0.679*A5)-10.36)/100</f>
        <v>0.57540000000000002</v>
      </c>
      <c r="C5" s="7">
        <f>(-3.3333*B5)+3.3333</f>
        <v>1.4153191799999998</v>
      </c>
      <c r="D5" s="7">
        <f>1-C5</f>
        <v>-0.41531917999999979</v>
      </c>
      <c r="E5" s="7">
        <f>HR_vs_EE!B43</f>
        <v>4.9306999999999981</v>
      </c>
      <c r="F5" s="7">
        <f>E5*C5</f>
        <v>6.9785142808259959</v>
      </c>
      <c r="G5" s="7">
        <f>D5*E5</f>
        <v>-2.0478142808259983</v>
      </c>
    </row>
    <row r="6" spans="1:7" x14ac:dyDescent="0.2">
      <c r="A6" s="6">
        <v>105</v>
      </c>
      <c r="B6" s="7">
        <f t="shared" si="0"/>
        <v>0.60935000000000006</v>
      </c>
      <c r="C6" s="7">
        <f t="shared" ref="C6:C19" si="1">(-3.3333*B6)+3.3333</f>
        <v>1.3021536449999997</v>
      </c>
      <c r="D6" s="7">
        <f t="shared" ref="D6:D19" si="2">1-C6</f>
        <v>-0.30215364499999975</v>
      </c>
      <c r="E6" s="7">
        <f>HR_vs_EE!B44</f>
        <v>5.6126999999999985</v>
      </c>
      <c r="F6" s="7">
        <f t="shared" ref="F6:F19" si="3">E6*C6</f>
        <v>7.3085977632914965</v>
      </c>
      <c r="G6" s="7">
        <f t="shared" ref="G6:G19" si="4">D6*E6</f>
        <v>-1.6958977632914982</v>
      </c>
    </row>
    <row r="7" spans="1:7" x14ac:dyDescent="0.2">
      <c r="A7" s="6">
        <v>110</v>
      </c>
      <c r="B7" s="7">
        <f t="shared" si="0"/>
        <v>0.64330000000000009</v>
      </c>
      <c r="C7" s="7">
        <f t="shared" si="1"/>
        <v>1.1889881099999995</v>
      </c>
      <c r="D7" s="7">
        <f t="shared" si="2"/>
        <v>-0.18898810999999949</v>
      </c>
      <c r="E7" s="7">
        <f>HR_vs_EE!B45</f>
        <v>6.2946999999999989</v>
      </c>
      <c r="F7" s="7">
        <f t="shared" si="3"/>
        <v>7.4843234560169956</v>
      </c>
      <c r="G7" s="7">
        <f t="shared" si="4"/>
        <v>-1.1896234560169965</v>
      </c>
    </row>
    <row r="8" spans="1:7" x14ac:dyDescent="0.2">
      <c r="A8" s="6">
        <v>115</v>
      </c>
      <c r="B8" s="7">
        <f t="shared" si="0"/>
        <v>0.67725000000000013</v>
      </c>
      <c r="C8" s="7">
        <f t="shared" si="1"/>
        <v>1.0758225749999997</v>
      </c>
      <c r="D8" s="7">
        <f t="shared" si="2"/>
        <v>-7.582257499999967E-2</v>
      </c>
      <c r="E8" s="7">
        <f>HR_vs_EE!B46</f>
        <v>6.9766999999999992</v>
      </c>
      <c r="F8" s="7">
        <f t="shared" si="3"/>
        <v>7.5056913590024967</v>
      </c>
      <c r="G8" s="7">
        <f t="shared" si="4"/>
        <v>-0.52899135900249761</v>
      </c>
    </row>
    <row r="9" spans="1:7" x14ac:dyDescent="0.2">
      <c r="A9" s="45">
        <v>120</v>
      </c>
      <c r="B9" s="7">
        <f>((0.679*A9)-10.36)/100</f>
        <v>0.71120000000000005</v>
      </c>
      <c r="C9" s="7">
        <f t="shared" si="1"/>
        <v>0.96265703999999985</v>
      </c>
      <c r="D9" s="7">
        <f t="shared" si="2"/>
        <v>3.7342960000000147E-2</v>
      </c>
      <c r="E9" s="7">
        <f>HR_vs_EE!B47</f>
        <v>7.6586999999999978</v>
      </c>
      <c r="F9" s="7">
        <f t="shared" si="3"/>
        <v>7.3727014722479964</v>
      </c>
      <c r="G9" s="7">
        <f t="shared" si="4"/>
        <v>0.28599852775200102</v>
      </c>
    </row>
    <row r="10" spans="1:7" x14ac:dyDescent="0.2">
      <c r="A10" s="45">
        <v>125</v>
      </c>
      <c r="B10" s="7">
        <f t="shared" ref="B10:B19" si="5">((0.679*A10)-10.36)/100</f>
        <v>0.74514999999999998</v>
      </c>
      <c r="C10" s="7">
        <f t="shared" si="1"/>
        <v>0.84949150500000004</v>
      </c>
      <c r="D10" s="7">
        <f t="shared" si="2"/>
        <v>0.15050849499999996</v>
      </c>
      <c r="E10" s="7">
        <f>HR_vs_EE!B48</f>
        <v>8.3407</v>
      </c>
      <c r="F10" s="7">
        <f t="shared" si="3"/>
        <v>7.0853537957535</v>
      </c>
      <c r="G10" s="7">
        <f t="shared" si="4"/>
        <v>1.2553462042464998</v>
      </c>
    </row>
    <row r="11" spans="1:7" x14ac:dyDescent="0.2">
      <c r="A11" s="45">
        <v>130</v>
      </c>
      <c r="B11" s="7">
        <f t="shared" si="5"/>
        <v>0.77910000000000013</v>
      </c>
      <c r="C11" s="7">
        <f t="shared" si="1"/>
        <v>0.73632596999999977</v>
      </c>
      <c r="D11" s="7">
        <f t="shared" si="2"/>
        <v>0.26367403000000023</v>
      </c>
      <c r="E11" s="7">
        <f>HR_vs_EE!B49</f>
        <v>9.0226999999999986</v>
      </c>
      <c r="F11" s="7">
        <f t="shared" si="3"/>
        <v>6.6436483295189968</v>
      </c>
      <c r="G11" s="7">
        <f t="shared" si="4"/>
        <v>2.3790516704810019</v>
      </c>
    </row>
    <row r="12" spans="1:7" x14ac:dyDescent="0.2">
      <c r="A12" s="45">
        <v>135</v>
      </c>
      <c r="B12" s="7">
        <f t="shared" si="5"/>
        <v>0.81305000000000005</v>
      </c>
      <c r="C12" s="7">
        <f t="shared" si="1"/>
        <v>0.62316043499999996</v>
      </c>
      <c r="D12" s="7">
        <f t="shared" si="2"/>
        <v>0.37683956500000004</v>
      </c>
      <c r="E12" s="7">
        <f>HR_vs_EE!B50</f>
        <v>9.7046999999999972</v>
      </c>
      <c r="F12" s="7">
        <f t="shared" si="3"/>
        <v>6.0475850735444983</v>
      </c>
      <c r="G12" s="7">
        <f t="shared" si="4"/>
        <v>3.6571149264554994</v>
      </c>
    </row>
    <row r="13" spans="1:7" x14ac:dyDescent="0.2">
      <c r="A13" s="45">
        <v>140</v>
      </c>
      <c r="B13" s="7">
        <f t="shared" si="5"/>
        <v>0.84699999999999998</v>
      </c>
      <c r="C13" s="7">
        <f t="shared" si="1"/>
        <v>0.50999490000000014</v>
      </c>
      <c r="D13" s="7">
        <f t="shared" si="2"/>
        <v>0.49000509999999986</v>
      </c>
      <c r="E13" s="7">
        <f>HR_vs_EE!B51</f>
        <v>10.386699999999999</v>
      </c>
      <c r="F13" s="7">
        <f t="shared" si="3"/>
        <v>5.297164027830001</v>
      </c>
      <c r="G13" s="7">
        <f t="shared" si="4"/>
        <v>5.0895359721699984</v>
      </c>
    </row>
    <row r="14" spans="1:7" x14ac:dyDescent="0.2">
      <c r="A14" s="45">
        <v>145</v>
      </c>
      <c r="B14" s="7">
        <f t="shared" si="5"/>
        <v>0.88095000000000012</v>
      </c>
      <c r="C14" s="7">
        <f t="shared" si="1"/>
        <v>0.39682936499999943</v>
      </c>
      <c r="D14" s="7">
        <f t="shared" si="2"/>
        <v>0.60317063500000057</v>
      </c>
      <c r="E14" s="7">
        <f>HR_vs_EE!B52</f>
        <v>11.068699999999998</v>
      </c>
      <c r="F14" s="7">
        <f t="shared" si="3"/>
        <v>4.3923851923754933</v>
      </c>
      <c r="G14" s="7">
        <f t="shared" si="4"/>
        <v>6.6763148076245047</v>
      </c>
    </row>
    <row r="15" spans="1:7" x14ac:dyDescent="0.2">
      <c r="A15" s="45">
        <v>150</v>
      </c>
      <c r="B15" s="7">
        <f t="shared" si="5"/>
        <v>0.91490000000000005</v>
      </c>
      <c r="C15" s="7">
        <f t="shared" si="1"/>
        <v>0.28366382999999962</v>
      </c>
      <c r="D15" s="7">
        <f t="shared" si="2"/>
        <v>0.71633617000000038</v>
      </c>
      <c r="E15" s="7">
        <f>HR_vs_EE!B53</f>
        <v>11.750699999999997</v>
      </c>
      <c r="F15" s="7">
        <f t="shared" si="3"/>
        <v>3.3332485671809944</v>
      </c>
      <c r="G15" s="7">
        <f t="shared" si="4"/>
        <v>8.4174514328190018</v>
      </c>
    </row>
    <row r="16" spans="1:7" x14ac:dyDescent="0.2">
      <c r="A16" s="45">
        <v>155</v>
      </c>
      <c r="B16" s="7">
        <f t="shared" si="5"/>
        <v>0.94885000000000008</v>
      </c>
      <c r="C16" s="7">
        <f t="shared" si="1"/>
        <v>0.1704982949999998</v>
      </c>
      <c r="D16" s="7">
        <f t="shared" si="2"/>
        <v>0.8295017050000002</v>
      </c>
      <c r="E16" s="7">
        <f>HR_vs_EE!B54</f>
        <v>12.432699999999999</v>
      </c>
      <c r="F16" s="7">
        <f t="shared" si="3"/>
        <v>2.1197541522464971</v>
      </c>
      <c r="G16" s="7">
        <f t="shared" si="4"/>
        <v>10.312945847753502</v>
      </c>
    </row>
    <row r="17" spans="1:7" x14ac:dyDescent="0.2">
      <c r="A17" s="45">
        <v>160</v>
      </c>
      <c r="B17" s="7">
        <f t="shared" si="5"/>
        <v>0.98280000000000012</v>
      </c>
      <c r="C17" s="7">
        <f t="shared" si="1"/>
        <v>5.7332759999999539E-2</v>
      </c>
      <c r="D17" s="7">
        <f t="shared" si="2"/>
        <v>0.94266724000000046</v>
      </c>
      <c r="E17" s="7">
        <f>HR_vs_EE!B55</f>
        <v>13.114699999999997</v>
      </c>
      <c r="F17" s="7">
        <f t="shared" si="3"/>
        <v>0.7519019475719938</v>
      </c>
      <c r="G17" s="7">
        <f t="shared" si="4"/>
        <v>12.362798052428003</v>
      </c>
    </row>
    <row r="18" spans="1:7" x14ac:dyDescent="0.2">
      <c r="A18" s="45">
        <v>165</v>
      </c>
      <c r="B18" s="7">
        <f t="shared" si="5"/>
        <v>1.01675</v>
      </c>
      <c r="C18" s="7">
        <f t="shared" si="1"/>
        <v>-5.5832775000000279E-2</v>
      </c>
      <c r="D18" s="7">
        <f t="shared" si="2"/>
        <v>1.0558327750000003</v>
      </c>
      <c r="E18" s="7">
        <f>HR_vs_EE!B56</f>
        <v>13.7967</v>
      </c>
      <c r="F18" s="7">
        <f t="shared" si="3"/>
        <v>-0.77030804684250387</v>
      </c>
      <c r="G18" s="7">
        <f t="shared" si="4"/>
        <v>14.567008046842503</v>
      </c>
    </row>
    <row r="19" spans="1:7" x14ac:dyDescent="0.2">
      <c r="A19" s="45">
        <v>170</v>
      </c>
      <c r="B19" s="7">
        <f t="shared" si="5"/>
        <v>1.0507</v>
      </c>
      <c r="C19" s="7">
        <f t="shared" si="1"/>
        <v>-0.1689983100000001</v>
      </c>
      <c r="D19" s="7">
        <f t="shared" si="2"/>
        <v>1.1689983100000001</v>
      </c>
      <c r="E19" s="7">
        <f>HR_vs_EE!B57</f>
        <v>14.478699999999998</v>
      </c>
      <c r="F19" s="7">
        <f t="shared" si="3"/>
        <v>-2.4468758309970009</v>
      </c>
      <c r="G19" s="7">
        <f t="shared" si="4"/>
        <v>16.925575830996998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Normal="100" workbookViewId="0">
      <selection activeCell="D27" sqref="D27"/>
    </sheetView>
  </sheetViews>
  <sheetFormatPr defaultRowHeight="14.25" x14ac:dyDescent="0.2"/>
  <cols>
    <col min="1" max="1" width="4.875" customWidth="1"/>
    <col min="2" max="2" width="5.5" customWidth="1"/>
    <col min="3" max="3" width="6.125" customWidth="1"/>
    <col min="4" max="4" width="7.75" customWidth="1"/>
    <col min="5" max="5" width="9.625" customWidth="1"/>
    <col min="6" max="1025" width="8.625" customWidth="1"/>
  </cols>
  <sheetData>
    <row r="1" spans="1:3" x14ac:dyDescent="0.2">
      <c r="A1" t="s">
        <v>7</v>
      </c>
      <c r="B1" t="s">
        <v>15</v>
      </c>
    </row>
    <row r="2" spans="1:3" x14ac:dyDescent="0.2">
      <c r="A2">
        <v>0.7</v>
      </c>
      <c r="B2">
        <v>1</v>
      </c>
    </row>
    <row r="3" spans="1:3" x14ac:dyDescent="0.2">
      <c r="A3">
        <v>1</v>
      </c>
      <c r="B3">
        <v>0</v>
      </c>
    </row>
    <row r="7" spans="1:3" ht="15" x14ac:dyDescent="0.25">
      <c r="A7" s="5" t="s">
        <v>7</v>
      </c>
      <c r="B7" s="5" t="s">
        <v>16</v>
      </c>
      <c r="C7" s="5" t="s">
        <v>17</v>
      </c>
    </row>
    <row r="8" spans="1:3" x14ac:dyDescent="0.2">
      <c r="A8" s="7">
        <v>0.7</v>
      </c>
      <c r="B8" s="8">
        <f t="shared" ref="B8:B14" si="0">(-3.3333*A8)+3.3333</f>
        <v>0.99998999999999993</v>
      </c>
      <c r="C8" s="9">
        <f t="shared" ref="C8:C14" si="1">1-B8</f>
        <v>1.0000000000065512E-5</v>
      </c>
    </row>
    <row r="9" spans="1:3" x14ac:dyDescent="0.2">
      <c r="A9" s="6">
        <v>0.75</v>
      </c>
      <c r="B9" s="8">
        <f t="shared" si="0"/>
        <v>0.83332499999999987</v>
      </c>
      <c r="C9" s="9">
        <f t="shared" si="1"/>
        <v>0.16667500000000013</v>
      </c>
    </row>
    <row r="10" spans="1:3" x14ac:dyDescent="0.2">
      <c r="A10" s="7">
        <v>0.8</v>
      </c>
      <c r="B10" s="8">
        <f t="shared" si="0"/>
        <v>0.66665999999999981</v>
      </c>
      <c r="C10" s="9">
        <f t="shared" si="1"/>
        <v>0.33334000000000019</v>
      </c>
    </row>
    <row r="11" spans="1:3" x14ac:dyDescent="0.2">
      <c r="A11" s="6">
        <v>0.85</v>
      </c>
      <c r="B11" s="8">
        <f t="shared" si="0"/>
        <v>0.49999500000000019</v>
      </c>
      <c r="C11" s="9">
        <f t="shared" si="1"/>
        <v>0.50000499999999981</v>
      </c>
    </row>
    <row r="12" spans="1:3" x14ac:dyDescent="0.2">
      <c r="A12" s="7">
        <v>0.9</v>
      </c>
      <c r="B12" s="8">
        <f t="shared" si="0"/>
        <v>0.33333000000000013</v>
      </c>
      <c r="C12" s="9">
        <f t="shared" si="1"/>
        <v>0.66666999999999987</v>
      </c>
    </row>
    <row r="13" spans="1:3" x14ac:dyDescent="0.2">
      <c r="A13" s="6">
        <v>0.95</v>
      </c>
      <c r="B13" s="8">
        <f t="shared" si="0"/>
        <v>0.16666500000000006</v>
      </c>
      <c r="C13" s="9">
        <f t="shared" si="1"/>
        <v>0.83333499999999994</v>
      </c>
    </row>
    <row r="14" spans="1:3" x14ac:dyDescent="0.2">
      <c r="A14" s="7">
        <v>1</v>
      </c>
      <c r="B14" s="8">
        <f t="shared" si="0"/>
        <v>0</v>
      </c>
      <c r="C14" s="9">
        <f t="shared" si="1"/>
        <v>1</v>
      </c>
    </row>
    <row r="17" spans="1:5" ht="15" x14ac:dyDescent="0.25">
      <c r="A17" s="10" t="s">
        <v>5</v>
      </c>
      <c r="B17" s="11" t="s">
        <v>7</v>
      </c>
      <c r="C17" s="11" t="s">
        <v>18</v>
      </c>
      <c r="D17" s="12" t="s">
        <v>17</v>
      </c>
    </row>
    <row r="18" spans="1:5" x14ac:dyDescent="0.2">
      <c r="A18" s="13">
        <v>120</v>
      </c>
      <c r="B18" s="7">
        <f t="shared" ref="B18:B26" si="2">((0.6681*A18)-9.9697)/100</f>
        <v>0.70202299999999995</v>
      </c>
      <c r="C18" s="8">
        <f t="shared" ref="C18:C27" si="3">(-3.3333*B18)+3.3333</f>
        <v>0.99324673409999997</v>
      </c>
      <c r="D18" s="14">
        <f t="shared" ref="D18:D27" si="4">1-C18</f>
        <v>6.7532659000000272E-3</v>
      </c>
    </row>
    <row r="19" spans="1:5" x14ac:dyDescent="0.2">
      <c r="A19" s="13">
        <v>125</v>
      </c>
      <c r="B19" s="7">
        <f t="shared" si="2"/>
        <v>0.73542799999999997</v>
      </c>
      <c r="C19" s="8">
        <f t="shared" si="3"/>
        <v>0.8818978475999999</v>
      </c>
      <c r="D19" s="14">
        <f t="shared" si="4"/>
        <v>0.1181021524000001</v>
      </c>
    </row>
    <row r="20" spans="1:5" x14ac:dyDescent="0.2">
      <c r="A20" s="13">
        <v>130</v>
      </c>
      <c r="B20" s="7">
        <f t="shared" si="2"/>
        <v>0.7688330000000001</v>
      </c>
      <c r="C20" s="8">
        <f t="shared" si="3"/>
        <v>0.77054896109999982</v>
      </c>
      <c r="D20" s="14">
        <f t="shared" si="4"/>
        <v>0.22945103890000018</v>
      </c>
    </row>
    <row r="21" spans="1:5" x14ac:dyDescent="0.2">
      <c r="A21" s="13">
        <v>135</v>
      </c>
      <c r="B21" s="7">
        <f t="shared" si="2"/>
        <v>0.80223800000000001</v>
      </c>
      <c r="C21" s="8">
        <f t="shared" si="3"/>
        <v>0.65920007460000019</v>
      </c>
      <c r="D21" s="14">
        <f t="shared" si="4"/>
        <v>0.34079992539999981</v>
      </c>
    </row>
    <row r="22" spans="1:5" x14ac:dyDescent="0.2">
      <c r="A22" s="13">
        <v>140</v>
      </c>
      <c r="B22" s="7">
        <f t="shared" si="2"/>
        <v>0.83564300000000002</v>
      </c>
      <c r="C22" s="8">
        <f t="shared" si="3"/>
        <v>0.54785118810000011</v>
      </c>
      <c r="D22" s="14">
        <f t="shared" si="4"/>
        <v>0.45214881189999989</v>
      </c>
    </row>
    <row r="23" spans="1:5" x14ac:dyDescent="0.2">
      <c r="A23" s="13">
        <v>145</v>
      </c>
      <c r="B23" s="7">
        <f t="shared" si="2"/>
        <v>0.86904799999999993</v>
      </c>
      <c r="C23" s="8">
        <f t="shared" si="3"/>
        <v>0.43650230160000003</v>
      </c>
      <c r="D23" s="14">
        <f t="shared" si="4"/>
        <v>0.56349769839999997</v>
      </c>
    </row>
    <row r="24" spans="1:5" x14ac:dyDescent="0.2">
      <c r="A24" s="13">
        <v>150</v>
      </c>
      <c r="B24" s="7">
        <f t="shared" si="2"/>
        <v>0.90245299999999995</v>
      </c>
      <c r="C24" s="8">
        <f t="shared" si="3"/>
        <v>0.32515341509999995</v>
      </c>
      <c r="D24" s="14">
        <f t="shared" si="4"/>
        <v>0.67484658490000005</v>
      </c>
    </row>
    <row r="25" spans="1:5" x14ac:dyDescent="0.2">
      <c r="A25" s="13">
        <v>155</v>
      </c>
      <c r="B25" s="7">
        <f t="shared" si="2"/>
        <v>0.93585800000000008</v>
      </c>
      <c r="C25" s="8">
        <f t="shared" si="3"/>
        <v>0.21380452859999988</v>
      </c>
      <c r="D25" s="14">
        <f t="shared" si="4"/>
        <v>0.78619547140000012</v>
      </c>
    </row>
    <row r="26" spans="1:5" x14ac:dyDescent="0.2">
      <c r="A26" s="13">
        <v>160</v>
      </c>
      <c r="B26" s="7">
        <f t="shared" si="2"/>
        <v>0.96926299999999999</v>
      </c>
      <c r="C26" s="8">
        <f t="shared" si="3"/>
        <v>0.10245564210000024</v>
      </c>
      <c r="D26" s="14">
        <f t="shared" si="4"/>
        <v>0.89754435789999976</v>
      </c>
    </row>
    <row r="27" spans="1:5" x14ac:dyDescent="0.2">
      <c r="A27" s="15">
        <v>165</v>
      </c>
      <c r="B27" s="16">
        <v>1</v>
      </c>
      <c r="C27" s="17">
        <f t="shared" si="3"/>
        <v>0</v>
      </c>
      <c r="D27" s="18">
        <f t="shared" si="4"/>
        <v>1</v>
      </c>
    </row>
    <row r="32" spans="1:5" ht="15" x14ac:dyDescent="0.25">
      <c r="A32" s="19" t="s">
        <v>5</v>
      </c>
      <c r="B32" s="20" t="s">
        <v>7</v>
      </c>
      <c r="C32" s="20" t="s">
        <v>18</v>
      </c>
      <c r="D32" s="20" t="s">
        <v>19</v>
      </c>
      <c r="E32" s="21" t="s">
        <v>20</v>
      </c>
    </row>
    <row r="33" spans="1:5" x14ac:dyDescent="0.2">
      <c r="A33" s="22">
        <v>120</v>
      </c>
      <c r="B33" s="23">
        <f t="shared" ref="B33:B41" si="5">((0.6681*A33)-9.9697)/100</f>
        <v>0.70202299999999995</v>
      </c>
      <c r="C33" s="24">
        <f t="shared" ref="C33:C42" si="6">(-3.3333*B33)+3.3333</f>
        <v>0.99324673409999997</v>
      </c>
      <c r="D33" s="25">
        <f t="shared" ref="D33:D42" si="7">1-C33</f>
        <v>6.7532659000000272E-3</v>
      </c>
      <c r="E33" s="26">
        <f t="shared" ref="E33:E42" si="8">(0.0101*A33)-0.6486</f>
        <v>0.56340000000000001</v>
      </c>
    </row>
    <row r="34" spans="1:5" x14ac:dyDescent="0.2">
      <c r="A34" s="27">
        <v>125</v>
      </c>
      <c r="B34" s="28">
        <f t="shared" si="5"/>
        <v>0.73542799999999997</v>
      </c>
      <c r="C34" s="29">
        <f t="shared" si="6"/>
        <v>0.8818978475999999</v>
      </c>
      <c r="D34" s="30">
        <f t="shared" si="7"/>
        <v>0.1181021524000001</v>
      </c>
      <c r="E34" s="31">
        <f t="shared" si="8"/>
        <v>0.6139</v>
      </c>
    </row>
    <row r="35" spans="1:5" x14ac:dyDescent="0.2">
      <c r="A35" s="27">
        <v>130</v>
      </c>
      <c r="B35" s="28">
        <f t="shared" si="5"/>
        <v>0.7688330000000001</v>
      </c>
      <c r="C35" s="29">
        <f t="shared" si="6"/>
        <v>0.77054896109999982</v>
      </c>
      <c r="D35" s="30">
        <f t="shared" si="7"/>
        <v>0.22945103890000018</v>
      </c>
      <c r="E35" s="31">
        <f t="shared" si="8"/>
        <v>0.66439999999999999</v>
      </c>
    </row>
    <row r="36" spans="1:5" x14ac:dyDescent="0.2">
      <c r="A36" s="27">
        <v>135</v>
      </c>
      <c r="B36" s="28">
        <f t="shared" si="5"/>
        <v>0.80223800000000001</v>
      </c>
      <c r="C36" s="29">
        <f t="shared" si="6"/>
        <v>0.65920007460000019</v>
      </c>
      <c r="D36" s="30">
        <f t="shared" si="7"/>
        <v>0.34079992539999981</v>
      </c>
      <c r="E36" s="31">
        <f t="shared" si="8"/>
        <v>0.71489999999999998</v>
      </c>
    </row>
    <row r="37" spans="1:5" x14ac:dyDescent="0.2">
      <c r="A37" s="27">
        <v>140</v>
      </c>
      <c r="B37" s="28">
        <f t="shared" si="5"/>
        <v>0.83564300000000002</v>
      </c>
      <c r="C37" s="29">
        <f t="shared" si="6"/>
        <v>0.54785118810000011</v>
      </c>
      <c r="D37" s="30">
        <f t="shared" si="7"/>
        <v>0.45214881189999989</v>
      </c>
      <c r="E37" s="31">
        <f t="shared" si="8"/>
        <v>0.76539999999999997</v>
      </c>
    </row>
    <row r="38" spans="1:5" x14ac:dyDescent="0.2">
      <c r="A38" s="27">
        <v>145</v>
      </c>
      <c r="B38" s="28">
        <f t="shared" si="5"/>
        <v>0.86904799999999993</v>
      </c>
      <c r="C38" s="29">
        <f t="shared" si="6"/>
        <v>0.43650230160000003</v>
      </c>
      <c r="D38" s="30">
        <f t="shared" si="7"/>
        <v>0.56349769839999997</v>
      </c>
      <c r="E38" s="31">
        <f t="shared" si="8"/>
        <v>0.81589999999999996</v>
      </c>
    </row>
    <row r="39" spans="1:5" x14ac:dyDescent="0.2">
      <c r="A39" s="27">
        <v>150</v>
      </c>
      <c r="B39" s="28">
        <f t="shared" si="5"/>
        <v>0.90245299999999995</v>
      </c>
      <c r="C39" s="29">
        <f t="shared" si="6"/>
        <v>0.32515341509999995</v>
      </c>
      <c r="D39" s="30">
        <f t="shared" si="7"/>
        <v>0.67484658490000005</v>
      </c>
      <c r="E39" s="31">
        <f t="shared" si="8"/>
        <v>0.86639999999999995</v>
      </c>
    </row>
    <row r="40" spans="1:5" x14ac:dyDescent="0.2">
      <c r="A40" s="27">
        <v>155</v>
      </c>
      <c r="B40" s="28">
        <f t="shared" si="5"/>
        <v>0.93585800000000008</v>
      </c>
      <c r="C40" s="29">
        <f t="shared" si="6"/>
        <v>0.21380452859999988</v>
      </c>
      <c r="D40" s="30">
        <f t="shared" si="7"/>
        <v>0.78619547140000012</v>
      </c>
      <c r="E40" s="31">
        <f t="shared" si="8"/>
        <v>0.91689999999999994</v>
      </c>
    </row>
    <row r="41" spans="1:5" x14ac:dyDescent="0.2">
      <c r="A41" s="27">
        <v>160</v>
      </c>
      <c r="B41" s="28">
        <f t="shared" si="5"/>
        <v>0.96926299999999999</v>
      </c>
      <c r="C41" s="29">
        <f t="shared" si="6"/>
        <v>0.10245564210000024</v>
      </c>
      <c r="D41" s="30">
        <f t="shared" si="7"/>
        <v>0.89754435789999976</v>
      </c>
      <c r="E41" s="31">
        <f t="shared" si="8"/>
        <v>0.96739999999999993</v>
      </c>
    </row>
    <row r="42" spans="1:5" x14ac:dyDescent="0.2">
      <c r="A42" s="32">
        <v>165</v>
      </c>
      <c r="B42" s="33">
        <v>1</v>
      </c>
      <c r="C42" s="34">
        <f t="shared" si="6"/>
        <v>0</v>
      </c>
      <c r="D42" s="35">
        <f t="shared" si="7"/>
        <v>1</v>
      </c>
      <c r="E42" s="36">
        <f t="shared" si="8"/>
        <v>1.0179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Normal="100" workbookViewId="0">
      <selection activeCell="D23" sqref="D23"/>
    </sheetView>
  </sheetViews>
  <sheetFormatPr defaultRowHeight="14.25" x14ac:dyDescent="0.2"/>
  <cols>
    <col min="1" max="1025" width="8.625" customWidth="1"/>
  </cols>
  <sheetData>
    <row r="1" spans="1:2" x14ac:dyDescent="0.2">
      <c r="A1" t="str">
        <f>Raw!D2</f>
        <v>HR</v>
      </c>
      <c r="B1" t="str">
        <f>Raw!H2</f>
        <v>RERx100</v>
      </c>
    </row>
    <row r="2" spans="1:2" x14ac:dyDescent="0.2">
      <c r="A2">
        <f>Raw!D3</f>
        <v>78</v>
      </c>
      <c r="B2">
        <f>Raw!H3</f>
        <v>73</v>
      </c>
    </row>
    <row r="3" spans="1:2" x14ac:dyDescent="0.2">
      <c r="A3">
        <f>Raw!D4</f>
        <v>78</v>
      </c>
      <c r="B3">
        <f>Raw!H4</f>
        <v>78</v>
      </c>
    </row>
    <row r="4" spans="1:2" x14ac:dyDescent="0.2">
      <c r="A4">
        <f>Raw!D5</f>
        <v>70</v>
      </c>
      <c r="B4">
        <f>Raw!H5</f>
        <v>79</v>
      </c>
    </row>
    <row r="5" spans="1:2" x14ac:dyDescent="0.2">
      <c r="A5">
        <f>Raw!D6</f>
        <v>80</v>
      </c>
      <c r="B5">
        <f>Raw!H6</f>
        <v>76</v>
      </c>
    </row>
    <row r="6" spans="1:2" x14ac:dyDescent="0.2">
      <c r="A6">
        <f>Raw!D7</f>
        <v>84</v>
      </c>
      <c r="B6">
        <f>Raw!H7</f>
        <v>74</v>
      </c>
    </row>
    <row r="7" spans="1:2" x14ac:dyDescent="0.2">
      <c r="A7">
        <f>Raw!D8</f>
        <v>76</v>
      </c>
      <c r="B7">
        <f>Raw!H8</f>
        <v>75</v>
      </c>
    </row>
    <row r="8" spans="1:2" x14ac:dyDescent="0.2">
      <c r="A8">
        <f>Raw!D9</f>
        <v>84</v>
      </c>
      <c r="B8">
        <f>Raw!H9</f>
        <v>71</v>
      </c>
    </row>
    <row r="9" spans="1:2" x14ac:dyDescent="0.2">
      <c r="A9">
        <f>Raw!D10</f>
        <v>92</v>
      </c>
      <c r="B9">
        <f>Raw!H10</f>
        <v>71</v>
      </c>
    </row>
    <row r="10" spans="1:2" x14ac:dyDescent="0.2">
      <c r="A10">
        <f>Raw!D11</f>
        <v>84</v>
      </c>
      <c r="B10">
        <f>Raw!H11</f>
        <v>71</v>
      </c>
    </row>
    <row r="11" spans="1:2" x14ac:dyDescent="0.2">
      <c r="A11">
        <f>Raw!D12</f>
        <v>82</v>
      </c>
      <c r="B11">
        <f>Raw!H12</f>
        <v>66</v>
      </c>
    </row>
    <row r="12" spans="1:2" x14ac:dyDescent="0.2">
      <c r="A12">
        <f>Raw!D13</f>
        <v>88</v>
      </c>
      <c r="B12">
        <f>Raw!H13</f>
        <v>63</v>
      </c>
    </row>
    <row r="13" spans="1:2" x14ac:dyDescent="0.2">
      <c r="A13">
        <f>Raw!D14</f>
        <v>88</v>
      </c>
      <c r="B13">
        <f>Raw!H14</f>
        <v>63</v>
      </c>
    </row>
    <row r="14" spans="1:2" x14ac:dyDescent="0.2">
      <c r="A14">
        <f>Raw!D15</f>
        <v>90</v>
      </c>
      <c r="B14">
        <f>Raw!H15</f>
        <v>63</v>
      </c>
    </row>
    <row r="15" spans="1:2" x14ac:dyDescent="0.2">
      <c r="A15">
        <f>Raw!D16</f>
        <v>94</v>
      </c>
      <c r="B15">
        <f>Raw!H16</f>
        <v>62</v>
      </c>
    </row>
    <row r="16" spans="1:2" x14ac:dyDescent="0.2">
      <c r="A16">
        <f>Raw!D17</f>
        <v>97</v>
      </c>
      <c r="B16">
        <f>Raw!H17</f>
        <v>60</v>
      </c>
    </row>
    <row r="17" spans="1:2" x14ac:dyDescent="0.2">
      <c r="A17">
        <f>Raw!D18</f>
        <v>99</v>
      </c>
      <c r="B17">
        <f>Raw!H18</f>
        <v>59</v>
      </c>
    </row>
    <row r="18" spans="1:2" x14ac:dyDescent="0.2">
      <c r="A18">
        <f>Raw!D19</f>
        <v>102</v>
      </c>
      <c r="B18">
        <f>Raw!H19</f>
        <v>60</v>
      </c>
    </row>
    <row r="19" spans="1:2" x14ac:dyDescent="0.2">
      <c r="A19">
        <f>Raw!D20</f>
        <v>103</v>
      </c>
      <c r="B19">
        <f>Raw!H20</f>
        <v>60</v>
      </c>
    </row>
    <row r="20" spans="1:2" x14ac:dyDescent="0.2">
      <c r="A20">
        <f>Raw!D21</f>
        <v>106</v>
      </c>
      <c r="B20">
        <f>Raw!H21</f>
        <v>62</v>
      </c>
    </row>
    <row r="21" spans="1:2" x14ac:dyDescent="0.2">
      <c r="A21">
        <f>Raw!D22</f>
        <v>114</v>
      </c>
      <c r="B21">
        <f>Raw!H22</f>
        <v>64</v>
      </c>
    </row>
    <row r="22" spans="1:2" x14ac:dyDescent="0.2">
      <c r="A22">
        <f>Raw!D23</f>
        <v>106</v>
      </c>
      <c r="B22">
        <f>Raw!H23</f>
        <v>65</v>
      </c>
    </row>
    <row r="23" spans="1:2" x14ac:dyDescent="0.2">
      <c r="A23">
        <f>Raw!D24</f>
        <v>109</v>
      </c>
      <c r="B23">
        <f>Raw!H24</f>
        <v>65</v>
      </c>
    </row>
    <row r="24" spans="1:2" x14ac:dyDescent="0.2">
      <c r="A24">
        <f>Raw!D25</f>
        <v>117</v>
      </c>
      <c r="B24">
        <f>Raw!H25</f>
        <v>70</v>
      </c>
    </row>
    <row r="25" spans="1:2" x14ac:dyDescent="0.2">
      <c r="A25">
        <f>Raw!D26</f>
        <v>124</v>
      </c>
      <c r="B25">
        <f>Raw!H26</f>
        <v>73</v>
      </c>
    </row>
    <row r="26" spans="1:2" x14ac:dyDescent="0.2">
      <c r="A26">
        <f>Raw!D27</f>
        <v>126</v>
      </c>
      <c r="B26">
        <f>Raw!H27</f>
        <v>75</v>
      </c>
    </row>
    <row r="27" spans="1:2" x14ac:dyDescent="0.2">
      <c r="A27">
        <f>Raw!D28</f>
        <v>129</v>
      </c>
      <c r="B27">
        <f>Raw!H28</f>
        <v>75</v>
      </c>
    </row>
    <row r="28" spans="1:2" x14ac:dyDescent="0.2">
      <c r="A28">
        <f>Raw!D29</f>
        <v>135</v>
      </c>
      <c r="B28">
        <f>Raw!H29</f>
        <v>77</v>
      </c>
    </row>
    <row r="29" spans="1:2" x14ac:dyDescent="0.2">
      <c r="A29">
        <f>Raw!D30</f>
        <v>138</v>
      </c>
      <c r="B29">
        <f>Raw!H30</f>
        <v>82</v>
      </c>
    </row>
    <row r="30" spans="1:2" x14ac:dyDescent="0.2">
      <c r="A30">
        <f>Raw!D31</f>
        <v>138</v>
      </c>
      <c r="B30">
        <f>Raw!H31</f>
        <v>83</v>
      </c>
    </row>
    <row r="31" spans="1:2" x14ac:dyDescent="0.2">
      <c r="A31">
        <f>Raw!D32</f>
        <v>139</v>
      </c>
      <c r="B31">
        <f>Raw!H32</f>
        <v>84</v>
      </c>
    </row>
    <row r="32" spans="1:2" x14ac:dyDescent="0.2">
      <c r="A32">
        <f>Raw!D33</f>
        <v>143</v>
      </c>
      <c r="B32">
        <f>Raw!H33</f>
        <v>84</v>
      </c>
    </row>
    <row r="33" spans="1:2" x14ac:dyDescent="0.2">
      <c r="A33">
        <f>Raw!D34</f>
        <v>149</v>
      </c>
      <c r="B33">
        <f>Raw!H34</f>
        <v>90</v>
      </c>
    </row>
    <row r="34" spans="1:2" x14ac:dyDescent="0.2">
      <c r="A34">
        <f>Raw!D35</f>
        <v>155</v>
      </c>
      <c r="B34">
        <f>Raw!H35</f>
        <v>93</v>
      </c>
    </row>
    <row r="35" spans="1:2" x14ac:dyDescent="0.2">
      <c r="A35">
        <f>Raw!D36</f>
        <v>158</v>
      </c>
      <c r="B35">
        <f>Raw!H36</f>
        <v>96</v>
      </c>
    </row>
    <row r="36" spans="1:2" x14ac:dyDescent="0.2">
      <c r="A36">
        <f>Raw!D37</f>
        <v>161</v>
      </c>
      <c r="B36">
        <f>Raw!H37</f>
        <v>99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14" sqref="M14"/>
    </sheetView>
  </sheetViews>
  <sheetFormatPr defaultRowHeight="14.25" x14ac:dyDescent="0.2"/>
  <cols>
    <col min="1" max="1025" width="8.625" customWidth="1"/>
  </cols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N41" sqref="N41"/>
    </sheetView>
  </sheetViews>
  <sheetFormatPr defaultRowHeight="14.25" x14ac:dyDescent="0.2"/>
  <cols>
    <col min="1" max="1" width="3.875" bestFit="1" customWidth="1"/>
    <col min="2" max="2" width="12.125" bestFit="1" customWidth="1"/>
    <col min="3" max="3" width="14.625" bestFit="1" customWidth="1"/>
  </cols>
  <sheetData>
    <row r="1" spans="1:3" x14ac:dyDescent="0.2">
      <c r="A1" t="str">
        <f>Raw!D2</f>
        <v>HR</v>
      </c>
      <c r="B1" t="str">
        <f>Raw!M2</f>
        <v>Fat 
kcal/min</v>
      </c>
      <c r="C1" t="str">
        <f>Raw!P2</f>
        <v>Carbs 
kcal/min</v>
      </c>
    </row>
    <row r="2" spans="1:3" x14ac:dyDescent="0.2">
      <c r="A2">
        <f>Raw!D3</f>
        <v>78</v>
      </c>
      <c r="B2">
        <f>Raw!M3</f>
        <v>1.4969699999999997</v>
      </c>
      <c r="C2">
        <f>Raw!P3</f>
        <v>0.16633000000000014</v>
      </c>
    </row>
    <row r="3" spans="1:3" x14ac:dyDescent="0.2">
      <c r="A3">
        <f>Raw!D4</f>
        <v>78</v>
      </c>
      <c r="B3">
        <f>Raw!M4</f>
        <v>0.90192666666666632</v>
      </c>
      <c r="C3">
        <f>Raw!P4</f>
        <v>0.32797333333333367</v>
      </c>
    </row>
    <row r="4" spans="1:3" x14ac:dyDescent="0.2">
      <c r="A4">
        <f>Raw!D5</f>
        <v>70</v>
      </c>
      <c r="B4">
        <f>Raw!M5</f>
        <v>1.0270399999999997</v>
      </c>
      <c r="C4">
        <f>Raw!P5</f>
        <v>0.44016000000000044</v>
      </c>
    </row>
    <row r="5" spans="1:3" x14ac:dyDescent="0.2">
      <c r="A5">
        <f>Raw!D6</f>
        <v>80</v>
      </c>
      <c r="B5">
        <f>Raw!M6</f>
        <v>1.0463199999999995</v>
      </c>
      <c r="C5">
        <f>Raw!P6</f>
        <v>0.2615800000000002</v>
      </c>
    </row>
    <row r="6" spans="1:3" x14ac:dyDescent="0.2">
      <c r="A6">
        <f>Raw!D7</f>
        <v>84</v>
      </c>
      <c r="B6">
        <f>Raw!M7</f>
        <v>1.2368199999999996</v>
      </c>
      <c r="C6">
        <f>Raw!P7</f>
        <v>0.19028000000000028</v>
      </c>
    </row>
    <row r="7" spans="1:3" x14ac:dyDescent="0.2">
      <c r="A7">
        <f>Raw!D8</f>
        <v>76</v>
      </c>
      <c r="B7">
        <f>Raw!M8</f>
        <v>1.3210833333333329</v>
      </c>
      <c r="C7">
        <f>Raw!P8</f>
        <v>0.26421666666666693</v>
      </c>
    </row>
    <row r="8" spans="1:3" x14ac:dyDescent="0.2">
      <c r="A8">
        <f>Raw!D9</f>
        <v>84</v>
      </c>
      <c r="B8">
        <f>Raw!M9</f>
        <v>2.2583266666666666</v>
      </c>
      <c r="C8">
        <f>Raw!P9</f>
        <v>7.7873333333333322E-2</v>
      </c>
    </row>
    <row r="9" spans="1:3" x14ac:dyDescent="0.2">
      <c r="A9">
        <f>Raw!D10</f>
        <v>92</v>
      </c>
      <c r="B9">
        <f>Raw!M10</f>
        <v>2.7181699999999998</v>
      </c>
      <c r="C9">
        <f>Raw!P10</f>
        <v>9.3729999999999966E-2</v>
      </c>
    </row>
    <row r="10" spans="1:3" x14ac:dyDescent="0.2">
      <c r="A10">
        <f>Raw!D11</f>
        <v>84</v>
      </c>
      <c r="B10">
        <f>Raw!M11</f>
        <v>2.1818633333333333</v>
      </c>
      <c r="C10">
        <f>Raw!P11</f>
        <v>7.523666666666666E-2</v>
      </c>
    </row>
    <row r="11" spans="1:3" x14ac:dyDescent="0.2">
      <c r="A11">
        <f>Raw!D12</f>
        <v>82</v>
      </c>
      <c r="B11">
        <f>Raw!M12</f>
        <v>2.6451999999999996</v>
      </c>
      <c r="C11">
        <f>Raw!P12</f>
        <v>-0.31119999999999942</v>
      </c>
    </row>
    <row r="12" spans="1:3" x14ac:dyDescent="0.2">
      <c r="A12">
        <f>Raw!D13</f>
        <v>88</v>
      </c>
      <c r="B12">
        <f>Raw!M13</f>
        <v>3.8019966666666654</v>
      </c>
      <c r="C12">
        <f>Raw!P13</f>
        <v>-0.71929666666666614</v>
      </c>
    </row>
    <row r="13" spans="1:3" x14ac:dyDescent="0.2">
      <c r="A13">
        <f>Raw!D14</f>
        <v>88</v>
      </c>
      <c r="B13">
        <f>Raw!M14</f>
        <v>3.8019966666666654</v>
      </c>
      <c r="C13">
        <f>Raw!P14</f>
        <v>-0.71929666666666614</v>
      </c>
    </row>
    <row r="14" spans="1:3" x14ac:dyDescent="0.2">
      <c r="A14">
        <f>Raw!D15</f>
        <v>90</v>
      </c>
      <c r="B14">
        <f>Raw!M15</f>
        <v>4.6305499999999986</v>
      </c>
      <c r="C14">
        <f>Raw!P15</f>
        <v>-0.87604999999999933</v>
      </c>
    </row>
    <row r="15" spans="1:3" x14ac:dyDescent="0.2">
      <c r="A15">
        <f>Raw!D16</f>
        <v>94</v>
      </c>
      <c r="B15">
        <f>Raw!M16</f>
        <v>4.6555066666666676</v>
      </c>
      <c r="C15">
        <f>Raw!P16</f>
        <v>-0.98010666666666657</v>
      </c>
    </row>
    <row r="16" spans="1:3" x14ac:dyDescent="0.2">
      <c r="A16">
        <f>Raw!D17</f>
        <v>97</v>
      </c>
      <c r="B16">
        <f>Raw!M17</f>
        <v>6.2686666666666655</v>
      </c>
      <c r="C16">
        <f>Raw!P17</f>
        <v>-1.5671666666666662</v>
      </c>
    </row>
    <row r="17" spans="1:3" x14ac:dyDescent="0.2">
      <c r="A17">
        <f>Raw!D18</f>
        <v>99</v>
      </c>
      <c r="B17">
        <f>Raw!M18</f>
        <v>7.718113333333334</v>
      </c>
      <c r="C17">
        <f>Raw!P18</f>
        <v>-2.0707133333333334</v>
      </c>
    </row>
    <row r="18" spans="1:3" x14ac:dyDescent="0.2">
      <c r="A18">
        <f>Raw!D19</f>
        <v>102</v>
      </c>
      <c r="B18">
        <f>Raw!M19</f>
        <v>7.2683999999999997</v>
      </c>
      <c r="C18">
        <f>Raw!P19</f>
        <v>-1.8170999999999995</v>
      </c>
    </row>
    <row r="19" spans="1:3" x14ac:dyDescent="0.2">
      <c r="A19">
        <f>Raw!D20</f>
        <v>103</v>
      </c>
      <c r="B19">
        <f>Raw!M20</f>
        <v>8.7434666666666665</v>
      </c>
      <c r="C19">
        <f>Raw!P20</f>
        <v>-2.1858666666666666</v>
      </c>
    </row>
    <row r="20" spans="1:3" x14ac:dyDescent="0.2">
      <c r="A20">
        <f>Raw!D21</f>
        <v>106</v>
      </c>
      <c r="B20">
        <f>Raw!M21</f>
        <v>8.2596799999999995</v>
      </c>
      <c r="C20">
        <f>Raw!P21</f>
        <v>-1.7388799999999993</v>
      </c>
    </row>
    <row r="21" spans="1:3" x14ac:dyDescent="0.2">
      <c r="A21">
        <f>Raw!D22</f>
        <v>114</v>
      </c>
      <c r="B21">
        <f>Raw!M22</f>
        <v>6.927839999999998</v>
      </c>
      <c r="C21">
        <f>Raw!P22</f>
        <v>-1.1546399999999983</v>
      </c>
    </row>
    <row r="22" spans="1:3" x14ac:dyDescent="0.2">
      <c r="A22">
        <f>Raw!D23</f>
        <v>106</v>
      </c>
      <c r="B22">
        <f>Raw!M23</f>
        <v>7.7505166666666634</v>
      </c>
      <c r="C22">
        <f>Raw!P23</f>
        <v>-1.1072166666666656</v>
      </c>
    </row>
    <row r="23" spans="1:3" x14ac:dyDescent="0.2">
      <c r="A23">
        <f>Raw!D24</f>
        <v>109</v>
      </c>
      <c r="B23">
        <f>Raw!M24</f>
        <v>9.2738333333333305</v>
      </c>
      <c r="C23">
        <f>Raw!P24</f>
        <v>-1.324833333333332</v>
      </c>
    </row>
    <row r="24" spans="1:3" x14ac:dyDescent="0.2">
      <c r="A24">
        <f>Raw!D25</f>
        <v>117</v>
      </c>
      <c r="B24">
        <f>Raw!M25</f>
        <v>8.4714000000000009</v>
      </c>
      <c r="C24">
        <f>Raw!P25</f>
        <v>0</v>
      </c>
    </row>
    <row r="25" spans="1:3" x14ac:dyDescent="0.2">
      <c r="A25">
        <f>Raw!D26</f>
        <v>124</v>
      </c>
      <c r="B25">
        <f>Raw!M26</f>
        <v>8.269919999999999</v>
      </c>
      <c r="C25">
        <f>Raw!P26</f>
        <v>0.91888000000000081</v>
      </c>
    </row>
    <row r="26" spans="1:3" x14ac:dyDescent="0.2">
      <c r="A26">
        <f>Raw!D27</f>
        <v>126</v>
      </c>
      <c r="B26">
        <f>Raw!M27</f>
        <v>7.0334166666666658</v>
      </c>
      <c r="C26">
        <f>Raw!P27</f>
        <v>1.4066833333333353</v>
      </c>
    </row>
    <row r="27" spans="1:3" x14ac:dyDescent="0.2">
      <c r="A27">
        <f>Raw!D28</f>
        <v>129</v>
      </c>
      <c r="B27">
        <f>Raw!M28</f>
        <v>7.3323333333333327</v>
      </c>
      <c r="C27">
        <f>Raw!P28</f>
        <v>1.4664666666666681</v>
      </c>
    </row>
    <row r="28" spans="1:3" x14ac:dyDescent="0.2">
      <c r="A28">
        <f>Raw!D29</f>
        <v>135</v>
      </c>
      <c r="B28">
        <f>Raw!M29</f>
        <v>7.9636733333333307</v>
      </c>
      <c r="C28">
        <f>Raw!P29</f>
        <v>2.4237266666666697</v>
      </c>
    </row>
    <row r="29" spans="1:3" x14ac:dyDescent="0.2">
      <c r="A29">
        <f>Raw!D30</f>
        <v>138</v>
      </c>
      <c r="B29">
        <f>Raw!M30</f>
        <v>5.9048400000000001</v>
      </c>
      <c r="C29">
        <f>Raw!P30</f>
        <v>3.9365600000000005</v>
      </c>
    </row>
    <row r="30" spans="1:3" x14ac:dyDescent="0.2">
      <c r="A30">
        <f>Raw!D31</f>
        <v>138</v>
      </c>
      <c r="B30">
        <f>Raw!M31</f>
        <v>6.0066666666666668</v>
      </c>
      <c r="C30">
        <f>Raw!P31</f>
        <v>4.5933333333333337</v>
      </c>
    </row>
    <row r="31" spans="1:3" x14ac:dyDescent="0.2">
      <c r="A31">
        <f>Raw!D32</f>
        <v>139</v>
      </c>
      <c r="B31">
        <f>Raw!M32</f>
        <v>5.2089066666666657</v>
      </c>
      <c r="C31">
        <f>Raw!P32</f>
        <v>4.5577933333333354</v>
      </c>
    </row>
    <row r="32" spans="1:3" x14ac:dyDescent="0.2">
      <c r="A32">
        <f>Raw!D33</f>
        <v>143</v>
      </c>
      <c r="B32">
        <f>Raw!M33</f>
        <v>6.2254933333333327</v>
      </c>
      <c r="C32">
        <f>Raw!P33</f>
        <v>5.4473066666666679</v>
      </c>
    </row>
    <row r="33" spans="1:3" x14ac:dyDescent="0.2">
      <c r="A33">
        <f>Raw!D34</f>
        <v>149</v>
      </c>
      <c r="B33">
        <f>Raw!M34</f>
        <v>3.8956999999999966</v>
      </c>
      <c r="C33">
        <f>Raw!P34</f>
        <v>7.7914000000000021</v>
      </c>
    </row>
    <row r="34" spans="1:3" x14ac:dyDescent="0.2">
      <c r="A34">
        <f>Raw!D35</f>
        <v>155</v>
      </c>
      <c r="B34">
        <f>Raw!M35</f>
        <v>2.7381433333333294</v>
      </c>
      <c r="C34">
        <f>Raw!P35</f>
        <v>8.9967566666666716</v>
      </c>
    </row>
    <row r="35" spans="1:3" x14ac:dyDescent="0.2">
      <c r="A35">
        <f>Raw!D36</f>
        <v>158</v>
      </c>
      <c r="B35">
        <f>Raw!M36</f>
        <v>1.7354533333333331</v>
      </c>
      <c r="C35">
        <f>Raw!P36</f>
        <v>11.280446666666668</v>
      </c>
    </row>
    <row r="36" spans="1:3" x14ac:dyDescent="0.2">
      <c r="A36">
        <f>Raw!D37</f>
        <v>161</v>
      </c>
      <c r="B36">
        <f>Raw!M37</f>
        <v>0.42624666666666516</v>
      </c>
      <c r="C36">
        <f>Raw!P37</f>
        <v>12.361153333333336</v>
      </c>
    </row>
    <row r="37" spans="1:3" x14ac:dyDescent="0.2">
      <c r="A37">
        <f>Raw!D38</f>
        <v>165</v>
      </c>
      <c r="B37">
        <f>Raw!M38</f>
        <v>-1.7651200000000058</v>
      </c>
      <c r="C37">
        <f>Raw!P38</f>
        <v>15.003520000000009</v>
      </c>
    </row>
    <row r="38" spans="1:3" x14ac:dyDescent="0.2">
      <c r="A38">
        <f>Raw!D39</f>
        <v>167</v>
      </c>
      <c r="B38">
        <f>Raw!M39</f>
        <v>-1.8182933333333391</v>
      </c>
      <c r="C38">
        <f>Raw!P39</f>
        <v>15.455493333333338</v>
      </c>
    </row>
    <row r="39" spans="1:3" x14ac:dyDescent="0.2">
      <c r="A39">
        <f>Raw!D40</f>
        <v>169</v>
      </c>
      <c r="B39">
        <f>Raw!M40</f>
        <v>-3.5973333333333386</v>
      </c>
      <c r="C39">
        <f>Raw!P40</f>
        <v>17.087333333333341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HR_vs_RER</vt:lpstr>
      <vt:lpstr>HR_vs_EE</vt:lpstr>
      <vt:lpstr>Cal_Distr</vt:lpstr>
      <vt:lpstr>Sheet2</vt:lpstr>
      <vt:lpstr>HR_vs_RER_Whole</vt:lpstr>
      <vt:lpstr>PercentVO2_RER</vt:lpstr>
      <vt:lpstr>HR_vs_Oxid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5</cp:revision>
  <dcterms:created xsi:type="dcterms:W3CDTF">2018-05-06T10:16:05Z</dcterms:created>
  <dcterms:modified xsi:type="dcterms:W3CDTF">2018-07-10T20:44:08Z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