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630" windowWidth="11985" windowHeight="11790" tabRatio="836" activeTab="7"/>
  </bookViews>
  <sheets>
    <sheet name="VO2max" sheetId="1" r:id="rId1"/>
    <sheet name="HR_VO2Perc" sheetId="2" r:id="rId2"/>
    <sheet name="HR_RER" sheetId="7" r:id="rId3"/>
    <sheet name="HR_Fat-CHO-Ox(pct)" sheetId="3" r:id="rId4"/>
    <sheet name="PerVO2max_Fat(g)" sheetId="4" r:id="rId5"/>
    <sheet name="PerVO2max_CHO-FAT(c)" sheetId="6" r:id="rId6"/>
    <sheet name="HR_CHO-FAT(c)" sheetId="8" r:id="rId7"/>
    <sheet name="Sheet2" sheetId="9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9" l="1"/>
  <c r="K14" i="9"/>
  <c r="K4" i="9"/>
  <c r="K5" i="9"/>
  <c r="K6" i="9"/>
  <c r="K7" i="9"/>
  <c r="K8" i="9"/>
  <c r="K9" i="9"/>
  <c r="K10" i="9"/>
  <c r="K3" i="9"/>
  <c r="L4" i="9" l="1"/>
  <c r="M4" i="9"/>
  <c r="L5" i="9"/>
  <c r="M5" i="9"/>
  <c r="L6" i="9"/>
  <c r="M6" i="9"/>
  <c r="L7" i="9"/>
  <c r="M7" i="9"/>
  <c r="L8" i="9"/>
  <c r="M8" i="9"/>
  <c r="L9" i="9"/>
  <c r="M9" i="9"/>
  <c r="L10" i="9"/>
  <c r="M10" i="9"/>
  <c r="L12" i="9"/>
  <c r="M12" i="9"/>
  <c r="M3" i="9"/>
  <c r="L3" i="9"/>
  <c r="A2" i="8" l="1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C1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B1" i="7"/>
  <c r="A1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B1" i="4"/>
  <c r="U7" i="1"/>
  <c r="U8" i="1"/>
  <c r="U9" i="1"/>
  <c r="V9" i="1" s="1"/>
  <c r="U10" i="1"/>
  <c r="V10" i="1" s="1"/>
  <c r="Y10" i="1" s="1"/>
  <c r="B2" i="6" s="1"/>
  <c r="U11" i="1"/>
  <c r="U12" i="1"/>
  <c r="U13" i="1"/>
  <c r="U14" i="1"/>
  <c r="V14" i="1" s="1"/>
  <c r="Y14" i="1" s="1"/>
  <c r="B6" i="6" s="1"/>
  <c r="U15" i="1"/>
  <c r="U16" i="1"/>
  <c r="U17" i="1"/>
  <c r="V17" i="1" s="1"/>
  <c r="U18" i="1"/>
  <c r="V18" i="1" s="1"/>
  <c r="Y18" i="1" s="1"/>
  <c r="B10" i="6" s="1"/>
  <c r="U19" i="1"/>
  <c r="U20" i="1"/>
  <c r="U21" i="1"/>
  <c r="V21" i="1" s="1"/>
  <c r="U22" i="1"/>
  <c r="V22" i="1" s="1"/>
  <c r="Y22" i="1" s="1"/>
  <c r="B14" i="6" s="1"/>
  <c r="U23" i="1"/>
  <c r="U24" i="1"/>
  <c r="U25" i="1"/>
  <c r="V25" i="1" s="1"/>
  <c r="U26" i="1"/>
  <c r="V26" i="1" s="1"/>
  <c r="Y26" i="1" s="1"/>
  <c r="B18" i="6" s="1"/>
  <c r="U27" i="1"/>
  <c r="U28" i="1"/>
  <c r="U29" i="1"/>
  <c r="V29" i="1" s="1"/>
  <c r="Y29" i="1" s="1"/>
  <c r="U30" i="1"/>
  <c r="U31" i="1"/>
  <c r="U32" i="1"/>
  <c r="U33" i="1"/>
  <c r="V33" i="1" s="1"/>
  <c r="Y33" i="1" s="1"/>
  <c r="U34" i="1"/>
  <c r="U35" i="1"/>
  <c r="U36" i="1"/>
  <c r="U37" i="1"/>
  <c r="V37" i="1" s="1"/>
  <c r="U38" i="1"/>
  <c r="U39" i="1"/>
  <c r="U40" i="1"/>
  <c r="U41" i="1"/>
  <c r="V41" i="1" s="1"/>
  <c r="U42" i="1"/>
  <c r="U43" i="1"/>
  <c r="U44" i="1"/>
  <c r="U45" i="1"/>
  <c r="V45" i="1" s="1"/>
  <c r="U46" i="1"/>
  <c r="U47" i="1"/>
  <c r="U48" i="1"/>
  <c r="U49" i="1"/>
  <c r="V49" i="1" s="1"/>
  <c r="U50" i="1"/>
  <c r="V50" i="1" s="1"/>
  <c r="U51" i="1"/>
  <c r="U52" i="1"/>
  <c r="U53" i="1"/>
  <c r="U54" i="1"/>
  <c r="V54" i="1" s="1"/>
  <c r="U55" i="1"/>
  <c r="U56" i="1"/>
  <c r="U57" i="1"/>
  <c r="U58" i="1"/>
  <c r="V58" i="1" s="1"/>
  <c r="U59" i="1"/>
  <c r="U60" i="1"/>
  <c r="U61" i="1"/>
  <c r="V61" i="1" s="1"/>
  <c r="U6" i="1"/>
  <c r="C1" i="6"/>
  <c r="B1" i="6"/>
  <c r="A1" i="6"/>
  <c r="A1" i="4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C1" i="3"/>
  <c r="B1" i="3"/>
  <c r="A1" i="3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E61" i="1"/>
  <c r="V60" i="1"/>
  <c r="Z60" i="1" s="1"/>
  <c r="X60" i="1" s="1"/>
  <c r="E60" i="1"/>
  <c r="V59" i="1"/>
  <c r="E59" i="1"/>
  <c r="C49" i="3" s="1"/>
  <c r="E58" i="1"/>
  <c r="C48" i="3" s="1"/>
  <c r="V57" i="1"/>
  <c r="E57" i="1"/>
  <c r="C47" i="3" s="1"/>
  <c r="V56" i="1"/>
  <c r="E56" i="1"/>
  <c r="C46" i="3" s="1"/>
  <c r="V55" i="1"/>
  <c r="E55" i="1"/>
  <c r="C45" i="3" s="1"/>
  <c r="E54" i="1"/>
  <c r="C44" i="3" s="1"/>
  <c r="V53" i="1"/>
  <c r="E53" i="1"/>
  <c r="C43" i="3" s="1"/>
  <c r="V52" i="1"/>
  <c r="E52" i="1"/>
  <c r="C42" i="3" s="1"/>
  <c r="Y51" i="1"/>
  <c r="V51" i="1"/>
  <c r="E51" i="1"/>
  <c r="C41" i="3" s="1"/>
  <c r="E50" i="1"/>
  <c r="C40" i="3" s="1"/>
  <c r="E49" i="1"/>
  <c r="C39" i="3" s="1"/>
  <c r="V48" i="1"/>
  <c r="E48" i="1"/>
  <c r="C38" i="3" s="1"/>
  <c r="Y47" i="1"/>
  <c r="V47" i="1"/>
  <c r="Z47" i="1" s="1"/>
  <c r="E47" i="1"/>
  <c r="C37" i="3" s="1"/>
  <c r="V46" i="1"/>
  <c r="E46" i="1"/>
  <c r="C36" i="3" s="1"/>
  <c r="E45" i="1"/>
  <c r="C35" i="3" s="1"/>
  <c r="V44" i="1"/>
  <c r="E44" i="1"/>
  <c r="C34" i="3" s="1"/>
  <c r="V43" i="1"/>
  <c r="E43" i="1"/>
  <c r="C33" i="3" s="1"/>
  <c r="V42" i="1"/>
  <c r="E42" i="1"/>
  <c r="C32" i="3" s="1"/>
  <c r="E41" i="1"/>
  <c r="C31" i="3" s="1"/>
  <c r="V40" i="1"/>
  <c r="E40" i="1"/>
  <c r="C30" i="3" s="1"/>
  <c r="V39" i="1"/>
  <c r="E39" i="1"/>
  <c r="C29" i="3" s="1"/>
  <c r="V38" i="1"/>
  <c r="E38" i="1"/>
  <c r="C28" i="3" s="1"/>
  <c r="E37" i="1"/>
  <c r="C27" i="3" s="1"/>
  <c r="V36" i="1"/>
  <c r="Y36" i="1" s="1"/>
  <c r="E36" i="1"/>
  <c r="C26" i="3" s="1"/>
  <c r="V35" i="1"/>
  <c r="Y35" i="1" s="1"/>
  <c r="E35" i="1"/>
  <c r="C25" i="3" s="1"/>
  <c r="V34" i="1"/>
  <c r="Y34" i="1" s="1"/>
  <c r="E34" i="1"/>
  <c r="C24" i="3" s="1"/>
  <c r="E33" i="1"/>
  <c r="C23" i="3" s="1"/>
  <c r="V32" i="1"/>
  <c r="Y32" i="1" s="1"/>
  <c r="E32" i="1"/>
  <c r="C22" i="3" s="1"/>
  <c r="V31" i="1"/>
  <c r="Y31" i="1" s="1"/>
  <c r="E31" i="1"/>
  <c r="C21" i="3" s="1"/>
  <c r="V30" i="1"/>
  <c r="Y30" i="1" s="1"/>
  <c r="E30" i="1"/>
  <c r="C20" i="3" s="1"/>
  <c r="E29" i="1"/>
  <c r="C19" i="3" s="1"/>
  <c r="V28" i="1"/>
  <c r="Y28" i="1" s="1"/>
  <c r="E28" i="1"/>
  <c r="C18" i="3" s="1"/>
  <c r="V27" i="1"/>
  <c r="Y27" i="1" s="1"/>
  <c r="B19" i="6" s="1"/>
  <c r="E27" i="1"/>
  <c r="C17" i="3" s="1"/>
  <c r="E26" i="1"/>
  <c r="C16" i="3" s="1"/>
  <c r="E25" i="1"/>
  <c r="C15" i="3" s="1"/>
  <c r="V24" i="1"/>
  <c r="Y24" i="1" s="1"/>
  <c r="B16" i="6" s="1"/>
  <c r="E24" i="1"/>
  <c r="C14" i="3" s="1"/>
  <c r="V23" i="1"/>
  <c r="Y23" i="1" s="1"/>
  <c r="B15" i="6" s="1"/>
  <c r="E23" i="1"/>
  <c r="C13" i="3" s="1"/>
  <c r="E22" i="1"/>
  <c r="C12" i="3" s="1"/>
  <c r="E21" i="1"/>
  <c r="C11" i="3" s="1"/>
  <c r="V20" i="1"/>
  <c r="Y20" i="1" s="1"/>
  <c r="B12" i="6" s="1"/>
  <c r="E20" i="1"/>
  <c r="C10" i="3" s="1"/>
  <c r="V19" i="1"/>
  <c r="Y19" i="1" s="1"/>
  <c r="B11" i="6" s="1"/>
  <c r="E19" i="1"/>
  <c r="C9" i="3" s="1"/>
  <c r="E18" i="1"/>
  <c r="C8" i="3" s="1"/>
  <c r="E17" i="1"/>
  <c r="C7" i="3" s="1"/>
  <c r="V16" i="1"/>
  <c r="Y16" i="1" s="1"/>
  <c r="B8" i="6" s="1"/>
  <c r="E16" i="1"/>
  <c r="C6" i="3" s="1"/>
  <c r="V15" i="1"/>
  <c r="Y15" i="1" s="1"/>
  <c r="B7" i="6" s="1"/>
  <c r="E15" i="1"/>
  <c r="C5" i="3" s="1"/>
  <c r="E14" i="1"/>
  <c r="C4" i="3" s="1"/>
  <c r="V13" i="1"/>
  <c r="Y13" i="1" s="1"/>
  <c r="B5" i="6" s="1"/>
  <c r="E13" i="1"/>
  <c r="C3" i="3" s="1"/>
  <c r="V12" i="1"/>
  <c r="Y12" i="1" s="1"/>
  <c r="B4" i="6" s="1"/>
  <c r="E12" i="1"/>
  <c r="C2" i="3" s="1"/>
  <c r="Z11" i="1"/>
  <c r="V11" i="1"/>
  <c r="Y11" i="1" s="1"/>
  <c r="B3" i="6" s="1"/>
  <c r="E11" i="1"/>
  <c r="E10" i="1"/>
  <c r="E9" i="1"/>
  <c r="V8" i="1"/>
  <c r="Y8" i="1" s="1"/>
  <c r="W8" i="1" s="1"/>
  <c r="B4" i="4" s="1"/>
  <c r="E8" i="1"/>
  <c r="V7" i="1"/>
  <c r="Y7" i="1" s="1"/>
  <c r="W7" i="1" s="1"/>
  <c r="B3" i="4" s="1"/>
  <c r="E7" i="1"/>
  <c r="V6" i="1"/>
  <c r="Y6" i="1" s="1"/>
  <c r="W6" i="1" s="1"/>
  <c r="B2" i="4" s="1"/>
  <c r="E6" i="1"/>
  <c r="B2" i="1"/>
  <c r="Z43" i="1" l="1"/>
  <c r="C35" i="6" s="1"/>
  <c r="Z48" i="1"/>
  <c r="C40" i="6" s="1"/>
  <c r="Z51" i="1"/>
  <c r="C43" i="6" s="1"/>
  <c r="Z55" i="1"/>
  <c r="X55" i="1" s="1"/>
  <c r="Z56" i="1"/>
  <c r="Z39" i="1"/>
  <c r="X39" i="1" s="1"/>
  <c r="Z52" i="1"/>
  <c r="X52" i="1" s="1"/>
  <c r="Z59" i="1"/>
  <c r="X59" i="1" s="1"/>
  <c r="Z45" i="1"/>
  <c r="X45" i="1" s="1"/>
  <c r="Z41" i="1"/>
  <c r="X41" i="1" s="1"/>
  <c r="Z37" i="1"/>
  <c r="X37" i="1" s="1"/>
  <c r="Y21" i="1"/>
  <c r="Z21" i="1"/>
  <c r="C13" i="6" s="1"/>
  <c r="Y9" i="1"/>
  <c r="W9" i="1" s="1"/>
  <c r="B5" i="4" s="1"/>
  <c r="Z9" i="1"/>
  <c r="X9" i="1" s="1"/>
  <c r="Y25" i="1"/>
  <c r="Z25" i="1"/>
  <c r="X25" i="1" s="1"/>
  <c r="Y17" i="1"/>
  <c r="Z17" i="1"/>
  <c r="X17" i="1" s="1"/>
  <c r="W19" i="1"/>
  <c r="W23" i="1"/>
  <c r="W27" i="1"/>
  <c r="Y55" i="1"/>
  <c r="B47" i="6" s="1"/>
  <c r="Z7" i="1"/>
  <c r="X7" i="1" s="1"/>
  <c r="Z15" i="1"/>
  <c r="C7" i="6" s="1"/>
  <c r="Z19" i="1"/>
  <c r="Z23" i="1"/>
  <c r="C15" i="6" s="1"/>
  <c r="Z27" i="1"/>
  <c r="C19" i="6" s="1"/>
  <c r="Y59" i="1"/>
  <c r="W59" i="1" s="1"/>
  <c r="Z13" i="1"/>
  <c r="X13" i="1" s="1"/>
  <c r="X27" i="1"/>
  <c r="B22" i="6"/>
  <c r="W30" i="1"/>
  <c r="B23" i="6"/>
  <c r="W31" i="1"/>
  <c r="B24" i="6"/>
  <c r="W32" i="1"/>
  <c r="B25" i="6"/>
  <c r="W33" i="1"/>
  <c r="B26" i="6"/>
  <c r="W34" i="1"/>
  <c r="B27" i="6"/>
  <c r="W35" i="1"/>
  <c r="Z38" i="1"/>
  <c r="Y38" i="1"/>
  <c r="C33" i="6"/>
  <c r="Z46" i="1"/>
  <c r="Y46" i="1"/>
  <c r="Y53" i="1"/>
  <c r="Z53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3" i="1"/>
  <c r="AA31" i="1"/>
  <c r="AA30" i="1"/>
  <c r="AA29" i="1"/>
  <c r="AA28" i="1"/>
  <c r="AA34" i="1"/>
  <c r="AA32" i="1"/>
  <c r="AA7" i="1"/>
  <c r="AA9" i="1"/>
  <c r="W10" i="1"/>
  <c r="B6" i="4" s="1"/>
  <c r="AA11" i="1"/>
  <c r="W12" i="1"/>
  <c r="B8" i="4" s="1"/>
  <c r="AA13" i="1"/>
  <c r="W14" i="1"/>
  <c r="B10" i="4" s="1"/>
  <c r="AA15" i="1"/>
  <c r="W16" i="1"/>
  <c r="AA17" i="1"/>
  <c r="W18" i="1"/>
  <c r="AA19" i="1"/>
  <c r="W20" i="1"/>
  <c r="AA21" i="1"/>
  <c r="W22" i="1"/>
  <c r="AA23" i="1"/>
  <c r="W24" i="1"/>
  <c r="AA25" i="1"/>
  <c r="W26" i="1"/>
  <c r="AA27" i="1"/>
  <c r="Z28" i="1"/>
  <c r="Z29" i="1"/>
  <c r="Z30" i="1"/>
  <c r="Z31" i="1"/>
  <c r="Z32" i="1"/>
  <c r="Z33" i="1"/>
  <c r="Z34" i="1"/>
  <c r="Z40" i="1"/>
  <c r="Y40" i="1"/>
  <c r="X43" i="1"/>
  <c r="Y49" i="1"/>
  <c r="Z49" i="1"/>
  <c r="C48" i="6"/>
  <c r="X56" i="1"/>
  <c r="Z58" i="1"/>
  <c r="X58" i="1" s="1"/>
  <c r="Y58" i="1"/>
  <c r="W58" i="1" s="1"/>
  <c r="C11" i="6"/>
  <c r="X19" i="1"/>
  <c r="X21" i="1"/>
  <c r="B20" i="6"/>
  <c r="W28" i="1"/>
  <c r="Z6" i="1"/>
  <c r="X6" i="1" s="1"/>
  <c r="Z8" i="1"/>
  <c r="X8" i="1" s="1"/>
  <c r="Z10" i="1"/>
  <c r="Z12" i="1"/>
  <c r="Z14" i="1"/>
  <c r="Z16" i="1"/>
  <c r="Z18" i="1"/>
  <c r="Z20" i="1"/>
  <c r="Z22" i="1"/>
  <c r="Z24" i="1"/>
  <c r="Z26" i="1"/>
  <c r="C29" i="6"/>
  <c r="Z42" i="1"/>
  <c r="Y42" i="1"/>
  <c r="C37" i="6"/>
  <c r="C44" i="6"/>
  <c r="Z54" i="1"/>
  <c r="Y54" i="1"/>
  <c r="Y61" i="1"/>
  <c r="W61" i="1" s="1"/>
  <c r="Z61" i="1"/>
  <c r="X61" i="1" s="1"/>
  <c r="C3" i="6"/>
  <c r="X11" i="1"/>
  <c r="C5" i="6"/>
  <c r="X15" i="1"/>
  <c r="C17" i="6"/>
  <c r="B21" i="6"/>
  <c r="W29" i="1"/>
  <c r="AA6" i="1"/>
  <c r="AA8" i="1"/>
  <c r="AA10" i="1"/>
  <c r="A2" i="6" s="1"/>
  <c r="W11" i="1"/>
  <c r="B7" i="4" s="1"/>
  <c r="AA12" i="1"/>
  <c r="W13" i="1"/>
  <c r="B9" i="4" s="1"/>
  <c r="AA14" i="1"/>
  <c r="W15" i="1"/>
  <c r="B11" i="4" s="1"/>
  <c r="AA16" i="1"/>
  <c r="AA18" i="1"/>
  <c r="AA20" i="1"/>
  <c r="AA22" i="1"/>
  <c r="AA24" i="1"/>
  <c r="AA26" i="1"/>
  <c r="B28" i="6"/>
  <c r="W36" i="1"/>
  <c r="C31" i="6"/>
  <c r="Z44" i="1"/>
  <c r="Y44" i="1"/>
  <c r="C39" i="6"/>
  <c r="X47" i="1"/>
  <c r="X48" i="1"/>
  <c r="Z50" i="1"/>
  <c r="Y50" i="1"/>
  <c r="Y57" i="1"/>
  <c r="W57" i="1" s="1"/>
  <c r="Z57" i="1"/>
  <c r="X57" i="1" s="1"/>
  <c r="Z35" i="1"/>
  <c r="Z36" i="1"/>
  <c r="Y37" i="1"/>
  <c r="Y39" i="1"/>
  <c r="Y41" i="1"/>
  <c r="Y43" i="1"/>
  <c r="Y45" i="1"/>
  <c r="Y48" i="1"/>
  <c r="Y52" i="1"/>
  <c r="Y56" i="1"/>
  <c r="Y60" i="1"/>
  <c r="W60" i="1" s="1"/>
  <c r="B39" i="6"/>
  <c r="W47" i="1"/>
  <c r="B43" i="6"/>
  <c r="W51" i="1"/>
  <c r="C47" i="6" l="1"/>
  <c r="B43" i="4"/>
  <c r="B24" i="4"/>
  <c r="B16" i="4"/>
  <c r="B12" i="4"/>
  <c r="B25" i="4"/>
  <c r="C9" i="6"/>
  <c r="X51" i="1"/>
  <c r="B30" i="4"/>
  <c r="B28" i="4"/>
  <c r="B23" i="4"/>
  <c r="B47" i="4"/>
  <c r="B31" i="4"/>
  <c r="B29" i="4"/>
  <c r="B27" i="4"/>
  <c r="B15" i="4"/>
  <c r="B20" i="4"/>
  <c r="W55" i="1"/>
  <c r="B32" i="4"/>
  <c r="B26" i="4"/>
  <c r="B22" i="4"/>
  <c r="B18" i="4"/>
  <c r="B14" i="4"/>
  <c r="B19" i="4"/>
  <c r="X23" i="1"/>
  <c r="B9" i="6"/>
  <c r="W17" i="1"/>
  <c r="B17" i="6"/>
  <c r="W25" i="1"/>
  <c r="B13" i="6"/>
  <c r="W21" i="1"/>
  <c r="B44" i="6"/>
  <c r="W52" i="1"/>
  <c r="A4" i="6"/>
  <c r="B3" i="2"/>
  <c r="B40" i="6"/>
  <c r="W48" i="1"/>
  <c r="B31" i="6"/>
  <c r="W39" i="1"/>
  <c r="B36" i="6"/>
  <c r="W44" i="1"/>
  <c r="A14" i="6"/>
  <c r="B13" i="2"/>
  <c r="B46" i="6"/>
  <c r="W54" i="1"/>
  <c r="B34" i="6"/>
  <c r="W42" i="1"/>
  <c r="C18" i="6"/>
  <c r="X26" i="1"/>
  <c r="C10" i="6"/>
  <c r="X18" i="1"/>
  <c r="C2" i="6"/>
  <c r="X10" i="1"/>
  <c r="B41" i="6"/>
  <c r="W49" i="1"/>
  <c r="C32" i="6"/>
  <c r="X40" i="1"/>
  <c r="C23" i="6"/>
  <c r="X31" i="1"/>
  <c r="A19" i="6"/>
  <c r="B18" i="2"/>
  <c r="A15" i="6"/>
  <c r="B14" i="2"/>
  <c r="A11" i="6"/>
  <c r="B10" i="2"/>
  <c r="A7" i="6"/>
  <c r="B6" i="2"/>
  <c r="A3" i="6"/>
  <c r="B2" i="2"/>
  <c r="A24" i="6"/>
  <c r="B23" i="2"/>
  <c r="A22" i="6"/>
  <c r="B21" i="2"/>
  <c r="A28" i="6"/>
  <c r="B27" i="2"/>
  <c r="A32" i="6"/>
  <c r="B31" i="2"/>
  <c r="A36" i="6"/>
  <c r="B35" i="2"/>
  <c r="A40" i="6"/>
  <c r="B39" i="2"/>
  <c r="A44" i="6"/>
  <c r="B43" i="2"/>
  <c r="A48" i="6"/>
  <c r="B47" i="2"/>
  <c r="B38" i="6"/>
  <c r="W46" i="1"/>
  <c r="B30" i="6"/>
  <c r="W38" i="1"/>
  <c r="B33" i="6"/>
  <c r="W41" i="1"/>
  <c r="A16" i="6"/>
  <c r="B15" i="2"/>
  <c r="B37" i="6"/>
  <c r="W45" i="1"/>
  <c r="B29" i="6"/>
  <c r="W37" i="1"/>
  <c r="C36" i="6"/>
  <c r="X44" i="1"/>
  <c r="A12" i="6"/>
  <c r="B11" i="2"/>
  <c r="A6" i="6"/>
  <c r="B5" i="2"/>
  <c r="C46" i="6"/>
  <c r="X54" i="1"/>
  <c r="C34" i="6"/>
  <c r="X42" i="1"/>
  <c r="C16" i="6"/>
  <c r="X24" i="1"/>
  <c r="C8" i="6"/>
  <c r="X16" i="1"/>
  <c r="C26" i="6"/>
  <c r="X34" i="1"/>
  <c r="C22" i="6"/>
  <c r="X30" i="1"/>
  <c r="A26" i="6"/>
  <c r="B25" i="2"/>
  <c r="A23" i="6"/>
  <c r="B22" i="2"/>
  <c r="A29" i="6"/>
  <c r="B28" i="2"/>
  <c r="A33" i="6"/>
  <c r="B32" i="2"/>
  <c r="A37" i="6"/>
  <c r="B36" i="2"/>
  <c r="A41" i="6"/>
  <c r="B40" i="2"/>
  <c r="A45" i="6"/>
  <c r="B44" i="2"/>
  <c r="C38" i="6"/>
  <c r="X46" i="1"/>
  <c r="C30" i="6"/>
  <c r="X38" i="1"/>
  <c r="C42" i="6"/>
  <c r="X50" i="1"/>
  <c r="A8" i="6"/>
  <c r="B7" i="2"/>
  <c r="B48" i="6"/>
  <c r="W56" i="1"/>
  <c r="B35" i="6"/>
  <c r="W43" i="1"/>
  <c r="C28" i="6"/>
  <c r="X36" i="1"/>
  <c r="B42" i="6"/>
  <c r="W50" i="1"/>
  <c r="A18" i="6"/>
  <c r="B17" i="2"/>
  <c r="A10" i="6"/>
  <c r="B9" i="2"/>
  <c r="C14" i="6"/>
  <c r="X22" i="1"/>
  <c r="C6" i="6"/>
  <c r="X14" i="1"/>
  <c r="C25" i="6"/>
  <c r="X33" i="1"/>
  <c r="C21" i="6"/>
  <c r="X29" i="1"/>
  <c r="A17" i="6"/>
  <c r="B16" i="2"/>
  <c r="A13" i="6"/>
  <c r="B12" i="2"/>
  <c r="A9" i="6"/>
  <c r="B8" i="2"/>
  <c r="A5" i="6"/>
  <c r="B4" i="2"/>
  <c r="A20" i="6"/>
  <c r="B19" i="2"/>
  <c r="A25" i="6"/>
  <c r="B24" i="2"/>
  <c r="A30" i="6"/>
  <c r="B29" i="2"/>
  <c r="A34" i="6"/>
  <c r="B33" i="2"/>
  <c r="A38" i="6"/>
  <c r="B37" i="2"/>
  <c r="A42" i="6"/>
  <c r="B41" i="2"/>
  <c r="A46" i="6"/>
  <c r="B45" i="2"/>
  <c r="C45" i="6"/>
  <c r="X53" i="1"/>
  <c r="C27" i="6"/>
  <c r="X35" i="1"/>
  <c r="C12" i="6"/>
  <c r="X20" i="1"/>
  <c r="C4" i="6"/>
  <c r="X12" i="1"/>
  <c r="C41" i="6"/>
  <c r="X49" i="1"/>
  <c r="B32" i="6"/>
  <c r="W40" i="1"/>
  <c r="C24" i="6"/>
  <c r="X32" i="1"/>
  <c r="C20" i="6"/>
  <c r="X28" i="1"/>
  <c r="A21" i="6"/>
  <c r="B20" i="2"/>
  <c r="A27" i="6"/>
  <c r="B26" i="2"/>
  <c r="A31" i="6"/>
  <c r="B30" i="2"/>
  <c r="A35" i="6"/>
  <c r="B34" i="2"/>
  <c r="A39" i="6"/>
  <c r="B38" i="2"/>
  <c r="A43" i="6"/>
  <c r="B42" i="2"/>
  <c r="A47" i="6"/>
  <c r="B46" i="2"/>
  <c r="B45" i="6"/>
  <c r="W53" i="1"/>
  <c r="B36" i="4" l="1"/>
  <c r="B44" i="4"/>
  <c r="B21" i="4"/>
  <c r="B41" i="4"/>
  <c r="B45" i="4"/>
  <c r="B38" i="4"/>
  <c r="B51" i="4"/>
  <c r="B46" i="4"/>
  <c r="B39" i="4"/>
  <c r="B37" i="4"/>
  <c r="B42" i="4"/>
  <c r="B35" i="4"/>
  <c r="B17" i="4"/>
  <c r="B13" i="4"/>
  <c r="B52" i="4"/>
  <c r="B34" i="4"/>
  <c r="B40" i="4"/>
  <c r="B48" i="4"/>
  <c r="B49" i="4"/>
  <c r="B33" i="4"/>
  <c r="B50" i="4"/>
</calcChain>
</file>

<file path=xl/sharedStrings.xml><?xml version="1.0" encoding="utf-8"?>
<sst xmlns="http://schemas.openxmlformats.org/spreadsheetml/2006/main" count="70" uniqueCount="64">
  <si>
    <t>SVW VO2max</t>
  </si>
  <si>
    <t>VO2max</t>
  </si>
  <si>
    <t>Time</t>
  </si>
  <si>
    <t>VO2 STPD L/min</t>
  </si>
  <si>
    <t>VO2/kg STPD ml/kg/m</t>
  </si>
  <si>
    <t>METS</t>
  </si>
  <si>
    <t>%CHO</t>
  </si>
  <si>
    <t>%Fat</t>
  </si>
  <si>
    <t>RER</t>
  </si>
  <si>
    <t>RR</t>
  </si>
  <si>
    <t>Vt BTPS L</t>
  </si>
  <si>
    <t>FEO2</t>
  </si>
  <si>
    <t>FECO2</t>
  </si>
  <si>
    <t>O2 Pulse STPD ml/beat</t>
  </si>
  <si>
    <t>HR bpm</t>
  </si>
  <si>
    <t>TM SPD mph</t>
  </si>
  <si>
    <t>TM GRD %</t>
  </si>
  <si>
    <t>notes</t>
  </si>
  <si>
    <t>BP high</t>
  </si>
  <si>
    <t>BP low</t>
  </si>
  <si>
    <t>RPE</t>
  </si>
  <si>
    <t>VCO2</t>
  </si>
  <si>
    <t>REE
kcal/min</t>
  </si>
  <si>
    <t>FatOx 
[g/min]</t>
  </si>
  <si>
    <t>ChoOx 
[g/min]</t>
  </si>
  <si>
    <t>FatOx 
[kCal/min]</t>
  </si>
  <si>
    <t>CHO-Ox 
[kCal/min]</t>
  </si>
  <si>
    <t>%VO2max</t>
  </si>
  <si>
    <t>settling</t>
  </si>
  <si>
    <t>Warm up</t>
  </si>
  <si>
    <t>start</t>
  </si>
  <si>
    <t>50.5% L / 49.5% R</t>
  </si>
  <si>
    <t>Summary</t>
  </si>
  <si>
    <t>51.0% L / 49.0% R</t>
  </si>
  <si>
    <t>50.4% L / 49.6% R</t>
  </si>
  <si>
    <t>51.6% L / 48.4% R</t>
  </si>
  <si>
    <t>50.3% L / 49.7% R</t>
  </si>
  <si>
    <t>51.4% L / 48.6% R</t>
  </si>
  <si>
    <t>51.1% L / 48.9% R</t>
  </si>
  <si>
    <t>51.5% L / 48.5% R</t>
  </si>
  <si>
    <t>49.6% L / 50.4% R</t>
  </si>
  <si>
    <t>49.7% L / 50.3% R</t>
  </si>
  <si>
    <t>49.8% L / 50.2% R</t>
  </si>
  <si>
    <t>60.7% L / 39.3% R</t>
  </si>
  <si>
    <t>Calories</t>
  </si>
  <si>
    <t>Avg Ground Contact Time</t>
  </si>
  <si>
    <t>Avg GCT Balance</t>
  </si>
  <si>
    <t>Avg Vertical Oscillation</t>
  </si>
  <si>
    <t>Avg Vertical Ratio</t>
  </si>
  <si>
    <t>Avg Stride Length</t>
  </si>
  <si>
    <t>Max Run Cadence</t>
  </si>
  <si>
    <t>Avg Run Cadence</t>
  </si>
  <si>
    <t>Max HR</t>
  </si>
  <si>
    <t>Avg Moving Pace</t>
  </si>
  <si>
    <t>pace s</t>
  </si>
  <si>
    <t>Avg HR</t>
  </si>
  <si>
    <t>Best Pace</t>
  </si>
  <si>
    <t>Avg Pace</t>
  </si>
  <si>
    <t>Elev Loss</t>
  </si>
  <si>
    <t>Elev Gain</t>
  </si>
  <si>
    <t>Distance</t>
  </si>
  <si>
    <t>Moving Time</t>
  </si>
  <si>
    <t>Cumulative Time</t>
  </si>
  <si>
    <t xml:space="preserve">Splits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</si>
</sst>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5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165" fontId="0" fillId="0" borderId="0" xfId="0" applyNumberFormat="1"/>
    <xf numFmtId="2" fontId="0" fillId="0" borderId="0" xfId="0" applyNumberFormat="1"/>
    <xf numFmtId="0" fontId="1" fillId="0" borderId="0" xfId="1"/>
    <xf numFmtId="0" fontId="3" fillId="0" borderId="0" xfId="1" applyFont="1"/>
    <xf numFmtId="2" fontId="3" fillId="0" borderId="0" xfId="1" applyNumberFormat="1" applyFont="1"/>
    <xf numFmtId="0" fontId="1" fillId="0" borderId="0" xfId="1" applyAlignment="1">
      <alignment vertical="center" wrapText="1"/>
    </xf>
    <xf numFmtId="2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vertical="center" wrapText="1"/>
    </xf>
    <xf numFmtId="0" fontId="3" fillId="0" borderId="0" xfId="1" applyFont="1" applyAlignment="1">
      <alignment vertical="center" wrapText="1"/>
    </xf>
    <xf numFmtId="20" fontId="1" fillId="0" borderId="0" xfId="1" applyNumberFormat="1" applyAlignment="1">
      <alignment vertical="center" wrapText="1"/>
    </xf>
    <xf numFmtId="46" fontId="1" fillId="0" borderId="0" xfId="1" applyNumberFormat="1" applyAlignment="1">
      <alignment vertical="center" wrapText="1"/>
    </xf>
    <xf numFmtId="47" fontId="1" fillId="0" borderId="0" xfId="1" applyNumberForma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2" fontId="5" fillId="0" borderId="0" xfId="1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97922134733159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VO2max!$C$5</c:f>
              <c:strCache>
                <c:ptCount val="1"/>
                <c:pt idx="0">
                  <c:v>VO2/kg STPD ml/kg/m</c:v>
                </c:pt>
              </c:strCache>
            </c:strRef>
          </c:tx>
          <c:marker>
            <c:symbol val="none"/>
          </c:marker>
          <c:yVal>
            <c:numRef>
              <c:f>VO2max!$C$6:$C$56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4.7</c:v>
                </c:pt>
                <c:pt idx="2">
                  <c:v>4.2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5.5</c:v>
                </c:pt>
                <c:pt idx="6">
                  <c:v>8.4</c:v>
                </c:pt>
                <c:pt idx="7">
                  <c:v>10</c:v>
                </c:pt>
                <c:pt idx="8">
                  <c:v>7.8</c:v>
                </c:pt>
                <c:pt idx="9">
                  <c:v>8</c:v>
                </c:pt>
                <c:pt idx="10">
                  <c:v>6.1</c:v>
                </c:pt>
                <c:pt idx="11">
                  <c:v>7.7</c:v>
                </c:pt>
                <c:pt idx="12">
                  <c:v>8.3000000000000007</c:v>
                </c:pt>
                <c:pt idx="13">
                  <c:v>5.5</c:v>
                </c:pt>
                <c:pt idx="14">
                  <c:v>12.6</c:v>
                </c:pt>
                <c:pt idx="15">
                  <c:v>15.4</c:v>
                </c:pt>
                <c:pt idx="16">
                  <c:v>13.2</c:v>
                </c:pt>
                <c:pt idx="17">
                  <c:v>18.600000000000001</c:v>
                </c:pt>
                <c:pt idx="18">
                  <c:v>13.6</c:v>
                </c:pt>
                <c:pt idx="19">
                  <c:v>16.3</c:v>
                </c:pt>
                <c:pt idx="20">
                  <c:v>15.5</c:v>
                </c:pt>
                <c:pt idx="21">
                  <c:v>18.3</c:v>
                </c:pt>
                <c:pt idx="22">
                  <c:v>19.2</c:v>
                </c:pt>
                <c:pt idx="23">
                  <c:v>22.3</c:v>
                </c:pt>
                <c:pt idx="24">
                  <c:v>26.2</c:v>
                </c:pt>
                <c:pt idx="25">
                  <c:v>20.3</c:v>
                </c:pt>
                <c:pt idx="26">
                  <c:v>24.2</c:v>
                </c:pt>
                <c:pt idx="27">
                  <c:v>26</c:v>
                </c:pt>
                <c:pt idx="28">
                  <c:v>25.1</c:v>
                </c:pt>
                <c:pt idx="29">
                  <c:v>22.8</c:v>
                </c:pt>
                <c:pt idx="30">
                  <c:v>27.3</c:v>
                </c:pt>
                <c:pt idx="31">
                  <c:v>31.5</c:v>
                </c:pt>
                <c:pt idx="32">
                  <c:v>33.700000000000003</c:v>
                </c:pt>
                <c:pt idx="33">
                  <c:v>32.299999999999997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39.1</c:v>
                </c:pt>
                <c:pt idx="37">
                  <c:v>36.5</c:v>
                </c:pt>
                <c:pt idx="38">
                  <c:v>38.299999999999997</c:v>
                </c:pt>
                <c:pt idx="39">
                  <c:v>38.799999999999997</c:v>
                </c:pt>
                <c:pt idx="40">
                  <c:v>44.2</c:v>
                </c:pt>
                <c:pt idx="41">
                  <c:v>45.8</c:v>
                </c:pt>
                <c:pt idx="42">
                  <c:v>44.9</c:v>
                </c:pt>
                <c:pt idx="43">
                  <c:v>53.4</c:v>
                </c:pt>
                <c:pt idx="44">
                  <c:v>51.9</c:v>
                </c:pt>
                <c:pt idx="45">
                  <c:v>51</c:v>
                </c:pt>
                <c:pt idx="46">
                  <c:v>55.3</c:v>
                </c:pt>
                <c:pt idx="47">
                  <c:v>54.6</c:v>
                </c:pt>
                <c:pt idx="48">
                  <c:v>56.1</c:v>
                </c:pt>
                <c:pt idx="49">
                  <c:v>57.6</c:v>
                </c:pt>
                <c:pt idx="50">
                  <c:v>59.8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2624"/>
        <c:axId val="114873088"/>
      </c:scatterChart>
      <c:valAx>
        <c:axId val="1148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3088"/>
        <c:crosses val="autoZero"/>
        <c:crossBetween val="midCat"/>
      </c:valAx>
      <c:valAx>
        <c:axId val="1148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4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Pace and Oxidation Rates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Sheet2!$J$2:$J$12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Sheet2!$L$2:$L$12</c:f>
              <c:numCache>
                <c:formatCode>0.00</c:formatCode>
                <c:ptCount val="11"/>
                <c:pt idx="1">
                  <c:v>13.880512511999997</c:v>
                </c:pt>
                <c:pt idx="2">
                  <c:v>16.416154656</c:v>
                </c:pt>
                <c:pt idx="3">
                  <c:v>17.819328383999995</c:v>
                </c:pt>
                <c:pt idx="4">
                  <c:v>13.973584319999997</c:v>
                </c:pt>
                <c:pt idx="5">
                  <c:v>14.605609535999999</c:v>
                </c:pt>
                <c:pt idx="6">
                  <c:v>11.974631759999999</c:v>
                </c:pt>
                <c:pt idx="7">
                  <c:v>9.1464422399999989</c:v>
                </c:pt>
                <c:pt idx="8">
                  <c:v>8.6750052479999997</c:v>
                </c:pt>
                <c:pt idx="10">
                  <c:v>9.1464422399999989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Sheet2!$J$2:$J$12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Sheet2!$M$2:$M$12</c:f>
              <c:numCache>
                <c:formatCode>0.00</c:formatCode>
                <c:ptCount val="11"/>
                <c:pt idx="1">
                  <c:v>0.57835468799999989</c:v>
                </c:pt>
                <c:pt idx="2">
                  <c:v>0.16581974399999999</c:v>
                </c:pt>
                <c:pt idx="3">
                  <c:v>1.5495068159999996</c:v>
                </c:pt>
                <c:pt idx="4">
                  <c:v>6.8825116799999986</c:v>
                </c:pt>
                <c:pt idx="5">
                  <c:v>10.149660863999999</c:v>
                </c:pt>
                <c:pt idx="6">
                  <c:v>12.463392239999997</c:v>
                </c:pt>
                <c:pt idx="7">
                  <c:v>21.341698559999994</c:v>
                </c:pt>
                <c:pt idx="8">
                  <c:v>22.307156351999996</c:v>
                </c:pt>
                <c:pt idx="10">
                  <c:v>21.341698559999994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3232"/>
        <c:axId val="128401408"/>
      </c:scatterChart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Sheet2!$J$2:$J$12</c:f>
              <c:numCache>
                <c:formatCode>General</c:formatCode>
                <c:ptCount val="11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Sheet2!$K$2:$K$12</c:f>
              <c:numCache>
                <c:formatCode>0.00</c:formatCode>
                <c:ptCount val="11"/>
                <c:pt idx="1">
                  <c:v>12.266666666666667</c:v>
                </c:pt>
                <c:pt idx="2">
                  <c:v>11.733333333333333</c:v>
                </c:pt>
                <c:pt idx="3">
                  <c:v>9.3666666666666671</c:v>
                </c:pt>
                <c:pt idx="4">
                  <c:v>8.4499999999999993</c:v>
                </c:pt>
                <c:pt idx="5">
                  <c:v>7.45</c:v>
                </c:pt>
                <c:pt idx="6">
                  <c:v>7.4</c:v>
                </c:pt>
                <c:pt idx="7">
                  <c:v>7.25</c:v>
                </c:pt>
                <c:pt idx="8">
                  <c:v>6.833333333333333</c:v>
                </c:pt>
                <c:pt idx="10">
                  <c:v>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4480"/>
        <c:axId val="128402944"/>
      </c:scatterChart>
      <c:valAx>
        <c:axId val="128383232"/>
        <c:scaling>
          <c:orientation val="minMax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Heart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401408"/>
        <c:crosses val="autoZero"/>
        <c:crossBetween val="midCat"/>
      </c:valAx>
      <c:valAx>
        <c:axId val="12840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Oxidation Rate (kCal/min)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8383232"/>
        <c:crosses val="autoZero"/>
        <c:crossBetween val="midCat"/>
      </c:valAx>
      <c:valAx>
        <c:axId val="128402944"/>
        <c:scaling>
          <c:orientation val="minMax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Pace (min/mile)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8404480"/>
        <c:crosses val="max"/>
        <c:crossBetween val="midCat"/>
      </c:valAx>
      <c:valAx>
        <c:axId val="1284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02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001"/>
          <c:y val="2.238366385234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8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723768911605789"/>
                  <c:y val="2.69969423763567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80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78</c:v>
                </c:pt>
                <c:pt idx="5">
                  <c:v>74</c:v>
                </c:pt>
                <c:pt idx="6">
                  <c:v>76</c:v>
                </c:pt>
                <c:pt idx="7">
                  <c:v>85</c:v>
                </c:pt>
                <c:pt idx="8">
                  <c:v>92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93</c:v>
                </c:pt>
                <c:pt idx="14">
                  <c:v>94</c:v>
                </c:pt>
                <c:pt idx="15">
                  <c:v>94</c:v>
                </c:pt>
                <c:pt idx="16">
                  <c:v>99</c:v>
                </c:pt>
                <c:pt idx="17">
                  <c:v>106</c:v>
                </c:pt>
                <c:pt idx="18">
                  <c:v>109</c:v>
                </c:pt>
                <c:pt idx="19">
                  <c:v>110</c:v>
                </c:pt>
                <c:pt idx="20">
                  <c:v>109</c:v>
                </c:pt>
                <c:pt idx="21">
                  <c:v>106</c:v>
                </c:pt>
                <c:pt idx="22">
                  <c:v>110</c:v>
                </c:pt>
                <c:pt idx="23">
                  <c:v>112</c:v>
                </c:pt>
                <c:pt idx="24">
                  <c:v>109</c:v>
                </c:pt>
                <c:pt idx="25">
                  <c:v>110</c:v>
                </c:pt>
                <c:pt idx="26">
                  <c:v>119</c:v>
                </c:pt>
                <c:pt idx="27">
                  <c:v>129</c:v>
                </c:pt>
                <c:pt idx="28">
                  <c:v>135</c:v>
                </c:pt>
                <c:pt idx="29">
                  <c:v>131</c:v>
                </c:pt>
                <c:pt idx="30">
                  <c:v>132</c:v>
                </c:pt>
                <c:pt idx="31">
                  <c:v>138</c:v>
                </c:pt>
                <c:pt idx="32">
                  <c:v>138</c:v>
                </c:pt>
                <c:pt idx="33">
                  <c:v>135</c:v>
                </c:pt>
                <c:pt idx="34">
                  <c:v>137</c:v>
                </c:pt>
                <c:pt idx="35">
                  <c:v>147</c:v>
                </c:pt>
                <c:pt idx="36">
                  <c:v>150</c:v>
                </c:pt>
                <c:pt idx="37">
                  <c:v>155</c:v>
                </c:pt>
                <c:pt idx="38">
                  <c:v>158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172</c:v>
                </c:pt>
                <c:pt idx="45">
                  <c:v>173</c:v>
                </c:pt>
              </c:numCache>
            </c:numRef>
          </c:xVal>
          <c:yVal>
            <c:numRef>
              <c:f>HR_VO2Perc!$B$2:$B$47</c:f>
              <c:numCache>
                <c:formatCode>0.0%</c:formatCode>
                <c:ptCount val="46"/>
                <c:pt idx="0">
                  <c:v>9.1973244147157199E-2</c:v>
                </c:pt>
                <c:pt idx="1">
                  <c:v>0.14046822742474918</c:v>
                </c:pt>
                <c:pt idx="2">
                  <c:v>0.16722408026755853</c:v>
                </c:pt>
                <c:pt idx="3">
                  <c:v>0.13043478260869565</c:v>
                </c:pt>
                <c:pt idx="4">
                  <c:v>0.13377926421404682</c:v>
                </c:pt>
                <c:pt idx="5">
                  <c:v>0.1020066889632107</c:v>
                </c:pt>
                <c:pt idx="6">
                  <c:v>0.12876254180602006</c:v>
                </c:pt>
                <c:pt idx="7">
                  <c:v>0.1387959866220736</c:v>
                </c:pt>
                <c:pt idx="8">
                  <c:v>9.1973244147157199E-2</c:v>
                </c:pt>
                <c:pt idx="9">
                  <c:v>0.21070234113712374</c:v>
                </c:pt>
                <c:pt idx="10">
                  <c:v>0.25752508361204013</c:v>
                </c:pt>
                <c:pt idx="11">
                  <c:v>0.22073578595317725</c:v>
                </c:pt>
                <c:pt idx="12">
                  <c:v>0.31103678929765888</c:v>
                </c:pt>
                <c:pt idx="13">
                  <c:v>0.22742474916387961</c:v>
                </c:pt>
                <c:pt idx="14">
                  <c:v>0.27257525083612044</c:v>
                </c:pt>
                <c:pt idx="15">
                  <c:v>0.25919732441471571</c:v>
                </c:pt>
                <c:pt idx="16">
                  <c:v>0.30602006688963213</c:v>
                </c:pt>
                <c:pt idx="17">
                  <c:v>0.32107023411371238</c:v>
                </c:pt>
                <c:pt idx="18">
                  <c:v>0.37290969899665555</c:v>
                </c:pt>
                <c:pt idx="19">
                  <c:v>0.43812709030100333</c:v>
                </c:pt>
                <c:pt idx="20">
                  <c:v>0.33946488294314386</c:v>
                </c:pt>
                <c:pt idx="21">
                  <c:v>0.40468227424749165</c:v>
                </c:pt>
                <c:pt idx="22">
                  <c:v>0.43478260869565222</c:v>
                </c:pt>
                <c:pt idx="23">
                  <c:v>0.41973244147157196</c:v>
                </c:pt>
                <c:pt idx="24">
                  <c:v>0.38127090301003347</c:v>
                </c:pt>
                <c:pt idx="25">
                  <c:v>0.45652173913043481</c:v>
                </c:pt>
                <c:pt idx="26">
                  <c:v>0.52675585284280935</c:v>
                </c:pt>
                <c:pt idx="27">
                  <c:v>0.56354515050167231</c:v>
                </c:pt>
                <c:pt idx="28">
                  <c:v>0.54013377926421402</c:v>
                </c:pt>
                <c:pt idx="29">
                  <c:v>0.61204013377926425</c:v>
                </c:pt>
                <c:pt idx="30">
                  <c:v>0.61036789297658867</c:v>
                </c:pt>
                <c:pt idx="31">
                  <c:v>0.65384615384615385</c:v>
                </c:pt>
                <c:pt idx="32">
                  <c:v>0.61036789297658867</c:v>
                </c:pt>
                <c:pt idx="33">
                  <c:v>0.64046822742474918</c:v>
                </c:pt>
                <c:pt idx="34">
                  <c:v>0.6488294314381271</c:v>
                </c:pt>
                <c:pt idx="35">
                  <c:v>0.73913043478260876</c:v>
                </c:pt>
                <c:pt idx="36">
                  <c:v>0.76588628762541799</c:v>
                </c:pt>
                <c:pt idx="37">
                  <c:v>0.75083612040133785</c:v>
                </c:pt>
                <c:pt idx="38">
                  <c:v>0.89297658862876261</c:v>
                </c:pt>
                <c:pt idx="39">
                  <c:v>0.86789297658862874</c:v>
                </c:pt>
                <c:pt idx="40">
                  <c:v>0.85284280936454848</c:v>
                </c:pt>
                <c:pt idx="41">
                  <c:v>0.92474916387959871</c:v>
                </c:pt>
                <c:pt idx="42">
                  <c:v>0.91304347826086962</c:v>
                </c:pt>
                <c:pt idx="43">
                  <c:v>0.93812709030100339</c:v>
                </c:pt>
                <c:pt idx="44">
                  <c:v>0.96321070234113715</c:v>
                </c:pt>
                <c:pt idx="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7952"/>
        <c:axId val="114336128"/>
      </c:scatterChart>
      <c:valAx>
        <c:axId val="114317952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4336128"/>
        <c:crosses val="autoZero"/>
        <c:crossBetween val="midCat"/>
      </c:valAx>
      <c:valAx>
        <c:axId val="114336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43179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77"/>
          <c:y val="0.80353230140463028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HR_RER!$A$2:$A$35</c:f>
              <c:numCache>
                <c:formatCode>General</c:formatCode>
                <c:ptCount val="34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HR_RER!$B$2:$B$35</c:f>
              <c:numCache>
                <c:formatCode>General</c:formatCode>
                <c:ptCount val="34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3488"/>
        <c:axId val="114945024"/>
      </c:scatterChart>
      <c:valAx>
        <c:axId val="1149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45024"/>
        <c:crosses val="autoZero"/>
        <c:crossBetween val="midCat"/>
      </c:valAx>
      <c:valAx>
        <c:axId val="114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4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Heart Rate(x) vs RER(y)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160089127831832"/>
                  <c:y val="-5.9043610624704486E-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106</c:v>
                </c:pt>
                <c:pt idx="1">
                  <c:v>110</c:v>
                </c:pt>
                <c:pt idx="2">
                  <c:v>112</c:v>
                </c:pt>
                <c:pt idx="3">
                  <c:v>109</c:v>
                </c:pt>
                <c:pt idx="4">
                  <c:v>110</c:v>
                </c:pt>
                <c:pt idx="5">
                  <c:v>119</c:v>
                </c:pt>
                <c:pt idx="6">
                  <c:v>129</c:v>
                </c:pt>
                <c:pt idx="7">
                  <c:v>135</c:v>
                </c:pt>
                <c:pt idx="8">
                  <c:v>131</c:v>
                </c:pt>
                <c:pt idx="9">
                  <c:v>132</c:v>
                </c:pt>
                <c:pt idx="10">
                  <c:v>138</c:v>
                </c:pt>
                <c:pt idx="11">
                  <c:v>138</c:v>
                </c:pt>
                <c:pt idx="12">
                  <c:v>135</c:v>
                </c:pt>
                <c:pt idx="13">
                  <c:v>137</c:v>
                </c:pt>
                <c:pt idx="14">
                  <c:v>147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161</c:v>
                </c:pt>
                <c:pt idx="20">
                  <c:v>163</c:v>
                </c:pt>
                <c:pt idx="21">
                  <c:v>165</c:v>
                </c:pt>
                <c:pt idx="22">
                  <c:v>167</c:v>
                </c:pt>
                <c:pt idx="23">
                  <c:v>172</c:v>
                </c:pt>
                <c:pt idx="24">
                  <c:v>173</c:v>
                </c:pt>
                <c:pt idx="25">
                  <c:v>176</c:v>
                </c:pt>
                <c:pt idx="26">
                  <c:v>176</c:v>
                </c:pt>
                <c:pt idx="27">
                  <c:v>180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0.73</c:v>
                </c:pt>
                <c:pt idx="9">
                  <c:v>0.77</c:v>
                </c:pt>
                <c:pt idx="10">
                  <c:v>0.79</c:v>
                </c:pt>
                <c:pt idx="11">
                  <c:v>0.82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0.82</c:v>
                </c:pt>
                <c:pt idx="16">
                  <c:v>0.85</c:v>
                </c:pt>
                <c:pt idx="17">
                  <c:v>0.84</c:v>
                </c:pt>
                <c:pt idx="18">
                  <c:v>0.9</c:v>
                </c:pt>
                <c:pt idx="19">
                  <c:v>0.9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0.97</c:v>
                </c:pt>
                <c:pt idx="25">
                  <c:v>0.98</c:v>
                </c:pt>
                <c:pt idx="26">
                  <c:v>1</c:v>
                </c:pt>
                <c:pt idx="27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9536"/>
        <c:axId val="116291072"/>
      </c:scatterChart>
      <c:valAx>
        <c:axId val="116289536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6291072"/>
        <c:crosses val="autoZero"/>
        <c:crossBetween val="midCat"/>
      </c:valAx>
      <c:valAx>
        <c:axId val="116291072"/>
        <c:scaling>
          <c:orientation val="minMax"/>
          <c:min val="0.6000000000000000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628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74272664557411"/>
          <c:y val="0.76008936348344247"/>
          <c:w val="0.15925525925573503"/>
          <c:h val="7.684637183788756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latin typeface="Arial"/>
              </a:defRPr>
            </a:pPr>
            <a:r>
              <a:rPr lang="en-US" sz="1600" b="1" strike="noStrike" spc="-1">
                <a:latin typeface="Arial"/>
              </a:rPr>
              <a:t>Heart Rate vs % Fat/Carb Use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22243182117831"/>
                  <c:y val="0.1486739623385586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'HR_Fat-CHO-Ox(pct)'!$B$2:$B$49</c:f>
              <c:numCache>
                <c:formatCode>General</c:formatCode>
                <c:ptCount val="48"/>
                <c:pt idx="0">
                  <c:v>111</c:v>
                </c:pt>
                <c:pt idx="1">
                  <c:v>12</c:v>
                </c:pt>
                <c:pt idx="2">
                  <c:v>87</c:v>
                </c:pt>
                <c:pt idx="3">
                  <c:v>79</c:v>
                </c:pt>
                <c:pt idx="4">
                  <c:v>88</c:v>
                </c:pt>
                <c:pt idx="5">
                  <c:v>103</c:v>
                </c:pt>
                <c:pt idx="6">
                  <c:v>105</c:v>
                </c:pt>
                <c:pt idx="7">
                  <c:v>96</c:v>
                </c:pt>
                <c:pt idx="8">
                  <c:v>114</c:v>
                </c:pt>
                <c:pt idx="9">
                  <c:v>121</c:v>
                </c:pt>
                <c:pt idx="10">
                  <c:v>123</c:v>
                </c:pt>
                <c:pt idx="11">
                  <c:v>134</c:v>
                </c:pt>
                <c:pt idx="12">
                  <c:v>119</c:v>
                </c:pt>
                <c:pt idx="13">
                  <c:v>123</c:v>
                </c:pt>
                <c:pt idx="14">
                  <c:v>111</c:v>
                </c:pt>
                <c:pt idx="15">
                  <c:v>107</c:v>
                </c:pt>
                <c:pt idx="16">
                  <c:v>101</c:v>
                </c:pt>
                <c:pt idx="17">
                  <c:v>117</c:v>
                </c:pt>
                <c:pt idx="18">
                  <c:v>114</c:v>
                </c:pt>
                <c:pt idx="19">
                  <c:v>106</c:v>
                </c:pt>
                <c:pt idx="20">
                  <c:v>112</c:v>
                </c:pt>
                <c:pt idx="21">
                  <c:v>99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5">
                  <c:v>99</c:v>
                </c:pt>
                <c:pt idx="26">
                  <c:v>92</c:v>
                </c:pt>
                <c:pt idx="27">
                  <c:v>83</c:v>
                </c:pt>
                <c:pt idx="28">
                  <c:v>92</c:v>
                </c:pt>
                <c:pt idx="29">
                  <c:v>78</c:v>
                </c:pt>
                <c:pt idx="30">
                  <c:v>69</c:v>
                </c:pt>
                <c:pt idx="31">
                  <c:v>61</c:v>
                </c:pt>
                <c:pt idx="32">
                  <c:v>66</c:v>
                </c:pt>
                <c:pt idx="33">
                  <c:v>67</c:v>
                </c:pt>
                <c:pt idx="34">
                  <c:v>67</c:v>
                </c:pt>
                <c:pt idx="35">
                  <c:v>59</c:v>
                </c:pt>
                <c:pt idx="36">
                  <c:v>49</c:v>
                </c:pt>
                <c:pt idx="37">
                  <c:v>53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30</c:v>
                </c:pt>
                <c:pt idx="42">
                  <c:v>28</c:v>
                </c:pt>
                <c:pt idx="43">
                  <c:v>22</c:v>
                </c:pt>
                <c:pt idx="44">
                  <c:v>10</c:v>
                </c:pt>
                <c:pt idx="45">
                  <c:v>5</c:v>
                </c:pt>
                <c:pt idx="46">
                  <c:v>1</c:v>
                </c:pt>
                <c:pt idx="47">
                  <c:v>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%CHO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731660936501659"/>
                  <c:y val="-0.10767669386595217"/>
                </c:manualLayout>
              </c:layout>
              <c:numFmt formatCode="General" sourceLinked="0"/>
            </c:trendlineLbl>
          </c:trendline>
          <c:xVal>
            <c:numRef>
              <c:f>'HR_Fat-CHO-Ox(pct)'!$A$2:$A$49</c:f>
              <c:numCache>
                <c:formatCode>General</c:formatCode>
                <c:ptCount val="48"/>
                <c:pt idx="0">
                  <c:v>78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74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88</c:v>
                </c:pt>
                <c:pt idx="9">
                  <c:v>88</c:v>
                </c:pt>
                <c:pt idx="10">
                  <c:v>80</c:v>
                </c:pt>
                <c:pt idx="11">
                  <c:v>86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99</c:v>
                </c:pt>
                <c:pt idx="16">
                  <c:v>106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  <c:pt idx="20">
                  <c:v>106</c:v>
                </c:pt>
                <c:pt idx="21">
                  <c:v>110</c:v>
                </c:pt>
                <c:pt idx="22">
                  <c:v>112</c:v>
                </c:pt>
                <c:pt idx="23">
                  <c:v>109</c:v>
                </c:pt>
                <c:pt idx="24">
                  <c:v>110</c:v>
                </c:pt>
                <c:pt idx="25">
                  <c:v>119</c:v>
                </c:pt>
                <c:pt idx="26">
                  <c:v>129</c:v>
                </c:pt>
                <c:pt idx="27">
                  <c:v>135</c:v>
                </c:pt>
                <c:pt idx="28">
                  <c:v>131</c:v>
                </c:pt>
                <c:pt idx="29">
                  <c:v>132</c:v>
                </c:pt>
                <c:pt idx="30">
                  <c:v>138</c:v>
                </c:pt>
                <c:pt idx="31">
                  <c:v>138</c:v>
                </c:pt>
                <c:pt idx="32">
                  <c:v>135</c:v>
                </c:pt>
                <c:pt idx="33">
                  <c:v>137</c:v>
                </c:pt>
                <c:pt idx="34">
                  <c:v>147</c:v>
                </c:pt>
                <c:pt idx="35">
                  <c:v>150</c:v>
                </c:pt>
                <c:pt idx="36">
                  <c:v>155</c:v>
                </c:pt>
                <c:pt idx="37">
                  <c:v>158</c:v>
                </c:pt>
                <c:pt idx="38">
                  <c:v>161</c:v>
                </c:pt>
                <c:pt idx="39">
                  <c:v>161</c:v>
                </c:pt>
                <c:pt idx="40">
                  <c:v>163</c:v>
                </c:pt>
                <c:pt idx="41">
                  <c:v>165</c:v>
                </c:pt>
                <c:pt idx="42">
                  <c:v>167</c:v>
                </c:pt>
                <c:pt idx="43">
                  <c:v>172</c:v>
                </c:pt>
                <c:pt idx="44">
                  <c:v>173</c:v>
                </c:pt>
                <c:pt idx="45">
                  <c:v>176</c:v>
                </c:pt>
                <c:pt idx="46">
                  <c:v>176</c:v>
                </c:pt>
                <c:pt idx="47">
                  <c:v>180</c:v>
                </c:pt>
              </c:numCache>
            </c:numRef>
          </c:xVal>
          <c:yVal>
            <c:numRef>
              <c:f>'HR_Fat-CHO-Ox(pct)'!$C$2:$C$49</c:f>
              <c:numCache>
                <c:formatCode>General</c:formatCode>
                <c:ptCount val="48"/>
                <c:pt idx="0">
                  <c:v>-11</c:v>
                </c:pt>
                <c:pt idx="1">
                  <c:v>88</c:v>
                </c:pt>
                <c:pt idx="2">
                  <c:v>13</c:v>
                </c:pt>
                <c:pt idx="3">
                  <c:v>21</c:v>
                </c:pt>
                <c:pt idx="4">
                  <c:v>12</c:v>
                </c:pt>
                <c:pt idx="5">
                  <c:v>-3</c:v>
                </c:pt>
                <c:pt idx="6">
                  <c:v>-5</c:v>
                </c:pt>
                <c:pt idx="7">
                  <c:v>4</c:v>
                </c:pt>
                <c:pt idx="8">
                  <c:v>-14</c:v>
                </c:pt>
                <c:pt idx="9">
                  <c:v>-21</c:v>
                </c:pt>
                <c:pt idx="10">
                  <c:v>-23</c:v>
                </c:pt>
                <c:pt idx="11">
                  <c:v>-34</c:v>
                </c:pt>
                <c:pt idx="12">
                  <c:v>-19</c:v>
                </c:pt>
                <c:pt idx="13">
                  <c:v>-23</c:v>
                </c:pt>
                <c:pt idx="14">
                  <c:v>-11</c:v>
                </c:pt>
                <c:pt idx="15">
                  <c:v>-7</c:v>
                </c:pt>
                <c:pt idx="16">
                  <c:v>-1</c:v>
                </c:pt>
                <c:pt idx="17">
                  <c:v>-17</c:v>
                </c:pt>
                <c:pt idx="18">
                  <c:v>-14</c:v>
                </c:pt>
                <c:pt idx="19">
                  <c:v>-6</c:v>
                </c:pt>
                <c:pt idx="20">
                  <c:v>-12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17</c:v>
                </c:pt>
                <c:pt idx="28">
                  <c:v>8</c:v>
                </c:pt>
                <c:pt idx="29">
                  <c:v>22</c:v>
                </c:pt>
                <c:pt idx="30">
                  <c:v>31</c:v>
                </c:pt>
                <c:pt idx="31">
                  <c:v>39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41</c:v>
                </c:pt>
                <c:pt idx="36">
                  <c:v>51</c:v>
                </c:pt>
                <c:pt idx="37">
                  <c:v>47</c:v>
                </c:pt>
                <c:pt idx="38">
                  <c:v>67</c:v>
                </c:pt>
                <c:pt idx="39">
                  <c:v>67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3">
                  <c:v>78</c:v>
                </c:pt>
                <c:pt idx="44">
                  <c:v>90</c:v>
                </c:pt>
                <c:pt idx="45">
                  <c:v>95</c:v>
                </c:pt>
                <c:pt idx="46">
                  <c:v>99</c:v>
                </c:pt>
                <c:pt idx="4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0176"/>
        <c:axId val="127824640"/>
      </c:scatterChart>
      <c:valAx>
        <c:axId val="127810176"/>
        <c:scaling>
          <c:orientation val="minMax"/>
          <c:min val="6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Heart Rate (bpm)</a:t>
                </a:r>
              </a:p>
            </c:rich>
          </c:tx>
          <c:layout>
            <c:manualLayout>
              <c:xMode val="edge"/>
              <c:yMode val="edge"/>
              <c:x val="0.68334220748268271"/>
              <c:y val="0.75631093016916917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824640"/>
        <c:crosses val="autoZero"/>
        <c:crossBetween val="midCat"/>
      </c:valAx>
      <c:valAx>
        <c:axId val="127824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 fat/carbs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810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0304991835782609"/>
          <c:y val="0.77725351009969201"/>
          <c:w val="0.14918484599547671"/>
          <c:h val="0.12567519761527798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%VO2max vs Fat Oxidation Rate (g/min)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080712968108326"/>
                  <c:y val="4.184726153943747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'PerVO2max_Fat(g)'!$A$2:$A$52</c:f>
              <c:numCache>
                <c:formatCode>General</c:formatCode>
                <c:ptCount val="51"/>
                <c:pt idx="0">
                  <c:v>7.3578595317725759E-2</c:v>
                </c:pt>
                <c:pt idx="1">
                  <c:v>7.8595317725752512E-2</c:v>
                </c:pt>
                <c:pt idx="2">
                  <c:v>7.0234113712374591E-2</c:v>
                </c:pt>
                <c:pt idx="3">
                  <c:v>8.1939799331103694E-2</c:v>
                </c:pt>
                <c:pt idx="4">
                  <c:v>8.1939799331103694E-2</c:v>
                </c:pt>
                <c:pt idx="5">
                  <c:v>9.1973244147157199E-2</c:v>
                </c:pt>
                <c:pt idx="6">
                  <c:v>0.14046822742474918</c:v>
                </c:pt>
                <c:pt idx="7">
                  <c:v>0.16722408026755853</c:v>
                </c:pt>
                <c:pt idx="8">
                  <c:v>0.13043478260869565</c:v>
                </c:pt>
                <c:pt idx="9">
                  <c:v>0.13377926421404682</c:v>
                </c:pt>
                <c:pt idx="10">
                  <c:v>0.1020066889632107</c:v>
                </c:pt>
                <c:pt idx="11">
                  <c:v>0.12876254180602006</c:v>
                </c:pt>
                <c:pt idx="12">
                  <c:v>0.1387959866220736</c:v>
                </c:pt>
                <c:pt idx="13">
                  <c:v>9.1973244147157199E-2</c:v>
                </c:pt>
                <c:pt idx="14">
                  <c:v>0.21070234113712374</c:v>
                </c:pt>
                <c:pt idx="15">
                  <c:v>0.25752508361204013</c:v>
                </c:pt>
                <c:pt idx="16">
                  <c:v>0.22073578595317725</c:v>
                </c:pt>
                <c:pt idx="17">
                  <c:v>0.31103678929765888</c:v>
                </c:pt>
                <c:pt idx="18">
                  <c:v>0.22742474916387961</c:v>
                </c:pt>
                <c:pt idx="19">
                  <c:v>0.27257525083612044</c:v>
                </c:pt>
                <c:pt idx="20">
                  <c:v>0.25919732441471571</c:v>
                </c:pt>
                <c:pt idx="21">
                  <c:v>0.30602006688963213</c:v>
                </c:pt>
                <c:pt idx="22">
                  <c:v>0.32107023411371238</c:v>
                </c:pt>
                <c:pt idx="23">
                  <c:v>0.37290969899665555</c:v>
                </c:pt>
                <c:pt idx="24">
                  <c:v>0.43812709030100333</c:v>
                </c:pt>
                <c:pt idx="25">
                  <c:v>0.33946488294314386</c:v>
                </c:pt>
                <c:pt idx="26">
                  <c:v>0.40468227424749165</c:v>
                </c:pt>
                <c:pt idx="27">
                  <c:v>0.43478260869565222</c:v>
                </c:pt>
                <c:pt idx="28">
                  <c:v>0.41973244147157196</c:v>
                </c:pt>
                <c:pt idx="29">
                  <c:v>0.38127090301003347</c:v>
                </c:pt>
                <c:pt idx="30">
                  <c:v>0.45652173913043481</c:v>
                </c:pt>
                <c:pt idx="31">
                  <c:v>0.52675585284280935</c:v>
                </c:pt>
                <c:pt idx="32">
                  <c:v>0.56354515050167231</c:v>
                </c:pt>
                <c:pt idx="33">
                  <c:v>0.54013377926421402</c:v>
                </c:pt>
                <c:pt idx="34">
                  <c:v>0.61204013377926425</c:v>
                </c:pt>
                <c:pt idx="35">
                  <c:v>0.61036789297658867</c:v>
                </c:pt>
                <c:pt idx="36">
                  <c:v>0.65384615384615385</c:v>
                </c:pt>
                <c:pt idx="37">
                  <c:v>0.61036789297658867</c:v>
                </c:pt>
                <c:pt idx="38">
                  <c:v>0.64046822742474918</c:v>
                </c:pt>
                <c:pt idx="39">
                  <c:v>0.6488294314381271</c:v>
                </c:pt>
                <c:pt idx="40">
                  <c:v>0.73913043478260876</c:v>
                </c:pt>
                <c:pt idx="41">
                  <c:v>0.76588628762541799</c:v>
                </c:pt>
                <c:pt idx="42">
                  <c:v>0.75083612040133785</c:v>
                </c:pt>
                <c:pt idx="43">
                  <c:v>0.89297658862876261</c:v>
                </c:pt>
                <c:pt idx="44">
                  <c:v>0.86789297658862874</c:v>
                </c:pt>
                <c:pt idx="45">
                  <c:v>0.85284280936454848</c:v>
                </c:pt>
                <c:pt idx="46">
                  <c:v>0.92474916387959871</c:v>
                </c:pt>
                <c:pt idx="47">
                  <c:v>0.91304347826086962</c:v>
                </c:pt>
                <c:pt idx="48">
                  <c:v>0.93812709030100339</c:v>
                </c:pt>
                <c:pt idx="49">
                  <c:v>0.96321070234113715</c:v>
                </c:pt>
                <c:pt idx="50">
                  <c:v>1</c:v>
                </c:pt>
              </c:numCache>
            </c:numRef>
          </c:xVal>
          <c:yVal>
            <c:numRef>
              <c:f>'PerVO2max_Fat(g)'!$B$2:$B$52</c:f>
              <c:numCache>
                <c:formatCode>0.00</c:formatCode>
                <c:ptCount val="51"/>
                <c:pt idx="0">
                  <c:v>0.28252313600000001</c:v>
                </c:pt>
                <c:pt idx="1">
                  <c:v>0.31019675200000002</c:v>
                </c:pt>
                <c:pt idx="2">
                  <c:v>0.28400697599999991</c:v>
                </c:pt>
                <c:pt idx="3">
                  <c:v>0.32985763200000001</c:v>
                </c:pt>
                <c:pt idx="4">
                  <c:v>0.33773500799999995</c:v>
                </c:pt>
                <c:pt idx="5">
                  <c:v>0.36919180799999995</c:v>
                </c:pt>
                <c:pt idx="6">
                  <c:v>0.53656512000000012</c:v>
                </c:pt>
                <c:pt idx="7">
                  <c:v>6.9937919999999987E-2</c:v>
                </c:pt>
                <c:pt idx="8">
                  <c:v>0.40027516800000001</c:v>
                </c:pt>
                <c:pt idx="9">
                  <c:v>0.37115084800000003</c:v>
                </c:pt>
                <c:pt idx="10">
                  <c:v>0.31195366400000002</c:v>
                </c:pt>
                <c:pt idx="11">
                  <c:v>0.4694657599999999</c:v>
                </c:pt>
                <c:pt idx="12">
                  <c:v>0.50876279999999996</c:v>
                </c:pt>
                <c:pt idx="13">
                  <c:v>0.30989721600000003</c:v>
                </c:pt>
                <c:pt idx="14">
                  <c:v>0.83733091200000009</c:v>
                </c:pt>
                <c:pt idx="15">
                  <c:v>1.0721568000000001</c:v>
                </c:pt>
                <c:pt idx="16">
                  <c:v>0.93547896000000008</c:v>
                </c:pt>
                <c:pt idx="17">
                  <c:v>1.4342759679999999</c:v>
                </c:pt>
                <c:pt idx="18">
                  <c:v>0.93363782400000028</c:v>
                </c:pt>
                <c:pt idx="19">
                  <c:v>1.1534546399999999</c:v>
                </c:pt>
                <c:pt idx="20">
                  <c:v>0.99883660799999996</c:v>
                </c:pt>
                <c:pt idx="21">
                  <c:v>1.1405977439999999</c:v>
                </c:pt>
                <c:pt idx="22">
                  <c:v>1.1320079999999999</c:v>
                </c:pt>
                <c:pt idx="23">
                  <c:v>1.5154776000000003</c:v>
                </c:pt>
                <c:pt idx="24">
                  <c:v>1.7338670399999996</c:v>
                </c:pt>
                <c:pt idx="25">
                  <c:v>1.2484629119999999</c:v>
                </c:pt>
                <c:pt idx="26">
                  <c:v>1.570496256</c:v>
                </c:pt>
                <c:pt idx="27">
                  <c:v>1.5125996159999997</c:v>
                </c:pt>
                <c:pt idx="28">
                  <c:v>1.371620544</c:v>
                </c:pt>
                <c:pt idx="29">
                  <c:v>1.245655392</c:v>
                </c:pt>
                <c:pt idx="30">
                  <c:v>1.5422791679999996</c:v>
                </c:pt>
                <c:pt idx="31">
                  <c:v>1.8240171839999999</c:v>
                </c:pt>
                <c:pt idx="32">
                  <c:v>1.8207006080000001</c:v>
                </c:pt>
                <c:pt idx="33">
                  <c:v>1.5875243999999997</c:v>
                </c:pt>
                <c:pt idx="34">
                  <c:v>1.9799253759999995</c:v>
                </c:pt>
                <c:pt idx="35">
                  <c:v>1.68841296</c:v>
                </c:pt>
                <c:pt idx="36">
                  <c:v>1.6058176799999999</c:v>
                </c:pt>
                <c:pt idx="37">
                  <c:v>1.33572432</c:v>
                </c:pt>
                <c:pt idx="38">
                  <c:v>1.5092563200000002</c:v>
                </c:pt>
                <c:pt idx="39">
                  <c:v>1.5526204799999996</c:v>
                </c:pt>
                <c:pt idx="40">
                  <c:v>1.7678351999999997</c:v>
                </c:pt>
                <c:pt idx="41">
                  <c:v>1.6228455039999998</c:v>
                </c:pt>
                <c:pt idx="42">
                  <c:v>1.3305146399999999</c:v>
                </c:pt>
                <c:pt idx="43">
                  <c:v>1.7058435839999995</c:v>
                </c:pt>
                <c:pt idx="44">
                  <c:v>1.0482595199999998</c:v>
                </c:pt>
                <c:pt idx="45">
                  <c:v>1.03018608</c:v>
                </c:pt>
                <c:pt idx="46">
                  <c:v>1.01627136</c:v>
                </c:pt>
                <c:pt idx="47">
                  <c:v>1.0045089599999999</c:v>
                </c:pt>
                <c:pt idx="48">
                  <c:v>0.96388947199999997</c:v>
                </c:pt>
                <c:pt idx="49">
                  <c:v>0.78153609599999996</c:v>
                </c:pt>
                <c:pt idx="50">
                  <c:v>0.37192895999999992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9216"/>
        <c:axId val="127779584"/>
      </c:scatterChart>
      <c:valAx>
        <c:axId val="127769216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779584"/>
        <c:crosses val="autoZero"/>
        <c:crossBetween val="midCat"/>
      </c:valAx>
      <c:valAx>
        <c:axId val="127779584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/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Fat oxid (g/min)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769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5907868308668318"/>
          <c:y val="0.75703086963072219"/>
          <c:w val="0.181095527433871"/>
          <c:h val="5.6463672459134702E-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%VO2max vs Fat and Carb Oxidation (kCal/min)</a:t>
            </a:r>
          </a:p>
        </c:rich>
      </c:tx>
      <c:layout>
        <c:manualLayout>
          <c:xMode val="edge"/>
          <c:yMode val="edge"/>
          <c:x val="4.4811145049541798E-2"/>
          <c:y val="2.70865335381463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'PerVO2max_CHO-FAT(c)'!$B$2:$B$48</c:f>
              <c:numCache>
                <c:formatCode>0.000</c:formatCode>
                <c:ptCount val="47"/>
                <c:pt idx="0">
                  <c:v>3.0396150719999997</c:v>
                </c:pt>
                <c:pt idx="1">
                  <c:v>3.3227262719999997</c:v>
                </c:pt>
                <c:pt idx="2">
                  <c:v>4.8290860800000006</c:v>
                </c:pt>
                <c:pt idx="3">
                  <c:v>0.62944127999999988</c:v>
                </c:pt>
                <c:pt idx="4">
                  <c:v>3.602476512</c:v>
                </c:pt>
                <c:pt idx="5">
                  <c:v>3.3403576320000004</c:v>
                </c:pt>
                <c:pt idx="6">
                  <c:v>2.807582976</c:v>
                </c:pt>
                <c:pt idx="7">
                  <c:v>4.225191839999999</c:v>
                </c:pt>
                <c:pt idx="8">
                  <c:v>4.5788652000000001</c:v>
                </c:pt>
                <c:pt idx="9">
                  <c:v>2.7890749440000002</c:v>
                </c:pt>
                <c:pt idx="10">
                  <c:v>7.5359782080000004</c:v>
                </c:pt>
                <c:pt idx="11">
                  <c:v>9.6494112000000012</c:v>
                </c:pt>
                <c:pt idx="12">
                  <c:v>8.4193106400000008</c:v>
                </c:pt>
                <c:pt idx="13">
                  <c:v>12.908483711999999</c:v>
                </c:pt>
                <c:pt idx="14">
                  <c:v>8.4027404160000021</c:v>
                </c:pt>
                <c:pt idx="15">
                  <c:v>10.381091759999999</c:v>
                </c:pt>
                <c:pt idx="16">
                  <c:v>8.9895294719999992</c:v>
                </c:pt>
                <c:pt idx="17">
                  <c:v>10.265379696</c:v>
                </c:pt>
                <c:pt idx="18">
                  <c:v>10.188071999999998</c:v>
                </c:pt>
                <c:pt idx="19">
                  <c:v>13.639298400000003</c:v>
                </c:pt>
                <c:pt idx="20">
                  <c:v>15.604803359999996</c:v>
                </c:pt>
                <c:pt idx="21">
                  <c:v>11.236166208</c:v>
                </c:pt>
                <c:pt idx="22">
                  <c:v>14.134466304</c:v>
                </c:pt>
                <c:pt idx="23">
                  <c:v>13.613396543999997</c:v>
                </c:pt>
                <c:pt idx="24">
                  <c:v>12.344584896000001</c:v>
                </c:pt>
                <c:pt idx="25">
                  <c:v>11.210898528</c:v>
                </c:pt>
                <c:pt idx="26">
                  <c:v>13.880512511999997</c:v>
                </c:pt>
                <c:pt idx="27">
                  <c:v>16.416154656</c:v>
                </c:pt>
                <c:pt idx="28">
                  <c:v>16.386305472</c:v>
                </c:pt>
                <c:pt idx="29">
                  <c:v>14.287719599999997</c:v>
                </c:pt>
                <c:pt idx="30">
                  <c:v>17.819328383999995</c:v>
                </c:pt>
                <c:pt idx="31">
                  <c:v>15.195716639999999</c:v>
                </c:pt>
                <c:pt idx="32">
                  <c:v>14.452359119999999</c:v>
                </c:pt>
                <c:pt idx="33">
                  <c:v>12.02151888</c:v>
                </c:pt>
                <c:pt idx="34">
                  <c:v>13.583306880000002</c:v>
                </c:pt>
                <c:pt idx="35">
                  <c:v>13.973584319999997</c:v>
                </c:pt>
                <c:pt idx="36">
                  <c:v>15.910516799999998</c:v>
                </c:pt>
                <c:pt idx="37">
                  <c:v>14.605609535999999</c:v>
                </c:pt>
                <c:pt idx="38">
                  <c:v>11.974631759999999</c:v>
                </c:pt>
                <c:pt idx="39">
                  <c:v>15.352592255999996</c:v>
                </c:pt>
                <c:pt idx="40">
                  <c:v>9.4343356799999984</c:v>
                </c:pt>
                <c:pt idx="41">
                  <c:v>9.27167472</c:v>
                </c:pt>
                <c:pt idx="42">
                  <c:v>9.1464422399999989</c:v>
                </c:pt>
                <c:pt idx="43">
                  <c:v>9.0405806399999999</c:v>
                </c:pt>
                <c:pt idx="44">
                  <c:v>8.6750052479999997</c:v>
                </c:pt>
                <c:pt idx="45">
                  <c:v>7.0338248639999996</c:v>
                </c:pt>
                <c:pt idx="46">
                  <c:v>3.3473606399999993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'PerVO2max_CHO-FAT(c)'!$A$2:$A$48</c:f>
              <c:numCache>
                <c:formatCode>0.00%</c:formatCode>
                <c:ptCount val="47"/>
                <c:pt idx="0">
                  <c:v>8.1939799331103694E-2</c:v>
                </c:pt>
                <c:pt idx="1">
                  <c:v>9.1973244147157199E-2</c:v>
                </c:pt>
                <c:pt idx="2">
                  <c:v>0.14046822742474918</c:v>
                </c:pt>
                <c:pt idx="3">
                  <c:v>0.16722408026755853</c:v>
                </c:pt>
                <c:pt idx="4">
                  <c:v>0.13043478260869565</c:v>
                </c:pt>
                <c:pt idx="5">
                  <c:v>0.13377926421404682</c:v>
                </c:pt>
                <c:pt idx="6">
                  <c:v>0.1020066889632107</c:v>
                </c:pt>
                <c:pt idx="7">
                  <c:v>0.12876254180602006</c:v>
                </c:pt>
                <c:pt idx="8">
                  <c:v>0.1387959866220736</c:v>
                </c:pt>
                <c:pt idx="9">
                  <c:v>9.1973244147157199E-2</c:v>
                </c:pt>
                <c:pt idx="10">
                  <c:v>0.21070234113712374</c:v>
                </c:pt>
                <c:pt idx="11">
                  <c:v>0.25752508361204013</c:v>
                </c:pt>
                <c:pt idx="12">
                  <c:v>0.22073578595317725</c:v>
                </c:pt>
                <c:pt idx="13">
                  <c:v>0.31103678929765888</c:v>
                </c:pt>
                <c:pt idx="14">
                  <c:v>0.22742474916387961</c:v>
                </c:pt>
                <c:pt idx="15">
                  <c:v>0.27257525083612044</c:v>
                </c:pt>
                <c:pt idx="16">
                  <c:v>0.25919732441471571</c:v>
                </c:pt>
                <c:pt idx="17">
                  <c:v>0.30602006688963213</c:v>
                </c:pt>
                <c:pt idx="18">
                  <c:v>0.32107023411371238</c:v>
                </c:pt>
                <c:pt idx="19">
                  <c:v>0.37290969899665555</c:v>
                </c:pt>
                <c:pt idx="20">
                  <c:v>0.43812709030100333</c:v>
                </c:pt>
                <c:pt idx="21">
                  <c:v>0.33946488294314386</c:v>
                </c:pt>
                <c:pt idx="22">
                  <c:v>0.40468227424749165</c:v>
                </c:pt>
                <c:pt idx="23">
                  <c:v>0.43478260869565222</c:v>
                </c:pt>
                <c:pt idx="24">
                  <c:v>0.41973244147157196</c:v>
                </c:pt>
                <c:pt idx="25">
                  <c:v>0.38127090301003347</c:v>
                </c:pt>
                <c:pt idx="26">
                  <c:v>0.45652173913043481</c:v>
                </c:pt>
                <c:pt idx="27">
                  <c:v>0.52675585284280935</c:v>
                </c:pt>
                <c:pt idx="28">
                  <c:v>0.56354515050167231</c:v>
                </c:pt>
                <c:pt idx="29">
                  <c:v>0.54013377926421402</c:v>
                </c:pt>
                <c:pt idx="30">
                  <c:v>0.61204013377926425</c:v>
                </c:pt>
                <c:pt idx="31">
                  <c:v>0.61036789297658867</c:v>
                </c:pt>
                <c:pt idx="32">
                  <c:v>0.65384615384615385</c:v>
                </c:pt>
                <c:pt idx="33">
                  <c:v>0.61036789297658867</c:v>
                </c:pt>
                <c:pt idx="34">
                  <c:v>0.64046822742474918</c:v>
                </c:pt>
                <c:pt idx="35">
                  <c:v>0.6488294314381271</c:v>
                </c:pt>
                <c:pt idx="36">
                  <c:v>0.73913043478260876</c:v>
                </c:pt>
                <c:pt idx="37">
                  <c:v>0.76588628762541799</c:v>
                </c:pt>
                <c:pt idx="38">
                  <c:v>0.75083612040133785</c:v>
                </c:pt>
                <c:pt idx="39">
                  <c:v>0.89297658862876261</c:v>
                </c:pt>
                <c:pt idx="40">
                  <c:v>0.86789297658862874</c:v>
                </c:pt>
                <c:pt idx="41">
                  <c:v>0.85284280936454848</c:v>
                </c:pt>
                <c:pt idx="42">
                  <c:v>0.92474916387959871</c:v>
                </c:pt>
                <c:pt idx="43">
                  <c:v>0.91304347826086962</c:v>
                </c:pt>
                <c:pt idx="44">
                  <c:v>0.93812709030100339</c:v>
                </c:pt>
                <c:pt idx="45">
                  <c:v>0.96321070234113715</c:v>
                </c:pt>
                <c:pt idx="46">
                  <c:v>1</c:v>
                </c:pt>
              </c:numCache>
            </c:numRef>
          </c:xVal>
          <c:yVal>
            <c:numRef>
              <c:f>'PerVO2max_CHO-FAT(c)'!$C$2:$C$48</c:f>
              <c:numCache>
                <c:formatCode>0.000</c:formatCode>
                <c:ptCount val="47"/>
                <c:pt idx="0">
                  <c:v>-0.44165347199999994</c:v>
                </c:pt>
                <c:pt idx="1">
                  <c:v>-0.45830707199999998</c:v>
                </c:pt>
                <c:pt idx="2">
                  <c:v>-0.47855808000000011</c:v>
                </c:pt>
                <c:pt idx="3">
                  <c:v>4.6159027199999993</c:v>
                </c:pt>
                <c:pt idx="4">
                  <c:v>0.53830108799999998</c:v>
                </c:pt>
                <c:pt idx="5">
                  <c:v>0.88794316800000006</c:v>
                </c:pt>
                <c:pt idx="6">
                  <c:v>0.38285222400000002</c:v>
                </c:pt>
                <c:pt idx="7">
                  <c:v>-0.12306383999999998</c:v>
                </c:pt>
                <c:pt idx="8">
                  <c:v>-0.21804120000000002</c:v>
                </c:pt>
                <c:pt idx="9">
                  <c:v>0.116211456</c:v>
                </c:pt>
                <c:pt idx="10">
                  <c:v>-0.92547100799999993</c:v>
                </c:pt>
                <c:pt idx="11">
                  <c:v>-1.6746912</c:v>
                </c:pt>
                <c:pt idx="12">
                  <c:v>-1.5743426400000002</c:v>
                </c:pt>
                <c:pt idx="13">
                  <c:v>-3.2752869120000003</c:v>
                </c:pt>
                <c:pt idx="14">
                  <c:v>-1.3416140160000001</c:v>
                </c:pt>
                <c:pt idx="15">
                  <c:v>-1.94117976</c:v>
                </c:pt>
                <c:pt idx="16">
                  <c:v>-0.89085427199999989</c:v>
                </c:pt>
                <c:pt idx="17">
                  <c:v>-0.67156689600000008</c:v>
                </c:pt>
                <c:pt idx="18">
                  <c:v>-0.10087199999999998</c:v>
                </c:pt>
                <c:pt idx="19">
                  <c:v>-1.9817784000000003</c:v>
                </c:pt>
                <c:pt idx="20">
                  <c:v>-1.9163793599999996</c:v>
                </c:pt>
                <c:pt idx="21">
                  <c:v>-0.63600940800000005</c:v>
                </c:pt>
                <c:pt idx="22">
                  <c:v>-1.514407104</c:v>
                </c:pt>
                <c:pt idx="23">
                  <c:v>0.13750905599999996</c:v>
                </c:pt>
                <c:pt idx="24">
                  <c:v>0.92916230399999999</c:v>
                </c:pt>
                <c:pt idx="25">
                  <c:v>0.84383107199999996</c:v>
                </c:pt>
                <c:pt idx="26">
                  <c:v>0.57835468799999989</c:v>
                </c:pt>
                <c:pt idx="27">
                  <c:v>0.16581974399999999</c:v>
                </c:pt>
                <c:pt idx="28">
                  <c:v>1.4248961280000001</c:v>
                </c:pt>
                <c:pt idx="29">
                  <c:v>2.9264003999999995</c:v>
                </c:pt>
                <c:pt idx="30">
                  <c:v>1.5495068159999996</c:v>
                </c:pt>
                <c:pt idx="31">
                  <c:v>4.2859713599999996</c:v>
                </c:pt>
                <c:pt idx="32">
                  <c:v>6.4930888800000002</c:v>
                </c:pt>
                <c:pt idx="33">
                  <c:v>7.6858891200000006</c:v>
                </c:pt>
                <c:pt idx="34">
                  <c:v>6.9974611200000005</c:v>
                </c:pt>
                <c:pt idx="35">
                  <c:v>6.8825116799999986</c:v>
                </c:pt>
                <c:pt idx="36">
                  <c:v>7.8365231999999994</c:v>
                </c:pt>
                <c:pt idx="37">
                  <c:v>10.149660863999999</c:v>
                </c:pt>
                <c:pt idx="38">
                  <c:v>12.463392239999997</c:v>
                </c:pt>
                <c:pt idx="39">
                  <c:v>13.614562943999998</c:v>
                </c:pt>
                <c:pt idx="40">
                  <c:v>19.154560319999995</c:v>
                </c:pt>
                <c:pt idx="41">
                  <c:v>18.824309279999998</c:v>
                </c:pt>
                <c:pt idx="42">
                  <c:v>21.341698559999994</c:v>
                </c:pt>
                <c:pt idx="43">
                  <c:v>21.09468816</c:v>
                </c:pt>
                <c:pt idx="44">
                  <c:v>22.307156351999996</c:v>
                </c:pt>
                <c:pt idx="45">
                  <c:v>24.938106335999997</c:v>
                </c:pt>
                <c:pt idx="46">
                  <c:v>30.126245759999993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384"/>
        <c:axId val="127926656"/>
      </c:scatterChart>
      <c:valAx>
        <c:axId val="1279203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%VO2max 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926656"/>
        <c:crosses val="autoZero"/>
        <c:crossBetween val="midCat"/>
      </c:valAx>
      <c:valAx>
        <c:axId val="127926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latin typeface="Arial"/>
                  </a:defRPr>
                </a:pPr>
                <a:r>
                  <a:rPr lang="en-US" sz="1200" b="1" strike="noStrike" spc="-1">
                    <a:latin typeface="Arial"/>
                  </a:rPr>
                  <a:t>Fat and Carb Oxidation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792038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2667038682787369"/>
          <c:y val="0.11722435107887415"/>
          <c:w val="0.31052337493015503"/>
          <c:h val="0.15848225715602399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0618007855399E-2"/>
          <c:y val="2.1817772195670767E-2"/>
          <c:w val="0.91329364680478775"/>
          <c:h val="0.95636445560865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6614560413990807"/>
                  <c:y val="0.13028516829897518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'HR_CHO-FAT(c)'!$B$2:$B$55</c:f>
              <c:numCache>
                <c:formatCode>0.00</c:formatCode>
                <c:ptCount val="54"/>
                <c:pt idx="0">
                  <c:v>2.807582976</c:v>
                </c:pt>
                <c:pt idx="1">
                  <c:v>4.225191839999999</c:v>
                </c:pt>
                <c:pt idx="2">
                  <c:v>4.5788652000000001</c:v>
                </c:pt>
                <c:pt idx="3">
                  <c:v>2.7890749440000002</c:v>
                </c:pt>
                <c:pt idx="4">
                  <c:v>7.5359782080000004</c:v>
                </c:pt>
                <c:pt idx="5">
                  <c:v>9.6494112000000012</c:v>
                </c:pt>
                <c:pt idx="6">
                  <c:v>8.4193106400000008</c:v>
                </c:pt>
                <c:pt idx="7">
                  <c:v>12.908483711999999</c:v>
                </c:pt>
                <c:pt idx="8">
                  <c:v>8.4027404160000021</c:v>
                </c:pt>
                <c:pt idx="9">
                  <c:v>10.381091759999999</c:v>
                </c:pt>
                <c:pt idx="10">
                  <c:v>8.9895294719999992</c:v>
                </c:pt>
                <c:pt idx="11">
                  <c:v>10.265379696</c:v>
                </c:pt>
                <c:pt idx="12">
                  <c:v>10.188071999999998</c:v>
                </c:pt>
                <c:pt idx="13">
                  <c:v>13.639298400000003</c:v>
                </c:pt>
                <c:pt idx="14">
                  <c:v>15.604803359999996</c:v>
                </c:pt>
                <c:pt idx="15">
                  <c:v>11.236166208</c:v>
                </c:pt>
                <c:pt idx="16">
                  <c:v>14.134466304</c:v>
                </c:pt>
                <c:pt idx="17">
                  <c:v>13.613396543999997</c:v>
                </c:pt>
                <c:pt idx="18">
                  <c:v>12.344584896000001</c:v>
                </c:pt>
                <c:pt idx="19">
                  <c:v>11.210898528</c:v>
                </c:pt>
                <c:pt idx="20">
                  <c:v>13.880512511999997</c:v>
                </c:pt>
                <c:pt idx="21">
                  <c:v>16.416154656</c:v>
                </c:pt>
                <c:pt idx="22">
                  <c:v>16.386305472</c:v>
                </c:pt>
                <c:pt idx="23">
                  <c:v>14.287719599999997</c:v>
                </c:pt>
                <c:pt idx="24">
                  <c:v>17.819328383999995</c:v>
                </c:pt>
                <c:pt idx="25">
                  <c:v>15.195716639999999</c:v>
                </c:pt>
                <c:pt idx="26">
                  <c:v>14.452359119999999</c:v>
                </c:pt>
                <c:pt idx="27">
                  <c:v>12.02151888</c:v>
                </c:pt>
                <c:pt idx="28">
                  <c:v>13.583306880000002</c:v>
                </c:pt>
                <c:pt idx="29">
                  <c:v>13.973584319999997</c:v>
                </c:pt>
                <c:pt idx="30">
                  <c:v>15.910516799999998</c:v>
                </c:pt>
                <c:pt idx="31">
                  <c:v>14.605609535999999</c:v>
                </c:pt>
                <c:pt idx="32">
                  <c:v>11.974631759999999</c:v>
                </c:pt>
                <c:pt idx="33">
                  <c:v>15.352592255999996</c:v>
                </c:pt>
                <c:pt idx="34">
                  <c:v>9.4343356799999984</c:v>
                </c:pt>
                <c:pt idx="35">
                  <c:v>9.27167472</c:v>
                </c:pt>
                <c:pt idx="36">
                  <c:v>9.1464422399999989</c:v>
                </c:pt>
                <c:pt idx="37">
                  <c:v>9.0405806399999999</c:v>
                </c:pt>
                <c:pt idx="38">
                  <c:v>8.6750052479999997</c:v>
                </c:pt>
                <c:pt idx="39">
                  <c:v>7.0338248639999996</c:v>
                </c:pt>
                <c:pt idx="40">
                  <c:v>3.3473606399999993</c:v>
                </c:pt>
                <c:pt idx="41">
                  <c:v>1.5913670400000002</c:v>
                </c:pt>
                <c:pt idx="42">
                  <c:v>0.30455999999999994</c:v>
                </c:pt>
                <c:pt idx="43">
                  <c:v>-1.5273308159999999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634965842035701E-2"/>
                  <c:y val="3.0715881997759851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'HR_CHO-FAT(c)'!$A$2:$A$55</c:f>
              <c:numCache>
                <c:formatCode>General</c:formatCode>
                <c:ptCount val="54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86</c:v>
                </c:pt>
                <c:pt idx="8">
                  <c:v>93</c:v>
                </c:pt>
                <c:pt idx="9">
                  <c:v>94</c:v>
                </c:pt>
                <c:pt idx="10">
                  <c:v>94</c:v>
                </c:pt>
                <c:pt idx="11">
                  <c:v>99</c:v>
                </c:pt>
                <c:pt idx="12">
                  <c:v>106</c:v>
                </c:pt>
                <c:pt idx="13">
                  <c:v>109</c:v>
                </c:pt>
                <c:pt idx="14">
                  <c:v>110</c:v>
                </c:pt>
                <c:pt idx="15">
                  <c:v>109</c:v>
                </c:pt>
                <c:pt idx="16">
                  <c:v>106</c:v>
                </c:pt>
                <c:pt idx="17">
                  <c:v>110</c:v>
                </c:pt>
                <c:pt idx="18">
                  <c:v>112</c:v>
                </c:pt>
                <c:pt idx="19">
                  <c:v>109</c:v>
                </c:pt>
                <c:pt idx="20">
                  <c:v>110</c:v>
                </c:pt>
                <c:pt idx="21">
                  <c:v>119</c:v>
                </c:pt>
                <c:pt idx="22">
                  <c:v>129</c:v>
                </c:pt>
                <c:pt idx="23">
                  <c:v>135</c:v>
                </c:pt>
                <c:pt idx="24">
                  <c:v>131</c:v>
                </c:pt>
                <c:pt idx="25">
                  <c:v>132</c:v>
                </c:pt>
                <c:pt idx="26">
                  <c:v>138</c:v>
                </c:pt>
                <c:pt idx="27">
                  <c:v>138</c:v>
                </c:pt>
                <c:pt idx="28">
                  <c:v>135</c:v>
                </c:pt>
                <c:pt idx="29">
                  <c:v>137</c:v>
                </c:pt>
                <c:pt idx="30">
                  <c:v>147</c:v>
                </c:pt>
                <c:pt idx="31">
                  <c:v>150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165</c:v>
                </c:pt>
                <c:pt idx="38">
                  <c:v>167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176</c:v>
                </c:pt>
                <c:pt idx="43">
                  <c:v>180</c:v>
                </c:pt>
              </c:numCache>
            </c:numRef>
          </c:xVal>
          <c:yVal>
            <c:numRef>
              <c:f>'HR_CHO-FAT(c)'!$C$2:$C$55</c:f>
              <c:numCache>
                <c:formatCode>0.00</c:formatCode>
                <c:ptCount val="54"/>
                <c:pt idx="0">
                  <c:v>0.38285222400000002</c:v>
                </c:pt>
                <c:pt idx="1">
                  <c:v>-0.12306383999999998</c:v>
                </c:pt>
                <c:pt idx="2">
                  <c:v>-0.21804120000000002</c:v>
                </c:pt>
                <c:pt idx="3">
                  <c:v>0.116211456</c:v>
                </c:pt>
                <c:pt idx="4">
                  <c:v>-0.92547100799999993</c:v>
                </c:pt>
                <c:pt idx="5">
                  <c:v>-1.6746912</c:v>
                </c:pt>
                <c:pt idx="6">
                  <c:v>-1.5743426400000002</c:v>
                </c:pt>
                <c:pt idx="7">
                  <c:v>-3.2752869120000003</c:v>
                </c:pt>
                <c:pt idx="8">
                  <c:v>-1.3416140160000001</c:v>
                </c:pt>
                <c:pt idx="9">
                  <c:v>-1.94117976</c:v>
                </c:pt>
                <c:pt idx="10">
                  <c:v>-0.89085427199999989</c:v>
                </c:pt>
                <c:pt idx="11">
                  <c:v>-0.67156689600000008</c:v>
                </c:pt>
                <c:pt idx="12">
                  <c:v>-0.10087199999999998</c:v>
                </c:pt>
                <c:pt idx="13">
                  <c:v>-1.9817784000000003</c:v>
                </c:pt>
                <c:pt idx="14">
                  <c:v>-1.9163793599999996</c:v>
                </c:pt>
                <c:pt idx="15">
                  <c:v>-0.63600940800000005</c:v>
                </c:pt>
                <c:pt idx="16">
                  <c:v>-1.514407104</c:v>
                </c:pt>
                <c:pt idx="17">
                  <c:v>0.13750905599999996</c:v>
                </c:pt>
                <c:pt idx="18">
                  <c:v>0.92916230399999999</c:v>
                </c:pt>
                <c:pt idx="19">
                  <c:v>0.84383107199999996</c:v>
                </c:pt>
                <c:pt idx="20">
                  <c:v>0.57835468799999989</c:v>
                </c:pt>
                <c:pt idx="21">
                  <c:v>0.16581974399999999</c:v>
                </c:pt>
                <c:pt idx="22">
                  <c:v>1.4248961280000001</c:v>
                </c:pt>
                <c:pt idx="23">
                  <c:v>2.9264003999999995</c:v>
                </c:pt>
                <c:pt idx="24">
                  <c:v>1.5495068159999996</c:v>
                </c:pt>
                <c:pt idx="25">
                  <c:v>4.2859713599999996</c:v>
                </c:pt>
                <c:pt idx="26">
                  <c:v>6.4930888800000002</c:v>
                </c:pt>
                <c:pt idx="27">
                  <c:v>7.6858891200000006</c:v>
                </c:pt>
                <c:pt idx="28">
                  <c:v>6.9974611200000005</c:v>
                </c:pt>
                <c:pt idx="29">
                  <c:v>6.8825116799999986</c:v>
                </c:pt>
                <c:pt idx="30">
                  <c:v>7.8365231999999994</c:v>
                </c:pt>
                <c:pt idx="31">
                  <c:v>10.149660863999999</c:v>
                </c:pt>
                <c:pt idx="32">
                  <c:v>12.463392239999997</c:v>
                </c:pt>
                <c:pt idx="33">
                  <c:v>13.614562943999998</c:v>
                </c:pt>
                <c:pt idx="34">
                  <c:v>19.154560319999995</c:v>
                </c:pt>
                <c:pt idx="35">
                  <c:v>18.824309279999998</c:v>
                </c:pt>
                <c:pt idx="36">
                  <c:v>21.341698559999994</c:v>
                </c:pt>
                <c:pt idx="37">
                  <c:v>21.09468816</c:v>
                </c:pt>
                <c:pt idx="38">
                  <c:v>22.307156351999996</c:v>
                </c:pt>
                <c:pt idx="39">
                  <c:v>24.938106335999997</c:v>
                </c:pt>
                <c:pt idx="40">
                  <c:v>30.126245759999993</c:v>
                </c:pt>
                <c:pt idx="41">
                  <c:v>30.23597376</c:v>
                </c:pt>
                <c:pt idx="42">
                  <c:v>30.151439999999997</c:v>
                </c:pt>
                <c:pt idx="43">
                  <c:v>26.982844415999999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8912"/>
        <c:axId val="127652992"/>
      </c:scatterChart>
      <c:valAx>
        <c:axId val="127638912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7652992"/>
        <c:crosses val="autoZero"/>
        <c:crossBetween val="midCat"/>
      </c:valAx>
      <c:valAx>
        <c:axId val="127652992"/>
        <c:scaling>
          <c:orientation val="minMax"/>
        </c:scaling>
        <c:delete val="0"/>
        <c:axPos val="l"/>
        <c:majorGridlines/>
        <c:minorGridlines/>
        <c:numFmt formatCode="0" sourceLinked="0"/>
        <c:majorTickMark val="out"/>
        <c:minorTickMark val="none"/>
        <c:tickLblPos val="nextTo"/>
        <c:crossAx val="1276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3588280188380724E-2"/>
          <c:y val="0.17510355171272499"/>
          <c:w val="0.35794836283762405"/>
          <c:h val="0.134931568212916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pace 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7852462150840418"/>
                  <c:y val="-0.49905048965653487"/>
                </c:manualLayout>
              </c:layout>
              <c:numFmt formatCode="General" sourceLinked="0"/>
            </c:trendlineLbl>
          </c:trendline>
          <c:xVal>
            <c:numRef>
              <c:f>Sheet2!$J$2:$J$15</c:f>
              <c:numCache>
                <c:formatCode>General</c:formatCode>
                <c:ptCount val="14"/>
                <c:pt idx="1">
                  <c:v>113</c:v>
                </c:pt>
                <c:pt idx="2">
                  <c:v>122</c:v>
                </c:pt>
                <c:pt idx="3">
                  <c:v>131</c:v>
                </c:pt>
                <c:pt idx="4">
                  <c:v>140</c:v>
                </c:pt>
                <c:pt idx="5">
                  <c:v>150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10">
                  <c:v>164</c:v>
                </c:pt>
              </c:numCache>
            </c:numRef>
          </c:xVal>
          <c:yVal>
            <c:numRef>
              <c:f>Sheet2!$K$2:$K$15</c:f>
              <c:numCache>
                <c:formatCode>0.00</c:formatCode>
                <c:ptCount val="14"/>
                <c:pt idx="1">
                  <c:v>12.266666666666667</c:v>
                </c:pt>
                <c:pt idx="2">
                  <c:v>11.733333333333333</c:v>
                </c:pt>
                <c:pt idx="3">
                  <c:v>9.3666666666666671</c:v>
                </c:pt>
                <c:pt idx="4">
                  <c:v>8.4499999999999993</c:v>
                </c:pt>
                <c:pt idx="5">
                  <c:v>7.45</c:v>
                </c:pt>
                <c:pt idx="6">
                  <c:v>7.4</c:v>
                </c:pt>
                <c:pt idx="7">
                  <c:v>7.25</c:v>
                </c:pt>
                <c:pt idx="8">
                  <c:v>6.833333333333333</c:v>
                </c:pt>
                <c:pt idx="10">
                  <c:v>5.75</c:v>
                </c:pt>
                <c:pt idx="12">
                  <c:v>7.7666666666666666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4784"/>
        <c:axId val="128341120"/>
      </c:scatterChart>
      <c:valAx>
        <c:axId val="127974784"/>
        <c:scaling>
          <c:orientation val="minMax"/>
          <c:min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128341120"/>
        <c:crosses val="autoZero"/>
        <c:crossBetween val="midCat"/>
      </c:valAx>
      <c:valAx>
        <c:axId val="128341120"/>
        <c:scaling>
          <c:orientation val="minMax"/>
          <c:min val="30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279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26</xdr:row>
      <xdr:rowOff>57150</xdr:rowOff>
    </xdr:from>
    <xdr:to>
      <xdr:col>9</xdr:col>
      <xdr:colOff>314325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58773</xdr:colOff>
      <xdr:row>1</xdr:row>
      <xdr:rowOff>24793</xdr:rowOff>
    </xdr:from>
    <xdr:to>
      <xdr:col>15</xdr:col>
      <xdr:colOff>543332</xdr:colOff>
      <xdr:row>35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12</xdr:col>
      <xdr:colOff>266700</xdr:colOff>
      <xdr:row>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4762</xdr:rowOff>
    </xdr:from>
    <xdr:to>
      <xdr:col>13</xdr:col>
      <xdr:colOff>200025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608220</xdr:colOff>
      <xdr:row>0</xdr:row>
      <xdr:rowOff>180975</xdr:rowOff>
    </xdr:from>
    <xdr:to>
      <xdr:col>16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586305</xdr:colOff>
      <xdr:row>1</xdr:row>
      <xdr:rowOff>19050</xdr:rowOff>
    </xdr:from>
    <xdr:to>
      <xdr:col>12</xdr:col>
      <xdr:colOff>347790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59760</xdr:colOff>
      <xdr:row>0</xdr:row>
      <xdr:rowOff>282240</xdr:rowOff>
    </xdr:from>
    <xdr:to>
      <xdr:col>15</xdr:col>
      <xdr:colOff>209550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157161</xdr:rowOff>
    </xdr:from>
    <xdr:to>
      <xdr:col>14</xdr:col>
      <xdr:colOff>457200</xdr:colOff>
      <xdr:row>33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0</xdr:row>
      <xdr:rowOff>285750</xdr:rowOff>
    </xdr:from>
    <xdr:to>
      <xdr:col>11</xdr:col>
      <xdr:colOff>465765</xdr:colOff>
      <xdr:row>1</xdr:row>
      <xdr:rowOff>173010</xdr:rowOff>
    </xdr:to>
    <xdr:sp macro="" textlink="">
      <xdr:nvSpPr>
        <xdr:cNvPr id="3" name="CustomShape 1"/>
        <xdr:cNvSpPr/>
      </xdr:nvSpPr>
      <xdr:spPr>
        <a:xfrm>
          <a:off x="3571875" y="285750"/>
          <a:ext cx="3685215" cy="2682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0.83837</cdr:x>
      <cdr:y>0.82732</cdr:y>
    </cdr:from>
    <cdr:to>
      <cdr:x>0.97126</cdr:x>
      <cdr:y>0.88454</cdr:y>
    </cdr:to>
    <cdr:sp macro="" textlink="">
      <cdr:nvSpPr>
        <cdr:cNvPr id="2" name="CustomShape 1"/>
        <cdr:cNvSpPr/>
      </cdr:nvSpPr>
      <cdr:spPr>
        <a:xfrm xmlns:a="http://schemas.openxmlformats.org/drawingml/2006/main">
          <a:off x="5462041" y="5346700"/>
          <a:ext cx="865842" cy="3698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Heart Rate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(bpm)</a:t>
          </a:r>
          <a:endParaRPr lang="en-US" sz="11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0.0809</cdr:x>
      <cdr:y>0.06534</cdr:y>
    </cdr:from>
    <cdr:to>
      <cdr:x>0.1503</cdr:x>
      <cdr:y>0.12256</cdr:y>
    </cdr:to>
    <cdr:sp macro="" textlink="">
      <cdr:nvSpPr>
        <cdr:cNvPr id="3" name="CustomShape 1"/>
        <cdr:cNvSpPr/>
      </cdr:nvSpPr>
      <cdr:spPr>
        <a:xfrm xmlns:a="http://schemas.openxmlformats.org/drawingml/2006/main">
          <a:off x="527050" y="422275"/>
          <a:ext cx="452160" cy="3697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kcal/</a:t>
          </a:r>
          <a:endParaRPr lang="en-US" sz="1100" b="0" strike="noStrike" spc="-1">
            <a:latin typeface="Times New Roman"/>
          </a:endParaRPr>
        </a:p>
        <a:p xmlns:a="http://schemas.openxmlformats.org/drawingml/2006/main">
          <a:r>
            <a:rPr lang="en-US" sz="1100" b="0" strike="noStrike" spc="-1">
              <a:solidFill>
                <a:srgbClr val="000000"/>
              </a:solidFill>
              <a:latin typeface="Calibri"/>
            </a:rPr>
            <a:t>min</a:t>
          </a:r>
          <a:endParaRPr lang="en-US" sz="1100" b="0" strike="noStrike" spc="-1">
            <a:latin typeface="Times New Roman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13608</xdr:colOff>
      <xdr:row>0</xdr:row>
      <xdr:rowOff>511627</xdr:rowOff>
    </xdr:from>
    <xdr:to>
      <xdr:col>40</xdr:col>
      <xdr:colOff>93890</xdr:colOff>
      <xdr:row>21</xdr:row>
      <xdr:rowOff>178252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247649</xdr:colOff>
      <xdr:row>3</xdr:row>
      <xdr:rowOff>149679</xdr:rowOff>
    </xdr:from>
    <xdr:to>
      <xdr:col>22</xdr:col>
      <xdr:colOff>857250</xdr:colOff>
      <xdr:row>44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Normal="100" workbookViewId="0">
      <pane ySplit="2325" topLeftCell="A4"/>
      <selection activeCell="S64" sqref="S64"/>
      <selection pane="bottomLeft" activeCell="M40" sqref="M40"/>
    </sheetView>
  </sheetViews>
  <sheetFormatPr defaultRowHeight="15" x14ac:dyDescent="0.25"/>
  <cols>
    <col min="1" max="1" width="13.140625" style="1" customWidth="1"/>
    <col min="2" max="2" width="15.140625" customWidth="1"/>
    <col min="3" max="3" width="20.5703125" customWidth="1"/>
    <col min="4" max="4" width="6.28515625" customWidth="1"/>
    <col min="5" max="5" width="6.85546875" customWidth="1"/>
    <col min="6" max="6" width="5.5703125" customWidth="1"/>
    <col min="7" max="7" width="5.42578125" customWidth="1"/>
    <col min="8" max="8" width="3.85546875" customWidth="1"/>
    <col min="9" max="9" width="9.28515625" customWidth="1"/>
    <col min="10" max="10" width="6.5703125" customWidth="1"/>
    <col min="11" max="11" width="7.140625" customWidth="1"/>
    <col min="12" max="12" width="20.7109375" customWidth="1"/>
    <col min="13" max="13" width="8.28515625" customWidth="1"/>
    <col min="14" max="14" width="12.42578125" customWidth="1"/>
    <col min="15" max="15" width="10.28515625" customWidth="1"/>
    <col min="16" max="16" width="9.28515625" customWidth="1"/>
    <col min="17" max="17" width="7.85546875" customWidth="1"/>
    <col min="18" max="18" width="7.28515625" customWidth="1"/>
    <col min="19" max="19" width="4.7109375" customWidth="1"/>
    <col min="20" max="20" width="3.5703125" customWidth="1"/>
    <col min="21" max="24" width="11.5703125" style="2"/>
  </cols>
  <sheetData>
    <row r="1" spans="1:27" x14ac:dyDescent="0.25">
      <c r="A1" s="1" t="s">
        <v>0</v>
      </c>
    </row>
    <row r="2" spans="1:27" x14ac:dyDescent="0.25">
      <c r="A2" s="1" t="s">
        <v>1</v>
      </c>
      <c r="B2">
        <f>MAX(C6:C61)</f>
        <v>59.8</v>
      </c>
    </row>
    <row r="4" spans="1:27" x14ac:dyDescent="0.25">
      <c r="U4"/>
      <c r="V4"/>
      <c r="W4"/>
      <c r="X4"/>
    </row>
    <row r="5" spans="1:27" ht="45" x14ac:dyDescent="0.25">
      <c r="A5" s="1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s="3"/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t="s">
        <v>27</v>
      </c>
    </row>
    <row r="6" spans="1:27" x14ac:dyDescent="0.25">
      <c r="A6" s="1">
        <v>2.5462962962962999E-4</v>
      </c>
      <c r="B6">
        <v>0.34</v>
      </c>
      <c r="C6">
        <v>4.4000000000000004</v>
      </c>
      <c r="D6">
        <v>1.3</v>
      </c>
      <c r="E6">
        <f t="shared" ref="E6:E37" si="0">100-F6</f>
        <v>-12</v>
      </c>
      <c r="F6">
        <v>112</v>
      </c>
      <c r="G6">
        <v>0.67</v>
      </c>
      <c r="H6">
        <v>14</v>
      </c>
      <c r="I6">
        <v>0.71</v>
      </c>
      <c r="J6">
        <v>16.91</v>
      </c>
      <c r="K6">
        <v>2.95</v>
      </c>
      <c r="L6">
        <v>6</v>
      </c>
      <c r="M6">
        <v>54</v>
      </c>
      <c r="N6">
        <v>0</v>
      </c>
      <c r="O6">
        <v>0</v>
      </c>
      <c r="P6" s="25" t="s">
        <v>28</v>
      </c>
      <c r="T6" s="3"/>
      <c r="U6" s="2">
        <f>G6*B6</f>
        <v>0.22780000000000003</v>
      </c>
      <c r="V6" s="2">
        <f t="shared" ref="V6:V37" si="1">1.44*((3.9*B6)+(1.1*U6))</f>
        <v>2.2702751999999999</v>
      </c>
      <c r="W6" s="2">
        <f t="shared" ref="W6:W37" si="2">Y6/9</f>
        <v>0.28252313600000001</v>
      </c>
      <c r="X6" s="2">
        <f t="shared" ref="X6:X37" si="3">Z6/4</f>
        <v>-6.8108255999999992E-2</v>
      </c>
      <c r="Y6">
        <f t="shared" ref="Y6:Y37" si="4">V6*F6/100</f>
        <v>2.5427082240000001</v>
      </c>
      <c r="Z6">
        <f t="shared" ref="Z6:Z37" si="5">V6*E6/100</f>
        <v>-0.27243302399999997</v>
      </c>
      <c r="AA6" s="5">
        <f t="shared" ref="AA6:AA37" si="6">C6/$B$2</f>
        <v>7.3578595317725759E-2</v>
      </c>
    </row>
    <row r="7" spans="1:27" x14ac:dyDescent="0.25">
      <c r="A7" s="1">
        <v>4.9768518518518499E-4</v>
      </c>
      <c r="B7">
        <v>0.37</v>
      </c>
      <c r="C7">
        <v>4.7</v>
      </c>
      <c r="D7">
        <v>1.4</v>
      </c>
      <c r="E7">
        <f t="shared" si="0"/>
        <v>-13</v>
      </c>
      <c r="F7">
        <v>113</v>
      </c>
      <c r="G7">
        <v>0.67</v>
      </c>
      <c r="H7">
        <v>17</v>
      </c>
      <c r="I7">
        <v>0.62</v>
      </c>
      <c r="J7">
        <v>17.02</v>
      </c>
      <c r="K7">
        <v>2.86</v>
      </c>
      <c r="L7">
        <v>7</v>
      </c>
      <c r="M7">
        <v>55</v>
      </c>
      <c r="N7">
        <v>0</v>
      </c>
      <c r="O7">
        <v>0</v>
      </c>
      <c r="P7" s="25"/>
      <c r="T7" s="3"/>
      <c r="U7" s="2">
        <f t="shared" ref="U7:U61" si="7">G7*B7</f>
        <v>0.24790000000000001</v>
      </c>
      <c r="V7" s="2">
        <f t="shared" si="1"/>
        <v>2.4705935999999999</v>
      </c>
      <c r="W7" s="2">
        <f t="shared" si="2"/>
        <v>0.31019675200000002</v>
      </c>
      <c r="X7" s="2">
        <f t="shared" si="3"/>
        <v>-8.0294291999999989E-2</v>
      </c>
      <c r="Y7">
        <f t="shared" si="4"/>
        <v>2.7917707680000001</v>
      </c>
      <c r="Z7">
        <f t="shared" si="5"/>
        <v>-0.32117716799999996</v>
      </c>
      <c r="AA7" s="5">
        <f t="shared" si="6"/>
        <v>7.8595317725752512E-2</v>
      </c>
    </row>
    <row r="8" spans="1:27" x14ac:dyDescent="0.25">
      <c r="A8" s="1">
        <v>7.1759259259259302E-4</v>
      </c>
      <c r="B8">
        <v>0.33</v>
      </c>
      <c r="C8">
        <v>4.2</v>
      </c>
      <c r="D8">
        <v>1.2</v>
      </c>
      <c r="E8">
        <f t="shared" si="0"/>
        <v>-16</v>
      </c>
      <c r="F8">
        <v>116</v>
      </c>
      <c r="G8">
        <v>0.67</v>
      </c>
      <c r="H8">
        <v>16</v>
      </c>
      <c r="I8">
        <v>0.59</v>
      </c>
      <c r="J8">
        <v>17.07</v>
      </c>
      <c r="K8">
        <v>2.8</v>
      </c>
      <c r="L8">
        <v>6</v>
      </c>
      <c r="M8">
        <v>54</v>
      </c>
      <c r="N8">
        <v>0</v>
      </c>
      <c r="O8">
        <v>0</v>
      </c>
      <c r="P8" s="25"/>
      <c r="T8" s="3"/>
      <c r="U8" s="2">
        <f t="shared" si="7"/>
        <v>0.22110000000000002</v>
      </c>
      <c r="V8" s="2">
        <f t="shared" si="1"/>
        <v>2.2035023999999996</v>
      </c>
      <c r="W8" s="2">
        <f t="shared" si="2"/>
        <v>0.28400697599999991</v>
      </c>
      <c r="X8" s="2">
        <f t="shared" si="3"/>
        <v>-8.8140095999999987E-2</v>
      </c>
      <c r="Y8">
        <f t="shared" si="4"/>
        <v>2.5560627839999994</v>
      </c>
      <c r="Z8">
        <f t="shared" si="5"/>
        <v>-0.35256038399999995</v>
      </c>
      <c r="AA8" s="5">
        <f t="shared" si="6"/>
        <v>7.0234113712374591E-2</v>
      </c>
    </row>
    <row r="9" spans="1:27" x14ac:dyDescent="0.25">
      <c r="A9" s="1">
        <v>9.4907407407407397E-4</v>
      </c>
      <c r="B9">
        <v>0.39</v>
      </c>
      <c r="C9">
        <v>4.9000000000000004</v>
      </c>
      <c r="D9">
        <v>1.4</v>
      </c>
      <c r="E9">
        <f t="shared" si="0"/>
        <v>-14</v>
      </c>
      <c r="F9">
        <v>114</v>
      </c>
      <c r="G9">
        <v>0.67</v>
      </c>
      <c r="H9">
        <v>18</v>
      </c>
      <c r="I9">
        <v>0.61</v>
      </c>
      <c r="J9">
        <v>17.059999999999999</v>
      </c>
      <c r="K9">
        <v>2.83</v>
      </c>
      <c r="L9">
        <v>7</v>
      </c>
      <c r="M9">
        <v>57</v>
      </c>
      <c r="N9">
        <v>0</v>
      </c>
      <c r="O9">
        <v>0</v>
      </c>
      <c r="P9" s="25"/>
      <c r="T9" s="3"/>
      <c r="U9" s="2">
        <f t="shared" si="7"/>
        <v>0.26130000000000003</v>
      </c>
      <c r="V9" s="2">
        <f t="shared" si="1"/>
        <v>2.6041392000000001</v>
      </c>
      <c r="W9" s="2">
        <f t="shared" si="2"/>
        <v>0.32985763200000001</v>
      </c>
      <c r="X9" s="2">
        <f t="shared" si="3"/>
        <v>-9.1144872000000016E-2</v>
      </c>
      <c r="Y9">
        <f t="shared" si="4"/>
        <v>2.968718688</v>
      </c>
      <c r="Z9">
        <f t="shared" si="5"/>
        <v>-0.36457948800000006</v>
      </c>
      <c r="AA9" s="5">
        <f t="shared" si="6"/>
        <v>8.1939799331103694E-2</v>
      </c>
    </row>
    <row r="10" spans="1:27" x14ac:dyDescent="0.25">
      <c r="A10" s="1">
        <v>1.1805555555555599E-3</v>
      </c>
      <c r="B10">
        <v>0.39</v>
      </c>
      <c r="C10">
        <v>4.9000000000000004</v>
      </c>
      <c r="D10">
        <v>1.4</v>
      </c>
      <c r="E10">
        <f t="shared" si="0"/>
        <v>-17</v>
      </c>
      <c r="F10">
        <v>117</v>
      </c>
      <c r="G10">
        <v>0.66</v>
      </c>
      <c r="H10">
        <v>15</v>
      </c>
      <c r="I10">
        <v>0.73</v>
      </c>
      <c r="J10">
        <v>17.010000000000002</v>
      </c>
      <c r="K10">
        <v>2.83</v>
      </c>
      <c r="L10">
        <v>7</v>
      </c>
      <c r="M10">
        <v>56</v>
      </c>
      <c r="N10">
        <v>0</v>
      </c>
      <c r="O10">
        <v>0</v>
      </c>
      <c r="P10" s="25"/>
      <c r="T10" s="3"/>
      <c r="U10" s="2">
        <f t="shared" si="7"/>
        <v>0.25740000000000002</v>
      </c>
      <c r="V10" s="2">
        <f t="shared" si="1"/>
        <v>2.5979615999999996</v>
      </c>
      <c r="W10" s="2">
        <f t="shared" si="2"/>
        <v>0.33773500799999995</v>
      </c>
      <c r="X10" s="2">
        <f t="shared" si="3"/>
        <v>-0.11041336799999998</v>
      </c>
      <c r="Y10">
        <f t="shared" si="4"/>
        <v>3.0396150719999997</v>
      </c>
      <c r="Z10">
        <f t="shared" si="5"/>
        <v>-0.44165347199999994</v>
      </c>
      <c r="AA10" s="5">
        <f t="shared" si="6"/>
        <v>8.1939799331103694E-2</v>
      </c>
    </row>
    <row r="11" spans="1:27" x14ac:dyDescent="0.25">
      <c r="A11" s="1">
        <v>1.4004629629629599E-3</v>
      </c>
      <c r="B11">
        <v>0.43</v>
      </c>
      <c r="C11">
        <v>5.5</v>
      </c>
      <c r="D11">
        <v>1.6</v>
      </c>
      <c r="E11">
        <f t="shared" si="0"/>
        <v>-16</v>
      </c>
      <c r="F11">
        <v>116</v>
      </c>
      <c r="G11">
        <v>0.66</v>
      </c>
      <c r="H11">
        <v>16</v>
      </c>
      <c r="I11">
        <v>0.8</v>
      </c>
      <c r="J11">
        <v>17.09</v>
      </c>
      <c r="K11">
        <v>2.79</v>
      </c>
      <c r="L11">
        <v>5</v>
      </c>
      <c r="M11">
        <v>80</v>
      </c>
      <c r="N11">
        <v>0</v>
      </c>
      <c r="O11">
        <v>0</v>
      </c>
      <c r="P11" s="25" t="s">
        <v>29</v>
      </c>
      <c r="T11" s="3"/>
      <c r="U11" s="2">
        <f t="shared" si="7"/>
        <v>0.2838</v>
      </c>
      <c r="V11" s="2">
        <f t="shared" si="1"/>
        <v>2.8644191999999999</v>
      </c>
      <c r="W11" s="2">
        <f t="shared" si="2"/>
        <v>0.36919180799999995</v>
      </c>
      <c r="X11" s="2">
        <f t="shared" si="3"/>
        <v>-0.114576768</v>
      </c>
      <c r="Y11">
        <f t="shared" si="4"/>
        <v>3.3227262719999997</v>
      </c>
      <c r="Z11">
        <f t="shared" si="5"/>
        <v>-0.45830707199999998</v>
      </c>
      <c r="AA11" s="5">
        <f t="shared" si="6"/>
        <v>9.1973244147157199E-2</v>
      </c>
    </row>
    <row r="12" spans="1:27" x14ac:dyDescent="0.25">
      <c r="A12" s="1">
        <v>1.6203703703703701E-3</v>
      </c>
      <c r="B12">
        <v>0.65</v>
      </c>
      <c r="C12">
        <v>8.4</v>
      </c>
      <c r="D12">
        <v>2.4</v>
      </c>
      <c r="E12">
        <f t="shared" si="0"/>
        <v>-11</v>
      </c>
      <c r="F12">
        <v>111</v>
      </c>
      <c r="G12">
        <v>0.68</v>
      </c>
      <c r="H12">
        <v>19</v>
      </c>
      <c r="I12">
        <v>0.91</v>
      </c>
      <c r="J12">
        <v>16.68</v>
      </c>
      <c r="K12">
        <v>3.13</v>
      </c>
      <c r="L12">
        <v>8</v>
      </c>
      <c r="M12">
        <v>78</v>
      </c>
      <c r="N12">
        <v>1.3</v>
      </c>
      <c r="O12">
        <v>0</v>
      </c>
      <c r="P12" s="25"/>
      <c r="T12" s="3"/>
      <c r="U12" s="2">
        <f t="shared" si="7"/>
        <v>0.44200000000000006</v>
      </c>
      <c r="V12" s="2">
        <f t="shared" si="1"/>
        <v>4.3505280000000006</v>
      </c>
      <c r="W12" s="2">
        <f t="shared" si="2"/>
        <v>0.53656512000000012</v>
      </c>
      <c r="X12" s="2">
        <f t="shared" si="3"/>
        <v>-0.11963952000000003</v>
      </c>
      <c r="Y12">
        <f t="shared" si="4"/>
        <v>4.8290860800000006</v>
      </c>
      <c r="Z12">
        <f t="shared" si="5"/>
        <v>-0.47855808000000011</v>
      </c>
      <c r="AA12" s="5">
        <f t="shared" si="6"/>
        <v>0.14046822742474918</v>
      </c>
    </row>
    <row r="13" spans="1:27" x14ac:dyDescent="0.25">
      <c r="A13" s="1">
        <v>1.8749999999999999E-3</v>
      </c>
      <c r="B13">
        <v>0.78</v>
      </c>
      <c r="C13">
        <v>10</v>
      </c>
      <c r="D13">
        <v>2.9</v>
      </c>
      <c r="E13">
        <f t="shared" si="0"/>
        <v>88</v>
      </c>
      <c r="F13">
        <v>12</v>
      </c>
      <c r="G13">
        <v>0.7</v>
      </c>
      <c r="H13">
        <v>22</v>
      </c>
      <c r="I13">
        <v>0.9</v>
      </c>
      <c r="J13">
        <v>16.440000000000001</v>
      </c>
      <c r="K13">
        <v>3.4</v>
      </c>
      <c r="L13">
        <v>9</v>
      </c>
      <c r="M13">
        <v>84</v>
      </c>
      <c r="N13">
        <v>1.5</v>
      </c>
      <c r="O13">
        <v>0</v>
      </c>
      <c r="P13" s="25"/>
      <c r="T13" s="3"/>
      <c r="U13" s="2">
        <f t="shared" si="7"/>
        <v>0.54599999999999993</v>
      </c>
      <c r="V13" s="2">
        <f t="shared" si="1"/>
        <v>5.2453439999999993</v>
      </c>
      <c r="W13" s="2">
        <f t="shared" si="2"/>
        <v>6.9937919999999987E-2</v>
      </c>
      <c r="X13" s="2">
        <f t="shared" si="3"/>
        <v>1.1539756799999998</v>
      </c>
      <c r="Y13">
        <f t="shared" si="4"/>
        <v>0.62944127999999988</v>
      </c>
      <c r="Z13">
        <f t="shared" si="5"/>
        <v>4.6159027199999993</v>
      </c>
      <c r="AA13" s="5">
        <f t="shared" si="6"/>
        <v>0.16722408026755853</v>
      </c>
    </row>
    <row r="14" spans="1:27" x14ac:dyDescent="0.25">
      <c r="A14" s="1">
        <v>2.0949074074074099E-3</v>
      </c>
      <c r="B14">
        <v>0.61</v>
      </c>
      <c r="C14">
        <v>7.8</v>
      </c>
      <c r="D14">
        <v>2.2000000000000002</v>
      </c>
      <c r="E14">
        <f t="shared" si="0"/>
        <v>13</v>
      </c>
      <c r="F14">
        <v>87</v>
      </c>
      <c r="G14">
        <v>0.74</v>
      </c>
      <c r="H14">
        <v>19</v>
      </c>
      <c r="I14">
        <v>0.87</v>
      </c>
      <c r="J14">
        <v>16.75</v>
      </c>
      <c r="K14">
        <v>3.32</v>
      </c>
      <c r="L14">
        <v>8</v>
      </c>
      <c r="M14">
        <v>80</v>
      </c>
      <c r="N14">
        <v>1.5</v>
      </c>
      <c r="O14">
        <v>0</v>
      </c>
      <c r="P14" s="25"/>
      <c r="T14" s="3"/>
      <c r="U14" s="2">
        <f t="shared" si="7"/>
        <v>0.45139999999999997</v>
      </c>
      <c r="V14" s="2">
        <f t="shared" si="1"/>
        <v>4.1407775999999998</v>
      </c>
      <c r="W14" s="2">
        <f t="shared" si="2"/>
        <v>0.40027516800000001</v>
      </c>
      <c r="X14" s="2">
        <f t="shared" si="3"/>
        <v>0.134575272</v>
      </c>
      <c r="Y14">
        <f t="shared" si="4"/>
        <v>3.602476512</v>
      </c>
      <c r="Z14">
        <f t="shared" si="5"/>
        <v>0.53830108799999998</v>
      </c>
      <c r="AA14" s="5">
        <f t="shared" si="6"/>
        <v>0.13043478260869565</v>
      </c>
    </row>
    <row r="15" spans="1:27" x14ac:dyDescent="0.25">
      <c r="A15" s="1">
        <v>2.3148148148148099E-3</v>
      </c>
      <c r="B15">
        <v>0.62</v>
      </c>
      <c r="C15">
        <v>8</v>
      </c>
      <c r="D15">
        <v>2.2999999999999998</v>
      </c>
      <c r="E15">
        <f t="shared" si="0"/>
        <v>21</v>
      </c>
      <c r="F15">
        <v>79</v>
      </c>
      <c r="G15">
        <v>0.76</v>
      </c>
      <c r="H15">
        <v>19</v>
      </c>
      <c r="I15">
        <v>0.96</v>
      </c>
      <c r="J15">
        <v>17.02</v>
      </c>
      <c r="K15">
        <v>3.18</v>
      </c>
      <c r="L15">
        <v>8</v>
      </c>
      <c r="M15">
        <v>78</v>
      </c>
      <c r="N15">
        <v>1.5</v>
      </c>
      <c r="O15">
        <v>0</v>
      </c>
      <c r="P15" s="25"/>
      <c r="T15" s="3"/>
      <c r="U15" s="2">
        <f t="shared" si="7"/>
        <v>0.47120000000000001</v>
      </c>
      <c r="V15" s="2">
        <f t="shared" si="1"/>
        <v>4.2283008000000004</v>
      </c>
      <c r="W15" s="2">
        <f t="shared" si="2"/>
        <v>0.37115084800000003</v>
      </c>
      <c r="X15" s="2">
        <f t="shared" si="3"/>
        <v>0.22198579200000002</v>
      </c>
      <c r="Y15">
        <f t="shared" si="4"/>
        <v>3.3403576320000004</v>
      </c>
      <c r="Z15">
        <f t="shared" si="5"/>
        <v>0.88794316800000006</v>
      </c>
      <c r="AA15" s="5">
        <f t="shared" si="6"/>
        <v>0.13377926421404682</v>
      </c>
    </row>
    <row r="16" spans="1:27" x14ac:dyDescent="0.25">
      <c r="A16" s="1">
        <v>2.5578703703703701E-3</v>
      </c>
      <c r="B16">
        <v>0.47</v>
      </c>
      <c r="C16">
        <v>6.1</v>
      </c>
      <c r="D16">
        <v>1.7</v>
      </c>
      <c r="E16">
        <f t="shared" si="0"/>
        <v>12</v>
      </c>
      <c r="F16">
        <v>88</v>
      </c>
      <c r="G16">
        <v>0.74</v>
      </c>
      <c r="H16">
        <v>20</v>
      </c>
      <c r="I16">
        <v>0.67</v>
      </c>
      <c r="J16">
        <v>16.829999999999998</v>
      </c>
      <c r="K16">
        <v>3.24</v>
      </c>
      <c r="L16">
        <v>6</v>
      </c>
      <c r="M16">
        <v>74</v>
      </c>
      <c r="N16">
        <v>1.5</v>
      </c>
      <c r="O16">
        <v>0</v>
      </c>
      <c r="P16" s="25"/>
      <c r="T16" s="3"/>
      <c r="U16" s="2">
        <f t="shared" si="7"/>
        <v>0.3478</v>
      </c>
      <c r="V16" s="2">
        <f t="shared" si="1"/>
        <v>3.1904352</v>
      </c>
      <c r="W16" s="2">
        <f t="shared" si="2"/>
        <v>0.31195366400000002</v>
      </c>
      <c r="X16" s="2">
        <f t="shared" si="3"/>
        <v>9.5713056000000005E-2</v>
      </c>
      <c r="Y16">
        <f t="shared" si="4"/>
        <v>2.807582976</v>
      </c>
      <c r="Z16">
        <f t="shared" si="5"/>
        <v>0.38285222400000002</v>
      </c>
      <c r="AA16" s="5">
        <f t="shared" si="6"/>
        <v>0.1020066889632107</v>
      </c>
    </row>
    <row r="17" spans="1:27" x14ac:dyDescent="0.25">
      <c r="A17" s="1">
        <v>2.8009259259259298E-3</v>
      </c>
      <c r="B17">
        <v>0.61</v>
      </c>
      <c r="C17">
        <v>7.7</v>
      </c>
      <c r="D17">
        <v>2.2000000000000002</v>
      </c>
      <c r="E17">
        <f t="shared" si="0"/>
        <v>-3</v>
      </c>
      <c r="F17">
        <v>103</v>
      </c>
      <c r="G17">
        <v>0.7</v>
      </c>
      <c r="H17">
        <v>20</v>
      </c>
      <c r="I17">
        <v>0.83</v>
      </c>
      <c r="J17">
        <v>16.87</v>
      </c>
      <c r="K17">
        <v>3.07</v>
      </c>
      <c r="L17">
        <v>8</v>
      </c>
      <c r="M17">
        <v>76</v>
      </c>
      <c r="N17">
        <v>1.5</v>
      </c>
      <c r="O17">
        <v>0.3</v>
      </c>
      <c r="P17" t="s">
        <v>30</v>
      </c>
      <c r="Q17">
        <v>126</v>
      </c>
      <c r="R17">
        <v>86</v>
      </c>
      <c r="T17" s="3"/>
      <c r="U17" s="2">
        <f t="shared" si="7"/>
        <v>0.42699999999999999</v>
      </c>
      <c r="V17" s="2">
        <f t="shared" si="1"/>
        <v>4.1021279999999996</v>
      </c>
      <c r="W17" s="2">
        <f t="shared" si="2"/>
        <v>0.4694657599999999</v>
      </c>
      <c r="X17" s="2">
        <f t="shared" si="3"/>
        <v>-3.0765959999999995E-2</v>
      </c>
      <c r="Y17">
        <f t="shared" si="4"/>
        <v>4.225191839999999</v>
      </c>
      <c r="Z17">
        <f t="shared" si="5"/>
        <v>-0.12306383999999998</v>
      </c>
      <c r="AA17" s="5">
        <f t="shared" si="6"/>
        <v>0.12876254180602006</v>
      </c>
    </row>
    <row r="18" spans="1:27" x14ac:dyDescent="0.25">
      <c r="A18" s="1">
        <v>3.04398148148148E-3</v>
      </c>
      <c r="B18">
        <v>0.65</v>
      </c>
      <c r="C18">
        <v>8.3000000000000007</v>
      </c>
      <c r="D18">
        <v>2.4</v>
      </c>
      <c r="E18">
        <f t="shared" si="0"/>
        <v>-5</v>
      </c>
      <c r="F18">
        <v>105</v>
      </c>
      <c r="G18">
        <v>0.69</v>
      </c>
      <c r="H18">
        <v>17</v>
      </c>
      <c r="I18">
        <v>0.99</v>
      </c>
      <c r="J18">
        <v>16.62</v>
      </c>
      <c r="K18">
        <v>3.23</v>
      </c>
      <c r="L18">
        <v>8</v>
      </c>
      <c r="M18">
        <v>85</v>
      </c>
      <c r="N18">
        <v>1.7</v>
      </c>
      <c r="O18">
        <v>10</v>
      </c>
      <c r="T18" s="3"/>
      <c r="U18" s="2">
        <f t="shared" si="7"/>
        <v>0.44849999999999995</v>
      </c>
      <c r="V18" s="2">
        <f t="shared" si="1"/>
        <v>4.360824</v>
      </c>
      <c r="W18" s="2">
        <f t="shared" si="2"/>
        <v>0.50876279999999996</v>
      </c>
      <c r="X18" s="2">
        <f t="shared" si="3"/>
        <v>-5.4510300000000005E-2</v>
      </c>
      <c r="Y18">
        <f t="shared" si="4"/>
        <v>4.5788652000000001</v>
      </c>
      <c r="Z18">
        <f t="shared" si="5"/>
        <v>-0.21804120000000002</v>
      </c>
      <c r="AA18" s="5">
        <f t="shared" si="6"/>
        <v>0.1387959866220736</v>
      </c>
    </row>
    <row r="19" spans="1:27" x14ac:dyDescent="0.25">
      <c r="A19" s="1">
        <v>3.2523148148148099E-3</v>
      </c>
      <c r="B19">
        <v>0.43</v>
      </c>
      <c r="C19">
        <v>5.5</v>
      </c>
      <c r="D19">
        <v>1.6</v>
      </c>
      <c r="E19">
        <f t="shared" si="0"/>
        <v>4</v>
      </c>
      <c r="F19">
        <v>96</v>
      </c>
      <c r="G19">
        <v>0.72</v>
      </c>
      <c r="H19">
        <v>21</v>
      </c>
      <c r="I19">
        <v>0.54</v>
      </c>
      <c r="J19">
        <v>16.579999999999998</v>
      </c>
      <c r="K19">
        <v>3.36</v>
      </c>
      <c r="L19">
        <v>5</v>
      </c>
      <c r="M19">
        <v>92</v>
      </c>
      <c r="N19">
        <v>1.7</v>
      </c>
      <c r="O19">
        <v>10</v>
      </c>
      <c r="T19" s="3"/>
      <c r="U19" s="2">
        <f t="shared" si="7"/>
        <v>0.30959999999999999</v>
      </c>
      <c r="V19" s="2">
        <f t="shared" si="1"/>
        <v>2.9052864</v>
      </c>
      <c r="W19" s="2">
        <f t="shared" si="2"/>
        <v>0.30989721600000003</v>
      </c>
      <c r="X19" s="2">
        <f t="shared" si="3"/>
        <v>2.9052864000000001E-2</v>
      </c>
      <c r="Y19">
        <f t="shared" si="4"/>
        <v>2.7890749440000002</v>
      </c>
      <c r="Z19">
        <f t="shared" si="5"/>
        <v>0.116211456</v>
      </c>
      <c r="AA19" s="5">
        <f t="shared" si="6"/>
        <v>9.1973244147157199E-2</v>
      </c>
    </row>
    <row r="20" spans="1:27" x14ac:dyDescent="0.25">
      <c r="A20" s="1">
        <v>3.49537037037037E-3</v>
      </c>
      <c r="B20">
        <v>0.99</v>
      </c>
      <c r="C20">
        <v>12.6</v>
      </c>
      <c r="D20">
        <v>3.6</v>
      </c>
      <c r="E20">
        <f t="shared" si="0"/>
        <v>-14</v>
      </c>
      <c r="F20">
        <v>114</v>
      </c>
      <c r="G20">
        <v>0.67</v>
      </c>
      <c r="H20">
        <v>22</v>
      </c>
      <c r="I20">
        <v>1.05</v>
      </c>
      <c r="J20">
        <v>16.25</v>
      </c>
      <c r="K20">
        <v>3.4</v>
      </c>
      <c r="L20">
        <v>11</v>
      </c>
      <c r="M20">
        <v>88</v>
      </c>
      <c r="N20">
        <v>1.7</v>
      </c>
      <c r="O20">
        <v>10</v>
      </c>
      <c r="T20" s="3"/>
      <c r="U20" s="2">
        <f t="shared" si="7"/>
        <v>0.6633</v>
      </c>
      <c r="V20" s="2">
        <f t="shared" si="1"/>
        <v>6.6105071999999998</v>
      </c>
      <c r="W20" s="2">
        <f t="shared" si="2"/>
        <v>0.83733091200000009</v>
      </c>
      <c r="X20" s="2">
        <f t="shared" si="3"/>
        <v>-0.23136775199999998</v>
      </c>
      <c r="Y20">
        <f t="shared" si="4"/>
        <v>7.5359782080000004</v>
      </c>
      <c r="Z20">
        <f t="shared" si="5"/>
        <v>-0.92547100799999993</v>
      </c>
      <c r="AA20" s="5">
        <f t="shared" si="6"/>
        <v>0.21070234113712374</v>
      </c>
    </row>
    <row r="21" spans="1:27" x14ac:dyDescent="0.25">
      <c r="A21" s="1">
        <v>3.71527777777778E-3</v>
      </c>
      <c r="B21">
        <v>1.2</v>
      </c>
      <c r="C21">
        <v>15.4</v>
      </c>
      <c r="D21">
        <v>4.4000000000000004</v>
      </c>
      <c r="E21">
        <f t="shared" si="0"/>
        <v>-21</v>
      </c>
      <c r="F21">
        <v>121</v>
      </c>
      <c r="G21">
        <v>0.65</v>
      </c>
      <c r="H21">
        <v>19</v>
      </c>
      <c r="I21">
        <v>1.4</v>
      </c>
      <c r="J21">
        <v>15.92</v>
      </c>
      <c r="K21">
        <v>3.56</v>
      </c>
      <c r="L21">
        <v>14</v>
      </c>
      <c r="M21">
        <v>88</v>
      </c>
      <c r="N21">
        <v>1.7</v>
      </c>
      <c r="O21">
        <v>10</v>
      </c>
      <c r="S21">
        <v>6</v>
      </c>
      <c r="T21" s="3"/>
      <c r="U21" s="2">
        <f t="shared" si="7"/>
        <v>0.78</v>
      </c>
      <c r="V21" s="2">
        <f t="shared" si="1"/>
        <v>7.9747200000000005</v>
      </c>
      <c r="W21" s="2">
        <f t="shared" si="2"/>
        <v>1.0721568000000001</v>
      </c>
      <c r="X21" s="2">
        <f t="shared" si="3"/>
        <v>-0.41867280000000001</v>
      </c>
      <c r="Y21">
        <f t="shared" si="4"/>
        <v>9.6494112000000012</v>
      </c>
      <c r="Z21">
        <f t="shared" si="5"/>
        <v>-1.6746912</v>
      </c>
      <c r="AA21" s="5">
        <f t="shared" si="6"/>
        <v>0.25752508361204013</v>
      </c>
    </row>
    <row r="22" spans="1:27" x14ac:dyDescent="0.25">
      <c r="A22" s="1">
        <v>3.9583333333333302E-3</v>
      </c>
      <c r="B22">
        <v>1.03</v>
      </c>
      <c r="C22">
        <v>13.2</v>
      </c>
      <c r="D22">
        <v>3.8</v>
      </c>
      <c r="E22">
        <f t="shared" si="0"/>
        <v>-23</v>
      </c>
      <c r="F22">
        <v>123</v>
      </c>
      <c r="G22">
        <v>0.65</v>
      </c>
      <c r="H22">
        <v>20</v>
      </c>
      <c r="I22">
        <v>1.08</v>
      </c>
      <c r="J22">
        <v>15.65</v>
      </c>
      <c r="K22">
        <v>3.72</v>
      </c>
      <c r="L22">
        <v>13</v>
      </c>
      <c r="M22">
        <v>80</v>
      </c>
      <c r="N22">
        <v>1.7</v>
      </c>
      <c r="O22">
        <v>10</v>
      </c>
      <c r="T22" s="3"/>
      <c r="U22" s="2">
        <f t="shared" si="7"/>
        <v>0.6695000000000001</v>
      </c>
      <c r="V22" s="2">
        <f t="shared" si="1"/>
        <v>6.8449680000000006</v>
      </c>
      <c r="W22" s="2">
        <f t="shared" si="2"/>
        <v>0.93547896000000008</v>
      </c>
      <c r="X22" s="2">
        <f t="shared" si="3"/>
        <v>-0.39358566000000006</v>
      </c>
      <c r="Y22">
        <f t="shared" si="4"/>
        <v>8.4193106400000008</v>
      </c>
      <c r="Z22">
        <f t="shared" si="5"/>
        <v>-1.5743426400000002</v>
      </c>
      <c r="AA22" s="5">
        <f t="shared" si="6"/>
        <v>0.22073578595317725</v>
      </c>
    </row>
    <row r="23" spans="1:27" x14ac:dyDescent="0.25">
      <c r="A23" s="1">
        <v>4.1898148148148198E-3</v>
      </c>
      <c r="B23">
        <v>1.46</v>
      </c>
      <c r="C23">
        <v>18.600000000000001</v>
      </c>
      <c r="D23">
        <v>5.3</v>
      </c>
      <c r="E23">
        <f t="shared" si="0"/>
        <v>-34</v>
      </c>
      <c r="F23">
        <v>134</v>
      </c>
      <c r="G23">
        <v>0.62</v>
      </c>
      <c r="H23">
        <v>19</v>
      </c>
      <c r="I23">
        <v>1.57</v>
      </c>
      <c r="J23">
        <v>15.44</v>
      </c>
      <c r="K23">
        <v>3.72</v>
      </c>
      <c r="L23">
        <v>17</v>
      </c>
      <c r="M23">
        <v>86</v>
      </c>
      <c r="N23">
        <v>1.7</v>
      </c>
      <c r="O23">
        <v>10</v>
      </c>
      <c r="Q23">
        <v>132</v>
      </c>
      <c r="R23">
        <v>88</v>
      </c>
      <c r="T23" s="3"/>
      <c r="U23" s="2">
        <f t="shared" si="7"/>
        <v>0.9052</v>
      </c>
      <c r="V23" s="2">
        <f t="shared" si="1"/>
        <v>9.6331968000000003</v>
      </c>
      <c r="W23" s="2">
        <f t="shared" si="2"/>
        <v>1.4342759679999999</v>
      </c>
      <c r="X23" s="2">
        <f t="shared" si="3"/>
        <v>-0.81882172800000008</v>
      </c>
      <c r="Y23">
        <f t="shared" si="4"/>
        <v>12.908483711999999</v>
      </c>
      <c r="Z23">
        <f t="shared" si="5"/>
        <v>-3.2752869120000003</v>
      </c>
      <c r="AA23" s="5">
        <f t="shared" si="6"/>
        <v>0.31103678929765888</v>
      </c>
    </row>
    <row r="24" spans="1:27" x14ac:dyDescent="0.25">
      <c r="A24" s="1">
        <v>4.3981481481481502E-3</v>
      </c>
      <c r="B24">
        <v>1.06</v>
      </c>
      <c r="C24">
        <v>13.6</v>
      </c>
      <c r="D24">
        <v>3.9</v>
      </c>
      <c r="E24">
        <f t="shared" si="0"/>
        <v>-19</v>
      </c>
      <c r="F24">
        <v>119</v>
      </c>
      <c r="G24">
        <v>0.66</v>
      </c>
      <c r="H24">
        <v>23</v>
      </c>
      <c r="I24">
        <v>0.99</v>
      </c>
      <c r="J24">
        <v>15.67</v>
      </c>
      <c r="K24">
        <v>3.76</v>
      </c>
      <c r="L24">
        <v>11</v>
      </c>
      <c r="M24">
        <v>93</v>
      </c>
      <c r="N24">
        <v>1.7</v>
      </c>
      <c r="O24">
        <v>10</v>
      </c>
      <c r="T24" s="3"/>
      <c r="U24" s="2">
        <f t="shared" si="7"/>
        <v>0.69960000000000011</v>
      </c>
      <c r="V24" s="2">
        <f t="shared" si="1"/>
        <v>7.0611264000000009</v>
      </c>
      <c r="W24" s="2">
        <f t="shared" si="2"/>
        <v>0.93363782400000028</v>
      </c>
      <c r="X24" s="2">
        <f t="shared" si="3"/>
        <v>-0.33540350400000002</v>
      </c>
      <c r="Y24">
        <f t="shared" si="4"/>
        <v>8.4027404160000021</v>
      </c>
      <c r="Z24">
        <f t="shared" si="5"/>
        <v>-1.3416140160000001</v>
      </c>
      <c r="AA24" s="5">
        <f t="shared" si="6"/>
        <v>0.22742474916387961</v>
      </c>
    </row>
    <row r="25" spans="1:27" x14ac:dyDescent="0.25">
      <c r="A25" s="1">
        <v>4.6296296296296302E-3</v>
      </c>
      <c r="B25">
        <v>1.27</v>
      </c>
      <c r="C25">
        <v>16.3</v>
      </c>
      <c r="D25">
        <v>4.5999999999999996</v>
      </c>
      <c r="E25">
        <f t="shared" si="0"/>
        <v>-23</v>
      </c>
      <c r="F25">
        <v>123</v>
      </c>
      <c r="G25">
        <v>0.65</v>
      </c>
      <c r="H25">
        <v>24</v>
      </c>
      <c r="I25">
        <v>1.1299999999999999</v>
      </c>
      <c r="J25">
        <v>15.61</v>
      </c>
      <c r="K25">
        <v>3.75</v>
      </c>
      <c r="L25">
        <v>14</v>
      </c>
      <c r="M25">
        <v>94</v>
      </c>
      <c r="N25">
        <v>1.7</v>
      </c>
      <c r="O25">
        <v>10</v>
      </c>
      <c r="T25" s="3"/>
      <c r="U25" s="2">
        <f t="shared" si="7"/>
        <v>0.82550000000000001</v>
      </c>
      <c r="V25" s="2">
        <f t="shared" si="1"/>
        <v>8.4399119999999996</v>
      </c>
      <c r="W25" s="2">
        <f t="shared" si="2"/>
        <v>1.1534546399999999</v>
      </c>
      <c r="X25" s="2">
        <f t="shared" si="3"/>
        <v>-0.48529494000000001</v>
      </c>
      <c r="Y25">
        <f t="shared" si="4"/>
        <v>10.381091759999999</v>
      </c>
      <c r="Z25">
        <f t="shared" si="5"/>
        <v>-1.94117976</v>
      </c>
      <c r="AA25" s="5">
        <f t="shared" si="6"/>
        <v>0.27257525083612044</v>
      </c>
    </row>
    <row r="26" spans="1:27" x14ac:dyDescent="0.25">
      <c r="A26" s="1">
        <v>4.8842592592592601E-3</v>
      </c>
      <c r="B26">
        <v>1.21</v>
      </c>
      <c r="C26">
        <v>15.5</v>
      </c>
      <c r="D26">
        <v>4.4000000000000004</v>
      </c>
      <c r="E26">
        <f t="shared" si="0"/>
        <v>-11</v>
      </c>
      <c r="F26">
        <v>111</v>
      </c>
      <c r="G26">
        <v>0.68</v>
      </c>
      <c r="H26">
        <v>20</v>
      </c>
      <c r="I26">
        <v>1.36</v>
      </c>
      <c r="J26">
        <v>15.85</v>
      </c>
      <c r="K26">
        <v>3.72</v>
      </c>
      <c r="L26">
        <v>13</v>
      </c>
      <c r="M26">
        <v>94</v>
      </c>
      <c r="N26">
        <v>1.7</v>
      </c>
      <c r="O26">
        <v>10</v>
      </c>
      <c r="T26" s="3"/>
      <c r="U26" s="2">
        <f t="shared" si="7"/>
        <v>0.82280000000000009</v>
      </c>
      <c r="V26" s="2">
        <f t="shared" si="1"/>
        <v>8.0986751999999989</v>
      </c>
      <c r="W26" s="2">
        <f t="shared" si="2"/>
        <v>0.99883660799999996</v>
      </c>
      <c r="X26" s="2">
        <f t="shared" si="3"/>
        <v>-0.22271356799999997</v>
      </c>
      <c r="Y26">
        <f t="shared" si="4"/>
        <v>8.9895294719999992</v>
      </c>
      <c r="Z26">
        <f t="shared" si="5"/>
        <v>-0.89085427199999989</v>
      </c>
      <c r="AA26" s="5">
        <f t="shared" si="6"/>
        <v>0.25919732441471571</v>
      </c>
    </row>
    <row r="27" spans="1:27" x14ac:dyDescent="0.25">
      <c r="A27" s="1">
        <v>5.10416666666667E-3</v>
      </c>
      <c r="B27">
        <v>1.43</v>
      </c>
      <c r="C27">
        <v>18.3</v>
      </c>
      <c r="D27">
        <v>5.2</v>
      </c>
      <c r="E27">
        <f t="shared" si="0"/>
        <v>-7</v>
      </c>
      <c r="F27">
        <v>107</v>
      </c>
      <c r="G27">
        <v>0.69</v>
      </c>
      <c r="H27">
        <v>19</v>
      </c>
      <c r="I27">
        <v>1.65</v>
      </c>
      <c r="J27">
        <v>15.77</v>
      </c>
      <c r="K27">
        <v>3.83</v>
      </c>
      <c r="L27">
        <v>14</v>
      </c>
      <c r="M27">
        <v>99</v>
      </c>
      <c r="N27">
        <v>2.4</v>
      </c>
      <c r="O27">
        <v>12</v>
      </c>
      <c r="T27" s="3"/>
      <c r="U27" s="2">
        <f t="shared" si="7"/>
        <v>0.98669999999999991</v>
      </c>
      <c r="V27" s="2">
        <f t="shared" si="1"/>
        <v>9.5938128000000003</v>
      </c>
      <c r="W27" s="2">
        <f t="shared" si="2"/>
        <v>1.1405977439999999</v>
      </c>
      <c r="X27" s="2">
        <f t="shared" si="3"/>
        <v>-0.16789172400000002</v>
      </c>
      <c r="Y27">
        <f t="shared" si="4"/>
        <v>10.265379696</v>
      </c>
      <c r="Z27">
        <f t="shared" si="5"/>
        <v>-0.67156689600000008</v>
      </c>
      <c r="AA27" s="5">
        <f t="shared" si="6"/>
        <v>0.30602006688963213</v>
      </c>
    </row>
    <row r="28" spans="1:27" x14ac:dyDescent="0.25">
      <c r="A28" s="1">
        <v>5.3587962962962999E-3</v>
      </c>
      <c r="B28">
        <v>1.5</v>
      </c>
      <c r="C28">
        <v>19.2</v>
      </c>
      <c r="D28">
        <v>5.5</v>
      </c>
      <c r="E28">
        <f t="shared" si="0"/>
        <v>-1</v>
      </c>
      <c r="F28">
        <v>101</v>
      </c>
      <c r="G28">
        <v>0.7</v>
      </c>
      <c r="H28">
        <v>19</v>
      </c>
      <c r="I28">
        <v>1.68</v>
      </c>
      <c r="J28">
        <v>15.76</v>
      </c>
      <c r="K28">
        <v>3.92</v>
      </c>
      <c r="L28">
        <v>14</v>
      </c>
      <c r="M28">
        <v>106</v>
      </c>
      <c r="N28">
        <v>2.5</v>
      </c>
      <c r="O28">
        <v>12</v>
      </c>
      <c r="T28" s="3"/>
      <c r="U28" s="2">
        <f t="shared" si="7"/>
        <v>1.0499999999999998</v>
      </c>
      <c r="V28" s="2">
        <f t="shared" si="1"/>
        <v>10.087199999999998</v>
      </c>
      <c r="W28" s="2">
        <f t="shared" si="2"/>
        <v>1.1320079999999999</v>
      </c>
      <c r="X28" s="2">
        <f t="shared" si="3"/>
        <v>-2.5217999999999994E-2</v>
      </c>
      <c r="Y28">
        <f t="shared" si="4"/>
        <v>10.188071999999998</v>
      </c>
      <c r="Z28">
        <f t="shared" si="5"/>
        <v>-0.10087199999999998</v>
      </c>
      <c r="AA28" s="5">
        <f t="shared" si="6"/>
        <v>0.32107023411371238</v>
      </c>
    </row>
    <row r="29" spans="1:27" x14ac:dyDescent="0.25">
      <c r="A29" s="1">
        <v>5.5555555555555601E-3</v>
      </c>
      <c r="B29">
        <v>1.75</v>
      </c>
      <c r="C29">
        <v>22.3</v>
      </c>
      <c r="D29">
        <v>6.4</v>
      </c>
      <c r="E29">
        <f t="shared" si="0"/>
        <v>-17</v>
      </c>
      <c r="F29">
        <v>117</v>
      </c>
      <c r="G29">
        <v>0.66</v>
      </c>
      <c r="H29">
        <v>21</v>
      </c>
      <c r="I29">
        <v>1.73</v>
      </c>
      <c r="J29">
        <v>15.45</v>
      </c>
      <c r="K29">
        <v>3.93</v>
      </c>
      <c r="L29">
        <v>16</v>
      </c>
      <c r="M29">
        <v>109</v>
      </c>
      <c r="N29">
        <v>2.5</v>
      </c>
      <c r="O29">
        <v>12</v>
      </c>
      <c r="T29" s="3"/>
      <c r="U29" s="2">
        <f t="shared" si="7"/>
        <v>1.155</v>
      </c>
      <c r="V29" s="2">
        <f t="shared" si="1"/>
        <v>11.657520000000002</v>
      </c>
      <c r="W29" s="2">
        <f t="shared" si="2"/>
        <v>1.5154776000000003</v>
      </c>
      <c r="X29" s="2">
        <f t="shared" si="3"/>
        <v>-0.49544460000000007</v>
      </c>
      <c r="Y29">
        <f t="shared" si="4"/>
        <v>13.639298400000003</v>
      </c>
      <c r="Z29">
        <f t="shared" si="5"/>
        <v>-1.9817784000000003</v>
      </c>
      <c r="AA29" s="5">
        <f t="shared" si="6"/>
        <v>0.37290969899665555</v>
      </c>
    </row>
    <row r="30" spans="1:27" x14ac:dyDescent="0.25">
      <c r="A30" s="1">
        <v>5.7986111111111103E-3</v>
      </c>
      <c r="B30">
        <v>2.0499999999999998</v>
      </c>
      <c r="C30">
        <v>26.2</v>
      </c>
      <c r="D30">
        <v>7.5</v>
      </c>
      <c r="E30">
        <f t="shared" si="0"/>
        <v>-14</v>
      </c>
      <c r="F30">
        <v>114</v>
      </c>
      <c r="G30">
        <v>0.67</v>
      </c>
      <c r="H30">
        <v>23</v>
      </c>
      <c r="I30">
        <v>1.82</v>
      </c>
      <c r="J30">
        <v>15.46</v>
      </c>
      <c r="K30">
        <v>3.97</v>
      </c>
      <c r="L30">
        <v>19</v>
      </c>
      <c r="M30">
        <v>110</v>
      </c>
      <c r="N30">
        <v>2.5</v>
      </c>
      <c r="O30">
        <v>12</v>
      </c>
      <c r="S30">
        <v>7</v>
      </c>
      <c r="T30" s="3"/>
      <c r="U30" s="2">
        <f t="shared" si="7"/>
        <v>1.3734999999999999</v>
      </c>
      <c r="V30" s="2">
        <f t="shared" si="1"/>
        <v>13.688423999999998</v>
      </c>
      <c r="W30" s="2">
        <f t="shared" si="2"/>
        <v>1.7338670399999996</v>
      </c>
      <c r="X30" s="2">
        <f t="shared" si="3"/>
        <v>-0.47909483999999991</v>
      </c>
      <c r="Y30">
        <f t="shared" si="4"/>
        <v>15.604803359999996</v>
      </c>
      <c r="Z30">
        <f t="shared" si="5"/>
        <v>-1.9163793599999996</v>
      </c>
      <c r="AA30" s="5">
        <f t="shared" si="6"/>
        <v>0.43812709030100333</v>
      </c>
    </row>
    <row r="31" spans="1:27" x14ac:dyDescent="0.25">
      <c r="A31" s="1">
        <v>6.04166666666667E-3</v>
      </c>
      <c r="B31">
        <v>1.58</v>
      </c>
      <c r="C31">
        <v>20.3</v>
      </c>
      <c r="D31">
        <v>5.8</v>
      </c>
      <c r="E31">
        <f t="shared" si="0"/>
        <v>-6</v>
      </c>
      <c r="F31">
        <v>106</v>
      </c>
      <c r="G31">
        <v>0.69</v>
      </c>
      <c r="H31">
        <v>23</v>
      </c>
      <c r="I31">
        <v>1.49</v>
      </c>
      <c r="J31">
        <v>15.68</v>
      </c>
      <c r="K31">
        <v>3.92</v>
      </c>
      <c r="L31">
        <v>15</v>
      </c>
      <c r="M31">
        <v>109</v>
      </c>
      <c r="N31">
        <v>2.5</v>
      </c>
      <c r="O31">
        <v>12</v>
      </c>
      <c r="T31" s="3"/>
      <c r="U31" s="2">
        <f t="shared" si="7"/>
        <v>1.0902000000000001</v>
      </c>
      <c r="V31" s="2">
        <f t="shared" si="1"/>
        <v>10.600156800000001</v>
      </c>
      <c r="W31" s="2">
        <f t="shared" si="2"/>
        <v>1.2484629119999999</v>
      </c>
      <c r="X31" s="2">
        <f t="shared" si="3"/>
        <v>-0.15900235200000001</v>
      </c>
      <c r="Y31">
        <f t="shared" si="4"/>
        <v>11.236166208</v>
      </c>
      <c r="Z31">
        <f t="shared" si="5"/>
        <v>-0.63600940800000005</v>
      </c>
      <c r="AA31" s="5">
        <f t="shared" si="6"/>
        <v>0.33946488294314386</v>
      </c>
    </row>
    <row r="32" spans="1:27" x14ac:dyDescent="0.25">
      <c r="A32" s="1">
        <v>6.2615740740740696E-3</v>
      </c>
      <c r="B32">
        <v>1.89</v>
      </c>
      <c r="C32">
        <v>24.2</v>
      </c>
      <c r="D32">
        <v>6.9</v>
      </c>
      <c r="E32">
        <f t="shared" si="0"/>
        <v>-12</v>
      </c>
      <c r="F32">
        <v>112</v>
      </c>
      <c r="G32">
        <v>0.67</v>
      </c>
      <c r="H32">
        <v>19</v>
      </c>
      <c r="I32">
        <v>1.97</v>
      </c>
      <c r="J32">
        <v>15.36</v>
      </c>
      <c r="K32">
        <v>4.0599999999999996</v>
      </c>
      <c r="L32">
        <v>18</v>
      </c>
      <c r="M32">
        <v>106</v>
      </c>
      <c r="N32">
        <v>2.5</v>
      </c>
      <c r="O32">
        <v>12</v>
      </c>
      <c r="Q32">
        <v>140</v>
      </c>
      <c r="R32">
        <v>92</v>
      </c>
      <c r="T32" s="3"/>
      <c r="U32" s="2">
        <f t="shared" si="7"/>
        <v>1.2663</v>
      </c>
      <c r="V32" s="2">
        <f t="shared" si="1"/>
        <v>12.6200592</v>
      </c>
      <c r="W32" s="2">
        <f t="shared" si="2"/>
        <v>1.570496256</v>
      </c>
      <c r="X32" s="2">
        <f t="shared" si="3"/>
        <v>-0.378601776</v>
      </c>
      <c r="Y32">
        <f t="shared" si="4"/>
        <v>14.134466304</v>
      </c>
      <c r="Z32">
        <f t="shared" si="5"/>
        <v>-1.514407104</v>
      </c>
      <c r="AA32" s="5">
        <f t="shared" si="6"/>
        <v>0.40468227424749165</v>
      </c>
    </row>
    <row r="33" spans="1:27" x14ac:dyDescent="0.25">
      <c r="A33" s="1">
        <v>6.5046296296296302E-3</v>
      </c>
      <c r="B33">
        <v>2.04</v>
      </c>
      <c r="C33">
        <v>26</v>
      </c>
      <c r="D33">
        <v>7.4</v>
      </c>
      <c r="E33">
        <f t="shared" si="0"/>
        <v>1</v>
      </c>
      <c r="F33">
        <v>99</v>
      </c>
      <c r="G33">
        <v>0.71</v>
      </c>
      <c r="H33">
        <v>23</v>
      </c>
      <c r="I33">
        <v>1.89</v>
      </c>
      <c r="J33">
        <v>15.56</v>
      </c>
      <c r="K33">
        <v>4.0999999999999996</v>
      </c>
      <c r="L33">
        <v>19</v>
      </c>
      <c r="M33">
        <v>110</v>
      </c>
      <c r="N33">
        <v>2.5</v>
      </c>
      <c r="O33">
        <v>12</v>
      </c>
      <c r="T33" s="3"/>
      <c r="U33" s="2">
        <f t="shared" si="7"/>
        <v>1.4483999999999999</v>
      </c>
      <c r="V33" s="2">
        <f t="shared" si="1"/>
        <v>13.750905599999998</v>
      </c>
      <c r="W33" s="2">
        <f t="shared" si="2"/>
        <v>1.5125996159999997</v>
      </c>
      <c r="X33" s="2">
        <f t="shared" si="3"/>
        <v>3.4377263999999991E-2</v>
      </c>
      <c r="Y33">
        <f t="shared" si="4"/>
        <v>13.613396543999997</v>
      </c>
      <c r="Z33">
        <f t="shared" si="5"/>
        <v>0.13750905599999996</v>
      </c>
      <c r="AA33" s="5">
        <f t="shared" si="6"/>
        <v>0.43478260869565222</v>
      </c>
    </row>
    <row r="34" spans="1:27" x14ac:dyDescent="0.25">
      <c r="A34" s="1">
        <v>6.7245370370370402E-3</v>
      </c>
      <c r="B34">
        <v>1.96</v>
      </c>
      <c r="C34">
        <v>25.1</v>
      </c>
      <c r="D34">
        <v>7.2</v>
      </c>
      <c r="E34">
        <f t="shared" si="0"/>
        <v>7</v>
      </c>
      <c r="F34">
        <v>93</v>
      </c>
      <c r="G34">
        <v>0.73</v>
      </c>
      <c r="H34">
        <v>22</v>
      </c>
      <c r="I34">
        <v>1.94</v>
      </c>
      <c r="J34">
        <v>15.74</v>
      </c>
      <c r="K34">
        <v>4.03</v>
      </c>
      <c r="L34">
        <v>18</v>
      </c>
      <c r="M34">
        <v>112</v>
      </c>
      <c r="N34">
        <v>2.5</v>
      </c>
      <c r="O34">
        <v>12</v>
      </c>
      <c r="T34" s="3"/>
      <c r="U34" s="2">
        <f t="shared" si="7"/>
        <v>1.4307999999999998</v>
      </c>
      <c r="V34" s="2">
        <f t="shared" si="1"/>
        <v>13.273747200000001</v>
      </c>
      <c r="W34" s="2">
        <f t="shared" si="2"/>
        <v>1.371620544</v>
      </c>
      <c r="X34" s="2">
        <f t="shared" si="3"/>
        <v>0.232290576</v>
      </c>
      <c r="Y34">
        <f t="shared" si="4"/>
        <v>12.344584896000001</v>
      </c>
      <c r="Z34">
        <f t="shared" si="5"/>
        <v>0.92916230399999999</v>
      </c>
      <c r="AA34" s="5">
        <f t="shared" si="6"/>
        <v>0.41973244147157196</v>
      </c>
    </row>
    <row r="35" spans="1:27" x14ac:dyDescent="0.25">
      <c r="A35" s="1">
        <v>6.9675925925925903E-3</v>
      </c>
      <c r="B35">
        <v>1.78</v>
      </c>
      <c r="C35">
        <v>22.8</v>
      </c>
      <c r="D35">
        <v>6.5</v>
      </c>
      <c r="E35">
        <f t="shared" si="0"/>
        <v>7</v>
      </c>
      <c r="F35">
        <v>93</v>
      </c>
      <c r="G35">
        <v>0.73</v>
      </c>
      <c r="H35">
        <v>21</v>
      </c>
      <c r="I35">
        <v>1.87</v>
      </c>
      <c r="J35">
        <v>15.74</v>
      </c>
      <c r="K35">
        <v>4.04</v>
      </c>
      <c r="L35">
        <v>16</v>
      </c>
      <c r="M35">
        <v>109</v>
      </c>
      <c r="N35">
        <v>2.5</v>
      </c>
      <c r="O35">
        <v>12</v>
      </c>
      <c r="T35" s="3"/>
      <c r="U35" s="2">
        <f t="shared" si="7"/>
        <v>1.2993999999999999</v>
      </c>
      <c r="V35" s="2">
        <f t="shared" si="1"/>
        <v>12.0547296</v>
      </c>
      <c r="W35" s="2">
        <f t="shared" si="2"/>
        <v>1.245655392</v>
      </c>
      <c r="X35" s="2">
        <f t="shared" si="3"/>
        <v>0.21095776799999999</v>
      </c>
      <c r="Y35">
        <f t="shared" si="4"/>
        <v>11.210898528</v>
      </c>
      <c r="Z35">
        <f t="shared" si="5"/>
        <v>0.84383107199999996</v>
      </c>
      <c r="AA35" s="5">
        <f t="shared" si="6"/>
        <v>0.38127090301003347</v>
      </c>
    </row>
    <row r="36" spans="1:27" x14ac:dyDescent="0.25">
      <c r="A36" s="1">
        <v>7.1759259259259302E-3</v>
      </c>
      <c r="B36">
        <v>2.14</v>
      </c>
      <c r="C36">
        <v>27.3</v>
      </c>
      <c r="D36">
        <v>7.8</v>
      </c>
      <c r="E36">
        <f t="shared" si="0"/>
        <v>4</v>
      </c>
      <c r="F36">
        <v>96</v>
      </c>
      <c r="G36">
        <v>0.72</v>
      </c>
      <c r="H36">
        <v>23</v>
      </c>
      <c r="I36">
        <v>2</v>
      </c>
      <c r="J36">
        <v>15.69</v>
      </c>
      <c r="K36">
        <v>4.05</v>
      </c>
      <c r="L36">
        <v>19</v>
      </c>
      <c r="M36">
        <v>110</v>
      </c>
      <c r="N36">
        <v>3.3</v>
      </c>
      <c r="O36">
        <v>14</v>
      </c>
      <c r="T36" s="3"/>
      <c r="U36" s="2">
        <f t="shared" si="7"/>
        <v>1.5407999999999999</v>
      </c>
      <c r="V36" s="2">
        <f t="shared" si="1"/>
        <v>14.458867199999998</v>
      </c>
      <c r="W36" s="2">
        <f t="shared" si="2"/>
        <v>1.5422791679999996</v>
      </c>
      <c r="X36" s="2">
        <f t="shared" si="3"/>
        <v>0.14458867199999997</v>
      </c>
      <c r="Y36">
        <f t="shared" si="4"/>
        <v>13.880512511999997</v>
      </c>
      <c r="Z36">
        <f t="shared" si="5"/>
        <v>0.57835468799999989</v>
      </c>
      <c r="AA36" s="5">
        <f t="shared" si="6"/>
        <v>0.45652173913043481</v>
      </c>
    </row>
    <row r="37" spans="1:27" x14ac:dyDescent="0.25">
      <c r="A37" s="1">
        <v>7.4074074074074103E-3</v>
      </c>
      <c r="B37">
        <v>2.46</v>
      </c>
      <c r="C37">
        <v>31.5</v>
      </c>
      <c r="D37">
        <v>9</v>
      </c>
      <c r="E37">
        <f t="shared" si="0"/>
        <v>1</v>
      </c>
      <c r="F37">
        <v>99</v>
      </c>
      <c r="G37">
        <v>0.71</v>
      </c>
      <c r="H37">
        <v>27</v>
      </c>
      <c r="I37">
        <v>1.96</v>
      </c>
      <c r="J37">
        <v>15.67</v>
      </c>
      <c r="K37">
        <v>4.0199999999999996</v>
      </c>
      <c r="L37">
        <v>21</v>
      </c>
      <c r="M37">
        <v>119</v>
      </c>
      <c r="N37">
        <v>3.4</v>
      </c>
      <c r="O37">
        <v>14</v>
      </c>
      <c r="T37" s="3"/>
      <c r="U37" s="2">
        <f t="shared" si="7"/>
        <v>1.7465999999999999</v>
      </c>
      <c r="V37" s="2">
        <f t="shared" si="1"/>
        <v>16.5819744</v>
      </c>
      <c r="W37" s="2">
        <f t="shared" si="2"/>
        <v>1.8240171839999999</v>
      </c>
      <c r="X37" s="2">
        <f t="shared" si="3"/>
        <v>4.1454935999999998E-2</v>
      </c>
      <c r="Y37">
        <f t="shared" si="4"/>
        <v>16.416154656</v>
      </c>
      <c r="Z37">
        <f t="shared" si="5"/>
        <v>0.16581974399999999</v>
      </c>
      <c r="AA37" s="5">
        <f t="shared" si="6"/>
        <v>0.52675585284280935</v>
      </c>
    </row>
    <row r="38" spans="1:27" x14ac:dyDescent="0.25">
      <c r="A38" s="1">
        <v>7.6620370370370401E-3</v>
      </c>
      <c r="B38">
        <v>2.63</v>
      </c>
      <c r="C38">
        <v>33.700000000000003</v>
      </c>
      <c r="D38">
        <v>9.6</v>
      </c>
      <c r="E38">
        <f t="shared" ref="E38:E61" si="8">100-F38</f>
        <v>8</v>
      </c>
      <c r="F38">
        <v>92</v>
      </c>
      <c r="G38">
        <v>0.73</v>
      </c>
      <c r="H38">
        <v>25</v>
      </c>
      <c r="I38">
        <v>2.35</v>
      </c>
      <c r="J38">
        <v>15.77</v>
      </c>
      <c r="K38">
        <v>4.0199999999999996</v>
      </c>
      <c r="L38">
        <v>20</v>
      </c>
      <c r="M38">
        <v>129</v>
      </c>
      <c r="N38">
        <v>3.4</v>
      </c>
      <c r="O38">
        <v>14</v>
      </c>
      <c r="T38" s="3"/>
      <c r="U38" s="2">
        <f t="shared" si="7"/>
        <v>1.9198999999999999</v>
      </c>
      <c r="V38" s="2">
        <f t="shared" ref="V38:V61" si="9">1.44*((3.9*B38)+(1.1*U38))</f>
        <v>17.8112016</v>
      </c>
      <c r="W38" s="2">
        <f t="shared" ref="W38:W61" si="10">Y38/9</f>
        <v>1.8207006080000001</v>
      </c>
      <c r="X38" s="2">
        <f t="shared" ref="X38:X61" si="11">Z38/4</f>
        <v>0.35622403200000002</v>
      </c>
      <c r="Y38">
        <f t="shared" ref="Y38:Y61" si="12">V38*F38/100</f>
        <v>16.386305472</v>
      </c>
      <c r="Z38">
        <f t="shared" ref="Z38:Z61" si="13">V38*E38/100</f>
        <v>1.4248961280000001</v>
      </c>
      <c r="AA38" s="5">
        <f t="shared" ref="AA38:AA61" si="14">C38/$B$2</f>
        <v>0.56354515050167231</v>
      </c>
    </row>
    <row r="39" spans="1:27" x14ac:dyDescent="0.25">
      <c r="A39" s="1">
        <v>7.8819444444444397E-3</v>
      </c>
      <c r="B39">
        <v>2.5299999999999998</v>
      </c>
      <c r="C39">
        <v>32.299999999999997</v>
      </c>
      <c r="D39">
        <v>9.1999999999999993</v>
      </c>
      <c r="E39">
        <f t="shared" si="8"/>
        <v>17</v>
      </c>
      <c r="F39">
        <v>83</v>
      </c>
      <c r="G39">
        <v>0.75</v>
      </c>
      <c r="H39">
        <v>26</v>
      </c>
      <c r="I39">
        <v>2.1800000000000002</v>
      </c>
      <c r="J39">
        <v>15.82</v>
      </c>
      <c r="K39">
        <v>4.0999999999999996</v>
      </c>
      <c r="L39">
        <v>19</v>
      </c>
      <c r="M39">
        <v>135</v>
      </c>
      <c r="N39">
        <v>3.4</v>
      </c>
      <c r="O39">
        <v>14</v>
      </c>
      <c r="S39">
        <v>11</v>
      </c>
      <c r="T39" s="3"/>
      <c r="U39" s="2">
        <f t="shared" si="7"/>
        <v>1.8975</v>
      </c>
      <c r="V39" s="2">
        <f t="shared" si="9"/>
        <v>17.214119999999998</v>
      </c>
      <c r="W39" s="2">
        <f t="shared" si="10"/>
        <v>1.5875243999999997</v>
      </c>
      <c r="X39" s="2">
        <f t="shared" si="11"/>
        <v>0.73160009999999986</v>
      </c>
      <c r="Y39">
        <f t="shared" si="12"/>
        <v>14.287719599999997</v>
      </c>
      <c r="Z39">
        <f t="shared" si="13"/>
        <v>2.9264003999999995</v>
      </c>
      <c r="AA39" s="5">
        <f t="shared" si="14"/>
        <v>0.54013377926421402</v>
      </c>
    </row>
    <row r="40" spans="1:27" x14ac:dyDescent="0.25">
      <c r="A40" s="1">
        <v>8.1018518518518497E-3</v>
      </c>
      <c r="B40">
        <v>2.86</v>
      </c>
      <c r="C40">
        <v>36.6</v>
      </c>
      <c r="D40">
        <v>10.5</v>
      </c>
      <c r="E40">
        <f t="shared" si="8"/>
        <v>8</v>
      </c>
      <c r="F40">
        <v>92</v>
      </c>
      <c r="G40">
        <v>0.73</v>
      </c>
      <c r="H40">
        <v>27</v>
      </c>
      <c r="I40">
        <v>2.21</v>
      </c>
      <c r="J40">
        <v>15.55</v>
      </c>
      <c r="K40">
        <v>4.1900000000000004</v>
      </c>
      <c r="L40">
        <v>22</v>
      </c>
      <c r="M40">
        <v>131</v>
      </c>
      <c r="N40">
        <v>3.4</v>
      </c>
      <c r="O40">
        <v>14</v>
      </c>
      <c r="Q40">
        <v>144</v>
      </c>
      <c r="R40">
        <v>90</v>
      </c>
      <c r="S40">
        <v>12</v>
      </c>
      <c r="T40" s="3"/>
      <c r="U40" s="2">
        <f t="shared" si="7"/>
        <v>2.0877999999999997</v>
      </c>
      <c r="V40" s="2">
        <f t="shared" si="9"/>
        <v>19.368835199999996</v>
      </c>
      <c r="W40" s="2">
        <f t="shared" si="10"/>
        <v>1.9799253759999995</v>
      </c>
      <c r="X40" s="2">
        <f t="shared" si="11"/>
        <v>0.38737670399999991</v>
      </c>
      <c r="Y40">
        <f t="shared" si="12"/>
        <v>17.819328383999995</v>
      </c>
      <c r="Z40">
        <f t="shared" si="13"/>
        <v>1.5495068159999996</v>
      </c>
      <c r="AA40" s="5">
        <f t="shared" si="14"/>
        <v>0.61204013377926425</v>
      </c>
    </row>
    <row r="41" spans="1:27" x14ac:dyDescent="0.25">
      <c r="A41" s="1">
        <v>8.3333333333333297E-3</v>
      </c>
      <c r="B41">
        <v>2.85</v>
      </c>
      <c r="C41">
        <v>36.5</v>
      </c>
      <c r="D41">
        <v>10.4</v>
      </c>
      <c r="E41">
        <f t="shared" si="8"/>
        <v>22</v>
      </c>
      <c r="F41">
        <v>78</v>
      </c>
      <c r="G41">
        <v>0.77</v>
      </c>
      <c r="H41">
        <v>27</v>
      </c>
      <c r="I41">
        <v>2.44</v>
      </c>
      <c r="J41">
        <v>16.03</v>
      </c>
      <c r="K41">
        <v>3.99</v>
      </c>
      <c r="L41">
        <v>22</v>
      </c>
      <c r="M41">
        <v>132</v>
      </c>
      <c r="N41">
        <v>3.4</v>
      </c>
      <c r="O41">
        <v>14</v>
      </c>
      <c r="T41" s="3"/>
      <c r="U41" s="2">
        <f t="shared" si="7"/>
        <v>2.1945000000000001</v>
      </c>
      <c r="V41" s="2">
        <f t="shared" si="9"/>
        <v>19.481687999999998</v>
      </c>
      <c r="W41" s="2">
        <f t="shared" si="10"/>
        <v>1.68841296</v>
      </c>
      <c r="X41" s="2">
        <f t="shared" si="11"/>
        <v>1.0714928399999999</v>
      </c>
      <c r="Y41">
        <f t="shared" si="12"/>
        <v>15.195716639999999</v>
      </c>
      <c r="Z41">
        <f t="shared" si="13"/>
        <v>4.2859713599999996</v>
      </c>
      <c r="AA41" s="5">
        <f t="shared" si="14"/>
        <v>0.61036789297658867</v>
      </c>
    </row>
    <row r="42" spans="1:27" x14ac:dyDescent="0.25">
      <c r="A42" s="1">
        <v>8.5648148148148202E-3</v>
      </c>
      <c r="B42">
        <v>3.05</v>
      </c>
      <c r="C42">
        <v>39.1</v>
      </c>
      <c r="D42">
        <v>11.2</v>
      </c>
      <c r="E42">
        <f t="shared" si="8"/>
        <v>31</v>
      </c>
      <c r="F42">
        <v>69</v>
      </c>
      <c r="G42">
        <v>0.79</v>
      </c>
      <c r="H42">
        <v>30</v>
      </c>
      <c r="I42">
        <v>2.37</v>
      </c>
      <c r="J42">
        <v>16.09</v>
      </c>
      <c r="K42">
        <v>4.05</v>
      </c>
      <c r="L42">
        <v>22</v>
      </c>
      <c r="M42">
        <v>138</v>
      </c>
      <c r="N42">
        <v>3.4</v>
      </c>
      <c r="O42">
        <v>14</v>
      </c>
      <c r="T42" s="3"/>
      <c r="U42" s="2">
        <f t="shared" si="7"/>
        <v>2.4095</v>
      </c>
      <c r="V42" s="2">
        <f t="shared" si="9"/>
        <v>20.945447999999999</v>
      </c>
      <c r="W42" s="2">
        <f t="shared" si="10"/>
        <v>1.6058176799999999</v>
      </c>
      <c r="X42" s="2">
        <f t="shared" si="11"/>
        <v>1.62327222</v>
      </c>
      <c r="Y42">
        <f t="shared" si="12"/>
        <v>14.452359119999999</v>
      </c>
      <c r="Z42">
        <f t="shared" si="13"/>
        <v>6.4930888800000002</v>
      </c>
      <c r="AA42" s="5">
        <f t="shared" si="14"/>
        <v>0.65384615384615385</v>
      </c>
    </row>
    <row r="43" spans="1:27" x14ac:dyDescent="0.25">
      <c r="A43" s="1">
        <v>8.8078703703703704E-3</v>
      </c>
      <c r="B43">
        <v>2.85</v>
      </c>
      <c r="C43">
        <v>36.5</v>
      </c>
      <c r="D43">
        <v>10.4</v>
      </c>
      <c r="E43">
        <f t="shared" si="8"/>
        <v>39</v>
      </c>
      <c r="F43">
        <v>61</v>
      </c>
      <c r="G43">
        <v>0.82</v>
      </c>
      <c r="H43">
        <v>32</v>
      </c>
      <c r="I43">
        <v>2.31</v>
      </c>
      <c r="J43">
        <v>16.420000000000002</v>
      </c>
      <c r="K43">
        <v>3.86</v>
      </c>
      <c r="L43">
        <v>21</v>
      </c>
      <c r="M43">
        <v>138</v>
      </c>
      <c r="N43">
        <v>3.4</v>
      </c>
      <c r="O43">
        <v>14</v>
      </c>
      <c r="T43" s="3"/>
      <c r="U43" s="2">
        <f t="shared" si="7"/>
        <v>2.3369999999999997</v>
      </c>
      <c r="V43" s="2">
        <f t="shared" si="9"/>
        <v>19.707408000000001</v>
      </c>
      <c r="W43" s="2">
        <f t="shared" si="10"/>
        <v>1.33572432</v>
      </c>
      <c r="X43" s="2">
        <f t="shared" si="11"/>
        <v>1.9214722800000001</v>
      </c>
      <c r="Y43">
        <f t="shared" si="12"/>
        <v>12.02151888</v>
      </c>
      <c r="Z43">
        <f t="shared" si="13"/>
        <v>7.6858891200000006</v>
      </c>
      <c r="AA43" s="5">
        <f t="shared" si="14"/>
        <v>0.61036789297658867</v>
      </c>
    </row>
    <row r="44" spans="1:27" x14ac:dyDescent="0.25">
      <c r="A44" s="1">
        <v>9.0393518518518505E-3</v>
      </c>
      <c r="B44">
        <v>2.99</v>
      </c>
      <c r="C44">
        <v>38.299999999999997</v>
      </c>
      <c r="D44">
        <v>10.9</v>
      </c>
      <c r="E44">
        <f t="shared" si="8"/>
        <v>34</v>
      </c>
      <c r="F44">
        <v>66</v>
      </c>
      <c r="G44">
        <v>0.8</v>
      </c>
      <c r="H44">
        <v>33</v>
      </c>
      <c r="I44">
        <v>2.2999999999999998</v>
      </c>
      <c r="J44">
        <v>16.36</v>
      </c>
      <c r="K44">
        <v>3.86</v>
      </c>
      <c r="L44">
        <v>22</v>
      </c>
      <c r="M44">
        <v>135</v>
      </c>
      <c r="N44">
        <v>3.4</v>
      </c>
      <c r="O44">
        <v>14</v>
      </c>
      <c r="T44" s="3"/>
      <c r="U44" s="2">
        <f t="shared" si="7"/>
        <v>2.3920000000000003</v>
      </c>
      <c r="V44" s="2">
        <f t="shared" si="9"/>
        <v>20.580768000000003</v>
      </c>
      <c r="W44" s="2">
        <f t="shared" si="10"/>
        <v>1.5092563200000002</v>
      </c>
      <c r="X44" s="2">
        <f t="shared" si="11"/>
        <v>1.7493652800000001</v>
      </c>
      <c r="Y44">
        <f t="shared" si="12"/>
        <v>13.583306880000002</v>
      </c>
      <c r="Z44">
        <f t="shared" si="13"/>
        <v>6.9974611200000005</v>
      </c>
      <c r="AA44" s="5">
        <f t="shared" si="14"/>
        <v>0.64046822742474918</v>
      </c>
    </row>
    <row r="45" spans="1:27" x14ac:dyDescent="0.25">
      <c r="A45" s="1">
        <v>9.2708333333333306E-3</v>
      </c>
      <c r="B45">
        <v>3.03</v>
      </c>
      <c r="C45">
        <v>38.799999999999997</v>
      </c>
      <c r="D45">
        <v>11.1</v>
      </c>
      <c r="E45">
        <f t="shared" si="8"/>
        <v>33</v>
      </c>
      <c r="F45">
        <v>67</v>
      </c>
      <c r="G45">
        <v>0.8</v>
      </c>
      <c r="H45">
        <v>33</v>
      </c>
      <c r="I45">
        <v>2.29</v>
      </c>
      <c r="J45">
        <v>16.38</v>
      </c>
      <c r="K45">
        <v>3.84</v>
      </c>
      <c r="L45">
        <v>22</v>
      </c>
      <c r="M45">
        <v>137</v>
      </c>
      <c r="N45">
        <v>4.0999999999999996</v>
      </c>
      <c r="O45">
        <v>15.9</v>
      </c>
      <c r="T45" s="3"/>
      <c r="U45" s="2">
        <f t="shared" si="7"/>
        <v>2.4239999999999999</v>
      </c>
      <c r="V45" s="2">
        <f t="shared" si="9"/>
        <v>20.856095999999997</v>
      </c>
      <c r="W45" s="2">
        <f t="shared" si="10"/>
        <v>1.5526204799999996</v>
      </c>
      <c r="X45" s="2">
        <f t="shared" si="11"/>
        <v>1.7206279199999996</v>
      </c>
      <c r="Y45">
        <f t="shared" si="12"/>
        <v>13.973584319999997</v>
      </c>
      <c r="Z45">
        <f t="shared" si="13"/>
        <v>6.8825116799999986</v>
      </c>
      <c r="AA45" s="5">
        <f t="shared" si="14"/>
        <v>0.6488294314381271</v>
      </c>
    </row>
    <row r="46" spans="1:27" x14ac:dyDescent="0.25">
      <c r="A46" s="1">
        <v>9.4907407407407406E-3</v>
      </c>
      <c r="B46">
        <v>3.45</v>
      </c>
      <c r="C46">
        <v>44.2</v>
      </c>
      <c r="D46">
        <v>12.6</v>
      </c>
      <c r="E46">
        <f t="shared" si="8"/>
        <v>33</v>
      </c>
      <c r="F46">
        <v>67</v>
      </c>
      <c r="G46">
        <v>0.8</v>
      </c>
      <c r="H46">
        <v>38</v>
      </c>
      <c r="I46">
        <v>2.34</v>
      </c>
      <c r="J46">
        <v>16.43</v>
      </c>
      <c r="K46">
        <v>3.79</v>
      </c>
      <c r="L46">
        <v>23</v>
      </c>
      <c r="M46">
        <v>147</v>
      </c>
      <c r="N46">
        <v>4.2</v>
      </c>
      <c r="O46">
        <v>16</v>
      </c>
      <c r="T46" s="3"/>
      <c r="U46" s="2">
        <f t="shared" si="7"/>
        <v>2.7600000000000002</v>
      </c>
      <c r="V46" s="2">
        <f t="shared" si="9"/>
        <v>23.747039999999998</v>
      </c>
      <c r="W46" s="2">
        <f t="shared" si="10"/>
        <v>1.7678351999999997</v>
      </c>
      <c r="X46" s="2">
        <f t="shared" si="11"/>
        <v>1.9591307999999998</v>
      </c>
      <c r="Y46">
        <f t="shared" si="12"/>
        <v>15.910516799999998</v>
      </c>
      <c r="Z46">
        <f t="shared" si="13"/>
        <v>7.8365231999999994</v>
      </c>
      <c r="AA46" s="5">
        <f t="shared" si="14"/>
        <v>0.73913043478260876</v>
      </c>
    </row>
    <row r="47" spans="1:27" x14ac:dyDescent="0.25">
      <c r="A47" s="1">
        <v>9.7337962962962994E-3</v>
      </c>
      <c r="B47">
        <v>3.58</v>
      </c>
      <c r="C47">
        <v>45.8</v>
      </c>
      <c r="D47">
        <v>13.1</v>
      </c>
      <c r="E47">
        <f t="shared" si="8"/>
        <v>41</v>
      </c>
      <c r="F47">
        <v>59</v>
      </c>
      <c r="G47">
        <v>0.82</v>
      </c>
      <c r="H47">
        <v>37</v>
      </c>
      <c r="I47">
        <v>2.5099999999999998</v>
      </c>
      <c r="J47">
        <v>16.54</v>
      </c>
      <c r="K47">
        <v>3.79</v>
      </c>
      <c r="L47">
        <v>24</v>
      </c>
      <c r="M47">
        <v>150</v>
      </c>
      <c r="N47">
        <v>4.2</v>
      </c>
      <c r="O47">
        <v>16</v>
      </c>
      <c r="T47" s="3"/>
      <c r="U47" s="2">
        <f t="shared" si="7"/>
        <v>2.9356</v>
      </c>
      <c r="V47" s="2">
        <f t="shared" si="9"/>
        <v>24.755270400000001</v>
      </c>
      <c r="W47" s="2">
        <f t="shared" si="10"/>
        <v>1.6228455039999998</v>
      </c>
      <c r="X47" s="2">
        <f t="shared" si="11"/>
        <v>2.5374152159999999</v>
      </c>
      <c r="Y47">
        <f t="shared" si="12"/>
        <v>14.605609535999999</v>
      </c>
      <c r="Z47">
        <f t="shared" si="13"/>
        <v>10.149660863999999</v>
      </c>
      <c r="AA47" s="5">
        <f t="shared" si="14"/>
        <v>0.76588628762541799</v>
      </c>
    </row>
    <row r="48" spans="1:27" x14ac:dyDescent="0.25">
      <c r="A48" s="1">
        <v>9.9537037037037007E-3</v>
      </c>
      <c r="B48">
        <v>3.51</v>
      </c>
      <c r="C48">
        <v>44.9</v>
      </c>
      <c r="D48">
        <v>12.8</v>
      </c>
      <c r="E48">
        <f t="shared" si="8"/>
        <v>51</v>
      </c>
      <c r="F48">
        <v>49</v>
      </c>
      <c r="G48">
        <v>0.85</v>
      </c>
      <c r="H48">
        <v>34</v>
      </c>
      <c r="I48">
        <v>2.76</v>
      </c>
      <c r="J48">
        <v>16.579999999999998</v>
      </c>
      <c r="K48">
        <v>3.86</v>
      </c>
      <c r="L48">
        <v>23</v>
      </c>
      <c r="M48">
        <v>155</v>
      </c>
      <c r="N48">
        <v>4.2</v>
      </c>
      <c r="O48">
        <v>16</v>
      </c>
      <c r="T48" s="3"/>
      <c r="U48" s="2">
        <f t="shared" si="7"/>
        <v>2.9834999999999998</v>
      </c>
      <c r="V48" s="2">
        <f t="shared" si="9"/>
        <v>24.438023999999999</v>
      </c>
      <c r="W48" s="2">
        <f t="shared" si="10"/>
        <v>1.3305146399999999</v>
      </c>
      <c r="X48" s="2">
        <f t="shared" si="11"/>
        <v>3.1158480599999994</v>
      </c>
      <c r="Y48">
        <f t="shared" si="12"/>
        <v>11.974631759999999</v>
      </c>
      <c r="Z48">
        <f t="shared" si="13"/>
        <v>12.463392239999997</v>
      </c>
      <c r="AA48" s="5">
        <f t="shared" si="14"/>
        <v>0.75083612040133785</v>
      </c>
    </row>
    <row r="49" spans="1:27" x14ac:dyDescent="0.25">
      <c r="A49" s="1">
        <v>1.0196759259259299E-2</v>
      </c>
      <c r="B49">
        <v>4.17</v>
      </c>
      <c r="C49">
        <v>53.4</v>
      </c>
      <c r="D49">
        <v>15.2</v>
      </c>
      <c r="E49">
        <f t="shared" si="8"/>
        <v>47</v>
      </c>
      <c r="F49">
        <v>53</v>
      </c>
      <c r="G49">
        <v>0.84</v>
      </c>
      <c r="H49">
        <v>39</v>
      </c>
      <c r="I49">
        <v>2.76</v>
      </c>
      <c r="J49">
        <v>16.39</v>
      </c>
      <c r="K49">
        <v>3.98</v>
      </c>
      <c r="L49">
        <v>26</v>
      </c>
      <c r="M49">
        <v>158</v>
      </c>
      <c r="N49">
        <v>4.2</v>
      </c>
      <c r="O49">
        <v>16</v>
      </c>
      <c r="S49">
        <v>15</v>
      </c>
      <c r="T49" s="3"/>
      <c r="U49" s="2">
        <f t="shared" si="7"/>
        <v>3.5027999999999997</v>
      </c>
      <c r="V49" s="2">
        <f t="shared" si="9"/>
        <v>28.967155199999993</v>
      </c>
      <c r="W49" s="2">
        <f t="shared" si="10"/>
        <v>1.7058435839999995</v>
      </c>
      <c r="X49" s="2">
        <f t="shared" si="11"/>
        <v>3.4036407359999994</v>
      </c>
      <c r="Y49">
        <f t="shared" si="12"/>
        <v>15.352592255999996</v>
      </c>
      <c r="Z49">
        <f t="shared" si="13"/>
        <v>13.614562943999998</v>
      </c>
      <c r="AA49" s="5">
        <f t="shared" si="14"/>
        <v>0.89297658862876261</v>
      </c>
    </row>
    <row r="50" spans="1:27" x14ac:dyDescent="0.25">
      <c r="A50" s="1">
        <v>1.04282407407407E-2</v>
      </c>
      <c r="B50">
        <v>4.0599999999999996</v>
      </c>
      <c r="C50">
        <v>51.9</v>
      </c>
      <c r="D50">
        <v>14.8</v>
      </c>
      <c r="E50">
        <f t="shared" si="8"/>
        <v>67</v>
      </c>
      <c r="F50">
        <v>33</v>
      </c>
      <c r="G50">
        <v>0.9</v>
      </c>
      <c r="H50">
        <v>41</v>
      </c>
      <c r="I50">
        <v>2.83</v>
      </c>
      <c r="J50">
        <v>16.86</v>
      </c>
      <c r="K50">
        <v>3.78</v>
      </c>
      <c r="L50">
        <v>25</v>
      </c>
      <c r="M50">
        <v>161</v>
      </c>
      <c r="N50">
        <v>4.2</v>
      </c>
      <c r="O50">
        <v>16</v>
      </c>
      <c r="T50" s="3"/>
      <c r="U50" s="2">
        <f t="shared" si="7"/>
        <v>3.6539999999999999</v>
      </c>
      <c r="V50" s="2">
        <f t="shared" si="9"/>
        <v>28.588895999999995</v>
      </c>
      <c r="W50" s="2">
        <f t="shared" si="10"/>
        <v>1.0482595199999998</v>
      </c>
      <c r="X50" s="2">
        <f t="shared" si="11"/>
        <v>4.7886400799999986</v>
      </c>
      <c r="Y50">
        <f t="shared" si="12"/>
        <v>9.4343356799999984</v>
      </c>
      <c r="Z50">
        <f t="shared" si="13"/>
        <v>19.154560319999995</v>
      </c>
      <c r="AA50" s="5">
        <f t="shared" si="14"/>
        <v>0.86789297658862874</v>
      </c>
    </row>
    <row r="51" spans="1:27" x14ac:dyDescent="0.25">
      <c r="A51" s="1">
        <v>1.06481481481482E-2</v>
      </c>
      <c r="B51">
        <v>3.99</v>
      </c>
      <c r="C51">
        <v>51</v>
      </c>
      <c r="D51">
        <v>14.6</v>
      </c>
      <c r="E51">
        <f t="shared" si="8"/>
        <v>67</v>
      </c>
      <c r="F51">
        <v>33</v>
      </c>
      <c r="G51">
        <v>0.9</v>
      </c>
      <c r="H51">
        <v>41</v>
      </c>
      <c r="I51">
        <v>2.73</v>
      </c>
      <c r="J51">
        <v>16.78</v>
      </c>
      <c r="K51">
        <v>3.85</v>
      </c>
      <c r="L51">
        <v>25</v>
      </c>
      <c r="M51">
        <v>161</v>
      </c>
      <c r="N51">
        <v>4.2</v>
      </c>
      <c r="O51">
        <v>16</v>
      </c>
      <c r="T51" s="3"/>
      <c r="U51" s="2">
        <f t="shared" si="7"/>
        <v>3.5910000000000002</v>
      </c>
      <c r="V51" s="2">
        <f t="shared" si="9"/>
        <v>28.095983999999998</v>
      </c>
      <c r="W51" s="2">
        <f t="shared" si="10"/>
        <v>1.03018608</v>
      </c>
      <c r="X51" s="2">
        <f t="shared" si="11"/>
        <v>4.7060773199999995</v>
      </c>
      <c r="Y51">
        <f t="shared" si="12"/>
        <v>9.27167472</v>
      </c>
      <c r="Z51">
        <f t="shared" si="13"/>
        <v>18.824309279999998</v>
      </c>
      <c r="AA51" s="5">
        <f t="shared" si="14"/>
        <v>0.85284280936454848</v>
      </c>
    </row>
    <row r="52" spans="1:27" x14ac:dyDescent="0.25">
      <c r="A52" s="1">
        <v>1.08912037037037E-2</v>
      </c>
      <c r="B52">
        <v>4.32</v>
      </c>
      <c r="C52">
        <v>55.3</v>
      </c>
      <c r="D52">
        <v>15.8</v>
      </c>
      <c r="E52">
        <f t="shared" si="8"/>
        <v>70</v>
      </c>
      <c r="F52">
        <v>30</v>
      </c>
      <c r="G52">
        <v>0.91</v>
      </c>
      <c r="H52">
        <v>40</v>
      </c>
      <c r="I52">
        <v>3.11</v>
      </c>
      <c r="J52">
        <v>16.87</v>
      </c>
      <c r="K52">
        <v>3.8</v>
      </c>
      <c r="L52">
        <v>27</v>
      </c>
      <c r="M52">
        <v>163</v>
      </c>
      <c r="N52">
        <v>4.2</v>
      </c>
      <c r="O52">
        <v>16</v>
      </c>
      <c r="T52" s="3"/>
      <c r="U52" s="2">
        <f t="shared" si="7"/>
        <v>3.9312000000000005</v>
      </c>
      <c r="V52" s="2">
        <f t="shared" si="9"/>
        <v>30.488140799999996</v>
      </c>
      <c r="W52" s="2">
        <f t="shared" si="10"/>
        <v>1.01627136</v>
      </c>
      <c r="X52" s="2">
        <f t="shared" si="11"/>
        <v>5.3354246399999985</v>
      </c>
      <c r="Y52">
        <f t="shared" si="12"/>
        <v>9.1464422399999989</v>
      </c>
      <c r="Z52">
        <f t="shared" si="13"/>
        <v>21.341698559999994</v>
      </c>
      <c r="AA52" s="5">
        <f t="shared" si="14"/>
        <v>0.92474916387959871</v>
      </c>
    </row>
    <row r="53" spans="1:27" x14ac:dyDescent="0.25">
      <c r="A53" s="1">
        <v>1.1122685185185201E-2</v>
      </c>
      <c r="B53">
        <v>4.2699999999999996</v>
      </c>
      <c r="C53">
        <v>54.6</v>
      </c>
      <c r="D53">
        <v>15.6</v>
      </c>
      <c r="E53">
        <f t="shared" si="8"/>
        <v>70</v>
      </c>
      <c r="F53">
        <v>30</v>
      </c>
      <c r="G53">
        <v>0.91</v>
      </c>
      <c r="H53">
        <v>42</v>
      </c>
      <c r="I53">
        <v>2.89</v>
      </c>
      <c r="J53">
        <v>16.84</v>
      </c>
      <c r="K53">
        <v>3.82</v>
      </c>
      <c r="L53">
        <v>26</v>
      </c>
      <c r="M53">
        <v>165</v>
      </c>
      <c r="N53">
        <v>4.2</v>
      </c>
      <c r="O53">
        <v>16</v>
      </c>
      <c r="T53" s="3"/>
      <c r="U53" s="2">
        <f t="shared" si="7"/>
        <v>3.8856999999999999</v>
      </c>
      <c r="V53" s="2">
        <f t="shared" si="9"/>
        <v>30.135268799999999</v>
      </c>
      <c r="W53" s="2">
        <f t="shared" si="10"/>
        <v>1.0045089599999999</v>
      </c>
      <c r="X53" s="2">
        <f t="shared" si="11"/>
        <v>5.2736720400000001</v>
      </c>
      <c r="Y53">
        <f t="shared" si="12"/>
        <v>9.0405806399999999</v>
      </c>
      <c r="Z53">
        <f t="shared" si="13"/>
        <v>21.09468816</v>
      </c>
      <c r="AA53" s="5">
        <f t="shared" si="14"/>
        <v>0.91304347826086962</v>
      </c>
    </row>
    <row r="54" spans="1:27" x14ac:dyDescent="0.25">
      <c r="A54" s="1">
        <v>1.13425925925926E-2</v>
      </c>
      <c r="B54">
        <v>4.3899999999999997</v>
      </c>
      <c r="C54">
        <v>56.1</v>
      </c>
      <c r="D54">
        <v>16</v>
      </c>
      <c r="E54">
        <f t="shared" si="8"/>
        <v>72</v>
      </c>
      <c r="F54">
        <v>28</v>
      </c>
      <c r="G54">
        <v>0.91</v>
      </c>
      <c r="H54">
        <v>46</v>
      </c>
      <c r="I54">
        <v>2.89</v>
      </c>
      <c r="J54">
        <v>17.04</v>
      </c>
      <c r="K54">
        <v>3.66</v>
      </c>
      <c r="L54">
        <v>26</v>
      </c>
      <c r="M54">
        <v>167</v>
      </c>
      <c r="N54">
        <v>4.9000000000000004</v>
      </c>
      <c r="O54">
        <v>17.899999999999999</v>
      </c>
      <c r="T54" s="3"/>
      <c r="U54" s="2">
        <f t="shared" si="7"/>
        <v>3.9948999999999999</v>
      </c>
      <c r="V54" s="2">
        <f t="shared" si="9"/>
        <v>30.982161599999998</v>
      </c>
      <c r="W54" s="2">
        <f t="shared" si="10"/>
        <v>0.96388947199999997</v>
      </c>
      <c r="X54" s="2">
        <f t="shared" si="11"/>
        <v>5.5767890879999991</v>
      </c>
      <c r="Y54">
        <f t="shared" si="12"/>
        <v>8.6750052479999997</v>
      </c>
      <c r="Z54">
        <f t="shared" si="13"/>
        <v>22.307156351999996</v>
      </c>
      <c r="AA54" s="5">
        <f t="shared" si="14"/>
        <v>0.93812709030100339</v>
      </c>
    </row>
    <row r="55" spans="1:27" x14ac:dyDescent="0.25">
      <c r="A55" s="1">
        <v>1.15856481481481E-2</v>
      </c>
      <c r="B55">
        <v>4.51</v>
      </c>
      <c r="C55">
        <v>57.6</v>
      </c>
      <c r="D55">
        <v>16.5</v>
      </c>
      <c r="E55">
        <f t="shared" si="8"/>
        <v>78</v>
      </c>
      <c r="F55">
        <v>22</v>
      </c>
      <c r="G55">
        <v>0.93</v>
      </c>
      <c r="H55">
        <v>47</v>
      </c>
      <c r="I55">
        <v>2.9</v>
      </c>
      <c r="J55">
        <v>17.03</v>
      </c>
      <c r="K55">
        <v>3.73</v>
      </c>
      <c r="L55">
        <v>26</v>
      </c>
      <c r="M55">
        <v>172</v>
      </c>
      <c r="N55">
        <v>5</v>
      </c>
      <c r="O55">
        <v>18</v>
      </c>
      <c r="T55" s="3"/>
      <c r="U55" s="2">
        <f t="shared" si="7"/>
        <v>4.1943000000000001</v>
      </c>
      <c r="V55" s="2">
        <f t="shared" si="9"/>
        <v>31.971931199999997</v>
      </c>
      <c r="W55" s="2">
        <f t="shared" si="10"/>
        <v>0.78153609599999996</v>
      </c>
      <c r="X55" s="2">
        <f t="shared" si="11"/>
        <v>6.2345265839999993</v>
      </c>
      <c r="Y55">
        <f t="shared" si="12"/>
        <v>7.0338248639999996</v>
      </c>
      <c r="Z55">
        <f t="shared" si="13"/>
        <v>24.938106335999997</v>
      </c>
      <c r="AA55" s="5">
        <f t="shared" si="14"/>
        <v>0.96321070234113715</v>
      </c>
    </row>
    <row r="56" spans="1:27" x14ac:dyDescent="0.25">
      <c r="A56" s="1">
        <v>1.18055555555556E-2</v>
      </c>
      <c r="B56">
        <v>4.68</v>
      </c>
      <c r="C56">
        <v>59.8</v>
      </c>
      <c r="D56">
        <v>17.100000000000001</v>
      </c>
      <c r="E56">
        <f t="shared" si="8"/>
        <v>90</v>
      </c>
      <c r="F56">
        <v>10</v>
      </c>
      <c r="G56">
        <v>0.97</v>
      </c>
      <c r="H56">
        <v>48</v>
      </c>
      <c r="I56">
        <v>2.97</v>
      </c>
      <c r="J56">
        <v>17.059999999999999</v>
      </c>
      <c r="K56">
        <v>3.81</v>
      </c>
      <c r="L56">
        <v>27</v>
      </c>
      <c r="M56">
        <v>173</v>
      </c>
      <c r="N56">
        <v>5</v>
      </c>
      <c r="O56">
        <v>18</v>
      </c>
      <c r="S56">
        <v>17</v>
      </c>
      <c r="T56" s="3"/>
      <c r="U56" s="2">
        <f t="shared" si="7"/>
        <v>4.5395999999999992</v>
      </c>
      <c r="V56" s="2">
        <f t="shared" si="9"/>
        <v>33.473606399999994</v>
      </c>
      <c r="W56" s="2">
        <f t="shared" si="10"/>
        <v>0.37192895999999992</v>
      </c>
      <c r="X56" s="2">
        <f t="shared" si="11"/>
        <v>7.5315614399999982</v>
      </c>
      <c r="Y56">
        <f t="shared" si="12"/>
        <v>3.3473606399999993</v>
      </c>
      <c r="Z56">
        <f t="shared" si="13"/>
        <v>30.126245759999993</v>
      </c>
      <c r="AA56" s="5">
        <f t="shared" si="14"/>
        <v>1</v>
      </c>
    </row>
    <row r="57" spans="1:27" x14ac:dyDescent="0.25">
      <c r="A57" s="1">
        <v>1.2037037037037001E-2</v>
      </c>
      <c r="B57">
        <v>4.4400000000000004</v>
      </c>
      <c r="C57">
        <v>56.7</v>
      </c>
      <c r="D57">
        <v>16.2</v>
      </c>
      <c r="E57">
        <f t="shared" si="8"/>
        <v>95</v>
      </c>
      <c r="F57">
        <v>5</v>
      </c>
      <c r="G57">
        <v>0.98</v>
      </c>
      <c r="H57">
        <v>49</v>
      </c>
      <c r="I57">
        <v>2.81</v>
      </c>
      <c r="J57">
        <v>17.09</v>
      </c>
      <c r="K57">
        <v>3.83</v>
      </c>
      <c r="L57">
        <v>25</v>
      </c>
      <c r="M57">
        <v>176</v>
      </c>
      <c r="N57">
        <v>5</v>
      </c>
      <c r="O57">
        <v>18</v>
      </c>
      <c r="S57">
        <v>18</v>
      </c>
      <c r="T57" s="3"/>
      <c r="U57" s="2">
        <f t="shared" si="7"/>
        <v>4.3512000000000004</v>
      </c>
      <c r="V57" s="2">
        <f t="shared" si="9"/>
        <v>31.827340800000002</v>
      </c>
      <c r="W57" s="2">
        <f t="shared" si="10"/>
        <v>0.17681856000000001</v>
      </c>
      <c r="X57" s="2">
        <f t="shared" si="11"/>
        <v>7.5589934400000001</v>
      </c>
      <c r="Y57">
        <f t="shared" si="12"/>
        <v>1.5913670400000002</v>
      </c>
      <c r="Z57">
        <f t="shared" si="13"/>
        <v>30.23597376</v>
      </c>
      <c r="AA57" s="5">
        <f t="shared" si="14"/>
        <v>0.948160535117057</v>
      </c>
    </row>
    <row r="58" spans="1:27" x14ac:dyDescent="0.25">
      <c r="A58" s="1">
        <v>1.22685185185185E-2</v>
      </c>
      <c r="B58">
        <v>4.2300000000000004</v>
      </c>
      <c r="C58">
        <v>54.1</v>
      </c>
      <c r="D58">
        <v>15.5</v>
      </c>
      <c r="E58">
        <f t="shared" si="8"/>
        <v>99</v>
      </c>
      <c r="F58">
        <v>1</v>
      </c>
      <c r="G58">
        <v>1</v>
      </c>
      <c r="H58">
        <v>53</v>
      </c>
      <c r="I58">
        <v>2.5499999999999998</v>
      </c>
      <c r="J58">
        <v>17.18</v>
      </c>
      <c r="K58">
        <v>3.79</v>
      </c>
      <c r="L58">
        <v>24</v>
      </c>
      <c r="M58">
        <v>176</v>
      </c>
      <c r="N58">
        <v>5</v>
      </c>
      <c r="O58">
        <v>18</v>
      </c>
      <c r="S58">
        <v>19</v>
      </c>
      <c r="T58" s="3"/>
      <c r="U58" s="2">
        <f t="shared" si="7"/>
        <v>4.2300000000000004</v>
      </c>
      <c r="V58" s="2">
        <f t="shared" si="9"/>
        <v>30.455999999999996</v>
      </c>
      <c r="W58" s="2">
        <f t="shared" si="10"/>
        <v>3.3839999999999995E-2</v>
      </c>
      <c r="X58" s="2">
        <f t="shared" si="11"/>
        <v>7.5378599999999993</v>
      </c>
      <c r="Y58">
        <f t="shared" si="12"/>
        <v>0.30455999999999994</v>
      </c>
      <c r="Z58">
        <f t="shared" si="13"/>
        <v>30.151439999999997</v>
      </c>
      <c r="AA58" s="5">
        <f t="shared" si="14"/>
        <v>0.9046822742474917</v>
      </c>
    </row>
    <row r="59" spans="1:27" x14ac:dyDescent="0.25">
      <c r="A59" s="1">
        <v>1.2962962962963001E-2</v>
      </c>
      <c r="B59">
        <v>3.52</v>
      </c>
      <c r="C59">
        <v>45</v>
      </c>
      <c r="D59">
        <v>12.8</v>
      </c>
      <c r="E59">
        <f t="shared" si="8"/>
        <v>106</v>
      </c>
      <c r="F59">
        <v>-6</v>
      </c>
      <c r="G59">
        <v>1.02</v>
      </c>
      <c r="H59">
        <v>58</v>
      </c>
      <c r="I59">
        <v>2.09</v>
      </c>
      <c r="J59">
        <v>17.43</v>
      </c>
      <c r="K59">
        <v>3.59</v>
      </c>
      <c r="L59">
        <v>20</v>
      </c>
      <c r="M59">
        <v>180</v>
      </c>
      <c r="N59">
        <v>4.8</v>
      </c>
      <c r="O59">
        <v>14</v>
      </c>
      <c r="T59" s="3"/>
      <c r="U59" s="2">
        <f t="shared" si="7"/>
        <v>3.5904000000000003</v>
      </c>
      <c r="V59" s="2">
        <f t="shared" si="9"/>
        <v>25.4555136</v>
      </c>
      <c r="W59" s="2">
        <f t="shared" si="10"/>
        <v>-0.16970342399999999</v>
      </c>
      <c r="X59" s="2">
        <f t="shared" si="11"/>
        <v>6.7457111039999997</v>
      </c>
      <c r="Y59">
        <f t="shared" si="12"/>
        <v>-1.5273308159999999</v>
      </c>
      <c r="Z59">
        <f t="shared" si="13"/>
        <v>26.982844415999999</v>
      </c>
      <c r="AA59" s="5">
        <f t="shared" si="14"/>
        <v>0.75250836120401343</v>
      </c>
    </row>
    <row r="60" spans="1:27" x14ac:dyDescent="0.25">
      <c r="A60" s="1">
        <v>1.27314814814815E-2</v>
      </c>
      <c r="B60">
        <v>2.56</v>
      </c>
      <c r="C60">
        <v>32.799999999999997</v>
      </c>
      <c r="D60">
        <v>9.4</v>
      </c>
      <c r="E60">
        <f t="shared" si="8"/>
        <v>117</v>
      </c>
      <c r="F60">
        <v>-17</v>
      </c>
      <c r="G60">
        <v>1.05</v>
      </c>
      <c r="H60">
        <v>48</v>
      </c>
      <c r="I60">
        <v>1.89</v>
      </c>
      <c r="J60">
        <v>17.52</v>
      </c>
      <c r="K60">
        <v>3.59</v>
      </c>
      <c r="L60">
        <v>14</v>
      </c>
      <c r="M60">
        <v>178</v>
      </c>
      <c r="N60">
        <v>1.5</v>
      </c>
      <c r="O60">
        <v>0</v>
      </c>
      <c r="T60" s="3"/>
      <c r="U60" s="2">
        <f t="shared" si="7"/>
        <v>2.6880000000000002</v>
      </c>
      <c r="V60" s="2">
        <f t="shared" si="9"/>
        <v>18.634751999999999</v>
      </c>
      <c r="W60" s="2">
        <f t="shared" si="10"/>
        <v>-0.35198975999999998</v>
      </c>
      <c r="X60" s="2">
        <f t="shared" si="11"/>
        <v>5.4506649599999992</v>
      </c>
      <c r="Y60">
        <f t="shared" si="12"/>
        <v>-3.1679078399999998</v>
      </c>
      <c r="Z60">
        <f t="shared" si="13"/>
        <v>21.802659839999997</v>
      </c>
      <c r="AA60" s="5">
        <f t="shared" si="14"/>
        <v>0.54849498327759194</v>
      </c>
    </row>
    <row r="61" spans="1:27" x14ac:dyDescent="0.25">
      <c r="A61" s="1">
        <v>1.2962962962963001E-2</v>
      </c>
      <c r="B61">
        <v>2.15</v>
      </c>
      <c r="C61">
        <v>27.5</v>
      </c>
      <c r="D61">
        <v>7.9</v>
      </c>
      <c r="E61">
        <f t="shared" si="8"/>
        <v>125</v>
      </c>
      <c r="F61">
        <v>-25</v>
      </c>
      <c r="G61">
        <v>1.08</v>
      </c>
      <c r="H61">
        <v>45</v>
      </c>
      <c r="I61">
        <v>1.76</v>
      </c>
      <c r="J61">
        <v>17.63</v>
      </c>
      <c r="K61">
        <v>3.55</v>
      </c>
      <c r="L61">
        <v>13</v>
      </c>
      <c r="M61">
        <v>171</v>
      </c>
      <c r="N61">
        <v>1.5</v>
      </c>
      <c r="O61">
        <v>0</v>
      </c>
      <c r="Q61">
        <v>172</v>
      </c>
      <c r="R61">
        <v>96</v>
      </c>
      <c r="T61" s="3"/>
      <c r="U61" s="2">
        <f t="shared" si="7"/>
        <v>2.3220000000000001</v>
      </c>
      <c r="V61" s="2">
        <f t="shared" si="9"/>
        <v>15.752447999999999</v>
      </c>
      <c r="W61" s="2">
        <f t="shared" si="10"/>
        <v>-0.43756799999999996</v>
      </c>
      <c r="X61" s="2">
        <f t="shared" si="11"/>
        <v>4.9226399999999995</v>
      </c>
      <c r="Y61">
        <f t="shared" si="12"/>
        <v>-3.9381119999999998</v>
      </c>
      <c r="Z61">
        <f t="shared" si="13"/>
        <v>19.690559999999998</v>
      </c>
      <c r="AA61" s="5">
        <f t="shared" si="14"/>
        <v>0.45986622073578598</v>
      </c>
    </row>
    <row r="62" spans="1:27" x14ac:dyDescent="0.25">
      <c r="A62" s="1">
        <v>1.4016203703703701E-2</v>
      </c>
      <c r="Q62">
        <v>182</v>
      </c>
      <c r="R62">
        <v>96</v>
      </c>
    </row>
    <row r="63" spans="1:27" x14ac:dyDescent="0.25">
      <c r="A63" s="1">
        <v>1.51273148148148E-2</v>
      </c>
      <c r="Q63">
        <v>164</v>
      </c>
      <c r="R63">
        <v>96</v>
      </c>
    </row>
    <row r="64" spans="1:27" x14ac:dyDescent="0.25">
      <c r="A64" s="1">
        <v>1.6226851851851899E-2</v>
      </c>
      <c r="Q64">
        <v>146</v>
      </c>
      <c r="R64">
        <v>90</v>
      </c>
    </row>
    <row r="65" spans="1:18" x14ac:dyDescent="0.25">
      <c r="A65" s="1">
        <v>1.68287037037037E-2</v>
      </c>
      <c r="M65">
        <v>97</v>
      </c>
      <c r="Q65">
        <v>140</v>
      </c>
      <c r="R65">
        <v>86</v>
      </c>
    </row>
    <row r="66" spans="1:18" x14ac:dyDescent="0.25">
      <c r="A66" s="1">
        <v>1.8287037037037001E-2</v>
      </c>
      <c r="Q66">
        <v>136</v>
      </c>
      <c r="R66">
        <v>82</v>
      </c>
    </row>
  </sheetData>
  <mergeCells count="2">
    <mergeCell ref="P6:P10"/>
    <mergeCell ref="P11:P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="85" zoomScaleNormal="85" workbookViewId="0">
      <selection activeCell="C3" sqref="C3"/>
    </sheetView>
  </sheetViews>
  <sheetFormatPr defaultRowHeight="15" x14ac:dyDescent="0.25"/>
  <cols>
    <col min="1" max="1" width="8.140625" bestFit="1" customWidth="1"/>
    <col min="2" max="2" width="10" style="5" bestFit="1" customWidth="1"/>
  </cols>
  <sheetData>
    <row r="1" spans="1:2" x14ac:dyDescent="0.25">
      <c r="A1" t="str">
        <f>VO2max!M5</f>
        <v>HR bpm</v>
      </c>
      <c r="B1" s="5" t="str">
        <f>VO2max!AA5</f>
        <v>%VO2max</v>
      </c>
    </row>
    <row r="2" spans="1:2" x14ac:dyDescent="0.25">
      <c r="A2">
        <f>VO2max!M11</f>
        <v>80</v>
      </c>
      <c r="B2" s="5">
        <f>VO2max!AA11</f>
        <v>9.1973244147157199E-2</v>
      </c>
    </row>
    <row r="3" spans="1:2" x14ac:dyDescent="0.25">
      <c r="A3">
        <f>VO2max!M12</f>
        <v>78</v>
      </c>
      <c r="B3" s="5">
        <f>VO2max!AA12</f>
        <v>0.14046822742474918</v>
      </c>
    </row>
    <row r="4" spans="1:2" x14ac:dyDescent="0.25">
      <c r="A4">
        <f>VO2max!M13</f>
        <v>84</v>
      </c>
      <c r="B4" s="5">
        <f>VO2max!AA13</f>
        <v>0.16722408026755853</v>
      </c>
    </row>
    <row r="5" spans="1:2" x14ac:dyDescent="0.25">
      <c r="A5">
        <f>VO2max!M14</f>
        <v>80</v>
      </c>
      <c r="B5" s="5">
        <f>VO2max!AA14</f>
        <v>0.13043478260869565</v>
      </c>
    </row>
    <row r="6" spans="1:2" x14ac:dyDescent="0.25">
      <c r="A6">
        <f>VO2max!M15</f>
        <v>78</v>
      </c>
      <c r="B6" s="5">
        <f>VO2max!AA15</f>
        <v>0.13377926421404682</v>
      </c>
    </row>
    <row r="7" spans="1:2" x14ac:dyDescent="0.25">
      <c r="A7">
        <f>VO2max!M16</f>
        <v>74</v>
      </c>
      <c r="B7" s="5">
        <f>VO2max!AA16</f>
        <v>0.1020066889632107</v>
      </c>
    </row>
    <row r="8" spans="1:2" x14ac:dyDescent="0.25">
      <c r="A8">
        <f>VO2max!M17</f>
        <v>76</v>
      </c>
      <c r="B8" s="5">
        <f>VO2max!AA17</f>
        <v>0.12876254180602006</v>
      </c>
    </row>
    <row r="9" spans="1:2" x14ac:dyDescent="0.25">
      <c r="A9">
        <f>VO2max!M18</f>
        <v>85</v>
      </c>
      <c r="B9" s="5">
        <f>VO2max!AA18</f>
        <v>0.1387959866220736</v>
      </c>
    </row>
    <row r="10" spans="1:2" x14ac:dyDescent="0.25">
      <c r="A10">
        <f>VO2max!M19</f>
        <v>92</v>
      </c>
      <c r="B10" s="5">
        <f>VO2max!AA19</f>
        <v>9.1973244147157199E-2</v>
      </c>
    </row>
    <row r="11" spans="1:2" x14ac:dyDescent="0.25">
      <c r="A11">
        <f>VO2max!M20</f>
        <v>88</v>
      </c>
      <c r="B11" s="5">
        <f>VO2max!AA20</f>
        <v>0.21070234113712374</v>
      </c>
    </row>
    <row r="12" spans="1:2" x14ac:dyDescent="0.25">
      <c r="A12">
        <f>VO2max!M21</f>
        <v>88</v>
      </c>
      <c r="B12" s="5">
        <f>VO2max!AA21</f>
        <v>0.25752508361204013</v>
      </c>
    </row>
    <row r="13" spans="1:2" x14ac:dyDescent="0.25">
      <c r="A13">
        <f>VO2max!M22</f>
        <v>80</v>
      </c>
      <c r="B13" s="5">
        <f>VO2max!AA22</f>
        <v>0.22073578595317725</v>
      </c>
    </row>
    <row r="14" spans="1:2" x14ac:dyDescent="0.25">
      <c r="A14">
        <f>VO2max!M23</f>
        <v>86</v>
      </c>
      <c r="B14" s="5">
        <f>VO2max!AA23</f>
        <v>0.31103678929765888</v>
      </c>
    </row>
    <row r="15" spans="1:2" x14ac:dyDescent="0.25">
      <c r="A15">
        <f>VO2max!M24</f>
        <v>93</v>
      </c>
      <c r="B15" s="5">
        <f>VO2max!AA24</f>
        <v>0.22742474916387961</v>
      </c>
    </row>
    <row r="16" spans="1:2" x14ac:dyDescent="0.25">
      <c r="A16">
        <f>VO2max!M25</f>
        <v>94</v>
      </c>
      <c r="B16" s="5">
        <f>VO2max!AA25</f>
        <v>0.27257525083612044</v>
      </c>
    </row>
    <row r="17" spans="1:2" x14ac:dyDescent="0.25">
      <c r="A17">
        <f>VO2max!M26</f>
        <v>94</v>
      </c>
      <c r="B17" s="5">
        <f>VO2max!AA26</f>
        <v>0.25919732441471571</v>
      </c>
    </row>
    <row r="18" spans="1:2" x14ac:dyDescent="0.25">
      <c r="A18">
        <f>VO2max!M27</f>
        <v>99</v>
      </c>
      <c r="B18" s="5">
        <f>VO2max!AA27</f>
        <v>0.30602006688963213</v>
      </c>
    </row>
    <row r="19" spans="1:2" x14ac:dyDescent="0.25">
      <c r="A19">
        <f>VO2max!M28</f>
        <v>106</v>
      </c>
      <c r="B19" s="5">
        <f>VO2max!AA28</f>
        <v>0.32107023411371238</v>
      </c>
    </row>
    <row r="20" spans="1:2" x14ac:dyDescent="0.25">
      <c r="A20">
        <f>VO2max!M29</f>
        <v>109</v>
      </c>
      <c r="B20" s="5">
        <f>VO2max!AA29</f>
        <v>0.37290969899665555</v>
      </c>
    </row>
    <row r="21" spans="1:2" x14ac:dyDescent="0.25">
      <c r="A21">
        <f>VO2max!M30</f>
        <v>110</v>
      </c>
      <c r="B21" s="5">
        <f>VO2max!AA30</f>
        <v>0.43812709030100333</v>
      </c>
    </row>
    <row r="22" spans="1:2" x14ac:dyDescent="0.25">
      <c r="A22">
        <f>VO2max!M31</f>
        <v>109</v>
      </c>
      <c r="B22" s="5">
        <f>VO2max!AA31</f>
        <v>0.33946488294314386</v>
      </c>
    </row>
    <row r="23" spans="1:2" x14ac:dyDescent="0.25">
      <c r="A23">
        <f>VO2max!M32</f>
        <v>106</v>
      </c>
      <c r="B23" s="5">
        <f>VO2max!AA32</f>
        <v>0.40468227424749165</v>
      </c>
    </row>
    <row r="24" spans="1:2" x14ac:dyDescent="0.25">
      <c r="A24">
        <f>VO2max!M33</f>
        <v>110</v>
      </c>
      <c r="B24" s="5">
        <f>VO2max!AA33</f>
        <v>0.43478260869565222</v>
      </c>
    </row>
    <row r="25" spans="1:2" x14ac:dyDescent="0.25">
      <c r="A25">
        <f>VO2max!M34</f>
        <v>112</v>
      </c>
      <c r="B25" s="5">
        <f>VO2max!AA34</f>
        <v>0.41973244147157196</v>
      </c>
    </row>
    <row r="26" spans="1:2" x14ac:dyDescent="0.25">
      <c r="A26">
        <f>VO2max!M35</f>
        <v>109</v>
      </c>
      <c r="B26" s="5">
        <f>VO2max!AA35</f>
        <v>0.38127090301003347</v>
      </c>
    </row>
    <row r="27" spans="1:2" x14ac:dyDescent="0.25">
      <c r="A27">
        <f>VO2max!M36</f>
        <v>110</v>
      </c>
      <c r="B27" s="5">
        <f>VO2max!AA36</f>
        <v>0.45652173913043481</v>
      </c>
    </row>
    <row r="28" spans="1:2" x14ac:dyDescent="0.25">
      <c r="A28">
        <f>VO2max!M37</f>
        <v>119</v>
      </c>
      <c r="B28" s="5">
        <f>VO2max!AA37</f>
        <v>0.52675585284280935</v>
      </c>
    </row>
    <row r="29" spans="1:2" x14ac:dyDescent="0.25">
      <c r="A29">
        <f>VO2max!M38</f>
        <v>129</v>
      </c>
      <c r="B29" s="5">
        <f>VO2max!AA38</f>
        <v>0.56354515050167231</v>
      </c>
    </row>
    <row r="30" spans="1:2" x14ac:dyDescent="0.25">
      <c r="A30">
        <f>VO2max!M39</f>
        <v>135</v>
      </c>
      <c r="B30" s="5">
        <f>VO2max!AA39</f>
        <v>0.54013377926421402</v>
      </c>
    </row>
    <row r="31" spans="1:2" x14ac:dyDescent="0.25">
      <c r="A31">
        <f>VO2max!M40</f>
        <v>131</v>
      </c>
      <c r="B31" s="5">
        <f>VO2max!AA40</f>
        <v>0.61204013377926425</v>
      </c>
    </row>
    <row r="32" spans="1:2" x14ac:dyDescent="0.25">
      <c r="A32">
        <f>VO2max!M41</f>
        <v>132</v>
      </c>
      <c r="B32" s="5">
        <f>VO2max!AA41</f>
        <v>0.61036789297658867</v>
      </c>
    </row>
    <row r="33" spans="1:2" x14ac:dyDescent="0.25">
      <c r="A33">
        <f>VO2max!M42</f>
        <v>138</v>
      </c>
      <c r="B33" s="5">
        <f>VO2max!AA42</f>
        <v>0.65384615384615385</v>
      </c>
    </row>
    <row r="34" spans="1:2" x14ac:dyDescent="0.25">
      <c r="A34">
        <f>VO2max!M43</f>
        <v>138</v>
      </c>
      <c r="B34" s="5">
        <f>VO2max!AA43</f>
        <v>0.61036789297658867</v>
      </c>
    </row>
    <row r="35" spans="1:2" x14ac:dyDescent="0.25">
      <c r="A35">
        <f>VO2max!M44</f>
        <v>135</v>
      </c>
      <c r="B35" s="5">
        <f>VO2max!AA44</f>
        <v>0.64046822742474918</v>
      </c>
    </row>
    <row r="36" spans="1:2" x14ac:dyDescent="0.25">
      <c r="A36">
        <f>VO2max!M45</f>
        <v>137</v>
      </c>
      <c r="B36" s="5">
        <f>VO2max!AA45</f>
        <v>0.6488294314381271</v>
      </c>
    </row>
    <row r="37" spans="1:2" x14ac:dyDescent="0.25">
      <c r="A37">
        <f>VO2max!M46</f>
        <v>147</v>
      </c>
      <c r="B37" s="5">
        <f>VO2max!AA46</f>
        <v>0.73913043478260876</v>
      </c>
    </row>
    <row r="38" spans="1:2" x14ac:dyDescent="0.25">
      <c r="A38">
        <f>VO2max!M47</f>
        <v>150</v>
      </c>
      <c r="B38" s="5">
        <f>VO2max!AA47</f>
        <v>0.76588628762541799</v>
      </c>
    </row>
    <row r="39" spans="1:2" x14ac:dyDescent="0.25">
      <c r="A39">
        <f>VO2max!M48</f>
        <v>155</v>
      </c>
      <c r="B39" s="5">
        <f>VO2max!AA48</f>
        <v>0.75083612040133785</v>
      </c>
    </row>
    <row r="40" spans="1:2" x14ac:dyDescent="0.25">
      <c r="A40">
        <f>VO2max!M49</f>
        <v>158</v>
      </c>
      <c r="B40" s="5">
        <f>VO2max!AA49</f>
        <v>0.89297658862876261</v>
      </c>
    </row>
    <row r="41" spans="1:2" x14ac:dyDescent="0.25">
      <c r="A41">
        <f>VO2max!M50</f>
        <v>161</v>
      </c>
      <c r="B41" s="5">
        <f>VO2max!AA50</f>
        <v>0.86789297658862874</v>
      </c>
    </row>
    <row r="42" spans="1:2" x14ac:dyDescent="0.25">
      <c r="A42">
        <f>VO2max!M51</f>
        <v>161</v>
      </c>
      <c r="B42" s="5">
        <f>VO2max!AA51</f>
        <v>0.85284280936454848</v>
      </c>
    </row>
    <row r="43" spans="1:2" x14ac:dyDescent="0.25">
      <c r="A43">
        <f>VO2max!M52</f>
        <v>163</v>
      </c>
      <c r="B43" s="5">
        <f>VO2max!AA52</f>
        <v>0.92474916387959871</v>
      </c>
    </row>
    <row r="44" spans="1:2" x14ac:dyDescent="0.25">
      <c r="A44">
        <f>VO2max!M53</f>
        <v>165</v>
      </c>
      <c r="B44" s="5">
        <f>VO2max!AA53</f>
        <v>0.91304347826086962</v>
      </c>
    </row>
    <row r="45" spans="1:2" x14ac:dyDescent="0.25">
      <c r="A45">
        <f>VO2max!M54</f>
        <v>167</v>
      </c>
      <c r="B45" s="5">
        <f>VO2max!AA54</f>
        <v>0.93812709030100339</v>
      </c>
    </row>
    <row r="46" spans="1:2" x14ac:dyDescent="0.25">
      <c r="A46">
        <f>VO2max!M55</f>
        <v>172</v>
      </c>
      <c r="B46" s="5">
        <f>VO2max!AA55</f>
        <v>0.96321070234113715</v>
      </c>
    </row>
    <row r="47" spans="1:2" x14ac:dyDescent="0.25">
      <c r="A47">
        <f>VO2max!M56</f>
        <v>173</v>
      </c>
      <c r="B47" s="5">
        <f>VO2max!AA56</f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5" bestFit="1" customWidth="1"/>
  </cols>
  <sheetData>
    <row r="1" spans="1:2" x14ac:dyDescent="0.25">
      <c r="A1" t="str">
        <f>VO2max!M5</f>
        <v>HR bpm</v>
      </c>
      <c r="B1" t="str">
        <f>VO2max!G5</f>
        <v>RER</v>
      </c>
    </row>
    <row r="2" spans="1:2" x14ac:dyDescent="0.25">
      <c r="A2" s="2">
        <f>VO2max!M32</f>
        <v>106</v>
      </c>
      <c r="B2" s="2">
        <f>VO2max!G32</f>
        <v>0.67</v>
      </c>
    </row>
    <row r="3" spans="1:2" x14ac:dyDescent="0.25">
      <c r="A3" s="2">
        <f>VO2max!M33</f>
        <v>110</v>
      </c>
      <c r="B3" s="2">
        <f>VO2max!G33</f>
        <v>0.71</v>
      </c>
    </row>
    <row r="4" spans="1:2" x14ac:dyDescent="0.25">
      <c r="A4" s="2">
        <f>VO2max!M34</f>
        <v>112</v>
      </c>
      <c r="B4" s="2">
        <f>VO2max!G34</f>
        <v>0.73</v>
      </c>
    </row>
    <row r="5" spans="1:2" x14ac:dyDescent="0.25">
      <c r="A5" s="2">
        <f>VO2max!M35</f>
        <v>109</v>
      </c>
      <c r="B5" s="2">
        <f>VO2max!G35</f>
        <v>0.73</v>
      </c>
    </row>
    <row r="6" spans="1:2" x14ac:dyDescent="0.25">
      <c r="A6" s="2">
        <f>VO2max!M36</f>
        <v>110</v>
      </c>
      <c r="B6" s="2">
        <f>VO2max!G36</f>
        <v>0.72</v>
      </c>
    </row>
    <row r="7" spans="1:2" x14ac:dyDescent="0.25">
      <c r="A7" s="2">
        <f>VO2max!M37</f>
        <v>119</v>
      </c>
      <c r="B7" s="2">
        <f>VO2max!G37</f>
        <v>0.71</v>
      </c>
    </row>
    <row r="8" spans="1:2" x14ac:dyDescent="0.25">
      <c r="A8" s="2">
        <f>VO2max!M38</f>
        <v>129</v>
      </c>
      <c r="B8" s="2">
        <f>VO2max!G38</f>
        <v>0.73</v>
      </c>
    </row>
    <row r="9" spans="1:2" x14ac:dyDescent="0.25">
      <c r="A9" s="2">
        <f>VO2max!M39</f>
        <v>135</v>
      </c>
      <c r="B9" s="2">
        <f>VO2max!G39</f>
        <v>0.75</v>
      </c>
    </row>
    <row r="10" spans="1:2" x14ac:dyDescent="0.25">
      <c r="A10" s="2">
        <f>VO2max!M40</f>
        <v>131</v>
      </c>
      <c r="B10" s="2">
        <f>VO2max!G40</f>
        <v>0.73</v>
      </c>
    </row>
    <row r="11" spans="1:2" x14ac:dyDescent="0.25">
      <c r="A11" s="2">
        <f>VO2max!M41</f>
        <v>132</v>
      </c>
      <c r="B11" s="2">
        <f>VO2max!G41</f>
        <v>0.77</v>
      </c>
    </row>
    <row r="12" spans="1:2" x14ac:dyDescent="0.25">
      <c r="A12" s="2">
        <f>VO2max!M42</f>
        <v>138</v>
      </c>
      <c r="B12" s="2">
        <f>VO2max!G42</f>
        <v>0.79</v>
      </c>
    </row>
    <row r="13" spans="1:2" x14ac:dyDescent="0.25">
      <c r="A13" s="2">
        <f>VO2max!M43</f>
        <v>138</v>
      </c>
      <c r="B13" s="2">
        <f>VO2max!G43</f>
        <v>0.82</v>
      </c>
    </row>
    <row r="14" spans="1:2" x14ac:dyDescent="0.25">
      <c r="A14" s="2">
        <f>VO2max!M44</f>
        <v>135</v>
      </c>
      <c r="B14" s="2">
        <f>VO2max!G44</f>
        <v>0.8</v>
      </c>
    </row>
    <row r="15" spans="1:2" x14ac:dyDescent="0.25">
      <c r="A15" s="2">
        <f>VO2max!M45</f>
        <v>137</v>
      </c>
      <c r="B15" s="2">
        <f>VO2max!G45</f>
        <v>0.8</v>
      </c>
    </row>
    <row r="16" spans="1:2" x14ac:dyDescent="0.25">
      <c r="A16" s="2">
        <f>VO2max!M46</f>
        <v>147</v>
      </c>
      <c r="B16" s="2">
        <f>VO2max!G46</f>
        <v>0.8</v>
      </c>
    </row>
    <row r="17" spans="1:2" x14ac:dyDescent="0.25">
      <c r="A17" s="2">
        <f>VO2max!M47</f>
        <v>150</v>
      </c>
      <c r="B17" s="2">
        <f>VO2max!G47</f>
        <v>0.82</v>
      </c>
    </row>
    <row r="18" spans="1:2" x14ac:dyDescent="0.25">
      <c r="A18" s="2">
        <f>VO2max!M48</f>
        <v>155</v>
      </c>
      <c r="B18" s="2">
        <f>VO2max!G48</f>
        <v>0.85</v>
      </c>
    </row>
    <row r="19" spans="1:2" x14ac:dyDescent="0.25">
      <c r="A19" s="2">
        <f>VO2max!M49</f>
        <v>158</v>
      </c>
      <c r="B19" s="2">
        <f>VO2max!G49</f>
        <v>0.84</v>
      </c>
    </row>
    <row r="20" spans="1:2" x14ac:dyDescent="0.25">
      <c r="A20" s="2">
        <f>VO2max!M50</f>
        <v>161</v>
      </c>
      <c r="B20" s="2">
        <f>VO2max!G50</f>
        <v>0.9</v>
      </c>
    </row>
    <row r="21" spans="1:2" x14ac:dyDescent="0.25">
      <c r="A21" s="2">
        <f>VO2max!M51</f>
        <v>161</v>
      </c>
      <c r="B21" s="2">
        <f>VO2max!G51</f>
        <v>0.9</v>
      </c>
    </row>
    <row r="22" spans="1:2" x14ac:dyDescent="0.25">
      <c r="A22" s="2">
        <f>VO2max!M52</f>
        <v>163</v>
      </c>
      <c r="B22" s="2">
        <f>VO2max!G52</f>
        <v>0.91</v>
      </c>
    </row>
    <row r="23" spans="1:2" x14ac:dyDescent="0.25">
      <c r="A23" s="2">
        <f>VO2max!M53</f>
        <v>165</v>
      </c>
      <c r="B23" s="2">
        <f>VO2max!G53</f>
        <v>0.91</v>
      </c>
    </row>
    <row r="24" spans="1:2" x14ac:dyDescent="0.25">
      <c r="A24" s="2">
        <f>VO2max!M54</f>
        <v>167</v>
      </c>
      <c r="B24" s="2">
        <f>VO2max!G54</f>
        <v>0.91</v>
      </c>
    </row>
    <row r="25" spans="1:2" x14ac:dyDescent="0.25">
      <c r="A25" s="2">
        <f>VO2max!M55</f>
        <v>172</v>
      </c>
      <c r="B25" s="2">
        <f>VO2max!G55</f>
        <v>0.93</v>
      </c>
    </row>
    <row r="26" spans="1:2" x14ac:dyDescent="0.25">
      <c r="A26" s="2">
        <f>VO2max!M56</f>
        <v>173</v>
      </c>
      <c r="B26" s="2">
        <f>VO2max!G56</f>
        <v>0.97</v>
      </c>
    </row>
    <row r="27" spans="1:2" x14ac:dyDescent="0.25">
      <c r="A27" s="2">
        <f>VO2max!M57</f>
        <v>176</v>
      </c>
      <c r="B27" s="2">
        <f>VO2max!G57</f>
        <v>0.98</v>
      </c>
    </row>
    <row r="28" spans="1:2" x14ac:dyDescent="0.25">
      <c r="A28" s="2">
        <f>VO2max!M58</f>
        <v>176</v>
      </c>
      <c r="B28" s="2">
        <f>VO2max!G58</f>
        <v>1</v>
      </c>
    </row>
    <row r="29" spans="1:2" x14ac:dyDescent="0.25">
      <c r="A29" s="2">
        <f>VO2max!M59</f>
        <v>180</v>
      </c>
      <c r="B29" s="2">
        <f>VO2max!G59</f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zoomScaleNormal="100" workbookViewId="0">
      <selection activeCell="A27" sqref="A27"/>
    </sheetView>
  </sheetViews>
  <sheetFormatPr defaultRowHeight="15" x14ac:dyDescent="0.25"/>
  <cols>
    <col min="1" max="1" width="8.28515625" customWidth="1"/>
    <col min="2" max="2" width="5.5703125" customWidth="1"/>
    <col min="3" max="3" width="6.85546875" customWidth="1"/>
  </cols>
  <sheetData>
    <row r="1" spans="1:3" x14ac:dyDescent="0.25">
      <c r="A1" t="str">
        <f>VO2max!M5</f>
        <v>HR bpm</v>
      </c>
      <c r="B1" t="str">
        <f>VO2max!F5</f>
        <v>%Fat</v>
      </c>
      <c r="C1" t="str">
        <f>VO2max!E5</f>
        <v>%CHO</v>
      </c>
    </row>
    <row r="2" spans="1:3" x14ac:dyDescent="0.25">
      <c r="A2">
        <f>VO2max!M12</f>
        <v>78</v>
      </c>
      <c r="B2">
        <f>VO2max!F12</f>
        <v>111</v>
      </c>
      <c r="C2">
        <f>VO2max!E12</f>
        <v>-11</v>
      </c>
    </row>
    <row r="3" spans="1:3" x14ac:dyDescent="0.25">
      <c r="A3">
        <f>VO2max!M13</f>
        <v>84</v>
      </c>
      <c r="B3">
        <f>VO2max!F13</f>
        <v>12</v>
      </c>
      <c r="C3">
        <f>VO2max!E13</f>
        <v>88</v>
      </c>
    </row>
    <row r="4" spans="1:3" x14ac:dyDescent="0.25">
      <c r="A4">
        <f>VO2max!M14</f>
        <v>80</v>
      </c>
      <c r="B4">
        <f>VO2max!F14</f>
        <v>87</v>
      </c>
      <c r="C4">
        <f>VO2max!E14</f>
        <v>13</v>
      </c>
    </row>
    <row r="5" spans="1:3" x14ac:dyDescent="0.25">
      <c r="A5">
        <f>VO2max!M15</f>
        <v>78</v>
      </c>
      <c r="B5">
        <f>VO2max!F15</f>
        <v>79</v>
      </c>
      <c r="C5">
        <f>VO2max!E15</f>
        <v>21</v>
      </c>
    </row>
    <row r="6" spans="1:3" x14ac:dyDescent="0.25">
      <c r="A6">
        <f>VO2max!M16</f>
        <v>74</v>
      </c>
      <c r="B6">
        <f>VO2max!F16</f>
        <v>88</v>
      </c>
      <c r="C6">
        <f>VO2max!E16</f>
        <v>12</v>
      </c>
    </row>
    <row r="7" spans="1:3" x14ac:dyDescent="0.25">
      <c r="A7">
        <f>VO2max!M17</f>
        <v>76</v>
      </c>
      <c r="B7">
        <f>VO2max!F17</f>
        <v>103</v>
      </c>
      <c r="C7">
        <f>VO2max!E17</f>
        <v>-3</v>
      </c>
    </row>
    <row r="8" spans="1:3" x14ac:dyDescent="0.25">
      <c r="A8">
        <f>VO2max!M18</f>
        <v>85</v>
      </c>
      <c r="B8">
        <f>VO2max!F18</f>
        <v>105</v>
      </c>
      <c r="C8">
        <f>VO2max!E18</f>
        <v>-5</v>
      </c>
    </row>
    <row r="9" spans="1:3" x14ac:dyDescent="0.25">
      <c r="A9">
        <f>VO2max!M19</f>
        <v>92</v>
      </c>
      <c r="B9">
        <f>VO2max!F19</f>
        <v>96</v>
      </c>
      <c r="C9">
        <f>VO2max!E19</f>
        <v>4</v>
      </c>
    </row>
    <row r="10" spans="1:3" x14ac:dyDescent="0.25">
      <c r="A10">
        <f>VO2max!M20</f>
        <v>88</v>
      </c>
      <c r="B10">
        <f>VO2max!F20</f>
        <v>114</v>
      </c>
      <c r="C10">
        <f>VO2max!E20</f>
        <v>-14</v>
      </c>
    </row>
    <row r="11" spans="1:3" x14ac:dyDescent="0.25">
      <c r="A11">
        <f>VO2max!M21</f>
        <v>88</v>
      </c>
      <c r="B11">
        <f>VO2max!F21</f>
        <v>121</v>
      </c>
      <c r="C11">
        <f>VO2max!E21</f>
        <v>-21</v>
      </c>
    </row>
    <row r="12" spans="1:3" x14ac:dyDescent="0.25">
      <c r="A12">
        <f>VO2max!M22</f>
        <v>80</v>
      </c>
      <c r="B12">
        <f>VO2max!F22</f>
        <v>123</v>
      </c>
      <c r="C12">
        <f>VO2max!E22</f>
        <v>-23</v>
      </c>
    </row>
    <row r="13" spans="1:3" x14ac:dyDescent="0.25">
      <c r="A13">
        <f>VO2max!M23</f>
        <v>86</v>
      </c>
      <c r="B13">
        <f>VO2max!F23</f>
        <v>134</v>
      </c>
      <c r="C13">
        <f>VO2max!E23</f>
        <v>-34</v>
      </c>
    </row>
    <row r="14" spans="1:3" x14ac:dyDescent="0.25">
      <c r="A14">
        <f>VO2max!M24</f>
        <v>93</v>
      </c>
      <c r="B14">
        <f>VO2max!F24</f>
        <v>119</v>
      </c>
      <c r="C14">
        <f>VO2max!E24</f>
        <v>-19</v>
      </c>
    </row>
    <row r="15" spans="1:3" x14ac:dyDescent="0.25">
      <c r="A15">
        <f>VO2max!M25</f>
        <v>94</v>
      </c>
      <c r="B15">
        <f>VO2max!F25</f>
        <v>123</v>
      </c>
      <c r="C15">
        <f>VO2max!E25</f>
        <v>-23</v>
      </c>
    </row>
    <row r="16" spans="1:3" x14ac:dyDescent="0.25">
      <c r="A16">
        <f>VO2max!M26</f>
        <v>94</v>
      </c>
      <c r="B16">
        <f>VO2max!F26</f>
        <v>111</v>
      </c>
      <c r="C16">
        <f>VO2max!E26</f>
        <v>-11</v>
      </c>
    </row>
    <row r="17" spans="1:3" x14ac:dyDescent="0.25">
      <c r="A17">
        <f>VO2max!M27</f>
        <v>99</v>
      </c>
      <c r="B17">
        <f>VO2max!F27</f>
        <v>107</v>
      </c>
      <c r="C17">
        <f>VO2max!E27</f>
        <v>-7</v>
      </c>
    </row>
    <row r="18" spans="1:3" x14ac:dyDescent="0.25">
      <c r="A18">
        <f>VO2max!M28</f>
        <v>106</v>
      </c>
      <c r="B18">
        <f>VO2max!F28</f>
        <v>101</v>
      </c>
      <c r="C18">
        <f>VO2max!E28</f>
        <v>-1</v>
      </c>
    </row>
    <row r="19" spans="1:3" x14ac:dyDescent="0.25">
      <c r="A19">
        <f>VO2max!M29</f>
        <v>109</v>
      </c>
      <c r="B19">
        <f>VO2max!F29</f>
        <v>117</v>
      </c>
      <c r="C19">
        <f>VO2max!E29</f>
        <v>-17</v>
      </c>
    </row>
    <row r="20" spans="1:3" x14ac:dyDescent="0.25">
      <c r="A20">
        <f>VO2max!M30</f>
        <v>110</v>
      </c>
      <c r="B20">
        <f>VO2max!F30</f>
        <v>114</v>
      </c>
      <c r="C20">
        <f>VO2max!E30</f>
        <v>-14</v>
      </c>
    </row>
    <row r="21" spans="1:3" x14ac:dyDescent="0.25">
      <c r="A21">
        <f>VO2max!M31</f>
        <v>109</v>
      </c>
      <c r="B21">
        <f>VO2max!F31</f>
        <v>106</v>
      </c>
      <c r="C21">
        <f>VO2max!E31</f>
        <v>-6</v>
      </c>
    </row>
    <row r="22" spans="1:3" x14ac:dyDescent="0.25">
      <c r="A22">
        <f>VO2max!M32</f>
        <v>106</v>
      </c>
      <c r="B22">
        <f>VO2max!F32</f>
        <v>112</v>
      </c>
      <c r="C22">
        <f>VO2max!E32</f>
        <v>-12</v>
      </c>
    </row>
    <row r="23" spans="1:3" x14ac:dyDescent="0.25">
      <c r="A23">
        <f>VO2max!M33</f>
        <v>110</v>
      </c>
      <c r="B23">
        <f>VO2max!F33</f>
        <v>99</v>
      </c>
      <c r="C23">
        <f>VO2max!E33</f>
        <v>1</v>
      </c>
    </row>
    <row r="24" spans="1:3" x14ac:dyDescent="0.25">
      <c r="A24">
        <f>VO2max!M34</f>
        <v>112</v>
      </c>
      <c r="B24">
        <f>VO2max!F34</f>
        <v>93</v>
      </c>
      <c r="C24">
        <f>VO2max!E34</f>
        <v>7</v>
      </c>
    </row>
    <row r="25" spans="1:3" x14ac:dyDescent="0.25">
      <c r="A25">
        <f>VO2max!M35</f>
        <v>109</v>
      </c>
      <c r="B25">
        <f>VO2max!F35</f>
        <v>93</v>
      </c>
      <c r="C25">
        <f>VO2max!E35</f>
        <v>7</v>
      </c>
    </row>
    <row r="26" spans="1:3" x14ac:dyDescent="0.25">
      <c r="A26">
        <f>VO2max!M36</f>
        <v>110</v>
      </c>
      <c r="B26">
        <f>VO2max!F36</f>
        <v>96</v>
      </c>
      <c r="C26">
        <f>VO2max!E36</f>
        <v>4</v>
      </c>
    </row>
    <row r="27" spans="1:3" x14ac:dyDescent="0.25">
      <c r="A27">
        <f>VO2max!M37</f>
        <v>119</v>
      </c>
      <c r="B27">
        <f>VO2max!F37</f>
        <v>99</v>
      </c>
      <c r="C27">
        <f>VO2max!E37</f>
        <v>1</v>
      </c>
    </row>
    <row r="28" spans="1:3" x14ac:dyDescent="0.25">
      <c r="A28">
        <f>VO2max!M38</f>
        <v>129</v>
      </c>
      <c r="B28">
        <f>VO2max!F38</f>
        <v>92</v>
      </c>
      <c r="C28">
        <f>VO2max!E38</f>
        <v>8</v>
      </c>
    </row>
    <row r="29" spans="1:3" x14ac:dyDescent="0.25">
      <c r="A29">
        <f>VO2max!M39</f>
        <v>135</v>
      </c>
      <c r="B29">
        <f>VO2max!F39</f>
        <v>83</v>
      </c>
      <c r="C29">
        <f>VO2max!E39</f>
        <v>17</v>
      </c>
    </row>
    <row r="30" spans="1:3" x14ac:dyDescent="0.25">
      <c r="A30">
        <f>VO2max!M40</f>
        <v>131</v>
      </c>
      <c r="B30">
        <f>VO2max!F40</f>
        <v>92</v>
      </c>
      <c r="C30">
        <f>VO2max!E40</f>
        <v>8</v>
      </c>
    </row>
    <row r="31" spans="1:3" x14ac:dyDescent="0.25">
      <c r="A31">
        <f>VO2max!M41</f>
        <v>132</v>
      </c>
      <c r="B31">
        <f>VO2max!F41</f>
        <v>78</v>
      </c>
      <c r="C31">
        <f>VO2max!E41</f>
        <v>22</v>
      </c>
    </row>
    <row r="32" spans="1:3" x14ac:dyDescent="0.25">
      <c r="A32">
        <f>VO2max!M42</f>
        <v>138</v>
      </c>
      <c r="B32">
        <f>VO2max!F42</f>
        <v>69</v>
      </c>
      <c r="C32">
        <f>VO2max!E42</f>
        <v>31</v>
      </c>
    </row>
    <row r="33" spans="1:3" x14ac:dyDescent="0.25">
      <c r="A33">
        <f>VO2max!M43</f>
        <v>138</v>
      </c>
      <c r="B33">
        <f>VO2max!F43</f>
        <v>61</v>
      </c>
      <c r="C33">
        <f>VO2max!E43</f>
        <v>39</v>
      </c>
    </row>
    <row r="34" spans="1:3" x14ac:dyDescent="0.25">
      <c r="A34">
        <f>VO2max!M44</f>
        <v>135</v>
      </c>
      <c r="B34">
        <f>VO2max!F44</f>
        <v>66</v>
      </c>
      <c r="C34">
        <f>VO2max!E44</f>
        <v>34</v>
      </c>
    </row>
    <row r="35" spans="1:3" x14ac:dyDescent="0.25">
      <c r="A35">
        <f>VO2max!M45</f>
        <v>137</v>
      </c>
      <c r="B35">
        <f>VO2max!F45</f>
        <v>67</v>
      </c>
      <c r="C35">
        <f>VO2max!E45</f>
        <v>33</v>
      </c>
    </row>
    <row r="36" spans="1:3" x14ac:dyDescent="0.25">
      <c r="A36">
        <f>VO2max!M46</f>
        <v>147</v>
      </c>
      <c r="B36">
        <f>VO2max!F46</f>
        <v>67</v>
      </c>
      <c r="C36">
        <f>VO2max!E46</f>
        <v>33</v>
      </c>
    </row>
    <row r="37" spans="1:3" x14ac:dyDescent="0.25">
      <c r="A37">
        <f>VO2max!M47</f>
        <v>150</v>
      </c>
      <c r="B37">
        <f>VO2max!F47</f>
        <v>59</v>
      </c>
      <c r="C37">
        <f>VO2max!E47</f>
        <v>41</v>
      </c>
    </row>
    <row r="38" spans="1:3" x14ac:dyDescent="0.25">
      <c r="A38">
        <f>VO2max!M48</f>
        <v>155</v>
      </c>
      <c r="B38">
        <f>VO2max!F48</f>
        <v>49</v>
      </c>
      <c r="C38">
        <f>VO2max!E48</f>
        <v>51</v>
      </c>
    </row>
    <row r="39" spans="1:3" x14ac:dyDescent="0.25">
      <c r="A39">
        <f>VO2max!M49</f>
        <v>158</v>
      </c>
      <c r="B39">
        <f>VO2max!F49</f>
        <v>53</v>
      </c>
      <c r="C39">
        <f>VO2max!E49</f>
        <v>47</v>
      </c>
    </row>
    <row r="40" spans="1:3" x14ac:dyDescent="0.25">
      <c r="A40">
        <f>VO2max!M50</f>
        <v>161</v>
      </c>
      <c r="B40">
        <f>VO2max!F50</f>
        <v>33</v>
      </c>
      <c r="C40">
        <f>VO2max!E50</f>
        <v>67</v>
      </c>
    </row>
    <row r="41" spans="1:3" x14ac:dyDescent="0.25">
      <c r="A41">
        <f>VO2max!M51</f>
        <v>161</v>
      </c>
      <c r="B41">
        <f>VO2max!F51</f>
        <v>33</v>
      </c>
      <c r="C41">
        <f>VO2max!E51</f>
        <v>67</v>
      </c>
    </row>
    <row r="42" spans="1:3" x14ac:dyDescent="0.25">
      <c r="A42">
        <f>VO2max!M52</f>
        <v>163</v>
      </c>
      <c r="B42">
        <f>VO2max!F52</f>
        <v>30</v>
      </c>
      <c r="C42">
        <f>VO2max!E52</f>
        <v>70</v>
      </c>
    </row>
    <row r="43" spans="1:3" x14ac:dyDescent="0.25">
      <c r="A43">
        <f>VO2max!M53</f>
        <v>165</v>
      </c>
      <c r="B43">
        <f>VO2max!F53</f>
        <v>30</v>
      </c>
      <c r="C43">
        <f>VO2max!E53</f>
        <v>70</v>
      </c>
    </row>
    <row r="44" spans="1:3" x14ac:dyDescent="0.25">
      <c r="A44">
        <f>VO2max!M54</f>
        <v>167</v>
      </c>
      <c r="B44">
        <f>VO2max!F54</f>
        <v>28</v>
      </c>
      <c r="C44">
        <f>VO2max!E54</f>
        <v>72</v>
      </c>
    </row>
    <row r="45" spans="1:3" x14ac:dyDescent="0.25">
      <c r="A45">
        <f>VO2max!M55</f>
        <v>172</v>
      </c>
      <c r="B45">
        <f>VO2max!F55</f>
        <v>22</v>
      </c>
      <c r="C45">
        <f>VO2max!E55</f>
        <v>78</v>
      </c>
    </row>
    <row r="46" spans="1:3" x14ac:dyDescent="0.25">
      <c r="A46">
        <f>VO2max!M56</f>
        <v>173</v>
      </c>
      <c r="B46">
        <f>VO2max!F56</f>
        <v>10</v>
      </c>
      <c r="C46">
        <f>VO2max!E56</f>
        <v>90</v>
      </c>
    </row>
    <row r="47" spans="1:3" x14ac:dyDescent="0.25">
      <c r="A47">
        <f>VO2max!M57</f>
        <v>176</v>
      </c>
      <c r="B47">
        <f>VO2max!F57</f>
        <v>5</v>
      </c>
      <c r="C47">
        <f>VO2max!E57</f>
        <v>95</v>
      </c>
    </row>
    <row r="48" spans="1:3" x14ac:dyDescent="0.25">
      <c r="A48">
        <f>VO2max!M58</f>
        <v>176</v>
      </c>
      <c r="B48">
        <f>VO2max!F58</f>
        <v>1</v>
      </c>
      <c r="C48">
        <f>VO2max!E58</f>
        <v>99</v>
      </c>
    </row>
    <row r="49" spans="1:3" x14ac:dyDescent="0.25">
      <c r="A49">
        <f>VO2max!M59</f>
        <v>180</v>
      </c>
      <c r="B49">
        <f>VO2max!F59</f>
        <v>-6</v>
      </c>
      <c r="C49">
        <f>VO2max!E59</f>
        <v>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zoomScaleNormal="100" workbookViewId="0">
      <selection activeCell="K36" sqref="K3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tr">
        <f>VO2max!AA5</f>
        <v>%VO2max</v>
      </c>
      <c r="B1" t="str">
        <f>VO2max!W5</f>
        <v>FatOx 
[g/min]</v>
      </c>
    </row>
    <row r="2" spans="1:2" x14ac:dyDescent="0.25">
      <c r="A2" s="2">
        <f>VO2max!AA6</f>
        <v>7.3578595317725759E-2</v>
      </c>
      <c r="B2" s="11">
        <f>VO2max!W6</f>
        <v>0.28252313600000001</v>
      </c>
    </row>
    <row r="3" spans="1:2" x14ac:dyDescent="0.25">
      <c r="A3" s="2">
        <f>VO2max!AA7</f>
        <v>7.8595317725752512E-2</v>
      </c>
      <c r="B3" s="11">
        <f>VO2max!W7</f>
        <v>0.31019675200000002</v>
      </c>
    </row>
    <row r="4" spans="1:2" x14ac:dyDescent="0.25">
      <c r="A4" s="2">
        <f>VO2max!AA8</f>
        <v>7.0234113712374591E-2</v>
      </c>
      <c r="B4" s="11">
        <f>VO2max!W8</f>
        <v>0.28400697599999991</v>
      </c>
    </row>
    <row r="5" spans="1:2" x14ac:dyDescent="0.25">
      <c r="A5" s="2">
        <f>VO2max!AA9</f>
        <v>8.1939799331103694E-2</v>
      </c>
      <c r="B5" s="11">
        <f>VO2max!W9</f>
        <v>0.32985763200000001</v>
      </c>
    </row>
    <row r="6" spans="1:2" x14ac:dyDescent="0.25">
      <c r="A6" s="2">
        <f>VO2max!AA10</f>
        <v>8.1939799331103694E-2</v>
      </c>
      <c r="B6" s="11">
        <f>VO2max!W10</f>
        <v>0.33773500799999995</v>
      </c>
    </row>
    <row r="7" spans="1:2" x14ac:dyDescent="0.25">
      <c r="A7" s="2">
        <f>VO2max!AA11</f>
        <v>9.1973244147157199E-2</v>
      </c>
      <c r="B7" s="11">
        <f>VO2max!W11</f>
        <v>0.36919180799999995</v>
      </c>
    </row>
    <row r="8" spans="1:2" x14ac:dyDescent="0.25">
      <c r="A8" s="2">
        <f>VO2max!AA12</f>
        <v>0.14046822742474918</v>
      </c>
      <c r="B8" s="11">
        <f>VO2max!W12</f>
        <v>0.53656512000000012</v>
      </c>
    </row>
    <row r="9" spans="1:2" x14ac:dyDescent="0.25">
      <c r="A9" s="2">
        <f>VO2max!AA13</f>
        <v>0.16722408026755853</v>
      </c>
      <c r="B9" s="11">
        <f>VO2max!W13</f>
        <v>6.9937919999999987E-2</v>
      </c>
    </row>
    <row r="10" spans="1:2" x14ac:dyDescent="0.25">
      <c r="A10" s="2">
        <f>VO2max!AA14</f>
        <v>0.13043478260869565</v>
      </c>
      <c r="B10" s="11">
        <f>VO2max!W14</f>
        <v>0.40027516800000001</v>
      </c>
    </row>
    <row r="11" spans="1:2" x14ac:dyDescent="0.25">
      <c r="A11" s="2">
        <f>VO2max!AA15</f>
        <v>0.13377926421404682</v>
      </c>
      <c r="B11" s="11">
        <f>VO2max!W15</f>
        <v>0.37115084800000003</v>
      </c>
    </row>
    <row r="12" spans="1:2" x14ac:dyDescent="0.25">
      <c r="A12" s="2">
        <f>VO2max!AA16</f>
        <v>0.1020066889632107</v>
      </c>
      <c r="B12" s="11">
        <f>VO2max!W16</f>
        <v>0.31195366400000002</v>
      </c>
    </row>
    <row r="13" spans="1:2" x14ac:dyDescent="0.25">
      <c r="A13" s="2">
        <f>VO2max!AA17</f>
        <v>0.12876254180602006</v>
      </c>
      <c r="B13" s="11">
        <f>VO2max!W17</f>
        <v>0.4694657599999999</v>
      </c>
    </row>
    <row r="14" spans="1:2" x14ac:dyDescent="0.25">
      <c r="A14" s="2">
        <f>VO2max!AA18</f>
        <v>0.1387959866220736</v>
      </c>
      <c r="B14" s="11">
        <f>VO2max!W18</f>
        <v>0.50876279999999996</v>
      </c>
    </row>
    <row r="15" spans="1:2" x14ac:dyDescent="0.25">
      <c r="A15" s="2">
        <f>VO2max!AA19</f>
        <v>9.1973244147157199E-2</v>
      </c>
      <c r="B15" s="11">
        <f>VO2max!W19</f>
        <v>0.30989721600000003</v>
      </c>
    </row>
    <row r="16" spans="1:2" x14ac:dyDescent="0.25">
      <c r="A16" s="2">
        <f>VO2max!AA20</f>
        <v>0.21070234113712374</v>
      </c>
      <c r="B16" s="11">
        <f>VO2max!W20</f>
        <v>0.83733091200000009</v>
      </c>
    </row>
    <row r="17" spans="1:2" x14ac:dyDescent="0.25">
      <c r="A17" s="2">
        <f>VO2max!AA21</f>
        <v>0.25752508361204013</v>
      </c>
      <c r="B17" s="11">
        <f>VO2max!W21</f>
        <v>1.0721568000000001</v>
      </c>
    </row>
    <row r="18" spans="1:2" x14ac:dyDescent="0.25">
      <c r="A18" s="2">
        <f>VO2max!AA22</f>
        <v>0.22073578595317725</v>
      </c>
      <c r="B18" s="11">
        <f>VO2max!W22</f>
        <v>0.93547896000000008</v>
      </c>
    </row>
    <row r="19" spans="1:2" x14ac:dyDescent="0.25">
      <c r="A19" s="2">
        <f>VO2max!AA23</f>
        <v>0.31103678929765888</v>
      </c>
      <c r="B19" s="11">
        <f>VO2max!W23</f>
        <v>1.4342759679999999</v>
      </c>
    </row>
    <row r="20" spans="1:2" x14ac:dyDescent="0.25">
      <c r="A20" s="2">
        <f>VO2max!AA24</f>
        <v>0.22742474916387961</v>
      </c>
      <c r="B20" s="11">
        <f>VO2max!W24</f>
        <v>0.93363782400000028</v>
      </c>
    </row>
    <row r="21" spans="1:2" x14ac:dyDescent="0.25">
      <c r="A21" s="2">
        <f>VO2max!AA25</f>
        <v>0.27257525083612044</v>
      </c>
      <c r="B21" s="11">
        <f>VO2max!W25</f>
        <v>1.1534546399999999</v>
      </c>
    </row>
    <row r="22" spans="1:2" x14ac:dyDescent="0.25">
      <c r="A22" s="2">
        <f>VO2max!AA26</f>
        <v>0.25919732441471571</v>
      </c>
      <c r="B22" s="11">
        <f>VO2max!W26</f>
        <v>0.99883660799999996</v>
      </c>
    </row>
    <row r="23" spans="1:2" x14ac:dyDescent="0.25">
      <c r="A23" s="2">
        <f>VO2max!AA27</f>
        <v>0.30602006688963213</v>
      </c>
      <c r="B23" s="11">
        <f>VO2max!W27</f>
        <v>1.1405977439999999</v>
      </c>
    </row>
    <row r="24" spans="1:2" x14ac:dyDescent="0.25">
      <c r="A24" s="2">
        <f>VO2max!AA28</f>
        <v>0.32107023411371238</v>
      </c>
      <c r="B24" s="11">
        <f>VO2max!W28</f>
        <v>1.1320079999999999</v>
      </c>
    </row>
    <row r="25" spans="1:2" x14ac:dyDescent="0.25">
      <c r="A25" s="2">
        <f>VO2max!AA29</f>
        <v>0.37290969899665555</v>
      </c>
      <c r="B25" s="11">
        <f>VO2max!W29</f>
        <v>1.5154776000000003</v>
      </c>
    </row>
    <row r="26" spans="1:2" x14ac:dyDescent="0.25">
      <c r="A26" s="2">
        <f>VO2max!AA30</f>
        <v>0.43812709030100333</v>
      </c>
      <c r="B26" s="11">
        <f>VO2max!W30</f>
        <v>1.7338670399999996</v>
      </c>
    </row>
    <row r="27" spans="1:2" x14ac:dyDescent="0.25">
      <c r="A27" s="2">
        <f>VO2max!AA31</f>
        <v>0.33946488294314386</v>
      </c>
      <c r="B27" s="11">
        <f>VO2max!W31</f>
        <v>1.2484629119999999</v>
      </c>
    </row>
    <row r="28" spans="1:2" x14ac:dyDescent="0.25">
      <c r="A28" s="2">
        <f>VO2max!AA32</f>
        <v>0.40468227424749165</v>
      </c>
      <c r="B28" s="11">
        <f>VO2max!W32</f>
        <v>1.570496256</v>
      </c>
    </row>
    <row r="29" spans="1:2" x14ac:dyDescent="0.25">
      <c r="A29" s="2">
        <f>VO2max!AA33</f>
        <v>0.43478260869565222</v>
      </c>
      <c r="B29" s="11">
        <f>VO2max!W33</f>
        <v>1.5125996159999997</v>
      </c>
    </row>
    <row r="30" spans="1:2" x14ac:dyDescent="0.25">
      <c r="A30" s="2">
        <f>VO2max!AA34</f>
        <v>0.41973244147157196</v>
      </c>
      <c r="B30" s="11">
        <f>VO2max!W34</f>
        <v>1.371620544</v>
      </c>
    </row>
    <row r="31" spans="1:2" x14ac:dyDescent="0.25">
      <c r="A31" s="2">
        <f>VO2max!AA35</f>
        <v>0.38127090301003347</v>
      </c>
      <c r="B31" s="11">
        <f>VO2max!W35</f>
        <v>1.245655392</v>
      </c>
    </row>
    <row r="32" spans="1:2" x14ac:dyDescent="0.25">
      <c r="A32" s="2">
        <f>VO2max!AA36</f>
        <v>0.45652173913043481</v>
      </c>
      <c r="B32" s="11">
        <f>VO2max!W36</f>
        <v>1.5422791679999996</v>
      </c>
    </row>
    <row r="33" spans="1:2" x14ac:dyDescent="0.25">
      <c r="A33" s="2">
        <f>VO2max!AA37</f>
        <v>0.52675585284280935</v>
      </c>
      <c r="B33" s="11">
        <f>VO2max!W37</f>
        <v>1.8240171839999999</v>
      </c>
    </row>
    <row r="34" spans="1:2" x14ac:dyDescent="0.25">
      <c r="A34" s="2">
        <f>VO2max!AA38</f>
        <v>0.56354515050167231</v>
      </c>
      <c r="B34" s="11">
        <f>VO2max!W38</f>
        <v>1.8207006080000001</v>
      </c>
    </row>
    <row r="35" spans="1:2" x14ac:dyDescent="0.25">
      <c r="A35" s="2">
        <f>VO2max!AA39</f>
        <v>0.54013377926421402</v>
      </c>
      <c r="B35" s="11">
        <f>VO2max!W39</f>
        <v>1.5875243999999997</v>
      </c>
    </row>
    <row r="36" spans="1:2" x14ac:dyDescent="0.25">
      <c r="A36" s="2">
        <f>VO2max!AA40</f>
        <v>0.61204013377926425</v>
      </c>
      <c r="B36" s="11">
        <f>VO2max!W40</f>
        <v>1.9799253759999995</v>
      </c>
    </row>
    <row r="37" spans="1:2" x14ac:dyDescent="0.25">
      <c r="A37" s="2">
        <f>VO2max!AA41</f>
        <v>0.61036789297658867</v>
      </c>
      <c r="B37" s="11">
        <f>VO2max!W41</f>
        <v>1.68841296</v>
      </c>
    </row>
    <row r="38" spans="1:2" x14ac:dyDescent="0.25">
      <c r="A38" s="2">
        <f>VO2max!AA42</f>
        <v>0.65384615384615385</v>
      </c>
      <c r="B38" s="11">
        <f>VO2max!W42</f>
        <v>1.6058176799999999</v>
      </c>
    </row>
    <row r="39" spans="1:2" x14ac:dyDescent="0.25">
      <c r="A39" s="2">
        <f>VO2max!AA43</f>
        <v>0.61036789297658867</v>
      </c>
      <c r="B39" s="11">
        <f>VO2max!W43</f>
        <v>1.33572432</v>
      </c>
    </row>
    <row r="40" spans="1:2" x14ac:dyDescent="0.25">
      <c r="A40" s="2">
        <f>VO2max!AA44</f>
        <v>0.64046822742474918</v>
      </c>
      <c r="B40" s="11">
        <f>VO2max!W44</f>
        <v>1.5092563200000002</v>
      </c>
    </row>
    <row r="41" spans="1:2" x14ac:dyDescent="0.25">
      <c r="A41" s="2">
        <f>VO2max!AA45</f>
        <v>0.6488294314381271</v>
      </c>
      <c r="B41" s="11">
        <f>VO2max!W45</f>
        <v>1.5526204799999996</v>
      </c>
    </row>
    <row r="42" spans="1:2" x14ac:dyDescent="0.25">
      <c r="A42" s="2">
        <f>VO2max!AA46</f>
        <v>0.73913043478260876</v>
      </c>
      <c r="B42" s="11">
        <f>VO2max!W46</f>
        <v>1.7678351999999997</v>
      </c>
    </row>
    <row r="43" spans="1:2" x14ac:dyDescent="0.25">
      <c r="A43" s="2">
        <f>VO2max!AA47</f>
        <v>0.76588628762541799</v>
      </c>
      <c r="B43" s="11">
        <f>VO2max!W47</f>
        <v>1.6228455039999998</v>
      </c>
    </row>
    <row r="44" spans="1:2" x14ac:dyDescent="0.25">
      <c r="A44" s="2">
        <f>VO2max!AA48</f>
        <v>0.75083612040133785</v>
      </c>
      <c r="B44" s="11">
        <f>VO2max!W48</f>
        <v>1.3305146399999999</v>
      </c>
    </row>
    <row r="45" spans="1:2" x14ac:dyDescent="0.25">
      <c r="A45" s="2">
        <f>VO2max!AA49</f>
        <v>0.89297658862876261</v>
      </c>
      <c r="B45" s="11">
        <f>VO2max!W49</f>
        <v>1.7058435839999995</v>
      </c>
    </row>
    <row r="46" spans="1:2" x14ac:dyDescent="0.25">
      <c r="A46" s="2">
        <f>VO2max!AA50</f>
        <v>0.86789297658862874</v>
      </c>
      <c r="B46" s="11">
        <f>VO2max!W50</f>
        <v>1.0482595199999998</v>
      </c>
    </row>
    <row r="47" spans="1:2" x14ac:dyDescent="0.25">
      <c r="A47" s="2">
        <f>VO2max!AA51</f>
        <v>0.85284280936454848</v>
      </c>
      <c r="B47" s="11">
        <f>VO2max!W51</f>
        <v>1.03018608</v>
      </c>
    </row>
    <row r="48" spans="1:2" x14ac:dyDescent="0.25">
      <c r="A48" s="2">
        <f>VO2max!AA52</f>
        <v>0.92474916387959871</v>
      </c>
      <c r="B48" s="11">
        <f>VO2max!W52</f>
        <v>1.01627136</v>
      </c>
    </row>
    <row r="49" spans="1:2" x14ac:dyDescent="0.25">
      <c r="A49" s="2">
        <f>VO2max!AA53</f>
        <v>0.91304347826086962</v>
      </c>
      <c r="B49" s="11">
        <f>VO2max!W53</f>
        <v>1.0045089599999999</v>
      </c>
    </row>
    <row r="50" spans="1:2" x14ac:dyDescent="0.25">
      <c r="A50" s="2">
        <f>VO2max!AA54</f>
        <v>0.93812709030100339</v>
      </c>
      <c r="B50" s="11">
        <f>VO2max!W54</f>
        <v>0.96388947199999997</v>
      </c>
    </row>
    <row r="51" spans="1:2" x14ac:dyDescent="0.25">
      <c r="A51" s="2">
        <f>VO2max!AA55</f>
        <v>0.96321070234113715</v>
      </c>
      <c r="B51" s="11">
        <f>VO2max!W55</f>
        <v>0.78153609599999996</v>
      </c>
    </row>
    <row r="52" spans="1:2" x14ac:dyDescent="0.25">
      <c r="A52" s="2">
        <f>VO2max!AA56</f>
        <v>1</v>
      </c>
      <c r="B52" s="11">
        <f>VO2max!W56</f>
        <v>0.37192895999999992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zoomScaleNormal="100" workbookViewId="0">
      <selection activeCell="C34" sqref="C34"/>
    </sheetView>
  </sheetViews>
  <sheetFormatPr defaultRowHeight="15" x14ac:dyDescent="0.25"/>
  <sheetData>
    <row r="1" spans="1:3" ht="45" x14ac:dyDescent="0.25">
      <c r="A1" s="8" t="str">
        <f>VO2max!AA5</f>
        <v>%VO2max</v>
      </c>
      <c r="B1" s="9" t="str">
        <f>VO2max!Y5</f>
        <v>FatOx 
[kCal/min]</v>
      </c>
      <c r="C1" s="9" t="str">
        <f>VO2max!Z5</f>
        <v>CHO-Ox 
[kCal/min]</v>
      </c>
    </row>
    <row r="2" spans="1:3" x14ac:dyDescent="0.25">
      <c r="A2" s="7">
        <f>VO2max!AA10</f>
        <v>8.1939799331103694E-2</v>
      </c>
      <c r="B2" s="10">
        <f>VO2max!Y10</f>
        <v>3.0396150719999997</v>
      </c>
      <c r="C2" s="10">
        <f>VO2max!Z10</f>
        <v>-0.44165347199999994</v>
      </c>
    </row>
    <row r="3" spans="1:3" x14ac:dyDescent="0.25">
      <c r="A3" s="7">
        <f>VO2max!AA11</f>
        <v>9.1973244147157199E-2</v>
      </c>
      <c r="B3" s="10">
        <f>VO2max!Y11</f>
        <v>3.3227262719999997</v>
      </c>
      <c r="C3" s="10">
        <f>VO2max!Z11</f>
        <v>-0.45830707199999998</v>
      </c>
    </row>
    <row r="4" spans="1:3" x14ac:dyDescent="0.25">
      <c r="A4" s="7">
        <f>VO2max!AA12</f>
        <v>0.14046822742474918</v>
      </c>
      <c r="B4" s="10">
        <f>VO2max!Y12</f>
        <v>4.8290860800000006</v>
      </c>
      <c r="C4" s="10">
        <f>VO2max!Z12</f>
        <v>-0.47855808000000011</v>
      </c>
    </row>
    <row r="5" spans="1:3" x14ac:dyDescent="0.25">
      <c r="A5" s="7">
        <f>VO2max!AA13</f>
        <v>0.16722408026755853</v>
      </c>
      <c r="B5" s="10">
        <f>VO2max!Y13</f>
        <v>0.62944127999999988</v>
      </c>
      <c r="C5" s="10">
        <f>VO2max!Z13</f>
        <v>4.6159027199999993</v>
      </c>
    </row>
    <row r="6" spans="1:3" x14ac:dyDescent="0.25">
      <c r="A6" s="7">
        <f>VO2max!AA14</f>
        <v>0.13043478260869565</v>
      </c>
      <c r="B6" s="10">
        <f>VO2max!Y14</f>
        <v>3.602476512</v>
      </c>
      <c r="C6" s="10">
        <f>VO2max!Z14</f>
        <v>0.53830108799999998</v>
      </c>
    </row>
    <row r="7" spans="1:3" x14ac:dyDescent="0.25">
      <c r="A7" s="7">
        <f>VO2max!AA15</f>
        <v>0.13377926421404682</v>
      </c>
      <c r="B7" s="10">
        <f>VO2max!Y15</f>
        <v>3.3403576320000004</v>
      </c>
      <c r="C7" s="10">
        <f>VO2max!Z15</f>
        <v>0.88794316800000006</v>
      </c>
    </row>
    <row r="8" spans="1:3" x14ac:dyDescent="0.25">
      <c r="A8" s="7">
        <f>VO2max!AA16</f>
        <v>0.1020066889632107</v>
      </c>
      <c r="B8" s="10">
        <f>VO2max!Y16</f>
        <v>2.807582976</v>
      </c>
      <c r="C8" s="10">
        <f>VO2max!Z16</f>
        <v>0.38285222400000002</v>
      </c>
    </row>
    <row r="9" spans="1:3" x14ac:dyDescent="0.25">
      <c r="A9" s="7">
        <f>VO2max!AA17</f>
        <v>0.12876254180602006</v>
      </c>
      <c r="B9" s="10">
        <f>VO2max!Y17</f>
        <v>4.225191839999999</v>
      </c>
      <c r="C9" s="10">
        <f>VO2max!Z17</f>
        <v>-0.12306383999999998</v>
      </c>
    </row>
    <row r="10" spans="1:3" x14ac:dyDescent="0.25">
      <c r="A10" s="7">
        <f>VO2max!AA18</f>
        <v>0.1387959866220736</v>
      </c>
      <c r="B10" s="10">
        <f>VO2max!Y18</f>
        <v>4.5788652000000001</v>
      </c>
      <c r="C10" s="10">
        <f>VO2max!Z18</f>
        <v>-0.21804120000000002</v>
      </c>
    </row>
    <row r="11" spans="1:3" x14ac:dyDescent="0.25">
      <c r="A11" s="7">
        <f>VO2max!AA19</f>
        <v>9.1973244147157199E-2</v>
      </c>
      <c r="B11" s="10">
        <f>VO2max!Y19</f>
        <v>2.7890749440000002</v>
      </c>
      <c r="C11" s="10">
        <f>VO2max!Z19</f>
        <v>0.116211456</v>
      </c>
    </row>
    <row r="12" spans="1:3" x14ac:dyDescent="0.25">
      <c r="A12" s="7">
        <f>VO2max!AA20</f>
        <v>0.21070234113712374</v>
      </c>
      <c r="B12" s="10">
        <f>VO2max!Y20</f>
        <v>7.5359782080000004</v>
      </c>
      <c r="C12" s="10">
        <f>VO2max!Z20</f>
        <v>-0.92547100799999993</v>
      </c>
    </row>
    <row r="13" spans="1:3" x14ac:dyDescent="0.25">
      <c r="A13" s="7">
        <f>VO2max!AA21</f>
        <v>0.25752508361204013</v>
      </c>
      <c r="B13" s="10">
        <f>VO2max!Y21</f>
        <v>9.6494112000000012</v>
      </c>
      <c r="C13" s="10">
        <f>VO2max!Z21</f>
        <v>-1.6746912</v>
      </c>
    </row>
    <row r="14" spans="1:3" x14ac:dyDescent="0.25">
      <c r="A14" s="7">
        <f>VO2max!AA22</f>
        <v>0.22073578595317725</v>
      </c>
      <c r="B14" s="10">
        <f>VO2max!Y22</f>
        <v>8.4193106400000008</v>
      </c>
      <c r="C14" s="10">
        <f>VO2max!Z22</f>
        <v>-1.5743426400000002</v>
      </c>
    </row>
    <row r="15" spans="1:3" x14ac:dyDescent="0.25">
      <c r="A15" s="7">
        <f>VO2max!AA23</f>
        <v>0.31103678929765888</v>
      </c>
      <c r="B15" s="10">
        <f>VO2max!Y23</f>
        <v>12.908483711999999</v>
      </c>
      <c r="C15" s="10">
        <f>VO2max!Z23</f>
        <v>-3.2752869120000003</v>
      </c>
    </row>
    <row r="16" spans="1:3" x14ac:dyDescent="0.25">
      <c r="A16" s="7">
        <f>VO2max!AA24</f>
        <v>0.22742474916387961</v>
      </c>
      <c r="B16" s="10">
        <f>VO2max!Y24</f>
        <v>8.4027404160000021</v>
      </c>
      <c r="C16" s="10">
        <f>VO2max!Z24</f>
        <v>-1.3416140160000001</v>
      </c>
    </row>
    <row r="17" spans="1:3" x14ac:dyDescent="0.25">
      <c r="A17" s="7">
        <f>VO2max!AA25</f>
        <v>0.27257525083612044</v>
      </c>
      <c r="B17" s="10">
        <f>VO2max!Y25</f>
        <v>10.381091759999999</v>
      </c>
      <c r="C17" s="10">
        <f>VO2max!Z25</f>
        <v>-1.94117976</v>
      </c>
    </row>
    <row r="18" spans="1:3" x14ac:dyDescent="0.25">
      <c r="A18" s="7">
        <f>VO2max!AA26</f>
        <v>0.25919732441471571</v>
      </c>
      <c r="B18" s="10">
        <f>VO2max!Y26</f>
        <v>8.9895294719999992</v>
      </c>
      <c r="C18" s="10">
        <f>VO2max!Z26</f>
        <v>-0.89085427199999989</v>
      </c>
    </row>
    <row r="19" spans="1:3" x14ac:dyDescent="0.25">
      <c r="A19" s="7">
        <f>VO2max!AA27</f>
        <v>0.30602006688963213</v>
      </c>
      <c r="B19" s="10">
        <f>VO2max!Y27</f>
        <v>10.265379696</v>
      </c>
      <c r="C19" s="10">
        <f>VO2max!Z27</f>
        <v>-0.67156689600000008</v>
      </c>
    </row>
    <row r="20" spans="1:3" x14ac:dyDescent="0.25">
      <c r="A20" s="7">
        <f>VO2max!AA28</f>
        <v>0.32107023411371238</v>
      </c>
      <c r="B20" s="10">
        <f>VO2max!Y28</f>
        <v>10.188071999999998</v>
      </c>
      <c r="C20" s="10">
        <f>VO2max!Z28</f>
        <v>-0.10087199999999998</v>
      </c>
    </row>
    <row r="21" spans="1:3" x14ac:dyDescent="0.25">
      <c r="A21" s="7">
        <f>VO2max!AA29</f>
        <v>0.37290969899665555</v>
      </c>
      <c r="B21" s="10">
        <f>VO2max!Y29</f>
        <v>13.639298400000003</v>
      </c>
      <c r="C21" s="10">
        <f>VO2max!Z29</f>
        <v>-1.9817784000000003</v>
      </c>
    </row>
    <row r="22" spans="1:3" x14ac:dyDescent="0.25">
      <c r="A22" s="7">
        <f>VO2max!AA30</f>
        <v>0.43812709030100333</v>
      </c>
      <c r="B22" s="10">
        <f>VO2max!Y30</f>
        <v>15.604803359999996</v>
      </c>
      <c r="C22" s="10">
        <f>VO2max!Z30</f>
        <v>-1.9163793599999996</v>
      </c>
    </row>
    <row r="23" spans="1:3" x14ac:dyDescent="0.25">
      <c r="A23" s="7">
        <f>VO2max!AA31</f>
        <v>0.33946488294314386</v>
      </c>
      <c r="B23" s="10">
        <f>VO2max!Y31</f>
        <v>11.236166208</v>
      </c>
      <c r="C23" s="10">
        <f>VO2max!Z31</f>
        <v>-0.63600940800000005</v>
      </c>
    </row>
    <row r="24" spans="1:3" x14ac:dyDescent="0.25">
      <c r="A24" s="7">
        <f>VO2max!AA32</f>
        <v>0.40468227424749165</v>
      </c>
      <c r="B24" s="10">
        <f>VO2max!Y32</f>
        <v>14.134466304</v>
      </c>
      <c r="C24" s="10">
        <f>VO2max!Z32</f>
        <v>-1.514407104</v>
      </c>
    </row>
    <row r="25" spans="1:3" x14ac:dyDescent="0.25">
      <c r="A25" s="7">
        <f>VO2max!AA33</f>
        <v>0.43478260869565222</v>
      </c>
      <c r="B25" s="10">
        <f>VO2max!Y33</f>
        <v>13.613396543999997</v>
      </c>
      <c r="C25" s="10">
        <f>VO2max!Z33</f>
        <v>0.13750905599999996</v>
      </c>
    </row>
    <row r="26" spans="1:3" x14ac:dyDescent="0.25">
      <c r="A26" s="7">
        <f>VO2max!AA34</f>
        <v>0.41973244147157196</v>
      </c>
      <c r="B26" s="10">
        <f>VO2max!Y34</f>
        <v>12.344584896000001</v>
      </c>
      <c r="C26" s="10">
        <f>VO2max!Z34</f>
        <v>0.92916230399999999</v>
      </c>
    </row>
    <row r="27" spans="1:3" x14ac:dyDescent="0.25">
      <c r="A27" s="7">
        <f>VO2max!AA35</f>
        <v>0.38127090301003347</v>
      </c>
      <c r="B27" s="10">
        <f>VO2max!Y35</f>
        <v>11.210898528</v>
      </c>
      <c r="C27" s="10">
        <f>VO2max!Z35</f>
        <v>0.84383107199999996</v>
      </c>
    </row>
    <row r="28" spans="1:3" x14ac:dyDescent="0.25">
      <c r="A28" s="7">
        <f>VO2max!AA36</f>
        <v>0.45652173913043481</v>
      </c>
      <c r="B28" s="10">
        <f>VO2max!Y36</f>
        <v>13.880512511999997</v>
      </c>
      <c r="C28" s="10">
        <f>VO2max!Z36</f>
        <v>0.57835468799999989</v>
      </c>
    </row>
    <row r="29" spans="1:3" x14ac:dyDescent="0.25">
      <c r="A29" s="7">
        <f>VO2max!AA37</f>
        <v>0.52675585284280935</v>
      </c>
      <c r="B29" s="10">
        <f>VO2max!Y37</f>
        <v>16.416154656</v>
      </c>
      <c r="C29" s="10">
        <f>VO2max!Z37</f>
        <v>0.16581974399999999</v>
      </c>
    </row>
    <row r="30" spans="1:3" x14ac:dyDescent="0.25">
      <c r="A30" s="7">
        <f>VO2max!AA38</f>
        <v>0.56354515050167231</v>
      </c>
      <c r="B30" s="10">
        <f>VO2max!Y38</f>
        <v>16.386305472</v>
      </c>
      <c r="C30" s="10">
        <f>VO2max!Z38</f>
        <v>1.4248961280000001</v>
      </c>
    </row>
    <row r="31" spans="1:3" x14ac:dyDescent="0.25">
      <c r="A31" s="7">
        <f>VO2max!AA39</f>
        <v>0.54013377926421402</v>
      </c>
      <c r="B31" s="10">
        <f>VO2max!Y39</f>
        <v>14.287719599999997</v>
      </c>
      <c r="C31" s="10">
        <f>VO2max!Z39</f>
        <v>2.9264003999999995</v>
      </c>
    </row>
    <row r="32" spans="1:3" x14ac:dyDescent="0.25">
      <c r="A32" s="7">
        <f>VO2max!AA40</f>
        <v>0.61204013377926425</v>
      </c>
      <c r="B32" s="10">
        <f>VO2max!Y40</f>
        <v>17.819328383999995</v>
      </c>
      <c r="C32" s="10">
        <f>VO2max!Z40</f>
        <v>1.5495068159999996</v>
      </c>
    </row>
    <row r="33" spans="1:3" x14ac:dyDescent="0.25">
      <c r="A33" s="7">
        <f>VO2max!AA41</f>
        <v>0.61036789297658867</v>
      </c>
      <c r="B33" s="10">
        <f>VO2max!Y41</f>
        <v>15.195716639999999</v>
      </c>
      <c r="C33" s="10">
        <f>VO2max!Z41</f>
        <v>4.2859713599999996</v>
      </c>
    </row>
    <row r="34" spans="1:3" x14ac:dyDescent="0.25">
      <c r="A34" s="7">
        <f>VO2max!AA42</f>
        <v>0.65384615384615385</v>
      </c>
      <c r="B34" s="10">
        <f>VO2max!Y42</f>
        <v>14.452359119999999</v>
      </c>
      <c r="C34" s="10">
        <f>VO2max!Z42</f>
        <v>6.4930888800000002</v>
      </c>
    </row>
    <row r="35" spans="1:3" x14ac:dyDescent="0.25">
      <c r="A35" s="7">
        <f>VO2max!AA43</f>
        <v>0.61036789297658867</v>
      </c>
      <c r="B35" s="10">
        <f>VO2max!Y43</f>
        <v>12.02151888</v>
      </c>
      <c r="C35" s="10">
        <f>VO2max!Z43</f>
        <v>7.6858891200000006</v>
      </c>
    </row>
    <row r="36" spans="1:3" x14ac:dyDescent="0.25">
      <c r="A36" s="7">
        <f>VO2max!AA44</f>
        <v>0.64046822742474918</v>
      </c>
      <c r="B36" s="10">
        <f>VO2max!Y44</f>
        <v>13.583306880000002</v>
      </c>
      <c r="C36" s="10">
        <f>VO2max!Z44</f>
        <v>6.9974611200000005</v>
      </c>
    </row>
    <row r="37" spans="1:3" x14ac:dyDescent="0.25">
      <c r="A37" s="7">
        <f>VO2max!AA45</f>
        <v>0.6488294314381271</v>
      </c>
      <c r="B37" s="10">
        <f>VO2max!Y45</f>
        <v>13.973584319999997</v>
      </c>
      <c r="C37" s="10">
        <f>VO2max!Z45</f>
        <v>6.8825116799999986</v>
      </c>
    </row>
    <row r="38" spans="1:3" x14ac:dyDescent="0.25">
      <c r="A38" s="7">
        <f>VO2max!AA46</f>
        <v>0.73913043478260876</v>
      </c>
      <c r="B38" s="10">
        <f>VO2max!Y46</f>
        <v>15.910516799999998</v>
      </c>
      <c r="C38" s="10">
        <f>VO2max!Z46</f>
        <v>7.8365231999999994</v>
      </c>
    </row>
    <row r="39" spans="1:3" x14ac:dyDescent="0.25">
      <c r="A39" s="7">
        <f>VO2max!AA47</f>
        <v>0.76588628762541799</v>
      </c>
      <c r="B39" s="10">
        <f>VO2max!Y47</f>
        <v>14.605609535999999</v>
      </c>
      <c r="C39" s="10">
        <f>VO2max!Z47</f>
        <v>10.149660863999999</v>
      </c>
    </row>
    <row r="40" spans="1:3" x14ac:dyDescent="0.25">
      <c r="A40" s="7">
        <f>VO2max!AA48</f>
        <v>0.75083612040133785</v>
      </c>
      <c r="B40" s="10">
        <f>VO2max!Y48</f>
        <v>11.974631759999999</v>
      </c>
      <c r="C40" s="10">
        <f>VO2max!Z48</f>
        <v>12.463392239999997</v>
      </c>
    </row>
    <row r="41" spans="1:3" x14ac:dyDescent="0.25">
      <c r="A41" s="7">
        <f>VO2max!AA49</f>
        <v>0.89297658862876261</v>
      </c>
      <c r="B41" s="10">
        <f>VO2max!Y49</f>
        <v>15.352592255999996</v>
      </c>
      <c r="C41" s="10">
        <f>VO2max!Z49</f>
        <v>13.614562943999998</v>
      </c>
    </row>
    <row r="42" spans="1:3" x14ac:dyDescent="0.25">
      <c r="A42" s="7">
        <f>VO2max!AA50</f>
        <v>0.86789297658862874</v>
      </c>
      <c r="B42" s="10">
        <f>VO2max!Y50</f>
        <v>9.4343356799999984</v>
      </c>
      <c r="C42" s="10">
        <f>VO2max!Z50</f>
        <v>19.154560319999995</v>
      </c>
    </row>
    <row r="43" spans="1:3" x14ac:dyDescent="0.25">
      <c r="A43" s="7">
        <f>VO2max!AA51</f>
        <v>0.85284280936454848</v>
      </c>
      <c r="B43" s="10">
        <f>VO2max!Y51</f>
        <v>9.27167472</v>
      </c>
      <c r="C43" s="10">
        <f>VO2max!Z51</f>
        <v>18.824309279999998</v>
      </c>
    </row>
    <row r="44" spans="1:3" x14ac:dyDescent="0.25">
      <c r="A44" s="7">
        <f>VO2max!AA52</f>
        <v>0.92474916387959871</v>
      </c>
      <c r="B44" s="10">
        <f>VO2max!Y52</f>
        <v>9.1464422399999989</v>
      </c>
      <c r="C44" s="10">
        <f>VO2max!Z52</f>
        <v>21.341698559999994</v>
      </c>
    </row>
    <row r="45" spans="1:3" x14ac:dyDescent="0.25">
      <c r="A45" s="7">
        <f>VO2max!AA53</f>
        <v>0.91304347826086962</v>
      </c>
      <c r="B45" s="10">
        <f>VO2max!Y53</f>
        <v>9.0405806399999999</v>
      </c>
      <c r="C45" s="10">
        <f>VO2max!Z53</f>
        <v>21.09468816</v>
      </c>
    </row>
    <row r="46" spans="1:3" x14ac:dyDescent="0.25">
      <c r="A46" s="7">
        <f>VO2max!AA54</f>
        <v>0.93812709030100339</v>
      </c>
      <c r="B46" s="10">
        <f>VO2max!Y54</f>
        <v>8.6750052479999997</v>
      </c>
      <c r="C46" s="10">
        <f>VO2max!Z54</f>
        <v>22.307156351999996</v>
      </c>
    </row>
    <row r="47" spans="1:3" x14ac:dyDescent="0.25">
      <c r="A47" s="7">
        <f>VO2max!AA55</f>
        <v>0.96321070234113715</v>
      </c>
      <c r="B47" s="10">
        <f>VO2max!Y55</f>
        <v>7.0338248639999996</v>
      </c>
      <c r="C47" s="10">
        <f>VO2max!Z55</f>
        <v>24.938106335999997</v>
      </c>
    </row>
    <row r="48" spans="1:3" x14ac:dyDescent="0.25">
      <c r="A48" s="7">
        <f>VO2max!AA56</f>
        <v>1</v>
      </c>
      <c r="B48" s="10">
        <f>VO2max!Y56</f>
        <v>3.3473606399999993</v>
      </c>
      <c r="C48" s="10">
        <f>VO2max!Z56</f>
        <v>30.126245759999993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E1" workbookViewId="0">
      <selection activeCell="M1" sqref="M1"/>
    </sheetView>
  </sheetViews>
  <sheetFormatPr defaultRowHeight="15" x14ac:dyDescent="0.25"/>
  <cols>
    <col min="1" max="1" width="7.85546875" bestFit="1" customWidth="1"/>
    <col min="2" max="3" width="10.42578125" bestFit="1" customWidth="1"/>
  </cols>
  <sheetData>
    <row r="1" spans="1:3" ht="30" x14ac:dyDescent="0.25">
      <c r="A1" t="str">
        <f>VO2max!M5</f>
        <v>HR bpm</v>
      </c>
      <c r="B1" s="6" t="str">
        <f>VO2max!Y5</f>
        <v>FatOx 
[kCal/min]</v>
      </c>
      <c r="C1" s="6" t="str">
        <f>VO2max!Z5</f>
        <v>CHO-Ox 
[kCal/min]</v>
      </c>
    </row>
    <row r="2" spans="1:3" x14ac:dyDescent="0.25">
      <c r="A2" s="2">
        <f>VO2max!M16</f>
        <v>74</v>
      </c>
      <c r="B2" s="11">
        <f>VO2max!Y16</f>
        <v>2.807582976</v>
      </c>
      <c r="C2" s="11">
        <f>VO2max!Z16</f>
        <v>0.38285222400000002</v>
      </c>
    </row>
    <row r="3" spans="1:3" x14ac:dyDescent="0.25">
      <c r="A3" s="2">
        <f>VO2max!M17</f>
        <v>76</v>
      </c>
      <c r="B3" s="11">
        <f>VO2max!Y17</f>
        <v>4.225191839999999</v>
      </c>
      <c r="C3" s="11">
        <f>VO2max!Z17</f>
        <v>-0.12306383999999998</v>
      </c>
    </row>
    <row r="4" spans="1:3" x14ac:dyDescent="0.25">
      <c r="A4" s="2">
        <f>VO2max!M18</f>
        <v>85</v>
      </c>
      <c r="B4" s="11">
        <f>VO2max!Y18</f>
        <v>4.5788652000000001</v>
      </c>
      <c r="C4" s="11">
        <f>VO2max!Z18</f>
        <v>-0.21804120000000002</v>
      </c>
    </row>
    <row r="5" spans="1:3" x14ac:dyDescent="0.25">
      <c r="A5" s="2">
        <f>VO2max!M19</f>
        <v>92</v>
      </c>
      <c r="B5" s="11">
        <f>VO2max!Y19</f>
        <v>2.7890749440000002</v>
      </c>
      <c r="C5" s="11">
        <f>VO2max!Z19</f>
        <v>0.116211456</v>
      </c>
    </row>
    <row r="6" spans="1:3" x14ac:dyDescent="0.25">
      <c r="A6" s="2">
        <f>VO2max!M20</f>
        <v>88</v>
      </c>
      <c r="B6" s="11">
        <f>VO2max!Y20</f>
        <v>7.5359782080000004</v>
      </c>
      <c r="C6" s="11">
        <f>VO2max!Z20</f>
        <v>-0.92547100799999993</v>
      </c>
    </row>
    <row r="7" spans="1:3" x14ac:dyDescent="0.25">
      <c r="A7" s="2">
        <f>VO2max!M21</f>
        <v>88</v>
      </c>
      <c r="B7" s="11">
        <f>VO2max!Y21</f>
        <v>9.6494112000000012</v>
      </c>
      <c r="C7" s="11">
        <f>VO2max!Z21</f>
        <v>-1.6746912</v>
      </c>
    </row>
    <row r="8" spans="1:3" x14ac:dyDescent="0.25">
      <c r="A8" s="2">
        <f>VO2max!M22</f>
        <v>80</v>
      </c>
      <c r="B8" s="11">
        <f>VO2max!Y22</f>
        <v>8.4193106400000008</v>
      </c>
      <c r="C8" s="11">
        <f>VO2max!Z22</f>
        <v>-1.5743426400000002</v>
      </c>
    </row>
    <row r="9" spans="1:3" x14ac:dyDescent="0.25">
      <c r="A9" s="2">
        <f>VO2max!M23</f>
        <v>86</v>
      </c>
      <c r="B9" s="11">
        <f>VO2max!Y23</f>
        <v>12.908483711999999</v>
      </c>
      <c r="C9" s="11">
        <f>VO2max!Z23</f>
        <v>-3.2752869120000003</v>
      </c>
    </row>
    <row r="10" spans="1:3" x14ac:dyDescent="0.25">
      <c r="A10" s="2">
        <f>VO2max!M24</f>
        <v>93</v>
      </c>
      <c r="B10" s="11">
        <f>VO2max!Y24</f>
        <v>8.4027404160000021</v>
      </c>
      <c r="C10" s="11">
        <f>VO2max!Z24</f>
        <v>-1.3416140160000001</v>
      </c>
    </row>
    <row r="11" spans="1:3" x14ac:dyDescent="0.25">
      <c r="A11" s="2">
        <f>VO2max!M25</f>
        <v>94</v>
      </c>
      <c r="B11" s="11">
        <f>VO2max!Y25</f>
        <v>10.381091759999999</v>
      </c>
      <c r="C11" s="11">
        <f>VO2max!Z25</f>
        <v>-1.94117976</v>
      </c>
    </row>
    <row r="12" spans="1:3" x14ac:dyDescent="0.25">
      <c r="A12" s="2">
        <f>VO2max!M26</f>
        <v>94</v>
      </c>
      <c r="B12" s="11">
        <f>VO2max!Y26</f>
        <v>8.9895294719999992</v>
      </c>
      <c r="C12" s="11">
        <f>VO2max!Z26</f>
        <v>-0.89085427199999989</v>
      </c>
    </row>
    <row r="13" spans="1:3" x14ac:dyDescent="0.25">
      <c r="A13" s="2">
        <f>VO2max!M27</f>
        <v>99</v>
      </c>
      <c r="B13" s="11">
        <f>VO2max!Y27</f>
        <v>10.265379696</v>
      </c>
      <c r="C13" s="11">
        <f>VO2max!Z27</f>
        <v>-0.67156689600000008</v>
      </c>
    </row>
    <row r="14" spans="1:3" x14ac:dyDescent="0.25">
      <c r="A14" s="2">
        <f>VO2max!M28</f>
        <v>106</v>
      </c>
      <c r="B14" s="11">
        <f>VO2max!Y28</f>
        <v>10.188071999999998</v>
      </c>
      <c r="C14" s="11">
        <f>VO2max!Z28</f>
        <v>-0.10087199999999998</v>
      </c>
    </row>
    <row r="15" spans="1:3" x14ac:dyDescent="0.25">
      <c r="A15" s="2">
        <f>VO2max!M29</f>
        <v>109</v>
      </c>
      <c r="B15" s="11">
        <f>VO2max!Y29</f>
        <v>13.639298400000003</v>
      </c>
      <c r="C15" s="11">
        <f>VO2max!Z29</f>
        <v>-1.9817784000000003</v>
      </c>
    </row>
    <row r="16" spans="1:3" x14ac:dyDescent="0.25">
      <c r="A16" s="2">
        <f>VO2max!M30</f>
        <v>110</v>
      </c>
      <c r="B16" s="11">
        <f>VO2max!Y30</f>
        <v>15.604803359999996</v>
      </c>
      <c r="C16" s="11">
        <f>VO2max!Z30</f>
        <v>-1.9163793599999996</v>
      </c>
    </row>
    <row r="17" spans="1:3" x14ac:dyDescent="0.25">
      <c r="A17" s="2">
        <f>VO2max!M31</f>
        <v>109</v>
      </c>
      <c r="B17" s="11">
        <f>VO2max!Y31</f>
        <v>11.236166208</v>
      </c>
      <c r="C17" s="11">
        <f>VO2max!Z31</f>
        <v>-0.63600940800000005</v>
      </c>
    </row>
    <row r="18" spans="1:3" x14ac:dyDescent="0.25">
      <c r="A18" s="2">
        <f>VO2max!M32</f>
        <v>106</v>
      </c>
      <c r="B18" s="11">
        <f>VO2max!Y32</f>
        <v>14.134466304</v>
      </c>
      <c r="C18" s="11">
        <f>VO2max!Z32</f>
        <v>-1.514407104</v>
      </c>
    </row>
    <row r="19" spans="1:3" x14ac:dyDescent="0.25">
      <c r="A19" s="2">
        <f>VO2max!M33</f>
        <v>110</v>
      </c>
      <c r="B19" s="11">
        <f>VO2max!Y33</f>
        <v>13.613396543999997</v>
      </c>
      <c r="C19" s="11">
        <f>VO2max!Z33</f>
        <v>0.13750905599999996</v>
      </c>
    </row>
    <row r="20" spans="1:3" x14ac:dyDescent="0.25">
      <c r="A20" s="2">
        <f>VO2max!M34</f>
        <v>112</v>
      </c>
      <c r="B20" s="11">
        <f>VO2max!Y34</f>
        <v>12.344584896000001</v>
      </c>
      <c r="C20" s="11">
        <f>VO2max!Z34</f>
        <v>0.92916230399999999</v>
      </c>
    </row>
    <row r="21" spans="1:3" x14ac:dyDescent="0.25">
      <c r="A21" s="2">
        <f>VO2max!M35</f>
        <v>109</v>
      </c>
      <c r="B21" s="11">
        <f>VO2max!Y35</f>
        <v>11.210898528</v>
      </c>
      <c r="C21" s="11">
        <f>VO2max!Z35</f>
        <v>0.84383107199999996</v>
      </c>
    </row>
    <row r="22" spans="1:3" x14ac:dyDescent="0.25">
      <c r="A22" s="2">
        <f>VO2max!M36</f>
        <v>110</v>
      </c>
      <c r="B22" s="11">
        <f>VO2max!Y36</f>
        <v>13.880512511999997</v>
      </c>
      <c r="C22" s="11">
        <f>VO2max!Z36</f>
        <v>0.57835468799999989</v>
      </c>
    </row>
    <row r="23" spans="1:3" x14ac:dyDescent="0.25">
      <c r="A23" s="2">
        <f>VO2max!M37</f>
        <v>119</v>
      </c>
      <c r="B23" s="11">
        <f>VO2max!Y37</f>
        <v>16.416154656</v>
      </c>
      <c r="C23" s="11">
        <f>VO2max!Z37</f>
        <v>0.16581974399999999</v>
      </c>
    </row>
    <row r="24" spans="1:3" x14ac:dyDescent="0.25">
      <c r="A24" s="2">
        <f>VO2max!M38</f>
        <v>129</v>
      </c>
      <c r="B24" s="11">
        <f>VO2max!Y38</f>
        <v>16.386305472</v>
      </c>
      <c r="C24" s="11">
        <f>VO2max!Z38</f>
        <v>1.4248961280000001</v>
      </c>
    </row>
    <row r="25" spans="1:3" x14ac:dyDescent="0.25">
      <c r="A25" s="2">
        <f>VO2max!M39</f>
        <v>135</v>
      </c>
      <c r="B25" s="11">
        <f>VO2max!Y39</f>
        <v>14.287719599999997</v>
      </c>
      <c r="C25" s="11">
        <f>VO2max!Z39</f>
        <v>2.9264003999999995</v>
      </c>
    </row>
    <row r="26" spans="1:3" x14ac:dyDescent="0.25">
      <c r="A26" s="2">
        <f>VO2max!M40</f>
        <v>131</v>
      </c>
      <c r="B26" s="11">
        <f>VO2max!Y40</f>
        <v>17.819328383999995</v>
      </c>
      <c r="C26" s="11">
        <f>VO2max!Z40</f>
        <v>1.5495068159999996</v>
      </c>
    </row>
    <row r="27" spans="1:3" x14ac:dyDescent="0.25">
      <c r="A27" s="2">
        <f>VO2max!M41</f>
        <v>132</v>
      </c>
      <c r="B27" s="11">
        <f>VO2max!Y41</f>
        <v>15.195716639999999</v>
      </c>
      <c r="C27" s="11">
        <f>VO2max!Z41</f>
        <v>4.2859713599999996</v>
      </c>
    </row>
    <row r="28" spans="1:3" x14ac:dyDescent="0.25">
      <c r="A28" s="2">
        <f>VO2max!M42</f>
        <v>138</v>
      </c>
      <c r="B28" s="11">
        <f>VO2max!Y42</f>
        <v>14.452359119999999</v>
      </c>
      <c r="C28" s="11">
        <f>VO2max!Z42</f>
        <v>6.4930888800000002</v>
      </c>
    </row>
    <row r="29" spans="1:3" x14ac:dyDescent="0.25">
      <c r="A29" s="2">
        <f>VO2max!M43</f>
        <v>138</v>
      </c>
      <c r="B29" s="11">
        <f>VO2max!Y43</f>
        <v>12.02151888</v>
      </c>
      <c r="C29" s="11">
        <f>VO2max!Z43</f>
        <v>7.6858891200000006</v>
      </c>
    </row>
    <row r="30" spans="1:3" x14ac:dyDescent="0.25">
      <c r="A30" s="2">
        <f>VO2max!M44</f>
        <v>135</v>
      </c>
      <c r="B30" s="11">
        <f>VO2max!Y44</f>
        <v>13.583306880000002</v>
      </c>
      <c r="C30" s="11">
        <f>VO2max!Z44</f>
        <v>6.9974611200000005</v>
      </c>
    </row>
    <row r="31" spans="1:3" x14ac:dyDescent="0.25">
      <c r="A31" s="2">
        <f>VO2max!M45</f>
        <v>137</v>
      </c>
      <c r="B31" s="11">
        <f>VO2max!Y45</f>
        <v>13.973584319999997</v>
      </c>
      <c r="C31" s="11">
        <f>VO2max!Z45</f>
        <v>6.8825116799999986</v>
      </c>
    </row>
    <row r="32" spans="1:3" x14ac:dyDescent="0.25">
      <c r="A32" s="2">
        <f>VO2max!M46</f>
        <v>147</v>
      </c>
      <c r="B32" s="11">
        <f>VO2max!Y46</f>
        <v>15.910516799999998</v>
      </c>
      <c r="C32" s="11">
        <f>VO2max!Z46</f>
        <v>7.8365231999999994</v>
      </c>
    </row>
    <row r="33" spans="1:3" x14ac:dyDescent="0.25">
      <c r="A33" s="2">
        <f>VO2max!M47</f>
        <v>150</v>
      </c>
      <c r="B33" s="11">
        <f>VO2max!Y47</f>
        <v>14.605609535999999</v>
      </c>
      <c r="C33" s="11">
        <f>VO2max!Z47</f>
        <v>10.149660863999999</v>
      </c>
    </row>
    <row r="34" spans="1:3" x14ac:dyDescent="0.25">
      <c r="A34" s="2">
        <f>VO2max!M48</f>
        <v>155</v>
      </c>
      <c r="B34" s="11">
        <f>VO2max!Y48</f>
        <v>11.974631759999999</v>
      </c>
      <c r="C34" s="11">
        <f>VO2max!Z48</f>
        <v>12.463392239999997</v>
      </c>
    </row>
    <row r="35" spans="1:3" x14ac:dyDescent="0.25">
      <c r="A35" s="2">
        <f>VO2max!M49</f>
        <v>158</v>
      </c>
      <c r="B35" s="11">
        <f>VO2max!Y49</f>
        <v>15.352592255999996</v>
      </c>
      <c r="C35" s="11">
        <f>VO2max!Z49</f>
        <v>13.614562943999998</v>
      </c>
    </row>
    <row r="36" spans="1:3" x14ac:dyDescent="0.25">
      <c r="A36" s="2">
        <f>VO2max!M50</f>
        <v>161</v>
      </c>
      <c r="B36" s="11">
        <f>VO2max!Y50</f>
        <v>9.4343356799999984</v>
      </c>
      <c r="C36" s="11">
        <f>VO2max!Z50</f>
        <v>19.154560319999995</v>
      </c>
    </row>
    <row r="37" spans="1:3" x14ac:dyDescent="0.25">
      <c r="A37" s="2">
        <f>VO2max!M51</f>
        <v>161</v>
      </c>
      <c r="B37" s="11">
        <f>VO2max!Y51</f>
        <v>9.27167472</v>
      </c>
      <c r="C37" s="11">
        <f>VO2max!Z51</f>
        <v>18.824309279999998</v>
      </c>
    </row>
    <row r="38" spans="1:3" x14ac:dyDescent="0.25">
      <c r="A38" s="2">
        <f>VO2max!M52</f>
        <v>163</v>
      </c>
      <c r="B38" s="11">
        <f>VO2max!Y52</f>
        <v>9.1464422399999989</v>
      </c>
      <c r="C38" s="11">
        <f>VO2max!Z52</f>
        <v>21.341698559999994</v>
      </c>
    </row>
    <row r="39" spans="1:3" x14ac:dyDescent="0.25">
      <c r="A39" s="2">
        <f>VO2max!M53</f>
        <v>165</v>
      </c>
      <c r="B39" s="11">
        <f>VO2max!Y53</f>
        <v>9.0405806399999999</v>
      </c>
      <c r="C39" s="11">
        <f>VO2max!Z53</f>
        <v>21.09468816</v>
      </c>
    </row>
    <row r="40" spans="1:3" x14ac:dyDescent="0.25">
      <c r="A40" s="2">
        <f>VO2max!M54</f>
        <v>167</v>
      </c>
      <c r="B40" s="11">
        <f>VO2max!Y54</f>
        <v>8.6750052479999997</v>
      </c>
      <c r="C40" s="11">
        <f>VO2max!Z54</f>
        <v>22.307156351999996</v>
      </c>
    </row>
    <row r="41" spans="1:3" x14ac:dyDescent="0.25">
      <c r="A41" s="2">
        <f>VO2max!M55</f>
        <v>172</v>
      </c>
      <c r="B41" s="11">
        <f>VO2max!Y55</f>
        <v>7.0338248639999996</v>
      </c>
      <c r="C41" s="11">
        <f>VO2max!Z55</f>
        <v>24.938106335999997</v>
      </c>
    </row>
    <row r="42" spans="1:3" x14ac:dyDescent="0.25">
      <c r="A42" s="2">
        <f>VO2max!M56</f>
        <v>173</v>
      </c>
      <c r="B42" s="11">
        <f>VO2max!Y56</f>
        <v>3.3473606399999993</v>
      </c>
      <c r="C42" s="11">
        <f>VO2max!Z56</f>
        <v>30.126245759999993</v>
      </c>
    </row>
    <row r="43" spans="1:3" x14ac:dyDescent="0.25">
      <c r="A43" s="2">
        <f>VO2max!M57</f>
        <v>176</v>
      </c>
      <c r="B43" s="11">
        <f>VO2max!Y57</f>
        <v>1.5913670400000002</v>
      </c>
      <c r="C43" s="11">
        <f>VO2max!Z57</f>
        <v>30.23597376</v>
      </c>
    </row>
    <row r="44" spans="1:3" x14ac:dyDescent="0.25">
      <c r="A44" s="2">
        <f>VO2max!M58</f>
        <v>176</v>
      </c>
      <c r="B44" s="11">
        <f>VO2max!Y58</f>
        <v>0.30455999999999994</v>
      </c>
      <c r="C44" s="11">
        <f>VO2max!Z58</f>
        <v>30.151439999999997</v>
      </c>
    </row>
    <row r="45" spans="1:3" x14ac:dyDescent="0.25">
      <c r="A45" s="2">
        <f>VO2max!M59</f>
        <v>180</v>
      </c>
      <c r="B45" s="11">
        <f>VO2max!Y59</f>
        <v>-1.5273308159999999</v>
      </c>
      <c r="C45" s="11">
        <f>VO2max!Z59</f>
        <v>26.982844415999999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70" zoomScaleNormal="70" workbookViewId="0">
      <selection activeCell="AC33" sqref="AC33"/>
    </sheetView>
  </sheetViews>
  <sheetFormatPr defaultRowHeight="15" x14ac:dyDescent="0.25"/>
  <cols>
    <col min="1" max="1" width="8.28515625" style="12" bestFit="1" customWidth="1"/>
    <col min="2" max="2" width="8.140625" style="12" bestFit="1" customWidth="1"/>
    <col min="3" max="3" width="9" style="12" bestFit="1" customWidth="1"/>
    <col min="4" max="4" width="8.140625" style="12" bestFit="1" customWidth="1"/>
    <col min="5" max="5" width="8.5703125" style="12" bestFit="1" customWidth="1"/>
    <col min="6" max="6" width="5.140625" style="12" bestFit="1" customWidth="1"/>
    <col min="7" max="8" width="8.85546875" style="12" bestFit="1" customWidth="1"/>
    <col min="9" max="9" width="5.5703125" style="12" bestFit="1" customWidth="1"/>
    <col min="10" max="10" width="7.140625" style="13" bestFit="1" customWidth="1"/>
    <col min="11" max="13" width="7.7109375" style="14" customWidth="1"/>
    <col min="14" max="14" width="7.7109375" style="13" bestFit="1" customWidth="1"/>
    <col min="15" max="16" width="7.7109375" style="13" customWidth="1"/>
    <col min="17" max="17" width="7.7109375" style="12" bestFit="1" customWidth="1"/>
    <col min="18" max="18" width="8.5703125" style="12" bestFit="1" customWidth="1"/>
    <col min="19" max="19" width="8.7109375" style="12" bestFit="1" customWidth="1"/>
    <col min="20" max="20" width="7" style="12" bestFit="1" customWidth="1"/>
    <col min="21" max="21" width="7.85546875" style="12" bestFit="1" customWidth="1"/>
    <col min="22" max="22" width="8.140625" style="12" bestFit="1" customWidth="1"/>
    <col min="23" max="23" width="16" style="12" bestFit="1" customWidth="1"/>
    <col min="24" max="24" width="7.7109375" style="12" bestFit="1" customWidth="1"/>
    <col min="25" max="25" width="8.140625" style="12" bestFit="1" customWidth="1"/>
    <col min="26" max="16384" width="9.140625" style="12"/>
  </cols>
  <sheetData>
    <row r="1" spans="1:25" ht="60" x14ac:dyDescent="0.25">
      <c r="A1" s="22" t="s">
        <v>63</v>
      </c>
      <c r="B1" s="22" t="s">
        <v>2</v>
      </c>
      <c r="C1" s="22" t="s">
        <v>62</v>
      </c>
      <c r="D1" s="22" t="s">
        <v>61</v>
      </c>
      <c r="E1" s="22" t="s">
        <v>60</v>
      </c>
      <c r="F1" s="22" t="s">
        <v>59</v>
      </c>
      <c r="G1" s="22" t="s">
        <v>58</v>
      </c>
      <c r="H1" s="22" t="s">
        <v>57</v>
      </c>
      <c r="I1" s="22" t="s">
        <v>56</v>
      </c>
      <c r="J1" s="23" t="s">
        <v>55</v>
      </c>
      <c r="K1" s="24" t="s">
        <v>54</v>
      </c>
      <c r="L1" s="4" t="s">
        <v>25</v>
      </c>
      <c r="M1" s="4" t="s">
        <v>26</v>
      </c>
      <c r="N1" s="23" t="s">
        <v>53</v>
      </c>
      <c r="O1" s="23" t="s">
        <v>53</v>
      </c>
      <c r="P1" s="23"/>
      <c r="Q1" s="22" t="s">
        <v>52</v>
      </c>
      <c r="R1" s="22" t="s">
        <v>51</v>
      </c>
      <c r="S1" s="22" t="s">
        <v>50</v>
      </c>
      <c r="T1" s="22" t="s">
        <v>49</v>
      </c>
      <c r="U1" s="22" t="s">
        <v>48</v>
      </c>
      <c r="V1" s="22" t="s">
        <v>47</v>
      </c>
      <c r="W1" s="22" t="s">
        <v>46</v>
      </c>
      <c r="X1" s="22" t="s">
        <v>45</v>
      </c>
      <c r="Y1" s="22" t="s">
        <v>44</v>
      </c>
    </row>
    <row r="2" spans="1:25" x14ac:dyDescent="0.25">
      <c r="A2" s="15">
        <v>1</v>
      </c>
      <c r="B2" s="21">
        <v>9.9537037037037045E-5</v>
      </c>
      <c r="C2" s="21">
        <v>9.9537037037037045E-5</v>
      </c>
      <c r="D2" s="19">
        <v>2.7777777777777779E-3</v>
      </c>
      <c r="E2" s="15">
        <v>0.01</v>
      </c>
      <c r="F2" s="15">
        <v>0</v>
      </c>
      <c r="G2" s="15">
        <v>0</v>
      </c>
      <c r="H2" s="19">
        <v>0.9243055555555556</v>
      </c>
      <c r="I2" s="19">
        <v>0.5444444444444444</v>
      </c>
      <c r="J2" s="18"/>
      <c r="K2" s="16"/>
      <c r="L2" s="16"/>
      <c r="M2" s="16"/>
      <c r="N2" s="17"/>
      <c r="O2" s="17"/>
      <c r="P2" s="17"/>
      <c r="Q2" s="15">
        <v>84</v>
      </c>
      <c r="R2" s="15">
        <v>92</v>
      </c>
      <c r="S2" s="15">
        <v>105</v>
      </c>
      <c r="T2" s="15">
        <v>0.74</v>
      </c>
      <c r="U2" s="15">
        <v>6.1</v>
      </c>
      <c r="V2" s="15">
        <v>5.0999999999999996</v>
      </c>
      <c r="W2" s="15" t="s">
        <v>43</v>
      </c>
      <c r="X2" s="15">
        <v>614</v>
      </c>
      <c r="Y2" s="15">
        <v>0</v>
      </c>
    </row>
    <row r="3" spans="1:25" x14ac:dyDescent="0.25">
      <c r="A3" s="15">
        <v>2</v>
      </c>
      <c r="B3" s="21">
        <v>4.2407407407407402E-3</v>
      </c>
      <c r="C3" s="21">
        <v>4.340277777777778E-3</v>
      </c>
      <c r="D3" s="19">
        <v>0.25347222222222221</v>
      </c>
      <c r="E3" s="15">
        <v>0.5</v>
      </c>
      <c r="F3" s="15">
        <v>7</v>
      </c>
      <c r="G3" s="15">
        <v>10</v>
      </c>
      <c r="H3" s="19">
        <v>0.5131944444444444</v>
      </c>
      <c r="I3" s="19">
        <v>0.32430555555555557</v>
      </c>
      <c r="J3" s="18">
        <v>113</v>
      </c>
      <c r="K3" s="16">
        <f>(O3*60+P3)/60</f>
        <v>12.266666666666667</v>
      </c>
      <c r="L3" s="16">
        <f>VLOOKUP($J3,VO2max!$M$5:$AA$61,13,TRUE)</f>
        <v>13.880512511999997</v>
      </c>
      <c r="M3" s="16">
        <f>VLOOKUP($J3,VO2max!$M$5:$AA$61,14,TRUE)</f>
        <v>0.57835468799999989</v>
      </c>
      <c r="N3" s="17">
        <v>0.51111111111111118</v>
      </c>
      <c r="O3" s="16">
        <v>12</v>
      </c>
      <c r="P3" s="16">
        <v>16</v>
      </c>
      <c r="Q3" s="15">
        <v>130</v>
      </c>
      <c r="R3" s="15">
        <v>134</v>
      </c>
      <c r="S3" s="15">
        <v>208</v>
      </c>
      <c r="T3" s="15">
        <v>1</v>
      </c>
      <c r="U3" s="15">
        <v>8.5</v>
      </c>
      <c r="V3" s="15">
        <v>8.3000000000000007</v>
      </c>
      <c r="W3" s="15" t="s">
        <v>42</v>
      </c>
      <c r="X3" s="15">
        <v>407</v>
      </c>
      <c r="Y3" s="15">
        <v>47</v>
      </c>
    </row>
    <row r="4" spans="1:25" x14ac:dyDescent="0.25">
      <c r="A4" s="15">
        <v>3</v>
      </c>
      <c r="B4" s="21">
        <v>4.0196759259259257E-3</v>
      </c>
      <c r="C4" s="19">
        <v>0.50138888888888888</v>
      </c>
      <c r="D4" s="19">
        <v>0.24097222222222223</v>
      </c>
      <c r="E4" s="15">
        <v>0.49</v>
      </c>
      <c r="F4" s="15">
        <v>10</v>
      </c>
      <c r="G4" s="15">
        <v>3</v>
      </c>
      <c r="H4" s="19">
        <v>0.48888888888888887</v>
      </c>
      <c r="I4" s="19">
        <v>0.3444444444444445</v>
      </c>
      <c r="J4" s="18">
        <v>122</v>
      </c>
      <c r="K4" s="16">
        <f t="shared" ref="K4:K14" si="0">(O4*60+P4)/60</f>
        <v>11.733333333333333</v>
      </c>
      <c r="L4" s="16">
        <f>VLOOKUP($J4,VO2max!$M$5:$AA$61,13,TRUE)</f>
        <v>16.416154656</v>
      </c>
      <c r="M4" s="16">
        <f>VLOOKUP($J4,VO2max!$M$5:$AA$61,14,TRUE)</f>
        <v>0.16581974399999999</v>
      </c>
      <c r="N4" s="17">
        <v>0.48888888888888887</v>
      </c>
      <c r="O4" s="16">
        <v>11</v>
      </c>
      <c r="P4" s="16">
        <v>44</v>
      </c>
      <c r="Q4" s="15">
        <v>132</v>
      </c>
      <c r="R4" s="15">
        <v>144</v>
      </c>
      <c r="S4" s="15">
        <v>176</v>
      </c>
      <c r="T4" s="15">
        <v>0.95</v>
      </c>
      <c r="U4" s="15">
        <v>7.9</v>
      </c>
      <c r="V4" s="15">
        <v>7.8</v>
      </c>
      <c r="W4" s="15" t="s">
        <v>41</v>
      </c>
      <c r="X4" s="15">
        <v>368</v>
      </c>
      <c r="Y4" s="15">
        <v>56</v>
      </c>
    </row>
    <row r="5" spans="1:25" x14ac:dyDescent="0.25">
      <c r="A5" s="15">
        <v>4</v>
      </c>
      <c r="B5" s="21">
        <v>3.3194444444444447E-3</v>
      </c>
      <c r="C5" s="19">
        <v>0.7006944444444444</v>
      </c>
      <c r="D5" s="19">
        <v>0.19791666666666666</v>
      </c>
      <c r="E5" s="15">
        <v>0.51</v>
      </c>
      <c r="F5" s="15">
        <v>10</v>
      </c>
      <c r="G5" s="15">
        <v>3</v>
      </c>
      <c r="H5" s="19">
        <v>0.3923611111111111</v>
      </c>
      <c r="I5" s="19">
        <v>0.33819444444444446</v>
      </c>
      <c r="J5" s="18">
        <v>131</v>
      </c>
      <c r="K5" s="16">
        <f t="shared" si="0"/>
        <v>9.3666666666666671</v>
      </c>
      <c r="L5" s="16">
        <f>VLOOKUP($J5,VO2max!$M$5:$AA$61,13,TRUE)</f>
        <v>17.819328383999995</v>
      </c>
      <c r="M5" s="16">
        <f>VLOOKUP($J5,VO2max!$M$5:$AA$61,14,TRUE)</f>
        <v>1.5495068159999996</v>
      </c>
      <c r="N5" s="17">
        <v>0.39027777777777778</v>
      </c>
      <c r="O5" s="16">
        <v>9</v>
      </c>
      <c r="P5" s="16">
        <v>22</v>
      </c>
      <c r="Q5" s="15">
        <v>142</v>
      </c>
      <c r="R5" s="15">
        <v>164</v>
      </c>
      <c r="S5" s="15">
        <v>168</v>
      </c>
      <c r="T5" s="15">
        <v>1.05</v>
      </c>
      <c r="U5" s="15">
        <v>8.1</v>
      </c>
      <c r="V5" s="15">
        <v>8.6999999999999993</v>
      </c>
      <c r="W5" s="15" t="s">
        <v>40</v>
      </c>
      <c r="X5" s="15">
        <v>281</v>
      </c>
      <c r="Y5" s="15">
        <v>51</v>
      </c>
    </row>
    <row r="6" spans="1:25" x14ac:dyDescent="0.25">
      <c r="A6" s="15">
        <v>5</v>
      </c>
      <c r="B6" s="21">
        <v>2.9525462962962964E-3</v>
      </c>
      <c r="C6" s="19">
        <v>0.87777777777777777</v>
      </c>
      <c r="D6" s="19">
        <v>0.1763888888888889</v>
      </c>
      <c r="E6" s="15">
        <v>0.5</v>
      </c>
      <c r="F6" s="15">
        <v>3</v>
      </c>
      <c r="G6" s="15">
        <v>7</v>
      </c>
      <c r="H6" s="19">
        <v>0.35416666666666669</v>
      </c>
      <c r="I6" s="19">
        <v>0.3430555555555555</v>
      </c>
      <c r="J6" s="18">
        <v>140</v>
      </c>
      <c r="K6" s="16">
        <f t="shared" si="0"/>
        <v>8.4499999999999993</v>
      </c>
      <c r="L6" s="16">
        <f>VLOOKUP($J6,VO2max!$M$5:$AA$61,13,TRUE)</f>
        <v>13.973584319999997</v>
      </c>
      <c r="M6" s="16">
        <f>VLOOKUP($J6,VO2max!$M$5:$AA$61,14,TRUE)</f>
        <v>6.8825116799999986</v>
      </c>
      <c r="N6" s="17">
        <v>0.3520833333333333</v>
      </c>
      <c r="O6" s="16">
        <v>8</v>
      </c>
      <c r="P6" s="16">
        <v>27</v>
      </c>
      <c r="Q6" s="15">
        <v>146</v>
      </c>
      <c r="R6" s="15">
        <v>168</v>
      </c>
      <c r="S6" s="15">
        <v>175</v>
      </c>
      <c r="T6" s="15">
        <v>1.1299999999999999</v>
      </c>
      <c r="U6" s="15">
        <v>7.6</v>
      </c>
      <c r="V6" s="15">
        <v>8.6999999999999993</v>
      </c>
      <c r="W6" s="15" t="s">
        <v>34</v>
      </c>
      <c r="X6" s="15">
        <v>261</v>
      </c>
      <c r="Y6" s="15">
        <v>49</v>
      </c>
    </row>
    <row r="7" spans="1:25" x14ac:dyDescent="0.25">
      <c r="A7" s="15">
        <v>6</v>
      </c>
      <c r="B7" s="21">
        <v>2.678240740740741E-3</v>
      </c>
      <c r="C7" s="20">
        <v>1.038888888888889</v>
      </c>
      <c r="D7" s="19">
        <v>0.16041666666666668</v>
      </c>
      <c r="E7" s="15">
        <v>0.52</v>
      </c>
      <c r="F7" s="15">
        <v>13</v>
      </c>
      <c r="G7" s="15">
        <v>7</v>
      </c>
      <c r="H7" s="19">
        <v>0.31111111111111112</v>
      </c>
      <c r="I7" s="19">
        <v>0.2951388888888889</v>
      </c>
      <c r="J7" s="18">
        <v>150</v>
      </c>
      <c r="K7" s="16">
        <f t="shared" si="0"/>
        <v>7.45</v>
      </c>
      <c r="L7" s="16">
        <f>VLOOKUP($J7,VO2max!$M$5:$AA$61,13,TRUE)</f>
        <v>14.605609535999999</v>
      </c>
      <c r="M7" s="16">
        <f>VLOOKUP($J7,VO2max!$M$5:$AA$61,14,TRUE)</f>
        <v>10.149660863999999</v>
      </c>
      <c r="N7" s="17">
        <v>0.31041666666666667</v>
      </c>
      <c r="O7" s="16">
        <v>7</v>
      </c>
      <c r="P7" s="16">
        <v>27</v>
      </c>
      <c r="Q7" s="15">
        <v>155</v>
      </c>
      <c r="R7" s="15">
        <v>172</v>
      </c>
      <c r="S7" s="15">
        <v>176</v>
      </c>
      <c r="T7" s="15">
        <v>1.25</v>
      </c>
      <c r="U7" s="15">
        <v>6.7</v>
      </c>
      <c r="V7" s="15">
        <v>8.5</v>
      </c>
      <c r="W7" s="15" t="s">
        <v>39</v>
      </c>
      <c r="X7" s="15">
        <v>247</v>
      </c>
      <c r="Y7" s="15">
        <v>50</v>
      </c>
    </row>
    <row r="8" spans="1:25" x14ac:dyDescent="0.25">
      <c r="A8" s="15">
        <v>7</v>
      </c>
      <c r="B8" s="21">
        <v>2.5486111111111113E-3</v>
      </c>
      <c r="C8" s="20">
        <v>1.1916666666666667</v>
      </c>
      <c r="D8" s="19">
        <v>0.15208333333333332</v>
      </c>
      <c r="E8" s="15">
        <v>0.49</v>
      </c>
      <c r="F8" s="15">
        <v>10</v>
      </c>
      <c r="G8" s="15">
        <v>10</v>
      </c>
      <c r="H8" s="19">
        <v>0.30972222222222223</v>
      </c>
      <c r="I8" s="19">
        <v>0.29652777777777778</v>
      </c>
      <c r="J8" s="18">
        <v>157</v>
      </c>
      <c r="K8" s="16">
        <f t="shared" si="0"/>
        <v>7.4</v>
      </c>
      <c r="L8" s="16">
        <f>VLOOKUP($J8,VO2max!$M$5:$AA$61,13,TRUE)</f>
        <v>11.974631759999999</v>
      </c>
      <c r="M8" s="16">
        <f>VLOOKUP($J8,VO2max!$M$5:$AA$61,14,TRUE)</f>
        <v>12.463392239999997</v>
      </c>
      <c r="N8" s="17">
        <v>0.30833333333333335</v>
      </c>
      <c r="O8" s="16">
        <v>7</v>
      </c>
      <c r="P8" s="16">
        <v>24</v>
      </c>
      <c r="Q8" s="15">
        <v>160</v>
      </c>
      <c r="R8" s="15">
        <v>175</v>
      </c>
      <c r="S8" s="15">
        <v>180</v>
      </c>
      <c r="T8" s="15">
        <v>1.24</v>
      </c>
      <c r="U8" s="15">
        <v>6.4</v>
      </c>
      <c r="V8" s="15">
        <v>8.3000000000000007</v>
      </c>
      <c r="W8" s="15" t="s">
        <v>38</v>
      </c>
      <c r="X8" s="15">
        <v>239</v>
      </c>
      <c r="Y8" s="15">
        <v>52</v>
      </c>
    </row>
    <row r="9" spans="1:25" x14ac:dyDescent="0.25">
      <c r="A9" s="15">
        <v>8</v>
      </c>
      <c r="B9" s="21">
        <v>2.4027777777777776E-3</v>
      </c>
      <c r="C9" s="20">
        <v>1.3354166666666665</v>
      </c>
      <c r="D9" s="19">
        <v>0.14375000000000002</v>
      </c>
      <c r="E9" s="15">
        <v>0.48</v>
      </c>
      <c r="F9" s="15">
        <v>10</v>
      </c>
      <c r="G9" s="15">
        <v>7</v>
      </c>
      <c r="H9" s="19">
        <v>0.3034722222222222</v>
      </c>
      <c r="I9" s="19">
        <v>0.28958333333333336</v>
      </c>
      <c r="J9" s="18">
        <v>163</v>
      </c>
      <c r="K9" s="16">
        <f t="shared" si="0"/>
        <v>7.25</v>
      </c>
      <c r="L9" s="16">
        <f>VLOOKUP($J9,VO2max!$M$5:$AA$61,13,TRUE)</f>
        <v>9.1464422399999989</v>
      </c>
      <c r="M9" s="16">
        <f>VLOOKUP($J9,VO2max!$M$5:$AA$61,14,TRUE)</f>
        <v>21.341698559999994</v>
      </c>
      <c r="N9" s="17">
        <v>0.30208333333333331</v>
      </c>
      <c r="O9" s="16">
        <v>7</v>
      </c>
      <c r="P9" s="16">
        <v>15</v>
      </c>
      <c r="Q9" s="15">
        <v>166</v>
      </c>
      <c r="R9" s="15">
        <v>178</v>
      </c>
      <c r="S9" s="15">
        <v>187</v>
      </c>
      <c r="T9" s="15">
        <v>1.25</v>
      </c>
      <c r="U9" s="15">
        <v>6.3</v>
      </c>
      <c r="V9" s="15">
        <v>8.1999999999999993</v>
      </c>
      <c r="W9" s="15" t="s">
        <v>37</v>
      </c>
      <c r="X9" s="15">
        <v>231</v>
      </c>
      <c r="Y9" s="15">
        <v>51</v>
      </c>
    </row>
    <row r="10" spans="1:25" x14ac:dyDescent="0.25">
      <c r="A10" s="15">
        <v>9</v>
      </c>
      <c r="B10" s="21">
        <v>2.2569444444444447E-3</v>
      </c>
      <c r="C10" s="20">
        <v>1.4708333333333332</v>
      </c>
      <c r="D10" s="21">
        <v>2.2569444444444447E-3</v>
      </c>
      <c r="E10" s="15">
        <v>0.48</v>
      </c>
      <c r="F10" s="15">
        <v>10</v>
      </c>
      <c r="G10" s="15">
        <v>7</v>
      </c>
      <c r="H10" s="19">
        <v>0.28472222222222221</v>
      </c>
      <c r="I10" s="19">
        <v>0.26458333333333334</v>
      </c>
      <c r="J10" s="18">
        <v>169</v>
      </c>
      <c r="K10" s="16">
        <f t="shared" si="0"/>
        <v>6.833333333333333</v>
      </c>
      <c r="L10" s="16">
        <f>VLOOKUP($J10,VO2max!$M$5:$AA$61,13,TRUE)</f>
        <v>8.6750052479999997</v>
      </c>
      <c r="M10" s="16">
        <f>VLOOKUP($J10,VO2max!$M$5:$AA$61,14,TRUE)</f>
        <v>22.307156351999996</v>
      </c>
      <c r="N10" s="17">
        <v>0.28472222222222221</v>
      </c>
      <c r="O10" s="16">
        <v>6</v>
      </c>
      <c r="P10" s="16">
        <v>50</v>
      </c>
      <c r="Q10" s="15">
        <v>173</v>
      </c>
      <c r="R10" s="15">
        <v>180</v>
      </c>
      <c r="S10" s="15">
        <v>190</v>
      </c>
      <c r="T10" s="15">
        <v>1.32</v>
      </c>
      <c r="U10" s="15">
        <v>5.9</v>
      </c>
      <c r="V10" s="15">
        <v>8.1</v>
      </c>
      <c r="W10" s="15" t="s">
        <v>36</v>
      </c>
      <c r="X10" s="15">
        <v>229</v>
      </c>
      <c r="Y10" s="15">
        <v>50</v>
      </c>
    </row>
    <row r="11" spans="1:25" x14ac:dyDescent="0.25">
      <c r="A11" s="15">
        <v>10</v>
      </c>
      <c r="B11" s="21">
        <v>3.8541666666666667E-4</v>
      </c>
      <c r="C11" s="20">
        <v>1.4944444444444445</v>
      </c>
      <c r="D11" s="19">
        <v>2.2222222222222223E-2</v>
      </c>
      <c r="E11" s="15">
        <v>7.0000000000000007E-2</v>
      </c>
      <c r="F11" s="15">
        <v>0</v>
      </c>
      <c r="G11" s="15">
        <v>0</v>
      </c>
      <c r="H11" s="19">
        <v>0.32013888888888892</v>
      </c>
      <c r="I11" s="19">
        <v>0.3430555555555555</v>
      </c>
      <c r="J11" s="18"/>
      <c r="K11" s="16"/>
      <c r="L11" s="16"/>
      <c r="M11" s="16"/>
      <c r="N11" s="17">
        <v>0.30763888888888891</v>
      </c>
      <c r="O11" s="16">
        <v>7</v>
      </c>
      <c r="P11" s="16">
        <v>23</v>
      </c>
      <c r="Q11" s="15">
        <v>149</v>
      </c>
      <c r="R11" s="15">
        <v>173</v>
      </c>
      <c r="S11" s="15">
        <v>184</v>
      </c>
      <c r="T11" s="15">
        <v>1.25</v>
      </c>
      <c r="U11" s="15">
        <v>8.3000000000000007</v>
      </c>
      <c r="V11" s="15">
        <v>8.8000000000000007</v>
      </c>
      <c r="W11" s="15" t="s">
        <v>35</v>
      </c>
      <c r="X11" s="15">
        <v>241</v>
      </c>
      <c r="Y11" s="15">
        <v>3</v>
      </c>
    </row>
    <row r="12" spans="1:25" x14ac:dyDescent="0.25">
      <c r="A12" s="15">
        <v>11</v>
      </c>
      <c r="B12" s="21">
        <v>6.6435185185185184E-4</v>
      </c>
      <c r="C12" s="20">
        <v>1.534027777777778</v>
      </c>
      <c r="D12" s="19">
        <v>3.9583333333333331E-2</v>
      </c>
      <c r="E12" s="15">
        <v>0.17</v>
      </c>
      <c r="F12" s="15">
        <v>0</v>
      </c>
      <c r="G12" s="15">
        <v>3</v>
      </c>
      <c r="H12" s="19">
        <v>0.24166666666666667</v>
      </c>
      <c r="I12" s="19">
        <v>0.23541666666666669</v>
      </c>
      <c r="J12" s="18">
        <v>164</v>
      </c>
      <c r="K12" s="16">
        <f t="shared" si="0"/>
        <v>5.75</v>
      </c>
      <c r="L12" s="16">
        <f>VLOOKUP($J12,VO2max!$M$5:$AA$61,13,TRUE)</f>
        <v>9.1464422399999989</v>
      </c>
      <c r="M12" s="16">
        <f>VLOOKUP($J12,VO2max!$M$5:$AA$61,14,TRUE)</f>
        <v>21.341698559999994</v>
      </c>
      <c r="N12" s="17">
        <v>0.23958333333333334</v>
      </c>
      <c r="O12" s="16">
        <v>5</v>
      </c>
      <c r="P12" s="16">
        <v>45</v>
      </c>
      <c r="Q12" s="15">
        <v>172</v>
      </c>
      <c r="R12" s="15">
        <v>186</v>
      </c>
      <c r="S12" s="15">
        <v>192</v>
      </c>
      <c r="T12" s="15">
        <v>1.51</v>
      </c>
      <c r="U12" s="15">
        <v>5.2</v>
      </c>
      <c r="V12" s="15">
        <v>7.7</v>
      </c>
      <c r="W12" s="15" t="s">
        <v>34</v>
      </c>
      <c r="X12" s="15">
        <v>211</v>
      </c>
      <c r="Y12" s="15">
        <v>13</v>
      </c>
    </row>
    <row r="13" spans="1:25" x14ac:dyDescent="0.25">
      <c r="A13" s="15">
        <v>12</v>
      </c>
      <c r="B13" s="21">
        <v>9.768518518518518E-4</v>
      </c>
      <c r="C13" s="20">
        <v>1.5923611111111111</v>
      </c>
      <c r="D13" s="19">
        <v>5.7638888888888885E-2</v>
      </c>
      <c r="E13" s="15">
        <v>0.09</v>
      </c>
      <c r="F13" s="15">
        <v>3</v>
      </c>
      <c r="G13" s="15">
        <v>0</v>
      </c>
      <c r="H13" s="19">
        <v>0.67013888888888884</v>
      </c>
      <c r="I13" s="19">
        <v>0.24722222222222223</v>
      </c>
      <c r="J13" s="18"/>
      <c r="K13" s="16"/>
      <c r="L13" s="16"/>
      <c r="M13" s="16"/>
      <c r="N13" s="17"/>
      <c r="O13" s="16"/>
      <c r="P13" s="16"/>
      <c r="Q13" s="15">
        <v>172</v>
      </c>
      <c r="R13" s="15">
        <v>118</v>
      </c>
      <c r="S13" s="15">
        <v>169</v>
      </c>
      <c r="T13" s="15">
        <v>0.84</v>
      </c>
      <c r="U13" s="15">
        <v>7.4</v>
      </c>
      <c r="V13" s="15">
        <v>6.4</v>
      </c>
      <c r="W13" s="15" t="s">
        <v>34</v>
      </c>
      <c r="X13" s="15">
        <v>368</v>
      </c>
      <c r="Y13" s="15">
        <v>14</v>
      </c>
    </row>
    <row r="14" spans="1:25" x14ac:dyDescent="0.25">
      <c r="A14" s="15">
        <v>13</v>
      </c>
      <c r="B14" s="21">
        <v>5.3958333333333332E-3</v>
      </c>
      <c r="C14" s="20">
        <v>1.9166666666666667</v>
      </c>
      <c r="D14" s="19">
        <v>0.32291666666666669</v>
      </c>
      <c r="E14" s="15">
        <v>1</v>
      </c>
      <c r="F14" s="15">
        <v>16</v>
      </c>
      <c r="G14" s="15">
        <v>16</v>
      </c>
      <c r="H14" s="19">
        <v>0.32500000000000001</v>
      </c>
      <c r="I14" s="19">
        <v>0.31041666666666667</v>
      </c>
      <c r="J14" s="18"/>
      <c r="K14" s="16">
        <f t="shared" si="0"/>
        <v>7.7666666666666666</v>
      </c>
      <c r="L14" s="16"/>
      <c r="M14" s="16"/>
      <c r="N14" s="17">
        <v>0.32361111111111113</v>
      </c>
      <c r="O14" s="16">
        <v>7</v>
      </c>
      <c r="P14" s="16">
        <v>46</v>
      </c>
      <c r="Q14" s="15">
        <v>159</v>
      </c>
      <c r="R14" s="15">
        <v>173</v>
      </c>
      <c r="S14" s="15">
        <v>181</v>
      </c>
      <c r="T14" s="15">
        <v>1.2</v>
      </c>
      <c r="U14" s="15">
        <v>7</v>
      </c>
      <c r="V14" s="15">
        <v>8.5</v>
      </c>
      <c r="W14" s="15" t="s">
        <v>33</v>
      </c>
      <c r="X14" s="15">
        <v>255</v>
      </c>
      <c r="Y14" s="15">
        <v>94</v>
      </c>
    </row>
    <row r="15" spans="1:25" ht="30" x14ac:dyDescent="0.25">
      <c r="A15" s="15" t="s">
        <v>32</v>
      </c>
      <c r="B15" s="20">
        <v>1.9166666666666667</v>
      </c>
      <c r="C15" s="20">
        <v>1.9166666666666667</v>
      </c>
      <c r="D15" s="20">
        <v>1.9138888888888888</v>
      </c>
      <c r="E15" s="15">
        <v>5.29</v>
      </c>
      <c r="F15" s="15">
        <v>92</v>
      </c>
      <c r="G15" s="15">
        <v>72</v>
      </c>
      <c r="H15" s="19">
        <v>0.36249999999999999</v>
      </c>
      <c r="I15" s="19">
        <v>0.23541666666666669</v>
      </c>
      <c r="J15" s="18"/>
      <c r="K15" s="16"/>
      <c r="L15" s="16"/>
      <c r="M15" s="16"/>
      <c r="N15" s="17">
        <v>0.36180555555555555</v>
      </c>
      <c r="O15" s="16">
        <v>8</v>
      </c>
      <c r="P15" s="16">
        <v>41</v>
      </c>
      <c r="Q15" s="15">
        <v>173</v>
      </c>
      <c r="R15" s="15">
        <v>162</v>
      </c>
      <c r="S15" s="15">
        <v>208</v>
      </c>
      <c r="T15" s="15">
        <v>1.1499999999999999</v>
      </c>
      <c r="U15" s="15">
        <v>7.3</v>
      </c>
      <c r="V15" s="15">
        <v>8.3000000000000007</v>
      </c>
      <c r="W15" s="15" t="s">
        <v>31</v>
      </c>
      <c r="X15" s="15">
        <v>289</v>
      </c>
      <c r="Y15" s="15">
        <v>530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Gilliland, Doug</cp:lastModifiedBy>
  <cp:revision>6</cp:revision>
  <dcterms:created xsi:type="dcterms:W3CDTF">2018-07-13T17:46:43Z</dcterms:created>
  <dcterms:modified xsi:type="dcterms:W3CDTF">2018-07-18T20:59:24Z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