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FoodDB!$A$1:$I$18</definedName>
    <definedName function="false" hidden="false" localSheetId="8" name="that" vbProcedure="false">FoodDB!$A$1:$I$18</definedName>
    <definedName function="false" hidden="false" localSheetId="8" name="this" vbProcedure="false">FoodDB!$A$1:$I$18</definedName>
    <definedName function="false" hidden="false" localSheetId="8" name="_FilterDatabase_0" vbProcedure="false">FoodDB!$A$1:$I$18</definedName>
    <definedName function="false" hidden="false" localSheetId="8" name="_FilterDatabase_0_0" vbProcedure="false">FoodDB!$A$1:$I$18</definedName>
    <definedName function="false" hidden="false" localSheetId="8" name="_xlnm._FilterDatabase" vbProcedure="false">FoodDB!$A$1:$I$18</definedName>
    <definedName function="false" hidden="false" localSheetId="8" name="_xlnm._FilterDatabase_0" vbProcedure="false">FoodDB!$A$1:$I$18</definedName>
    <definedName function="false" hidden="false" localSheetId="8" name="_xlnm._FilterDatabase_0_0" vbProcedure="false">FoodDB!$A$1:$I$18</definedName>
    <definedName function="false" hidden="false" localSheetId="8" name="_xlnm._FilterDatabase_0_0_0" vbProcedure="false">FoodDB!$A$1:$I$18</definedName>
    <definedName function="false" hidden="false" localSheetId="8" name="_xlnm._FilterDatabase_0_0_0_0" vbProcedure="false">FoodDB!$A$1:$I$18</definedName>
    <definedName function="false" hidden="false" localSheetId="8" name="_xlnm._FilterDatabase_0_0_0_0_0" vbProcedure="false">FoodDB!$A$1:$I$18</definedName>
    <definedName function="false" hidden="false" localSheetId="8" name="__xlnm._FilterDatabase" vbProcedure="false">FoodDB!$A$1:$I$18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<sst xmlns="http://schemas.openxmlformats.org/spreadsheetml/2006/main" count="2518" uniqueCount="164">
  <si>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</si>
  <si>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</si>
  <si>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</si>
  <si>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</si>
  <si>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</si>
  <si>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</si>
  <si>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</si>
  <si>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</si>
  <si>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</si>
  <si>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</si>
  <si>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</si>
  <si>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</si>
  <si>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</si>
  <si>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</si>
  <si>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</si>
  <si>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</si>
  <si>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</si>
  <si>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</si>
  <si>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</si>
  <si>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</si>
  <si>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</si>
  <si>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</si>
  <si>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</si>
  <si>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</si>
  <si>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</si>
  <si>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</si>
  <si>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</si>
  <si>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</si>
  <si>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</si>
  <si>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</si>
  <si>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</si>
  <si>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</si>
  <si>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</si>
  <si>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</si>
  <si>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</si>
  <si>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</si>
  <si>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</si>
  <si>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</si>
  <si>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</si>
  <si>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</si>
  <si>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</si>
  <si>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</si>
  <si>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</si>
  <si>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</si>
  <si>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</si>
  <si>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</si>
  <si>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</si>
  <si>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</si>
  <si>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</si>
  <si>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</si>
  <si>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</si>
  <si>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</si>
  <si>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</si>
  <si>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</si>
  <si>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</si>
  <si>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</si>
  <si>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</si>
  <si>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</si>
  <si>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</si>
  <si>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</si>
  <si>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</si>
  <si>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</si>
  <si>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</si>
  <si>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</si>
  <si>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</si>
  <si>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</si>
  <si>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</si>
  <si>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</si>
  <si>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</si>
  <si>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</si>
  <si>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</si>
  <si>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</si>
  <si>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</si>
  <si>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</si>
  <si>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</si>
  <si>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</si>
  <si>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</si>
  <si>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</si>
  <si>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</si>
  <si>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</si>
  <si>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</si>
  <si>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</si>
  <si>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</si>
  <si>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</si>
  <si>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</si>
  <si>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</si>
  <si>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</si>
  <si>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</si>
  <si>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</si>
  <si>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</si>
  <si>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</si>
  <si>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</si>
  <si>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</si>
  <si>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</si>
  <si>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</si>
  <si>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</si>
  <si>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</si>
  <si>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</si>
  <si>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</si>
  <si>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</si>
  <si>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</si>
  <si>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</si>
  <si>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</si>
  <si>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</si>
  <si>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</si>
  <si>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</si>
  <si>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</si>
  <si>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</si>
  <si>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</si>
  <si>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</si>
  <si>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</si>
  <si>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</si>
  <si>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</si>
  <si>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</si>
  <si>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</si>
  <si>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</si>
  <si>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</si>
  <si>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</si>
  <si>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</si>
  <si>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</si>
  <si>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</si>
  <si>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</si>
  <si>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</si>
  <si>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</si>
  <si>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</si>
  <si>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</si>
  <si>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</si>
  <si>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</si>
  <si>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</si>
  <si>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</si>
  <si>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</si>
  <si>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</si>
  <si>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</si>
  <si>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</si>
  <si>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</si>
  <si>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</si>
  <si>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</si>
  <si>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</si>
  <si>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</si>
  <si>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</si>
  <si>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</si>
  <si>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</si>
  <si>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</si>
  <si>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</si>
  <si>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</si>
  <si>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</si>
  <si>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</si>
  <si>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</si>
  <si>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</si>
  <si>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</si>
  <si>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</si>
  <si>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</si>
  <si>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</si>
  <si>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</si>
  <si>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</si>
  <si>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</si>
  <si>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Tuna, White in H2O</t>
  </si>
  <si>
    <t xml:space="preserve">3oz</t>
  </si>
  <si>
    <t xml:space="preserve">4 oz</t>
  </si>
  <si>
    <t xml:space="preserve">5 slices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</si>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</sst>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2" activeCellId="1" sqref="B195:C196 E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1" sqref="B195:C196 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8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162</v>
      </c>
      <c r="H2" s="44" t="s">
        <v>163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1" sqref="B195:C196 B10"/>
    </sheetView>
  </sheetViews>
  <sheetFormatPr defaultRowHeight="15" zeroHeight="false" outlineLevelRow="0" outlineLevelCol="0"/>
  <cols>
    <col collapsed="false" customWidth="true" hidden="false" outlineLevel="0" max="1" min="1" style="0" width="19.31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1" sqref="B195:C196 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1" sqref="B195:C196 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1" sqref="B195:C196 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1"/>
  <sheetViews>
    <sheetView showFormulas="false" showGridLines="true" showRowColHeaders="true" showZeros="true" rightToLeft="false" tabSelected="false" showOutlineSymbols="true" defaultGridColor="true" view="normal" topLeftCell="N1" colorId="64" zoomScale="160" zoomScaleNormal="160" zoomScalePageLayoutView="100" workbookViewId="0">
      <pane xSplit="0" ySplit="2" topLeftCell="A9" activePane="bottomLeft" state="frozen"/>
      <selection pane="topLeft" activeCell="N1" activeCellId="0" sqref="N1"/>
      <selection pane="bottomLeft" activeCell="AB21" activeCellId="1" sqref="B195:C196 AB21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3.8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33.2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2" t="s">
        <v>78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60" t="n">
        <f aca="false">H3/3500</f>
        <v>0.465236229102314</v>
      </c>
      <c r="K3" s="56" t="n">
        <f aca="false">N3/9</f>
        <v>37.6512272700536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-167.861045430482</v>
      </c>
      <c r="X3" s="62" t="n">
        <f aca="false">-O3+T3</f>
        <v>-28</v>
      </c>
      <c r="Y3" s="62" t="n">
        <f aca="false">-P3+U3</f>
        <v>-26.8746527114224</v>
      </c>
      <c r="Z3" s="63" t="n">
        <f aca="false">SUM(W3:Y3)</f>
        <v>-222.735698141904</v>
      </c>
      <c r="AA3" s="64" t="n">
        <f aca="false">MIN($H3,($H3+Z3))/3500</f>
        <v>0.401597458204626</v>
      </c>
      <c r="AB3" s="65" t="n">
        <f aca="false">Scale!C3</f>
        <v>202.8</v>
      </c>
      <c r="AC3" s="66" t="n">
        <f aca="false">C3-AB3</f>
        <v>0.5</v>
      </c>
    </row>
    <row r="4" customFormat="false" ht="13.8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202.898402541795</v>
      </c>
      <c r="D4" s="69" t="n">
        <f aca="false">$D$3</f>
        <v>150.77332897232</v>
      </c>
      <c r="E4" s="70" t="n">
        <f aca="false">C4-D4</f>
        <v>52.125073569475</v>
      </c>
      <c r="F4" s="58"/>
      <c r="G4" s="71" t="n">
        <f aca="false">C4*TDEE!$B$5</f>
        <v>2524.66542164232</v>
      </c>
      <c r="H4" s="69" t="n">
        <f aca="false">$E4*31</f>
        <v>1615.87728065375</v>
      </c>
      <c r="I4" s="69" t="n">
        <f aca="false">$G4-$H4</f>
        <v>908.788140988572</v>
      </c>
      <c r="J4" s="60" t="n">
        <f aca="false">H4/3500</f>
        <v>0.461679223043929</v>
      </c>
      <c r="K4" s="69" t="n">
        <f aca="false">N4/9</f>
        <v>38.4792764752388</v>
      </c>
      <c r="L4" s="69" t="n">
        <v>20</v>
      </c>
      <c r="M4" s="56" t="n">
        <f aca="false">Protein_Amt!$B$6</f>
        <v>120.618663177856</v>
      </c>
      <c r="N4" s="69" t="n">
        <f aca="false">MAX(0,I4-(O4+P4))</f>
        <v>346.313488277149</v>
      </c>
      <c r="O4" s="69" t="n">
        <f aca="false">4*L4</f>
        <v>80</v>
      </c>
      <c r="P4" s="69" t="n">
        <f aca="false">4*M4</f>
        <v>482.474652711422</v>
      </c>
      <c r="Q4" s="70" t="n">
        <f aca="false">SUM(N4:P4)</f>
        <v>908.788140988571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-172.703488277149</v>
      </c>
      <c r="X4" s="74" t="n">
        <f aca="false">-O4+T4</f>
        <v>-80</v>
      </c>
      <c r="Y4" s="74" t="n">
        <f aca="false">-P4+U4</f>
        <v>-80.2346527114224</v>
      </c>
      <c r="Z4" s="75" t="n">
        <f aca="false">SUM(W4:Y4)</f>
        <v>-332.938140988572</v>
      </c>
      <c r="AA4" s="64" t="n">
        <f aca="false">MIN($H4,($H4+Z4))/3500</f>
        <v>0.366554039904337</v>
      </c>
      <c r="AB4" s="65" t="n">
        <f aca="false">Scale!C4</f>
        <v>200.2</v>
      </c>
      <c r="AC4" s="66" t="n">
        <f aca="false">C4-AB4</f>
        <v>2.69840254179539</v>
      </c>
    </row>
    <row r="5" customFormat="false" ht="13.8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202.531848501891</v>
      </c>
      <c r="D5" s="69" t="n">
        <f aca="false">$D$3</f>
        <v>150.77332897232</v>
      </c>
      <c r="E5" s="70" t="n">
        <f aca="false">C5-D5</f>
        <v>51.758519529571</v>
      </c>
      <c r="F5" s="58"/>
      <c r="G5" s="71" t="n">
        <f aca="false">C5*TDEE!$B$5</f>
        <v>2520.10438864198</v>
      </c>
      <c r="H5" s="69" t="n">
        <f aca="false">$E5*31</f>
        <v>1604.51410541672</v>
      </c>
      <c r="I5" s="69" t="n">
        <f aca="false">$G5-$H5</f>
        <v>915.590283225264</v>
      </c>
      <c r="J5" s="60" t="n">
        <f aca="false">H5/3500</f>
        <v>0.458432601547634</v>
      </c>
      <c r="K5" s="69" t="n">
        <f aca="false">N5/9</f>
        <v>39.2350700570936</v>
      </c>
      <c r="L5" s="69" t="n">
        <v>20</v>
      </c>
      <c r="M5" s="56" t="n">
        <f aca="false">Protein_Amt!$B$6</f>
        <v>120.618663177856</v>
      </c>
      <c r="N5" s="69" t="n">
        <f aca="false">MAX(0,I5-(O5+P5))</f>
        <v>353.115630513842</v>
      </c>
      <c r="O5" s="69" t="n">
        <f aca="false">4*L5</f>
        <v>80</v>
      </c>
      <c r="P5" s="69" t="n">
        <f aca="false">4*M5</f>
        <v>482.474652711422</v>
      </c>
      <c r="Q5" s="70" t="n">
        <f aca="false">SUM(N5:P5)</f>
        <v>915.590283225264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-70.5156305138418</v>
      </c>
      <c r="X5" s="74" t="n">
        <f aca="false">-O5+T5</f>
        <v>-52</v>
      </c>
      <c r="Y5" s="74" t="n">
        <f aca="false">-P5+U5</f>
        <v>-95.2746527114224</v>
      </c>
      <c r="Z5" s="75" t="n">
        <f aca="false">SUM(W5:Y5)</f>
        <v>-217.790283225264</v>
      </c>
      <c r="AA5" s="64" t="n">
        <f aca="false">MIN($H5,($H5+Z5))/3500</f>
        <v>0.396206806340415</v>
      </c>
      <c r="AB5" s="65" t="n">
        <f aca="false">Scale!C5</f>
        <v>198.4</v>
      </c>
      <c r="AC5" s="66" t="n">
        <f aca="false">C5-AB5</f>
        <v>4.13184850189103</v>
      </c>
    </row>
    <row r="6" customFormat="false" ht="13.8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202.135641695551</v>
      </c>
      <c r="D6" s="69" t="n">
        <f aca="false">$D$3</f>
        <v>150.77332897232</v>
      </c>
      <c r="E6" s="70" t="n">
        <f aca="false">C6-D6</f>
        <v>51.362312723231</v>
      </c>
      <c r="F6" s="58"/>
      <c r="G6" s="71" t="n">
        <f aca="false">C6*TDEE!$B$5</f>
        <v>2515.17438618137</v>
      </c>
      <c r="H6" s="69" t="n">
        <f aca="false">$E6*31</f>
        <v>1592.23169442017</v>
      </c>
      <c r="I6" s="69" t="n">
        <f aca="false">$G6-$H6</f>
        <v>922.942691761197</v>
      </c>
      <c r="J6" s="60" t="n">
        <f aca="false">H6/3500</f>
        <v>0.454923341262906</v>
      </c>
      <c r="K6" s="69" t="n">
        <f aca="false">N6/9</f>
        <v>40.0520043388638</v>
      </c>
      <c r="L6" s="69" t="n">
        <v>20</v>
      </c>
      <c r="M6" s="56" t="n">
        <f aca="false">Protein_Amt!$B$6</f>
        <v>120.618663177856</v>
      </c>
      <c r="N6" s="69" t="n">
        <f aca="false">MAX(0,I6-(O6+P6))</f>
        <v>360.468039049774</v>
      </c>
      <c r="O6" s="69" t="n">
        <f aca="false">4*L6</f>
        <v>80</v>
      </c>
      <c r="P6" s="69" t="n">
        <f aca="false">4*M6</f>
        <v>482.474652711422</v>
      </c>
      <c r="Q6" s="70" t="n">
        <f aca="false">SUM(N6:P6)</f>
        <v>922.942691761196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-184.608039049774</v>
      </c>
      <c r="X6" s="74" t="n">
        <f aca="false">-O6+T6</f>
        <v>-24</v>
      </c>
      <c r="Y6" s="74" t="n">
        <f aca="false">-P6+U6</f>
        <v>53.3653472885777</v>
      </c>
      <c r="Z6" s="75" t="n">
        <f aca="false">SUM(W6:Y6)</f>
        <v>-155.242691761197</v>
      </c>
      <c r="AA6" s="64" t="n">
        <f aca="false">MIN($H6,($H6+Z6))/3500</f>
        <v>0.410568286473991</v>
      </c>
      <c r="AB6" s="65" t="n">
        <f aca="false">Scale!C6</f>
        <v>199.4</v>
      </c>
      <c r="AC6" s="66" t="n">
        <f aca="false">C6-AB6</f>
        <v>2.73564169555061</v>
      </c>
    </row>
    <row r="7" customFormat="false" ht="13.8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201.725073409077</v>
      </c>
      <c r="D7" s="69" t="n">
        <f aca="false">$D$3</f>
        <v>150.77332897232</v>
      </c>
      <c r="E7" s="70" t="n">
        <f aca="false">C7-D7</f>
        <v>50.951744436757</v>
      </c>
      <c r="F7" s="58"/>
      <c r="G7" s="71" t="n">
        <f aca="false">C7*TDEE!$B$5</f>
        <v>2510.06568378106</v>
      </c>
      <c r="H7" s="69" t="n">
        <f aca="false">$E7*31</f>
        <v>1579.50407753947</v>
      </c>
      <c r="I7" s="69" t="n">
        <f aca="false">$G7-$H7</f>
        <v>930.561606241583</v>
      </c>
      <c r="J7" s="60" t="n">
        <f aca="false">H7/3500</f>
        <v>0.451286879296992</v>
      </c>
      <c r="K7" s="69" t="n">
        <f aca="false">N7/9</f>
        <v>40.8985503922401</v>
      </c>
      <c r="L7" s="69" t="n">
        <v>20</v>
      </c>
      <c r="M7" s="56" t="n">
        <f aca="false">Protein_Amt!$B$6</f>
        <v>120.618663177856</v>
      </c>
      <c r="N7" s="69" t="n">
        <f aca="false">MAX(0,I7-(O7+P7))</f>
        <v>368.086953530161</v>
      </c>
      <c r="O7" s="69" t="n">
        <f aca="false">4*L7</f>
        <v>80</v>
      </c>
      <c r="P7" s="69" t="n">
        <f aca="false">4*M7</f>
        <v>482.474652711422</v>
      </c>
      <c r="Q7" s="70" t="n">
        <f aca="false">SUM(N7:P7)</f>
        <v>930.561606241583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826.225714285715</v>
      </c>
      <c r="W7" s="73" t="n">
        <f aca="false">FoodLog!G36</f>
        <v>132.466953530161</v>
      </c>
      <c r="X7" s="73" t="n">
        <f aca="false">FoodLog!H36</f>
        <v>21.1428571428571</v>
      </c>
      <c r="Y7" s="73" t="n">
        <f aca="false">FoodLog!I36</f>
        <v>-49.2739187171491</v>
      </c>
      <c r="Z7" s="76" t="n">
        <f aca="false">FoodLog!J36</f>
        <v>104.335891955869</v>
      </c>
      <c r="AA7" s="64" t="n">
        <f aca="false">MIN($H7,($H7+Z7))/3500</f>
        <v>0.451286879296992</v>
      </c>
      <c r="AB7" s="65" t="n">
        <f aca="false">Scale!C7</f>
        <v>200.3</v>
      </c>
      <c r="AC7" s="66" t="n">
        <f aca="false">C7-AB7</f>
        <v>1.42507340907662</v>
      </c>
    </row>
    <row r="8" customFormat="false" ht="13.8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201.27378652978</v>
      </c>
      <c r="D8" s="69" t="n">
        <f aca="false">$D$3</f>
        <v>150.77332897232</v>
      </c>
      <c r="E8" s="70" t="n">
        <f aca="false">C8-D8</f>
        <v>50.50045755746</v>
      </c>
      <c r="F8" s="58"/>
      <c r="G8" s="71" t="n">
        <f aca="false">C8*TDEE!$B$5</f>
        <v>2504.45031981008</v>
      </c>
      <c r="H8" s="69" t="n">
        <f aca="false">$E8*31</f>
        <v>1565.51418428126</v>
      </c>
      <c r="I8" s="69" t="n">
        <f aca="false">$G8-$H8</f>
        <v>938.936135528813</v>
      </c>
      <c r="J8" s="60" t="n">
        <f aca="false">H8/3500</f>
        <v>0.447289766937503</v>
      </c>
      <c r="K8" s="69" t="n">
        <f aca="false">N8/9</f>
        <v>41.8290536463767</v>
      </c>
      <c r="L8" s="69" t="n">
        <v>20</v>
      </c>
      <c r="M8" s="56" t="n">
        <f aca="false">Protein_Amt!$B$6</f>
        <v>120.618663177856</v>
      </c>
      <c r="N8" s="69" t="n">
        <f aca="false">MAX(0,I8-(O8+P8))</f>
        <v>376.46148281739</v>
      </c>
      <c r="O8" s="69" t="n">
        <f aca="false">4*L8</f>
        <v>80</v>
      </c>
      <c r="P8" s="69" t="n">
        <f aca="false">4*M8</f>
        <v>482.474652711422</v>
      </c>
      <c r="Q8" s="70" t="n">
        <f aca="false">SUM(N8:P8)</f>
        <v>938.936135528812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137.96148281739</v>
      </c>
      <c r="X8" s="72" t="n">
        <f aca="false">FoodLog!H46</f>
        <v>23.2</v>
      </c>
      <c r="Y8" s="72" t="n">
        <f aca="false">FoodLog!I46</f>
        <v>-55.4453472885777</v>
      </c>
      <c r="Z8" s="72" t="n">
        <f aca="false">FoodLog!J46</f>
        <v>105.716135528813</v>
      </c>
      <c r="AA8" s="64" t="n">
        <f aca="false">MIN($H8,($H8+Z8))/3500</f>
        <v>0.447289766937504</v>
      </c>
      <c r="AB8" s="65" t="n">
        <f aca="false">Scale!C8</f>
        <v>200.4</v>
      </c>
      <c r="AC8" s="66" t="n">
        <f aca="false">C8-AB8</f>
        <v>0.873786529779636</v>
      </c>
    </row>
    <row r="9" customFormat="false" ht="13.8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200.826496762842</v>
      </c>
      <c r="D9" s="69" t="n">
        <f aca="false">$D$3</f>
        <v>150.77332897232</v>
      </c>
      <c r="E9" s="70" t="n">
        <f aca="false">C9-D9</f>
        <v>50.053167790522</v>
      </c>
      <c r="F9" s="58"/>
      <c r="G9" s="71" t="n">
        <f aca="false">C9*TDEE!$B$5</f>
        <v>2498.88469191999</v>
      </c>
      <c r="H9" s="69" t="n">
        <f aca="false">$E9*31</f>
        <v>1551.6482015062</v>
      </c>
      <c r="I9" s="69" t="n">
        <f aca="false">$G9-$H9</f>
        <v>947.236490413784</v>
      </c>
      <c r="J9" s="60" t="n">
        <f aca="false">H9/3500</f>
        <v>0.4433280575732</v>
      </c>
      <c r="K9" s="69" t="n">
        <f aca="false">N9/9</f>
        <v>42.7513153002623</v>
      </c>
      <c r="L9" s="69" t="n">
        <v>20</v>
      </c>
      <c r="M9" s="56" t="n">
        <f aca="false">Protein_Amt!$B$6</f>
        <v>120.618663177856</v>
      </c>
      <c r="N9" s="69" t="n">
        <f aca="false">MAX(0,I9-(O9+P9))</f>
        <v>384.761837702361</v>
      </c>
      <c r="O9" s="69" t="n">
        <f aca="false">4*L9</f>
        <v>80</v>
      </c>
      <c r="P9" s="69" t="n">
        <f aca="false">4*M9</f>
        <v>482.474652711422</v>
      </c>
      <c r="Q9" s="70" t="n">
        <f aca="false">SUM(N9:P9)</f>
        <v>947.236490413783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-16.638162297639</v>
      </c>
      <c r="X9" s="72" t="n">
        <f aca="false">FoodLog!H58</f>
        <v>15.4285714285714</v>
      </c>
      <c r="Y9" s="72" t="n">
        <f aca="false">FoodLog!I58</f>
        <v>-68.1310615742921</v>
      </c>
      <c r="Z9" s="72" t="n">
        <f aca="false">FoodLog!J58</f>
        <v>-69.3406524433569</v>
      </c>
      <c r="AA9" s="64" t="n">
        <f aca="false">MIN($H9,($H9+Z9))/3500</f>
        <v>0.423516442589384</v>
      </c>
      <c r="AB9" s="65" t="n">
        <f aca="false">Scale!C9</f>
        <v>199.8</v>
      </c>
      <c r="AC9" s="66" t="n">
        <f aca="false">C9-AB9</f>
        <v>1.02649676284213</v>
      </c>
    </row>
    <row r="10" customFormat="false" ht="13.8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200.402980320253</v>
      </c>
      <c r="D10" s="69" t="n">
        <f aca="false">$D$3</f>
        <v>150.77332897232</v>
      </c>
      <c r="E10" s="70" t="n">
        <f aca="false">C10-D10</f>
        <v>49.6296513479326</v>
      </c>
      <c r="F10" s="58"/>
      <c r="G10" s="71" t="n">
        <f aca="false">C10*TDEE!$B$5</f>
        <v>2493.61487557492</v>
      </c>
      <c r="H10" s="69" t="n">
        <f aca="false">$E10*31</f>
        <v>1538.51919178591</v>
      </c>
      <c r="I10" s="69" t="n">
        <f aca="false">$G10-$H10</f>
        <v>955.095683789009</v>
      </c>
      <c r="J10" s="60" t="n">
        <f aca="false">H10/3500</f>
        <v>0.439576911938832</v>
      </c>
      <c r="K10" s="69" t="n">
        <f aca="false">N10/9</f>
        <v>43.6245590086208</v>
      </c>
      <c r="L10" s="69" t="n">
        <v>20</v>
      </c>
      <c r="M10" s="56" t="n">
        <f aca="false">Protein_Amt!$B$6</f>
        <v>120.618663177856</v>
      </c>
      <c r="N10" s="69" t="n">
        <f aca="false">MAX(0,I10-(O10+P10))</f>
        <v>392.621031077587</v>
      </c>
      <c r="O10" s="69" t="n">
        <f aca="false">4*L10</f>
        <v>80</v>
      </c>
      <c r="P10" s="69" t="n">
        <f aca="false">4*M10</f>
        <v>482.474652711422</v>
      </c>
      <c r="Q10" s="70" t="n">
        <f aca="false">SUM(N10:P10)</f>
        <v>955.095683789009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52.0610310775872</v>
      </c>
      <c r="X10" s="72" t="n">
        <f aca="false">FoodLog!H70</f>
        <v>36</v>
      </c>
      <c r="Y10" s="72" t="n">
        <f aca="false">FoodLog!I70</f>
        <v>-10.165347288578</v>
      </c>
      <c r="Z10" s="72" t="n">
        <f aca="false">FoodLog!J70</f>
        <v>77.8956837890091</v>
      </c>
      <c r="AA10" s="64" t="n">
        <f aca="false">MIN($H10,($H10+Z10))/3500</f>
        <v>0.439576911938832</v>
      </c>
      <c r="AB10" s="65" t="n">
        <f aca="false">Scale!C10</f>
        <v>199.8</v>
      </c>
      <c r="AC10" s="66" t="n">
        <f aca="false">C10-AB10</f>
        <v>0.602980320252613</v>
      </c>
    </row>
    <row r="11" customFormat="false" ht="13.8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199.963403408314</v>
      </c>
      <c r="D11" s="69" t="n">
        <f aca="false">$D$3</f>
        <v>150.77332897232</v>
      </c>
      <c r="E11" s="70" t="n">
        <f aca="false">C11-D11</f>
        <v>49.1900744359938</v>
      </c>
      <c r="F11" s="58"/>
      <c r="G11" s="71" t="n">
        <f aca="false">C11*TDEE!$B$5</f>
        <v>2488.14521876234</v>
      </c>
      <c r="H11" s="69" t="n">
        <f aca="false">$E11*31</f>
        <v>1524.89230751581</v>
      </c>
      <c r="I11" s="69" t="n">
        <f aca="false">$G11-$H11</f>
        <v>963.252911246534</v>
      </c>
      <c r="J11" s="60" t="n">
        <f aca="false">H11/3500</f>
        <v>0.435683516433088</v>
      </c>
      <c r="K11" s="69" t="n">
        <f aca="false">N11/9</f>
        <v>44.5309176150124</v>
      </c>
      <c r="L11" s="69" t="n">
        <v>20</v>
      </c>
      <c r="M11" s="56" t="n">
        <f aca="false">Protein_Amt!$B$6</f>
        <v>120.618663177856</v>
      </c>
      <c r="N11" s="69" t="n">
        <f aca="false">MAX(0,I11-(O11+P11))</f>
        <v>400.778258535112</v>
      </c>
      <c r="O11" s="69" t="n">
        <f aca="false">4*L11</f>
        <v>80</v>
      </c>
      <c r="P11" s="69" t="n">
        <f aca="false">4*M11</f>
        <v>482.474652711422</v>
      </c>
      <c r="Q11" s="70" t="n">
        <f aca="false">SUM(N11:P11)</f>
        <v>963.252911246534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-68.4817414648884</v>
      </c>
      <c r="X11" s="72" t="n">
        <f aca="false">FoodLog!H82</f>
        <v>0.571428571428598</v>
      </c>
      <c r="Y11" s="72" t="n">
        <f aca="false">FoodLog!I82</f>
        <v>-8.83963300286399</v>
      </c>
      <c r="Z11" s="72" t="n">
        <f aca="false">FoodLog!J82</f>
        <v>-76.7499458963264</v>
      </c>
      <c r="AA11" s="64" t="n">
        <f aca="false">MIN($H11,($H11+Z11))/3500</f>
        <v>0.413754960462709</v>
      </c>
      <c r="AB11" s="65" t="n">
        <f aca="false">Scale!C11</f>
        <v>198.4</v>
      </c>
      <c r="AC11" s="66" t="n">
        <f aca="false">C11-AB11</f>
        <v>1.56340340831378</v>
      </c>
    </row>
    <row r="12" customFormat="false" ht="13.8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199.549648447851</v>
      </c>
      <c r="D12" s="69" t="n">
        <f aca="false">$D$3</f>
        <v>150.77332897232</v>
      </c>
      <c r="E12" s="70" t="n">
        <f aca="false">C12-D12</f>
        <v>48.7763194755311</v>
      </c>
      <c r="F12" s="58"/>
      <c r="G12" s="71" t="n">
        <f aca="false">C12*TDEE!$B$5</f>
        <v>2482.99686456819</v>
      </c>
      <c r="H12" s="69" t="n">
        <f aca="false">$E12*31</f>
        <v>1512.06590374146</v>
      </c>
      <c r="I12" s="69" t="n">
        <f aca="false">$G12-$H12</f>
        <v>970.930960826724</v>
      </c>
      <c r="J12" s="60" t="n">
        <f aca="false">H12/3500</f>
        <v>0.432018829640418</v>
      </c>
      <c r="K12" s="69" t="n">
        <f aca="false">N12/9</f>
        <v>45.3840342350335</v>
      </c>
      <c r="L12" s="69" t="n">
        <v>20</v>
      </c>
      <c r="M12" s="56" t="n">
        <f aca="false">Protein_Amt!$B$6</f>
        <v>120.618663177856</v>
      </c>
      <c r="N12" s="69" t="n">
        <f aca="false">MAX(0,I12-(O12+P12))</f>
        <v>408.456308115302</v>
      </c>
      <c r="O12" s="69" t="n">
        <f aca="false">4*L12</f>
        <v>80</v>
      </c>
      <c r="P12" s="69" t="n">
        <f aca="false">4*M12</f>
        <v>482.474652711422</v>
      </c>
      <c r="Q12" s="70" t="n">
        <f aca="false">SUM(N12:P12)</f>
        <v>970.930960826724</v>
      </c>
      <c r="S12" s="72" t="n">
        <f aca="false">VLOOKUP($A12,FoodLog!$A$1:$Z$433,12,0)</f>
        <v>493.92</v>
      </c>
      <c r="T12" s="72" t="n">
        <f aca="false">VLOOKUP($A12,FoodLog!$A$1:$Z$433,13,0)</f>
        <v>28</v>
      </c>
      <c r="U12" s="72" t="n">
        <f aca="false">VLOOKUP($A12,FoodLog!$A$1:$Z$433,14,0)</f>
        <v>458.4</v>
      </c>
      <c r="V12" s="72" t="n">
        <f aca="false">VLOOKUP($A12,FoodLog!$A$1:$Z$433,15,0)</f>
        <v>980.32</v>
      </c>
      <c r="W12" s="72" t="n">
        <f aca="false">VLOOKUP($A12,FoodLog!$A$1:$Z$433,20,0)</f>
        <v>-85.4636918846984</v>
      </c>
      <c r="X12" s="72" t="n">
        <f aca="false">VLOOKUP($A12,FoodLog!$A$1:$Z$433,21,0)</f>
        <v>52</v>
      </c>
      <c r="Y12" s="72" t="n">
        <f aca="false">VLOOKUP($A12,FoodLog!$A$1:$Z$433,22,0)</f>
        <v>24.074652711422</v>
      </c>
      <c r="Z12" s="72" t="n">
        <f aca="false">VLOOKUP($A12,FoodLog!$A$1:$Z$433,23,0)</f>
        <v>-9.3890391732765</v>
      </c>
      <c r="AA12" s="64" t="n">
        <f aca="false">MIN($H12,($H12+Z12))/3500</f>
        <v>0.429336247019482</v>
      </c>
      <c r="AB12" s="66" t="n">
        <f aca="false">Scale!C12</f>
        <v>197.6</v>
      </c>
      <c r="AC12" s="66" t="n">
        <f aca="false">C12-AB12</f>
        <v>1.94964844785108</v>
      </c>
    </row>
    <row r="13" customFormat="false" ht="13.8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199.120312200832</v>
      </c>
      <c r="D13" s="69" t="n">
        <f aca="false">$D$3</f>
        <v>150.77332897232</v>
      </c>
      <c r="E13" s="70" t="n">
        <f aca="false">C13-D13</f>
        <v>48.3469832285116</v>
      </c>
      <c r="F13" s="58"/>
      <c r="G13" s="71" t="n">
        <f aca="false">C13*TDEE!$B$5</f>
        <v>2477.65463237942</v>
      </c>
      <c r="H13" s="69" t="n">
        <f aca="false">$E13*31</f>
        <v>1498.75648008386</v>
      </c>
      <c r="I13" s="69" t="n">
        <f aca="false">$G13-$H13</f>
        <v>978.898152295563</v>
      </c>
      <c r="J13" s="60" t="n">
        <f aca="false">H13/3500</f>
        <v>0.428216137166817</v>
      </c>
      <c r="K13" s="69" t="n">
        <f aca="false">N13/9</f>
        <v>46.2692777315712</v>
      </c>
      <c r="L13" s="69" t="n">
        <v>20</v>
      </c>
      <c r="M13" s="56" t="n">
        <f aca="false">Protein_Amt!$B$6</f>
        <v>120.618663177856</v>
      </c>
      <c r="N13" s="69" t="n">
        <f aca="false">MAX(0,I13-(O13+P13))</f>
        <v>416.423499584141</v>
      </c>
      <c r="O13" s="69" t="n">
        <f aca="false">4*L13</f>
        <v>80</v>
      </c>
      <c r="P13" s="69" t="n">
        <f aca="false">4*M13</f>
        <v>482.474652711422</v>
      </c>
      <c r="Q13" s="70" t="n">
        <f aca="false">SUM(N13:P13)</f>
        <v>978.898152295563</v>
      </c>
      <c r="S13" s="72" t="n">
        <f aca="false">VLOOKUP($A13,FoodLog!$A$1:$Z$433,12,0)</f>
        <v>402.12</v>
      </c>
      <c r="T13" s="72" t="n">
        <f aca="false">VLOOKUP($A13,FoodLog!$A$1:$Z$433,13,0)</f>
        <v>80.5714285714286</v>
      </c>
      <c r="U13" s="72" t="n">
        <f aca="false">VLOOKUP($A13,FoodLog!$A$1:$Z$433,14,0)</f>
        <v>444.205714285714</v>
      </c>
      <c r="V13" s="72" t="n">
        <f aca="false">VLOOKUP($A13,FoodLog!$A$1:$Z$433,15,0)</f>
        <v>926.897142857143</v>
      </c>
      <c r="W13" s="72" t="n">
        <f aca="false">VLOOKUP($A13,FoodLog!$A$1:$Z$433,16,0)</f>
        <v>14.3034995841406</v>
      </c>
      <c r="X13" s="72" t="n">
        <f aca="false">VLOOKUP($A13,FoodLog!$A$1:$Z$433,17,0)</f>
        <v>-0.571428571428598</v>
      </c>
      <c r="Y13" s="72" t="n">
        <f aca="false">VLOOKUP($A13,FoodLog!$A$1:$Z$433,18,0)</f>
        <v>38.268938425708</v>
      </c>
      <c r="Z13" s="72" t="n">
        <f aca="false">VLOOKUP($A13,FoodLog!$A$1:$Z$433,19,0)</f>
        <v>52.0010094384196</v>
      </c>
      <c r="AA13" s="64" t="n">
        <f aca="false">MIN($H13,($H13+Z13))/3500</f>
        <v>0.428216137166817</v>
      </c>
      <c r="AB13" s="66" t="n">
        <f aca="false">Scale!C13</f>
        <v>198</v>
      </c>
      <c r="AC13" s="66" t="n">
        <f aca="false">C13-AB13</f>
        <v>1.12031220083159</v>
      </c>
    </row>
    <row r="14" customFormat="false" ht="13.8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198.692096063665</v>
      </c>
      <c r="D14" s="69" t="n">
        <f aca="false">$D$3</f>
        <v>150.77332897232</v>
      </c>
      <c r="E14" s="70" t="n">
        <f aca="false">C14-D14</f>
        <v>47.9187670913448</v>
      </c>
      <c r="F14" s="58"/>
      <c r="G14" s="71" t="n">
        <f aca="false">C14*TDEE!$B$5</f>
        <v>2472.32633772086</v>
      </c>
      <c r="H14" s="69" t="n">
        <f aca="false">$E14*31</f>
        <v>1485.48177983169</v>
      </c>
      <c r="I14" s="69" t="n">
        <f aca="false">$G14-$H14</f>
        <v>986.844557889171</v>
      </c>
      <c r="J14" s="60" t="n">
        <f aca="false">H14/3500</f>
        <v>0.424423365666196</v>
      </c>
      <c r="K14" s="69" t="n">
        <f aca="false">N14/9</f>
        <v>47.1522116864166</v>
      </c>
      <c r="L14" s="69" t="n">
        <v>20</v>
      </c>
      <c r="M14" s="56" t="n">
        <f aca="false">Protein_Amt!$B$6</f>
        <v>120.618663177856</v>
      </c>
      <c r="N14" s="69" t="n">
        <f aca="false">MAX(0,I14-(O14+P14))</f>
        <v>424.369905177749</v>
      </c>
      <c r="O14" s="69" t="n">
        <f aca="false">4*L14</f>
        <v>80</v>
      </c>
      <c r="P14" s="69" t="n">
        <f aca="false">4*M14</f>
        <v>482.474652711422</v>
      </c>
      <c r="Q14" s="70" t="n">
        <f aca="false">SUM(N14:P14)</f>
        <v>986.844557889171</v>
      </c>
      <c r="S14" s="72" t="n">
        <f aca="false">VLOOKUP($A14,FoodLog!$A$1:$Z$433,12,0)</f>
        <v>462.6</v>
      </c>
      <c r="T14" s="72" t="n">
        <f aca="false">VLOOKUP($A14,FoodLog!$A$1:$Z$433,13,0)</f>
        <v>52.5714285714286</v>
      </c>
      <c r="U14" s="72" t="n">
        <f aca="false">VLOOKUP($A14,FoodLog!$A$1:$Z$433,14,0)</f>
        <v>498.285714285714</v>
      </c>
      <c r="V14" s="72" t="n">
        <f aca="false">VLOOKUP($A14,FoodLog!$A$1:$Z$433,15,0)</f>
        <v>1013.45714285714</v>
      </c>
      <c r="W14" s="72" t="n">
        <f aca="false">VLOOKUP($A14,FoodLog!$A$1:$Z$433,16,0)</f>
        <v>-38.2300948222505</v>
      </c>
      <c r="X14" s="72" t="n">
        <f aca="false">VLOOKUP($A14,FoodLog!$A$1:$Z$433,17,0)</f>
        <v>27.4285714285714</v>
      </c>
      <c r="Y14" s="72" t="n">
        <f aca="false">VLOOKUP($A14,FoodLog!$A$1:$Z$433,18,0)</f>
        <v>-15.811061574292</v>
      </c>
      <c r="Z14" s="72" t="n">
        <f aca="false">VLOOKUP($A14,FoodLog!$A$1:$Z$433,19,0)</f>
        <v>-26.6125849679685</v>
      </c>
      <c r="AA14" s="64" t="n">
        <f aca="false">MIN($H14,($H14+Z14))/3500</f>
        <v>0.416819769961063</v>
      </c>
      <c r="AB14" s="66" t="n">
        <f aca="false">Scale!C14</f>
        <v>198</v>
      </c>
      <c r="AC14" s="66" t="n">
        <f aca="false">C14-AB14</f>
        <v>0.692096063664764</v>
      </c>
    </row>
    <row r="15" customFormat="false" ht="13.8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198.275276293704</v>
      </c>
      <c r="D15" s="69" t="n">
        <f aca="false">$D$3</f>
        <v>150.77332897232</v>
      </c>
      <c r="E15" s="70" t="n">
        <f aca="false">C15-D15</f>
        <v>47.5019473213837</v>
      </c>
      <c r="F15" s="58"/>
      <c r="G15" s="71" t="n">
        <f aca="false">C15*TDEE!$B$5</f>
        <v>2467.13984809307</v>
      </c>
      <c r="H15" s="69" t="n">
        <f aca="false">$E15*31</f>
        <v>1472.56036696289</v>
      </c>
      <c r="I15" s="69" t="n">
        <f aca="false">$G15-$H15</f>
        <v>994.579481130177</v>
      </c>
      <c r="J15" s="60" t="n">
        <f aca="false">H15/3500</f>
        <v>0.42073153341797</v>
      </c>
      <c r="K15" s="69" t="n">
        <f aca="false">N15/9</f>
        <v>48.0116476020839</v>
      </c>
      <c r="L15" s="69" t="n">
        <v>20</v>
      </c>
      <c r="M15" s="56" t="n">
        <f aca="false">Protein_Amt!$B$6</f>
        <v>120.618663177856</v>
      </c>
      <c r="N15" s="69" t="n">
        <f aca="false">MAX(0,I15-(O15+P15))</f>
        <v>432.104828418755</v>
      </c>
      <c r="O15" s="69" t="n">
        <f aca="false">4*L15</f>
        <v>80</v>
      </c>
      <c r="P15" s="69" t="n">
        <f aca="false">4*M15</f>
        <v>482.474652711422</v>
      </c>
      <c r="Q15" s="70" t="n">
        <f aca="false">SUM(N15:P15)</f>
        <v>994.579481130177</v>
      </c>
      <c r="S15" s="72" t="n">
        <f aca="false">VLOOKUP($A15,FoodLog!$A$1:$Z$10001,12,0)</f>
        <v>469.35</v>
      </c>
      <c r="T15" s="72" t="n">
        <f aca="false">VLOOKUP($A15,FoodLog!$A$1:$Z$10001,13,0)</f>
        <v>60.5714285714286</v>
      </c>
      <c r="U15" s="72" t="n">
        <f aca="false">VLOOKUP($A15,FoodLog!$A$1:$Z$10001,14,0)</f>
        <v>518.285714285714</v>
      </c>
      <c r="V15" s="72" t="n">
        <f aca="false">VLOOKUP($A15,FoodLog!$A$1:$Z$10001,15,0)</f>
        <v>1048.20714285714</v>
      </c>
      <c r="W15" s="72" t="n">
        <f aca="false">VLOOKUP($A15,FoodLog!$A$1:$Z$10001,16,0)</f>
        <v>-37.2451715812449</v>
      </c>
      <c r="X15" s="72" t="n">
        <f aca="false">VLOOKUP($A15,FoodLog!$A$1:$Z$10001,17,0)</f>
        <v>19.4285714285714</v>
      </c>
      <c r="Y15" s="72" t="n">
        <f aca="false">VLOOKUP($A15,FoodLog!$A$1:$Z$10001,18,0)</f>
        <v>-35.811061574292</v>
      </c>
      <c r="Z15" s="72" t="n">
        <f aca="false">VLOOKUP($A15,FoodLog!$A$1:$Z$10001,19,0)</f>
        <v>-53.627661726963</v>
      </c>
      <c r="AA15" s="64" t="n">
        <f aca="false">MIN($H15,($H15+Z15))/3500</f>
        <v>0.405409344353123</v>
      </c>
      <c r="AB15" s="66" t="n">
        <f aca="false">Scale!C15</f>
        <v>198.8</v>
      </c>
      <c r="AC15" s="66" t="n">
        <f aca="false">C15-AB15</f>
        <v>-0.5247237062963</v>
      </c>
    </row>
    <row r="16" customFormat="false" ht="13.8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197.869866949351</v>
      </c>
      <c r="D16" s="69" t="n">
        <f aca="false">$D$3</f>
        <v>150.77332897232</v>
      </c>
      <c r="E16" s="70" t="n">
        <f aca="false">C16-D16</f>
        <v>47.0965379770306</v>
      </c>
      <c r="F16" s="58"/>
      <c r="G16" s="71" t="n">
        <f aca="false">C16*TDEE!$B$5</f>
        <v>2462.0953384248</v>
      </c>
      <c r="H16" s="69" t="n">
        <f aca="false">$E16*31</f>
        <v>1459.99267728795</v>
      </c>
      <c r="I16" s="69" t="n">
        <f aca="false">$G16-$H16</f>
        <v>1002.10266113685</v>
      </c>
      <c r="J16" s="60" t="n">
        <f aca="false">H16/3500</f>
        <v>0.417140764939414</v>
      </c>
      <c r="K16" s="69" t="n">
        <f aca="false">N16/9</f>
        <v>48.8475564917145</v>
      </c>
      <c r="L16" s="69" t="n">
        <v>20</v>
      </c>
      <c r="M16" s="56" t="n">
        <f aca="false">Protein_Amt!$B$6</f>
        <v>120.618663177856</v>
      </c>
      <c r="N16" s="69" t="n">
        <f aca="false">MAX(0,I16-(O16+P16))</f>
        <v>439.62800842543</v>
      </c>
      <c r="O16" s="69" t="n">
        <f aca="false">4*L16</f>
        <v>80</v>
      </c>
      <c r="P16" s="69" t="n">
        <f aca="false">4*M16</f>
        <v>482.474652711422</v>
      </c>
      <c r="Q16" s="70" t="n">
        <f aca="false">SUM(N16:P16)</f>
        <v>1002.10266113685</v>
      </c>
      <c r="S16" s="72" t="n">
        <f aca="false">VLOOKUP($A16,FoodLog!$A$1:$Z$10001,12,0)</f>
        <v>452.07</v>
      </c>
      <c r="T16" s="72" t="n">
        <f aca="false">VLOOKUP($A16,FoodLog!$A$1:$Z$10001,13,0)</f>
        <v>20</v>
      </c>
      <c r="U16" s="72" t="n">
        <f aca="false">VLOOKUP($A16,FoodLog!$A$1:$Z$10001,14,0)</f>
        <v>525.6</v>
      </c>
      <c r="V16" s="72" t="n">
        <f aca="false">VLOOKUP($A16,FoodLog!$A$1:$Z$10001,15,0)</f>
        <v>997.67</v>
      </c>
      <c r="W16" s="72" t="n">
        <f aca="false">VLOOKUP($A16,FoodLog!$A$1:$Z$10001,16,0)</f>
        <v>-12.44199157457</v>
      </c>
      <c r="X16" s="72" t="n">
        <f aca="false">VLOOKUP($A16,FoodLog!$A$1:$Z$10001,17,0)</f>
        <v>60</v>
      </c>
      <c r="Y16" s="72" t="n">
        <f aca="false">VLOOKUP($A16,FoodLog!$A$1:$Z$10001,18,0)</f>
        <v>-43.125347288578</v>
      </c>
      <c r="Z16" s="72" t="n">
        <f aca="false">VLOOKUP($A16,FoodLog!$A$1:$Z$10001,19,0)</f>
        <v>4.43266113685206</v>
      </c>
      <c r="AA16" s="64" t="n">
        <f aca="false">MIN($H16,($H16+Z16))/3500</f>
        <v>0.417140764939414</v>
      </c>
      <c r="AB16" s="66" t="n">
        <f aca="false">Scale!C16</f>
        <v>198.6</v>
      </c>
      <c r="AC16" s="66" t="n">
        <f aca="false">C16-AB16</f>
        <v>-0.730133050649414</v>
      </c>
    </row>
    <row r="17" customFormat="false" ht="13.8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197.452726184411</v>
      </c>
      <c r="D17" s="69" t="n">
        <f aca="false">$D$3</f>
        <v>150.77332897232</v>
      </c>
      <c r="E17" s="70" t="n">
        <f aca="false">C17-D17</f>
        <v>46.6793972120912</v>
      </c>
      <c r="F17" s="58"/>
      <c r="G17" s="71" t="n">
        <f aca="false">C17*TDEE!$B$5</f>
        <v>2456.90485465555</v>
      </c>
      <c r="H17" s="69" t="n">
        <f aca="false">$E17*31</f>
        <v>1447.06131357483</v>
      </c>
      <c r="I17" s="69" t="n">
        <f aca="false">$G17-$H17</f>
        <v>1009.84354108072</v>
      </c>
      <c r="J17" s="60" t="n">
        <f aca="false">H17/3500</f>
        <v>0.413446089592808</v>
      </c>
      <c r="K17" s="69" t="n">
        <f aca="false">N17/9</f>
        <v>49.7076542632557</v>
      </c>
      <c r="L17" s="69" t="n">
        <v>20</v>
      </c>
      <c r="M17" s="56" t="n">
        <f aca="false">Protein_Amt!$B$6</f>
        <v>120.618663177856</v>
      </c>
      <c r="N17" s="69" t="n">
        <f aca="false">MAX(0,I17-(O17+P17))</f>
        <v>447.368888369302</v>
      </c>
      <c r="O17" s="69" t="n">
        <f aca="false">4*L17</f>
        <v>80</v>
      </c>
      <c r="P17" s="69" t="n">
        <f aca="false">4*M17</f>
        <v>482.474652711422</v>
      </c>
      <c r="Q17" s="70" t="n">
        <f aca="false">SUM(N17:P17)</f>
        <v>1009.84354108072</v>
      </c>
      <c r="S17" s="72" t="n">
        <f aca="false">VLOOKUP($A17,FoodLog!$A$1:$Z$10001,12,0)</f>
        <v>519.75</v>
      </c>
      <c r="T17" s="72" t="n">
        <f aca="false">VLOOKUP($A17,FoodLog!$A$1:$Z$10001,13,0)</f>
        <v>55.5428571428571</v>
      </c>
      <c r="U17" s="72" t="n">
        <f aca="false">VLOOKUP($A17,FoodLog!$A$1:$Z$10001,14,0)</f>
        <v>463.371428571429</v>
      </c>
      <c r="V17" s="72" t="n">
        <f aca="false">VLOOKUP($A17,FoodLog!$A$1:$Z$10001,15,0)</f>
        <v>1038.66428571429</v>
      </c>
      <c r="W17" s="72" t="n">
        <f aca="false">VLOOKUP($A17,FoodLog!$A$1:$Z$10001,16,0)</f>
        <v>-72.3811116306985</v>
      </c>
      <c r="X17" s="72" t="n">
        <f aca="false">VLOOKUP($A17,FoodLog!$A$1:$Z$10001,17,0)</f>
        <v>24.4571428571429</v>
      </c>
      <c r="Y17" s="72" t="n">
        <f aca="false">VLOOKUP($A17,FoodLog!$A$1:$Z$10001,18,0)</f>
        <v>19.103224139993</v>
      </c>
      <c r="Z17" s="72" t="n">
        <f aca="false">VLOOKUP($A17,FoodLog!$A$1:$Z$10001,19,0)</f>
        <v>-28.8207446335664</v>
      </c>
      <c r="AA17" s="64" t="n">
        <f aca="false">MIN($H17,($H17+Z17))/3500</f>
        <v>0.405211591126074</v>
      </c>
      <c r="AB17" s="66" t="n">
        <f aca="false">Scale!C17</f>
        <v>198.2</v>
      </c>
      <c r="AC17" s="66" t="n">
        <f aca="false">C17-AB17</f>
        <v>-0.747273815588812</v>
      </c>
    </row>
    <row r="18" customFormat="false" ht="13.8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197.047514593285</v>
      </c>
      <c r="D18" s="69" t="n">
        <f aca="false">$D$3</f>
        <v>150.77332897232</v>
      </c>
      <c r="E18" s="70" t="n">
        <f aca="false">C18-D18</f>
        <v>46.2741856209651</v>
      </c>
      <c r="F18" s="58"/>
      <c r="G18" s="71" t="n">
        <f aca="false">C18*TDEE!$B$5</f>
        <v>2451.86280563127</v>
      </c>
      <c r="H18" s="69" t="n">
        <f aca="false">$E18*31</f>
        <v>1434.49975424992</v>
      </c>
      <c r="I18" s="69" t="n">
        <f aca="false">$G18-$H18</f>
        <v>1017.36305138135</v>
      </c>
      <c r="J18" s="60" t="n">
        <f aca="false">H18/3500</f>
        <v>0.409857072642834</v>
      </c>
      <c r="K18" s="69" t="n">
        <f aca="false">N18/9</f>
        <v>50.5431554077695</v>
      </c>
      <c r="L18" s="69" t="n">
        <v>20</v>
      </c>
      <c r="M18" s="56" t="n">
        <f aca="false">Protein_Amt!$B$6</f>
        <v>120.618663177856</v>
      </c>
      <c r="N18" s="69" t="n">
        <f aca="false">MAX(0,I18-(O18+P18))</f>
        <v>454.888398669925</v>
      </c>
      <c r="O18" s="69" t="n">
        <f aca="false">4*L18</f>
        <v>80</v>
      </c>
      <c r="P18" s="69" t="n">
        <f aca="false">4*M18</f>
        <v>482.474652711422</v>
      </c>
      <c r="Q18" s="70" t="n">
        <f aca="false">SUM(N18:P18)</f>
        <v>1017.36305138135</v>
      </c>
      <c r="S18" s="72" t="n">
        <f aca="false">VLOOKUP($A18,FoodLog!$A$1:$Z$10001,12,0)</f>
        <v>526.5</v>
      </c>
      <c r="T18" s="72" t="n">
        <f aca="false">VLOOKUP($A18,FoodLog!$A$1:$Z$10001,13,0)</f>
        <v>65.4857142857143</v>
      </c>
      <c r="U18" s="72" t="n">
        <f aca="false">VLOOKUP($A18,FoodLog!$A$1:$Z$10001,14,0)</f>
        <v>498.742857142857</v>
      </c>
      <c r="V18" s="72" t="n">
        <f aca="false">VLOOKUP($A18,FoodLog!$A$1:$Z$10001,15,0)</f>
        <v>1090.72857142857</v>
      </c>
      <c r="W18" s="72" t="n">
        <f aca="false">VLOOKUP($A18,FoodLog!$A$1:$Z$10001,16,0)</f>
        <v>-71.6116013300747</v>
      </c>
      <c r="X18" s="72" t="n">
        <f aca="false">VLOOKUP($A18,FoodLog!$A$1:$Z$10001,17,0)</f>
        <v>14.5142857142857</v>
      </c>
      <c r="Y18" s="72" t="n">
        <f aca="false">VLOOKUP($A18,FoodLog!$A$1:$Z$10001,18,0)</f>
        <v>-16.268204431435</v>
      </c>
      <c r="Z18" s="72" t="n">
        <f aca="false">VLOOKUP($A18,FoodLog!$A$1:$Z$10001,19,0)</f>
        <v>-73.3655200472226</v>
      </c>
      <c r="AA18" s="64" t="n">
        <f aca="false">MIN($H18,($H18+Z18))/3500</f>
        <v>0.388895495486485</v>
      </c>
      <c r="AB18" s="65" t="n">
        <f aca="false">Scale!C18</f>
        <v>197.2</v>
      </c>
      <c r="AC18" s="66" t="n">
        <f aca="false">C18-AB18</f>
        <v>-0.152485406714874</v>
      </c>
    </row>
    <row r="19" customFormat="false" ht="13.8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196.658619097799</v>
      </c>
      <c r="D19" s="69" t="n">
        <f aca="false">$D$3</f>
        <v>150.77332897232</v>
      </c>
      <c r="E19" s="70" t="n">
        <f aca="false">C19-D19</f>
        <v>45.8852901254786</v>
      </c>
      <c r="F19" s="58"/>
      <c r="G19" s="71" t="n">
        <f aca="false">C19*TDEE!$B$5</f>
        <v>2447.02377783318</v>
      </c>
      <c r="H19" s="69" t="n">
        <f aca="false">$E19*31</f>
        <v>1422.44399388984</v>
      </c>
      <c r="I19" s="69" t="n">
        <f aca="false">$G19-$H19</f>
        <v>1024.57978394334</v>
      </c>
      <c r="J19" s="60" t="n">
        <f aca="false">H19/3500</f>
        <v>0.406412569682811</v>
      </c>
      <c r="K19" s="69" t="n">
        <f aca="false">N19/9</f>
        <v>51.3450145813244</v>
      </c>
      <c r="L19" s="69" t="n">
        <v>20</v>
      </c>
      <c r="M19" s="56" t="n">
        <f aca="false">Protein_Amt!$B$6</f>
        <v>120.618663177856</v>
      </c>
      <c r="N19" s="69" t="n">
        <f aca="false">MAX(0,I19-(O19+P19))</f>
        <v>462.10513123192</v>
      </c>
      <c r="O19" s="69" t="n">
        <f aca="false">4*L19</f>
        <v>80</v>
      </c>
      <c r="P19" s="69" t="n">
        <f aca="false">4*M19</f>
        <v>482.474652711422</v>
      </c>
      <c r="Q19" s="70" t="n">
        <f aca="false">SUM(N19:P19)</f>
        <v>1024.57978394334</v>
      </c>
      <c r="S19" s="72" t="n">
        <f aca="false">VLOOKUP($A19,FoodLog!$A$1:$Z$10001,12,0)</f>
        <v>483.48</v>
      </c>
      <c r="T19" s="72" t="n">
        <f aca="false">VLOOKUP($A19,FoodLog!$A$1:$Z$10001,13,0)</f>
        <v>43.7142857142857</v>
      </c>
      <c r="U19" s="72" t="n">
        <f aca="false">VLOOKUP($A19,FoodLog!$A$1:$Z$10001,14,0)</f>
        <v>518.977142857143</v>
      </c>
      <c r="V19" s="72" t="n">
        <f aca="false">VLOOKUP($A19,FoodLog!$A$1:$Z$10001,15,0)</f>
        <v>1046.17142857143</v>
      </c>
      <c r="W19" s="72" t="n">
        <f aca="false">VLOOKUP($A19,FoodLog!$A$1:$Z$10001,16,0)</f>
        <v>-21.3748687680803</v>
      </c>
      <c r="X19" s="72" t="n">
        <f aca="false">VLOOKUP($A19,FoodLog!$A$1:$Z$10001,17,0)</f>
        <v>36.2857142857143</v>
      </c>
      <c r="Y19" s="72" t="n">
        <f aca="false">VLOOKUP($A19,FoodLog!$A$1:$Z$10001,18,0)</f>
        <v>-36.502490145721</v>
      </c>
      <c r="Z19" s="72" t="n">
        <f aca="false">VLOOKUP($A19,FoodLog!$A$1:$Z$10001,19,0)</f>
        <v>-21.5916446280883</v>
      </c>
      <c r="AA19" s="64" t="n">
        <f aca="false">MIN($H19,($H19+Z19))/3500</f>
        <v>0.4002435283605</v>
      </c>
      <c r="AB19" s="65" t="n">
        <f aca="false">Scale!C19</f>
        <v>197.8</v>
      </c>
      <c r="AC19" s="66" t="n">
        <f aca="false">C19-AB19</f>
        <v>-1.14138090220138</v>
      </c>
    </row>
    <row r="20" customFormat="false" ht="13.8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196.258375569438</v>
      </c>
      <c r="D20" s="69" t="n">
        <f aca="false">$D$3</f>
        <v>150.77332897232</v>
      </c>
      <c r="E20" s="70" t="n">
        <f aca="false">C20-D20</f>
        <v>45.4850465971181</v>
      </c>
      <c r="F20" s="58"/>
      <c r="G20" s="71" t="n">
        <f aca="false">C20*TDEE!$B$5</f>
        <v>2442.04354642855</v>
      </c>
      <c r="H20" s="69" t="n">
        <f aca="false">$E20*31</f>
        <v>1410.03644451066</v>
      </c>
      <c r="I20" s="69" t="n">
        <f aca="false">$G20-$H20</f>
        <v>1032.00710191789</v>
      </c>
      <c r="J20" s="60" t="n">
        <f aca="false">H20/3500</f>
        <v>0.402867555574475</v>
      </c>
      <c r="K20" s="69" t="n">
        <f aca="false">N20/9</f>
        <v>52.1702721340517</v>
      </c>
      <c r="L20" s="69" t="n">
        <v>20</v>
      </c>
      <c r="M20" s="56" t="n">
        <f aca="false">Protein_Amt!$B$6</f>
        <v>120.618663177856</v>
      </c>
      <c r="N20" s="69" t="n">
        <f aca="false">MAX(0,I20-(O20+P20))</f>
        <v>469.532449206465</v>
      </c>
      <c r="O20" s="69" t="n">
        <f aca="false">4*L20</f>
        <v>80</v>
      </c>
      <c r="P20" s="69" t="n">
        <f aca="false">4*M20</f>
        <v>482.474652711422</v>
      </c>
      <c r="Q20" s="70" t="n">
        <f aca="false">SUM(N20:P20)</f>
        <v>1032.00710191789</v>
      </c>
      <c r="S20" s="72" t="n">
        <f aca="false">VLOOKUP($A20,FoodLog!$A$1:$Z$10001,12,0)</f>
        <v>504.9</v>
      </c>
      <c r="T20" s="72" t="n">
        <f aca="false">VLOOKUP($A20,FoodLog!$A$1:$Z$10001,13,0)</f>
        <v>51.7142857142857</v>
      </c>
      <c r="U20" s="72" t="n">
        <f aca="false">VLOOKUP($A20,FoodLog!$A$1:$Z$10001,14,0)</f>
        <v>476.657142857143</v>
      </c>
      <c r="V20" s="72" t="n">
        <f aca="false">VLOOKUP($A20,FoodLog!$A$1:$Z$10001,15,0)</f>
        <v>1033.27142857143</v>
      </c>
      <c r="W20" s="72" t="n">
        <f aca="false">VLOOKUP($A20,FoodLog!$A$1:$Z$10001,16,0)</f>
        <v>-35.3675507935347</v>
      </c>
      <c r="X20" s="72" t="n">
        <f aca="false">VLOOKUP($A20,FoodLog!$A$1:$Z$10001,17,0)</f>
        <v>28.2857142857143</v>
      </c>
      <c r="Y20" s="72" t="n">
        <f aca="false">VLOOKUP($A20,FoodLog!$A$1:$Z$10001,18,0)</f>
        <v>5.81750985427897</v>
      </c>
      <c r="Z20" s="72" t="n">
        <f aca="false">VLOOKUP($A20,FoodLog!$A$1:$Z$10001,19,0)</f>
        <v>-1.26432665354287</v>
      </c>
      <c r="AA20" s="64" t="n">
        <f aca="false">MIN($H20,($H20+Z20))/3500</f>
        <v>0.402506319387748</v>
      </c>
      <c r="AB20" s="65" t="n">
        <f aca="false">Scale!C20</f>
        <v>197.8</v>
      </c>
      <c r="AC20" s="66" t="n">
        <f aca="false">C20-AB20</f>
        <v>-1.54162443056188</v>
      </c>
    </row>
    <row r="21" customFormat="false" ht="13.8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195.85586925005</v>
      </c>
      <c r="D21" s="69" t="n">
        <f aca="false">$D$3</f>
        <v>150.77332897232</v>
      </c>
      <c r="E21" s="70" t="n">
        <f aca="false">C21-D21</f>
        <v>45.0825402777304</v>
      </c>
      <c r="F21" s="58"/>
      <c r="G21" s="71" t="n">
        <f aca="false">C21*TDEE!$B$5</f>
        <v>2437.03515910849</v>
      </c>
      <c r="H21" s="69" t="n">
        <f aca="false">$E21*31</f>
        <v>1397.55874860964</v>
      </c>
      <c r="I21" s="69" t="n">
        <f aca="false">$G21-$H21</f>
        <v>1039.47641049885</v>
      </c>
      <c r="J21" s="60" t="n">
        <f aca="false">H21/3500</f>
        <v>0.399302499602755</v>
      </c>
      <c r="K21" s="69" t="n">
        <f aca="false">N21/9</f>
        <v>53.000195309714</v>
      </c>
      <c r="L21" s="69" t="n">
        <v>20</v>
      </c>
      <c r="M21" s="56" t="n">
        <f aca="false">Protein_Amt!$B$6</f>
        <v>120.618663177856</v>
      </c>
      <c r="N21" s="69" t="n">
        <f aca="false">MAX(0,I21-(O21+P21))</f>
        <v>477.001757787426</v>
      </c>
      <c r="O21" s="69" t="n">
        <f aca="false">4*L21</f>
        <v>80</v>
      </c>
      <c r="P21" s="69" t="n">
        <f aca="false">4*M21</f>
        <v>482.474652711422</v>
      </c>
      <c r="Q21" s="70" t="n">
        <f aca="false">SUM(N21:P21)</f>
        <v>1039.47641049885</v>
      </c>
      <c r="S21" s="72" t="n">
        <f aca="false">VLOOKUP($A21,FoodLog!$A$1:$Z$10001,12,0)</f>
        <v>504.9</v>
      </c>
      <c r="T21" s="72" t="n">
        <f aca="false">VLOOKUP($A21,FoodLog!$A$1:$Z$10001,13,0)</f>
        <v>51.7142857142857</v>
      </c>
      <c r="U21" s="72" t="n">
        <f aca="false">VLOOKUP($A21,FoodLog!$A$1:$Z$10001,14,0)</f>
        <v>476.657142857143</v>
      </c>
      <c r="V21" s="72" t="n">
        <f aca="false">VLOOKUP($A21,FoodLog!$A$1:$Z$10001,15,0)</f>
        <v>1033.27142857143</v>
      </c>
      <c r="W21" s="72" t="n">
        <f aca="false">VLOOKUP($A21,FoodLog!$A$1:$Z$10001,16,0)</f>
        <v>-27.8982422125744</v>
      </c>
      <c r="X21" s="72" t="n">
        <f aca="false">VLOOKUP($A21,FoodLog!$A$1:$Z$10001,17,0)</f>
        <v>28.2857142857143</v>
      </c>
      <c r="Y21" s="72" t="n">
        <f aca="false">VLOOKUP($A21,FoodLog!$A$1:$Z$10001,18,0)</f>
        <v>5.81750985427908</v>
      </c>
      <c r="Z21" s="72" t="n">
        <f aca="false">VLOOKUP($A21,FoodLog!$A$1:$Z$10001,19,0)</f>
        <v>6.20498192741889</v>
      </c>
      <c r="AA21" s="64" t="n">
        <f aca="false">MIN($H21,($H21+Z21))/3500</f>
        <v>0.399302499602755</v>
      </c>
      <c r="AB21" s="65" t="n">
        <f aca="false">Scale!C21</f>
        <v>197</v>
      </c>
    </row>
    <row r="22" customFormat="false" ht="13.8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195.456566750448</v>
      </c>
      <c r="D22" s="69" t="n">
        <f aca="false">$D$3</f>
        <v>150.77332897232</v>
      </c>
      <c r="E22" s="70" t="n">
        <f aca="false">C22-D22</f>
        <v>44.6832377781276</v>
      </c>
      <c r="F22" s="58"/>
      <c r="G22" s="71" t="n">
        <f aca="false">C22*TDEE!$B$5</f>
        <v>2432.06663692747</v>
      </c>
      <c r="H22" s="69" t="n">
        <f aca="false">$E22*31</f>
        <v>1385.18037112196</v>
      </c>
      <c r="I22" s="69" t="n">
        <f aca="false">$G22-$H22</f>
        <v>1046.88626580551</v>
      </c>
      <c r="J22" s="60" t="n">
        <f aca="false">H22/3500</f>
        <v>0.395765820320559</v>
      </c>
      <c r="K22" s="69" t="n">
        <f aca="false">N22/9</f>
        <v>53.8235125660101</v>
      </c>
      <c r="L22" s="69" t="n">
        <v>20</v>
      </c>
      <c r="M22" s="56" t="n">
        <f aca="false">Protein_Amt!$B$6</f>
        <v>120.618663177856</v>
      </c>
      <c r="N22" s="69" t="n">
        <f aca="false">MAX(0,I22-(O22+P22))</f>
        <v>484.411613094091</v>
      </c>
      <c r="O22" s="69" t="n">
        <f aca="false">4*L22</f>
        <v>80</v>
      </c>
      <c r="P22" s="69" t="n">
        <f aca="false">4*M22</f>
        <v>482.474652711422</v>
      </c>
      <c r="Q22" s="70" t="n">
        <f aca="false">SUM(N22:P22)</f>
        <v>1046.88626580551</v>
      </c>
      <c r="S22" s="72" t="n">
        <f aca="false">VLOOKUP($A22,FoodLog!$A$1:$Z$10001,12,0)</f>
        <v>0</v>
      </c>
      <c r="T22" s="72" t="n">
        <f aca="false">VLOOKUP($A22,FoodLog!$A$1:$Z$10001,13,0)</f>
        <v>0</v>
      </c>
      <c r="U22" s="72" t="n">
        <f aca="false">VLOOKUP($A22,FoodLog!$A$1:$Z$10001,14,0)</f>
        <v>0</v>
      </c>
      <c r="V22" s="72" t="n">
        <f aca="false">VLOOKUP($A22,FoodLog!$A$1:$Z$10001,15,0)</f>
        <v>0</v>
      </c>
      <c r="W22" s="72" t="n">
        <f aca="false">VLOOKUP($A22,FoodLog!$A$1:$Z$10001,16,0)</f>
        <v>484.411613094091</v>
      </c>
      <c r="X22" s="72" t="n">
        <f aca="false">VLOOKUP($A22,FoodLog!$A$1:$Z$10001,17,0)</f>
        <v>80</v>
      </c>
      <c r="Y22" s="72" t="n">
        <f aca="false">VLOOKUP($A22,FoodLog!$A$1:$Z$10001,18,0)</f>
        <v>482.474652711422</v>
      </c>
      <c r="Z22" s="72" t="n">
        <f aca="false">VLOOKUP($A22,FoodLog!$A$1:$Z$10001,19,0)</f>
        <v>1046.88626580551</v>
      </c>
      <c r="AA22" s="64" t="n">
        <f aca="false">MIN($H22,($H22+Z22))/3500</f>
        <v>0.395765820320559</v>
      </c>
      <c r="AB22" s="65" t="n">
        <f aca="false">Scale!C22</f>
        <v>0</v>
      </c>
    </row>
    <row r="23" customFormat="false" ht="13.8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195.060800930127</v>
      </c>
      <c r="D23" s="69" t="n">
        <f aca="false">$D$3</f>
        <v>150.77332897232</v>
      </c>
      <c r="E23" s="70" t="n">
        <f aca="false">C23-D23</f>
        <v>44.2874719578071</v>
      </c>
      <c r="F23" s="58"/>
      <c r="G23" s="71" t="n">
        <f aca="false">C23*TDEE!$B$5</f>
        <v>2427.1421216572</v>
      </c>
      <c r="H23" s="69" t="n">
        <f aca="false">$E23*31</f>
        <v>1372.91163069202</v>
      </c>
      <c r="I23" s="69" t="n">
        <f aca="false">$G23-$H23</f>
        <v>1054.23049096518</v>
      </c>
      <c r="J23" s="60" t="n">
        <f aca="false">H23/3500</f>
        <v>0.392260465912005</v>
      </c>
      <c r="K23" s="69" t="n">
        <f aca="false">N23/9</f>
        <v>54.6395375837505</v>
      </c>
      <c r="L23" s="69" t="n">
        <v>20</v>
      </c>
      <c r="M23" s="56" t="n">
        <f aca="false">Protein_Amt!$B$6</f>
        <v>120.618663177856</v>
      </c>
      <c r="N23" s="69" t="n">
        <f aca="false">MAX(0,I23-(O23+P23))</f>
        <v>491.755838253755</v>
      </c>
      <c r="O23" s="69" t="n">
        <f aca="false">4*L23</f>
        <v>80</v>
      </c>
      <c r="P23" s="69" t="n">
        <f aca="false">4*M23</f>
        <v>482.474652711422</v>
      </c>
      <c r="Q23" s="70" t="n">
        <f aca="false">SUM(N23:P23)</f>
        <v>1054.23049096518</v>
      </c>
      <c r="S23" s="72" t="n">
        <f aca="false">VLOOKUP($A23,FoodLog!$A$1:$Z$10001,12,0)</f>
        <v>0</v>
      </c>
      <c r="T23" s="72" t="n">
        <f aca="false">VLOOKUP($A23,FoodLog!$A$1:$Z$10001,13,0)</f>
        <v>0</v>
      </c>
      <c r="U23" s="72" t="n">
        <f aca="false">VLOOKUP($A23,FoodLog!$A$1:$Z$10001,14,0)</f>
        <v>0</v>
      </c>
      <c r="V23" s="72" t="n">
        <f aca="false">VLOOKUP($A23,FoodLog!$A$1:$Z$10001,15,0)</f>
        <v>0</v>
      </c>
      <c r="W23" s="72" t="n">
        <f aca="false">VLOOKUP($A23,FoodLog!$A$1:$Z$10001,16,0)</f>
        <v>491.755838253755</v>
      </c>
      <c r="X23" s="72" t="n">
        <f aca="false">VLOOKUP($A23,FoodLog!$A$1:$Z$10001,17,0)</f>
        <v>80</v>
      </c>
      <c r="Y23" s="72" t="n">
        <f aca="false">VLOOKUP($A23,FoodLog!$A$1:$Z$10001,18,0)</f>
        <v>482.474652711422</v>
      </c>
      <c r="Z23" s="72" t="n">
        <f aca="false">VLOOKUP($A23,FoodLog!$A$1:$Z$10001,19,0)</f>
        <v>1054.23049096518</v>
      </c>
      <c r="AA23" s="64" t="n">
        <f aca="false">MIN($H23,($H23+Z23))/3500</f>
        <v>0.392260465912005</v>
      </c>
      <c r="AB23" s="65" t="n">
        <f aca="false">Scale!C23</f>
        <v>0</v>
      </c>
    </row>
    <row r="24" customFormat="false" ht="13.8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194.668540464215</v>
      </c>
      <c r="D24" s="69" t="n">
        <f aca="false">$D$3</f>
        <v>150.77332897232</v>
      </c>
      <c r="E24" s="70" t="n">
        <f aca="false">C24-D24</f>
        <v>43.8952114918951</v>
      </c>
      <c r="F24" s="58"/>
      <c r="G24" s="71" t="n">
        <f aca="false">C24*TDEE!$B$5</f>
        <v>2422.26122352217</v>
      </c>
      <c r="H24" s="69" t="n">
        <f aca="false">$E24*31</f>
        <v>1360.75155624875</v>
      </c>
      <c r="I24" s="69" t="n">
        <f aca="false">$G24-$H24</f>
        <v>1061.50966727343</v>
      </c>
      <c r="J24" s="60" t="n">
        <f aca="false">H24/3500</f>
        <v>0.388786158928213</v>
      </c>
      <c r="K24" s="69" t="n">
        <f aca="false">N24/9</f>
        <v>55.4483349513338</v>
      </c>
      <c r="L24" s="69" t="n">
        <v>20</v>
      </c>
      <c r="M24" s="56" t="n">
        <f aca="false">Protein_Amt!$B$6</f>
        <v>120.618663177856</v>
      </c>
      <c r="N24" s="69" t="n">
        <f aca="false">MAX(0,I24-(O24+P24))</f>
        <v>499.035014562004</v>
      </c>
      <c r="O24" s="69" t="n">
        <f aca="false">4*L24</f>
        <v>80</v>
      </c>
      <c r="P24" s="69" t="n">
        <f aca="false">4*M24</f>
        <v>482.474652711422</v>
      </c>
      <c r="Q24" s="70" t="n">
        <f aca="false">SUM(N24:P24)</f>
        <v>1061.50966727343</v>
      </c>
      <c r="S24" s="72" t="n">
        <f aca="false">VLOOKUP($A24,FoodLog!$A$1:$Z$10001,12,0)</f>
        <v>0</v>
      </c>
      <c r="T24" s="72" t="n">
        <f aca="false">VLOOKUP($A24,FoodLog!$A$1:$Z$10001,13,0)</f>
        <v>0</v>
      </c>
      <c r="U24" s="72" t="n">
        <f aca="false">VLOOKUP($A24,FoodLog!$A$1:$Z$10001,14,0)</f>
        <v>0</v>
      </c>
      <c r="V24" s="72" t="n">
        <f aca="false">VLOOKUP($A24,FoodLog!$A$1:$Z$10001,15,0)</f>
        <v>0</v>
      </c>
      <c r="W24" s="72" t="n">
        <f aca="false">VLOOKUP($A24,FoodLog!$A$1:$Z$10001,16,0)</f>
        <v>499.035014562004</v>
      </c>
      <c r="X24" s="72" t="n">
        <f aca="false">VLOOKUP($A24,FoodLog!$A$1:$Z$10001,17,0)</f>
        <v>80</v>
      </c>
      <c r="Y24" s="72" t="n">
        <f aca="false">VLOOKUP($A24,FoodLog!$A$1:$Z$10001,18,0)</f>
        <v>482.474652711422</v>
      </c>
      <c r="Z24" s="72" t="n">
        <f aca="false">VLOOKUP($A24,FoodLog!$A$1:$Z$10001,19,0)</f>
        <v>1061.50966727343</v>
      </c>
      <c r="AA24" s="64" t="n">
        <f aca="false">MIN($H24,($H24+Z24))/3500</f>
        <v>0.388786158928213</v>
      </c>
      <c r="AB24" s="65" t="n">
        <f aca="false">Scale!C24</f>
        <v>0</v>
      </c>
    </row>
    <row r="25" customFormat="false" ht="13.8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194.279754305287</v>
      </c>
      <c r="D25" s="69" t="n">
        <f aca="false">$D$3</f>
        <v>150.77332897232</v>
      </c>
      <c r="E25" s="70" t="n">
        <f aca="false">C25-D25</f>
        <v>43.5064253329668</v>
      </c>
      <c r="F25" s="58"/>
      <c r="G25" s="71" t="n">
        <f aca="false">C25*TDEE!$B$5</f>
        <v>2417.4235561992</v>
      </c>
      <c r="H25" s="69" t="n">
        <f aca="false">$E25*31</f>
        <v>1348.69918532197</v>
      </c>
      <c r="I25" s="69" t="n">
        <f aca="false">$G25-$H25</f>
        <v>1068.72437087723</v>
      </c>
      <c r="J25" s="60" t="n">
        <f aca="false">H25/3500</f>
        <v>0.385342624377706</v>
      </c>
      <c r="K25" s="69" t="n">
        <f aca="false">N25/9</f>
        <v>56.2499686850899</v>
      </c>
      <c r="L25" s="69" t="n">
        <v>20</v>
      </c>
      <c r="M25" s="56" t="n">
        <f aca="false">Protein_Amt!$B$6</f>
        <v>120.618663177856</v>
      </c>
      <c r="N25" s="69" t="n">
        <f aca="false">MAX(0,I25-(O25+P25))</f>
        <v>506.249718165809</v>
      </c>
      <c r="O25" s="69" t="n">
        <f aca="false">4*L25</f>
        <v>80</v>
      </c>
      <c r="P25" s="69" t="n">
        <f aca="false">4*M25</f>
        <v>482.474652711422</v>
      </c>
      <c r="Q25" s="70" t="n">
        <f aca="false">SUM(N25:P25)</f>
        <v>1068.72437087723</v>
      </c>
      <c r="S25" s="72" t="n">
        <f aca="false">VLOOKUP($A25,FoodLog!$A$1:$Z$10001,12,0)</f>
        <v>0</v>
      </c>
      <c r="T25" s="72" t="n">
        <f aca="false">VLOOKUP($A25,FoodLog!$A$1:$Z$10001,13,0)</f>
        <v>0</v>
      </c>
      <c r="U25" s="72" t="n">
        <f aca="false">VLOOKUP($A25,FoodLog!$A$1:$Z$10001,14,0)</f>
        <v>0</v>
      </c>
      <c r="V25" s="72" t="n">
        <f aca="false">VLOOKUP($A25,FoodLog!$A$1:$Z$10001,15,0)</f>
        <v>0</v>
      </c>
      <c r="W25" s="72" t="n">
        <f aca="false">VLOOKUP($A25,FoodLog!$A$1:$Z$10001,16,0)</f>
        <v>506.249718165809</v>
      </c>
      <c r="X25" s="72" t="n">
        <f aca="false">VLOOKUP($A25,FoodLog!$A$1:$Z$10001,17,0)</f>
        <v>80</v>
      </c>
      <c r="Y25" s="72" t="n">
        <f aca="false">VLOOKUP($A25,FoodLog!$A$1:$Z$10001,18,0)</f>
        <v>482.474652711422</v>
      </c>
      <c r="Z25" s="72" t="n">
        <f aca="false">VLOOKUP($A25,FoodLog!$A$1:$Z$10001,19,0)</f>
        <v>1068.72437087723</v>
      </c>
      <c r="AA25" s="64" t="n">
        <f aca="false">MIN($H25,($H25+Z25))/3500</f>
        <v>0.385342624377706</v>
      </c>
      <c r="AB25" s="65" t="n">
        <f aca="false">Scale!C25</f>
        <v>0</v>
      </c>
    </row>
    <row r="26" customFormat="false" ht="13.8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193.894411680909</v>
      </c>
      <c r="D26" s="69" t="n">
        <f aca="false">$D$3</f>
        <v>150.77332897232</v>
      </c>
      <c r="E26" s="70" t="n">
        <f aca="false">C26-D26</f>
        <v>43.1210827085891</v>
      </c>
      <c r="F26" s="58"/>
      <c r="G26" s="71" t="n">
        <f aca="false">C26*TDEE!$B$5</f>
        <v>2412.62873678681</v>
      </c>
      <c r="H26" s="69" t="n">
        <f aca="false">$E26*31</f>
        <v>1336.75356396626</v>
      </c>
      <c r="I26" s="69" t="n">
        <f aca="false">$G26-$H26</f>
        <v>1075.87517282054</v>
      </c>
      <c r="J26" s="60" t="n">
        <f aca="false">H26/3500</f>
        <v>0.381929589704647</v>
      </c>
      <c r="K26" s="69" t="n">
        <f aca="false">N26/9</f>
        <v>57.044502234347</v>
      </c>
      <c r="L26" s="69" t="n">
        <v>20</v>
      </c>
      <c r="M26" s="56" t="n">
        <f aca="false">Protein_Amt!$B$6</f>
        <v>120.618663177856</v>
      </c>
      <c r="N26" s="69" t="n">
        <f aca="false">MAX(0,I26-(O26+P26))</f>
        <v>513.400520109123</v>
      </c>
      <c r="O26" s="69" t="n">
        <f aca="false">4*L26</f>
        <v>80</v>
      </c>
      <c r="P26" s="69" t="n">
        <f aca="false">4*M26</f>
        <v>482.474652711422</v>
      </c>
      <c r="Q26" s="70" t="n">
        <f aca="false">SUM(N26:P26)</f>
        <v>1075.87517282054</v>
      </c>
      <c r="S26" s="72" t="n">
        <f aca="false">VLOOKUP($A26,FoodLog!$A$1:$Z$10001,12,0)</f>
        <v>0</v>
      </c>
      <c r="T26" s="72" t="n">
        <f aca="false">VLOOKUP($A26,FoodLog!$A$1:$Z$10001,13,0)</f>
        <v>0</v>
      </c>
      <c r="U26" s="72" t="n">
        <f aca="false">VLOOKUP($A26,FoodLog!$A$1:$Z$10001,14,0)</f>
        <v>0</v>
      </c>
      <c r="V26" s="72" t="n">
        <f aca="false">VLOOKUP($A26,FoodLog!$A$1:$Z$10001,15,0)</f>
        <v>0</v>
      </c>
      <c r="W26" s="72" t="n">
        <f aca="false">VLOOKUP($A26,FoodLog!$A$1:$Z$10001,16,0)</f>
        <v>513.400520109123</v>
      </c>
      <c r="X26" s="72" t="n">
        <f aca="false">VLOOKUP($A26,FoodLog!$A$1:$Z$10001,17,0)</f>
        <v>80</v>
      </c>
      <c r="Y26" s="72" t="n">
        <f aca="false">VLOOKUP($A26,FoodLog!$A$1:$Z$10001,18,0)</f>
        <v>482.474652711422</v>
      </c>
      <c r="Z26" s="72" t="n">
        <f aca="false">VLOOKUP($A26,FoodLog!$A$1:$Z$10001,19,0)</f>
        <v>1075.87517282054</v>
      </c>
      <c r="AA26" s="64" t="n">
        <f aca="false">MIN($H26,($H26+Z26))/3500</f>
        <v>0.381929589704647</v>
      </c>
      <c r="AB26" s="65" t="n">
        <f aca="false">Scale!C26</f>
        <v>0</v>
      </c>
    </row>
    <row r="27" customFormat="false" ht="13.8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193.512482091205</v>
      </c>
      <c r="D27" s="69" t="n">
        <f aca="false">$D$3</f>
        <v>150.77332897232</v>
      </c>
      <c r="E27" s="70" t="n">
        <f aca="false">C27-D27</f>
        <v>42.7391531188845</v>
      </c>
      <c r="F27" s="58"/>
      <c r="G27" s="71" t="n">
        <f aca="false">C27*TDEE!$B$5</f>
        <v>2407.87638577492</v>
      </c>
      <c r="H27" s="69" t="n">
        <f aca="false">$E27*31</f>
        <v>1324.91374668542</v>
      </c>
      <c r="I27" s="69" t="n">
        <f aca="false">$G27-$H27</f>
        <v>1082.9626390895</v>
      </c>
      <c r="J27" s="60" t="n">
        <f aca="false">H27/3500</f>
        <v>0.378546784767263</v>
      </c>
      <c r="K27" s="69" t="n">
        <f aca="false">N27/9</f>
        <v>57.8319984864535</v>
      </c>
      <c r="L27" s="69" t="n">
        <v>20</v>
      </c>
      <c r="M27" s="56" t="n">
        <f aca="false">Protein_Amt!$B$6</f>
        <v>120.618663177856</v>
      </c>
      <c r="N27" s="69" t="n">
        <f aca="false">MAX(0,I27-(O27+P27))</f>
        <v>520.487986378082</v>
      </c>
      <c r="O27" s="69" t="n">
        <f aca="false">4*L27</f>
        <v>80</v>
      </c>
      <c r="P27" s="69" t="n">
        <f aca="false">4*M27</f>
        <v>482.474652711422</v>
      </c>
      <c r="Q27" s="70" t="n">
        <f aca="false">SUM(N27:P27)</f>
        <v>1082.9626390895</v>
      </c>
      <c r="S27" s="72" t="n">
        <f aca="false">VLOOKUP($A27,FoodLog!$A$1:$Z$10001,12,0)</f>
        <v>0</v>
      </c>
      <c r="T27" s="72" t="n">
        <f aca="false">VLOOKUP($A27,FoodLog!$A$1:$Z$10001,13,0)</f>
        <v>0</v>
      </c>
      <c r="U27" s="72" t="n">
        <f aca="false">VLOOKUP($A27,FoodLog!$A$1:$Z$10001,14,0)</f>
        <v>0</v>
      </c>
      <c r="V27" s="72" t="n">
        <f aca="false">VLOOKUP($A27,FoodLog!$A$1:$Z$10001,15,0)</f>
        <v>0</v>
      </c>
      <c r="W27" s="72" t="n">
        <f aca="false">VLOOKUP($A27,FoodLog!$A$1:$Z$10001,16,0)</f>
        <v>520.487986378082</v>
      </c>
      <c r="X27" s="72" t="n">
        <f aca="false">VLOOKUP($A27,FoodLog!$A$1:$Z$10001,17,0)</f>
        <v>80</v>
      </c>
      <c r="Y27" s="72" t="n">
        <f aca="false">VLOOKUP($A27,FoodLog!$A$1:$Z$10001,18,0)</f>
        <v>482.474652711422</v>
      </c>
      <c r="Z27" s="72" t="n">
        <f aca="false">VLOOKUP($A27,FoodLog!$A$1:$Z$10001,19,0)</f>
        <v>1082.9626390895</v>
      </c>
      <c r="AA27" s="64" t="n">
        <f aca="false">MIN($H27,($H27+Z27))/3500</f>
        <v>0.378546784767263</v>
      </c>
      <c r="AB27" s="65" t="n">
        <f aca="false">Scale!C27</f>
        <v>0</v>
      </c>
    </row>
    <row r="28" customFormat="false" ht="13.8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193.133935306437</v>
      </c>
      <c r="D28" s="69" t="n">
        <f aca="false">$D$3</f>
        <v>150.77332897232</v>
      </c>
      <c r="E28" s="70" t="n">
        <f aca="false">C28-D28</f>
        <v>42.3606063341173</v>
      </c>
      <c r="F28" s="58"/>
      <c r="G28" s="71" t="n">
        <f aca="false">C28*TDEE!$B$5</f>
        <v>2403.16612701486</v>
      </c>
      <c r="H28" s="69" t="n">
        <f aca="false">$E28*31</f>
        <v>1313.17879635764</v>
      </c>
      <c r="I28" s="69" t="n">
        <f aca="false">$G28-$H28</f>
        <v>1089.98733065722</v>
      </c>
      <c r="J28" s="60" t="n">
        <f aca="false">H28/3500</f>
        <v>0.375193941816467</v>
      </c>
      <c r="K28" s="69" t="n">
        <f aca="false">N28/9</f>
        <v>58.6125197717557</v>
      </c>
      <c r="L28" s="69" t="n">
        <v>20</v>
      </c>
      <c r="M28" s="56" t="n">
        <f aca="false">Protein_Amt!$B$6</f>
        <v>120.618663177856</v>
      </c>
      <c r="N28" s="69" t="n">
        <f aca="false">MAX(0,I28-(O28+P28))</f>
        <v>527.512677945801</v>
      </c>
      <c r="O28" s="69" t="n">
        <f aca="false">4*L28</f>
        <v>80</v>
      </c>
      <c r="P28" s="69" t="n">
        <f aca="false">4*M28</f>
        <v>482.474652711422</v>
      </c>
      <c r="Q28" s="70" t="n">
        <f aca="false">SUM(N28:P28)</f>
        <v>1089.98733065722</v>
      </c>
      <c r="S28" s="72" t="n">
        <f aca="false">VLOOKUP($A28,FoodLog!$A$1:$Z$10001,12,0)</f>
        <v>0</v>
      </c>
      <c r="T28" s="72" t="n">
        <f aca="false">VLOOKUP($A28,FoodLog!$A$1:$Z$10001,13,0)</f>
        <v>0</v>
      </c>
      <c r="U28" s="72" t="n">
        <f aca="false">VLOOKUP($A28,FoodLog!$A$1:$Z$10001,14,0)</f>
        <v>0</v>
      </c>
      <c r="V28" s="72" t="n">
        <f aca="false">VLOOKUP($A28,FoodLog!$A$1:$Z$10001,15,0)</f>
        <v>0</v>
      </c>
      <c r="W28" s="72" t="n">
        <f aca="false">VLOOKUP($A28,FoodLog!$A$1:$Z$10001,16,0)</f>
        <v>527.512677945801</v>
      </c>
      <c r="X28" s="72" t="n">
        <f aca="false">VLOOKUP($A28,FoodLog!$A$1:$Z$10001,17,0)</f>
        <v>80</v>
      </c>
      <c r="Y28" s="72" t="n">
        <f aca="false">VLOOKUP($A28,FoodLog!$A$1:$Z$10001,18,0)</f>
        <v>482.474652711422</v>
      </c>
      <c r="Z28" s="72" t="n">
        <f aca="false">VLOOKUP($A28,FoodLog!$A$1:$Z$10001,19,0)</f>
        <v>1089.98733065722</v>
      </c>
      <c r="AA28" s="64" t="n">
        <f aca="false">MIN($H28,($H28+Z28))/3500</f>
        <v>0.375193941816467</v>
      </c>
      <c r="AB28" s="65" t="n">
        <f aca="false">Scale!C28</f>
        <v>0</v>
      </c>
    </row>
    <row r="29" customFormat="false" ht="13.8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192.758741364621</v>
      </c>
      <c r="D29" s="69" t="n">
        <f aca="false">$D$3</f>
        <v>150.77332897232</v>
      </c>
      <c r="E29" s="70" t="n">
        <f aca="false">C29-D29</f>
        <v>41.9854123923008</v>
      </c>
      <c r="F29" s="58"/>
      <c r="G29" s="71" t="n">
        <f aca="false">C29*TDEE!$B$5</f>
        <v>2398.49758768952</v>
      </c>
      <c r="H29" s="69" t="n">
        <f aca="false">$E29*31</f>
        <v>1301.54778416132</v>
      </c>
      <c r="I29" s="69" t="n">
        <f aca="false">$G29-$H29</f>
        <v>1096.9498035282</v>
      </c>
      <c r="J29" s="60" t="n">
        <f aca="false">H29/3500</f>
        <v>0.371870795474664</v>
      </c>
      <c r="K29" s="69" t="n">
        <f aca="false">N29/9</f>
        <v>59.3861278685309</v>
      </c>
      <c r="L29" s="69" t="n">
        <v>20</v>
      </c>
      <c r="M29" s="56" t="n">
        <f aca="false">Protein_Amt!$B$6</f>
        <v>120.618663177856</v>
      </c>
      <c r="N29" s="69" t="n">
        <f aca="false">MAX(0,I29-(O29+P29))</f>
        <v>534.475150816778</v>
      </c>
      <c r="O29" s="69" t="n">
        <f aca="false">4*L29</f>
        <v>80</v>
      </c>
      <c r="P29" s="69" t="n">
        <f aca="false">4*M29</f>
        <v>482.474652711422</v>
      </c>
      <c r="Q29" s="70" t="n">
        <f aca="false">SUM(N29:P29)</f>
        <v>1096.9498035282</v>
      </c>
      <c r="S29" s="72" t="n">
        <f aca="false">VLOOKUP($A29,FoodLog!$A$1:$Z$10001,12,0)</f>
        <v>0</v>
      </c>
      <c r="T29" s="72" t="n">
        <f aca="false">VLOOKUP($A29,FoodLog!$A$1:$Z$10001,13,0)</f>
        <v>0</v>
      </c>
      <c r="U29" s="72" t="n">
        <f aca="false">VLOOKUP($A29,FoodLog!$A$1:$Z$10001,14,0)</f>
        <v>0</v>
      </c>
      <c r="V29" s="72" t="n">
        <f aca="false">VLOOKUP($A29,FoodLog!$A$1:$Z$10001,15,0)</f>
        <v>0</v>
      </c>
      <c r="W29" s="72" t="n">
        <f aca="false">VLOOKUP($A29,FoodLog!$A$1:$Z$10001,16,0)</f>
        <v>534.475150816778</v>
      </c>
      <c r="X29" s="72" t="n">
        <f aca="false">VLOOKUP($A29,FoodLog!$A$1:$Z$10001,17,0)</f>
        <v>80</v>
      </c>
      <c r="Y29" s="72" t="n">
        <f aca="false">VLOOKUP($A29,FoodLog!$A$1:$Z$10001,18,0)</f>
        <v>482.474652711422</v>
      </c>
      <c r="Z29" s="72" t="n">
        <f aca="false">VLOOKUP($A29,FoodLog!$A$1:$Z$10001,19,0)</f>
        <v>1096.9498035282</v>
      </c>
      <c r="AA29" s="64" t="n">
        <f aca="false">MIN($H29,($H29+Z29))/3500</f>
        <v>0.371870795474664</v>
      </c>
      <c r="AB29" s="65" t="n">
        <f aca="false">Scale!C29</f>
        <v>0</v>
      </c>
    </row>
    <row r="30" customFormat="false" ht="13.8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192.386870569146</v>
      </c>
      <c r="D30" s="69" t="n">
        <f aca="false">$D$3</f>
        <v>150.77332897232</v>
      </c>
      <c r="E30" s="70" t="n">
        <f aca="false">C30-D30</f>
        <v>41.6135415968261</v>
      </c>
      <c r="F30" s="58"/>
      <c r="G30" s="71" t="n">
        <f aca="false">C30*TDEE!$B$5</f>
        <v>2393.87039828393</v>
      </c>
      <c r="H30" s="69" t="n">
        <f aca="false">$E30*31</f>
        <v>1290.01978950161</v>
      </c>
      <c r="I30" s="69" t="n">
        <f aca="false">$G30-$H30</f>
        <v>1103.85060878232</v>
      </c>
      <c r="J30" s="60" t="n">
        <f aca="false">H30/3500</f>
        <v>0.368577082714746</v>
      </c>
      <c r="K30" s="69" t="n">
        <f aca="false">N30/9</f>
        <v>60.1528840078776</v>
      </c>
      <c r="L30" s="69" t="n">
        <v>20</v>
      </c>
      <c r="M30" s="56" t="n">
        <f aca="false">Protein_Amt!$B$6</f>
        <v>120.618663177856</v>
      </c>
      <c r="N30" s="69" t="n">
        <f aca="false">MAX(0,I30-(O30+P30))</f>
        <v>541.375956070898</v>
      </c>
      <c r="O30" s="69" t="n">
        <f aca="false">4*L30</f>
        <v>80</v>
      </c>
      <c r="P30" s="69" t="n">
        <f aca="false">4*M30</f>
        <v>482.474652711422</v>
      </c>
      <c r="Q30" s="70" t="n">
        <f aca="false">SUM(N30:P30)</f>
        <v>1103.85060878232</v>
      </c>
      <c r="S30" s="72" t="n">
        <f aca="false">VLOOKUP($A30,FoodLog!$A$1:$Z$10001,12,0)</f>
        <v>0</v>
      </c>
      <c r="T30" s="72" t="n">
        <f aca="false">VLOOKUP($A30,FoodLog!$A$1:$Z$10001,13,0)</f>
        <v>0</v>
      </c>
      <c r="U30" s="72" t="n">
        <f aca="false">VLOOKUP($A30,FoodLog!$A$1:$Z$10001,14,0)</f>
        <v>0</v>
      </c>
      <c r="V30" s="72" t="n">
        <f aca="false">VLOOKUP($A30,FoodLog!$A$1:$Z$10001,15,0)</f>
        <v>0</v>
      </c>
      <c r="W30" s="72" t="n">
        <f aca="false">VLOOKUP($A30,FoodLog!$A$1:$Z$10001,16,0)</f>
        <v>541.375956070898</v>
      </c>
      <c r="X30" s="72" t="n">
        <f aca="false">VLOOKUP($A30,FoodLog!$A$1:$Z$10001,17,0)</f>
        <v>80</v>
      </c>
      <c r="Y30" s="72" t="n">
        <f aca="false">VLOOKUP($A30,FoodLog!$A$1:$Z$10001,18,0)</f>
        <v>482.474652711422</v>
      </c>
      <c r="Z30" s="72" t="n">
        <f aca="false">VLOOKUP($A30,FoodLog!$A$1:$Z$10001,19,0)</f>
        <v>1103.85060878232</v>
      </c>
      <c r="AA30" s="64" t="n">
        <f aca="false">MIN($H30,($H30+Z30))/3500</f>
        <v>0.368577082714746</v>
      </c>
      <c r="AB30" s="65" t="n">
        <f aca="false">Scale!C30</f>
        <v>0</v>
      </c>
    </row>
    <row r="31" customFormat="false" ht="13.8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192.018293486431</v>
      </c>
      <c r="D31" s="69" t="n">
        <f aca="false">$D$3</f>
        <v>150.77332897232</v>
      </c>
      <c r="E31" s="70" t="n">
        <f aca="false">C31-D31</f>
        <v>41.2449645141114</v>
      </c>
      <c r="F31" s="58"/>
      <c r="G31" s="71" t="n">
        <f aca="false">C31*TDEE!$B$5</f>
        <v>2389.28419255593</v>
      </c>
      <c r="H31" s="69" t="n">
        <f aca="false">$E31*31</f>
        <v>1278.59389993745</v>
      </c>
      <c r="I31" s="69" t="n">
        <f aca="false">$G31-$H31</f>
        <v>1110.69029261847</v>
      </c>
      <c r="J31" s="60" t="n">
        <f aca="false">H31/3500</f>
        <v>0.365312542839272</v>
      </c>
      <c r="K31" s="69" t="n">
        <f aca="false">N31/9</f>
        <v>60.9128488785614</v>
      </c>
      <c r="L31" s="69" t="n">
        <v>20</v>
      </c>
      <c r="M31" s="56" t="n">
        <f aca="false">Protein_Amt!$B$6</f>
        <v>120.618663177856</v>
      </c>
      <c r="N31" s="69" t="n">
        <f aca="false">MAX(0,I31-(O31+P31))</f>
        <v>548.215639907053</v>
      </c>
      <c r="O31" s="69" t="n">
        <f aca="false">4*L31</f>
        <v>80</v>
      </c>
      <c r="P31" s="69" t="n">
        <f aca="false">4*M31</f>
        <v>482.474652711422</v>
      </c>
      <c r="Q31" s="70" t="n">
        <f aca="false">SUM(N31:P31)</f>
        <v>1110.69029261847</v>
      </c>
      <c r="S31" s="72" t="n">
        <f aca="false">VLOOKUP($A31,FoodLog!$A$1:$Z$10001,12,0)</f>
        <v>0</v>
      </c>
      <c r="T31" s="72" t="n">
        <f aca="false">VLOOKUP($A31,FoodLog!$A$1:$Z$10001,13,0)</f>
        <v>0</v>
      </c>
      <c r="U31" s="72" t="n">
        <f aca="false">VLOOKUP($A31,FoodLog!$A$1:$Z$10001,14,0)</f>
        <v>0</v>
      </c>
      <c r="V31" s="72" t="n">
        <f aca="false">VLOOKUP($A31,FoodLog!$A$1:$Z$10001,15,0)</f>
        <v>0</v>
      </c>
      <c r="W31" s="72" t="n">
        <f aca="false">VLOOKUP($A31,FoodLog!$A$1:$Z$10001,16,0)</f>
        <v>548.215639907053</v>
      </c>
      <c r="X31" s="72" t="n">
        <f aca="false">VLOOKUP($A31,FoodLog!$A$1:$Z$10001,17,0)</f>
        <v>80</v>
      </c>
      <c r="Y31" s="72" t="n">
        <f aca="false">VLOOKUP($A31,FoodLog!$A$1:$Z$10001,18,0)</f>
        <v>482.474652711422</v>
      </c>
      <c r="Z31" s="72" t="n">
        <f aca="false">VLOOKUP($A31,FoodLog!$A$1:$Z$10001,19,0)</f>
        <v>1110.69029261847</v>
      </c>
      <c r="AA31" s="64" t="n">
        <f aca="false">MIN($H31,($H31+Z31))/3500</f>
        <v>0.365312542839272</v>
      </c>
      <c r="AB31" s="65" t="n">
        <f aca="false">Scale!C31</f>
        <v>0</v>
      </c>
    </row>
    <row r="32" customFormat="false" ht="13.8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191.652980943592</v>
      </c>
      <c r="D32" s="69" t="n">
        <f aca="false">$D$3</f>
        <v>150.77332897232</v>
      </c>
      <c r="E32" s="70" t="n">
        <f aca="false">C32-D32</f>
        <v>40.8796519712721</v>
      </c>
      <c r="F32" s="58"/>
      <c r="G32" s="71" t="n">
        <f aca="false">C32*TDEE!$B$5</f>
        <v>2384.73860750723</v>
      </c>
      <c r="H32" s="69" t="n">
        <f aca="false">$E32*31</f>
        <v>1267.26921110944</v>
      </c>
      <c r="I32" s="69" t="n">
        <f aca="false">$G32-$H32</f>
        <v>1117.4693963978</v>
      </c>
      <c r="J32" s="60" t="n">
        <f aca="false">H32/3500</f>
        <v>0.362076917459839</v>
      </c>
      <c r="K32" s="69" t="n">
        <f aca="false">N32/9</f>
        <v>61.6660826318192</v>
      </c>
      <c r="L32" s="69" t="n">
        <v>20</v>
      </c>
      <c r="M32" s="56" t="n">
        <f aca="false">Protein_Amt!$B$6</f>
        <v>120.618663177856</v>
      </c>
      <c r="N32" s="69" t="n">
        <f aca="false">MAX(0,I32-(O32+P32))</f>
        <v>554.994743686373</v>
      </c>
      <c r="O32" s="69" t="n">
        <f aca="false">4*L32</f>
        <v>80</v>
      </c>
      <c r="P32" s="69" t="n">
        <f aca="false">4*M32</f>
        <v>482.474652711422</v>
      </c>
      <c r="Q32" s="70" t="n">
        <f aca="false">SUM(N32:P32)</f>
        <v>1117.4693963978</v>
      </c>
      <c r="S32" s="72" t="n">
        <f aca="false">VLOOKUP($A32,FoodLog!$A$1:$Z$10001,12,0)</f>
        <v>0</v>
      </c>
      <c r="T32" s="72" t="n">
        <f aca="false">VLOOKUP($A32,FoodLog!$A$1:$Z$10001,13,0)</f>
        <v>0</v>
      </c>
      <c r="U32" s="72" t="n">
        <f aca="false">VLOOKUP($A32,FoodLog!$A$1:$Z$10001,14,0)</f>
        <v>0</v>
      </c>
      <c r="V32" s="72" t="n">
        <f aca="false">VLOOKUP($A32,FoodLog!$A$1:$Z$10001,15,0)</f>
        <v>0</v>
      </c>
      <c r="W32" s="72" t="n">
        <f aca="false">VLOOKUP($A32,FoodLog!$A$1:$Z$10001,16,0)</f>
        <v>554.994743686373</v>
      </c>
      <c r="X32" s="72" t="n">
        <f aca="false">VLOOKUP($A32,FoodLog!$A$1:$Z$10001,17,0)</f>
        <v>80</v>
      </c>
      <c r="Y32" s="72" t="n">
        <f aca="false">VLOOKUP($A32,FoodLog!$A$1:$Z$10001,18,0)</f>
        <v>482.474652711422</v>
      </c>
      <c r="Z32" s="72" t="n">
        <f aca="false">VLOOKUP($A32,FoodLog!$A$1:$Z$10001,19,0)</f>
        <v>1117.4693963978</v>
      </c>
      <c r="AA32" s="64" t="n">
        <f aca="false">MIN($H32,($H32+Z32))/3500</f>
        <v>0.362076917459839</v>
      </c>
      <c r="AB32" s="65" t="n">
        <f aca="false">Scale!C32</f>
        <v>0</v>
      </c>
    </row>
    <row r="33" customFormat="false" ht="13.8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191.290904026132</v>
      </c>
      <c r="D33" s="69" t="n">
        <f aca="false">$D$3</f>
        <v>150.77332897232</v>
      </c>
      <c r="E33" s="70" t="n">
        <f aca="false">C33-D33</f>
        <v>40.5175750538123</v>
      </c>
      <c r="F33" s="58"/>
      <c r="G33" s="71" t="n">
        <f aca="false">C33*TDEE!$B$5</f>
        <v>2380.23328335468</v>
      </c>
      <c r="H33" s="69" t="n">
        <f aca="false">$E33*31</f>
        <v>1256.04482666818</v>
      </c>
      <c r="I33" s="69" t="n">
        <f aca="false">$G33-$H33</f>
        <v>1124.1884566865</v>
      </c>
      <c r="J33" s="60" t="n">
        <f aca="false">H33/3500</f>
        <v>0.358869950476623</v>
      </c>
      <c r="K33" s="69" t="n">
        <f aca="false">N33/9</f>
        <v>62.4126448861196</v>
      </c>
      <c r="L33" s="69" t="n">
        <v>20</v>
      </c>
      <c r="M33" s="56" t="n">
        <f aca="false">Protein_Amt!$B$6</f>
        <v>120.618663177856</v>
      </c>
      <c r="N33" s="69" t="n">
        <f aca="false">MAX(0,I33-(O33+P33))</f>
        <v>561.713803975076</v>
      </c>
      <c r="O33" s="69" t="n">
        <f aca="false">4*L33</f>
        <v>80</v>
      </c>
      <c r="P33" s="69" t="n">
        <f aca="false">4*M33</f>
        <v>482.474652711422</v>
      </c>
      <c r="Q33" s="70" t="n">
        <f aca="false">SUM(N33:P33)</f>
        <v>1124.1884566865</v>
      </c>
      <c r="S33" s="72" t="n">
        <f aca="false">VLOOKUP($A33,FoodLog!$A$1:$Z$10001,12,0)</f>
        <v>0</v>
      </c>
      <c r="T33" s="72" t="n">
        <f aca="false">VLOOKUP($A33,FoodLog!$A$1:$Z$10001,13,0)</f>
        <v>0</v>
      </c>
      <c r="U33" s="72" t="n">
        <f aca="false">VLOOKUP($A33,FoodLog!$A$1:$Z$10001,14,0)</f>
        <v>0</v>
      </c>
      <c r="V33" s="72" t="n">
        <f aca="false">VLOOKUP($A33,FoodLog!$A$1:$Z$10001,15,0)</f>
        <v>0</v>
      </c>
      <c r="W33" s="72" t="n">
        <f aca="false">VLOOKUP($A33,FoodLog!$A$1:$Z$10001,16,0)</f>
        <v>561.713803975076</v>
      </c>
      <c r="X33" s="72" t="n">
        <f aca="false">VLOOKUP($A33,FoodLog!$A$1:$Z$10001,17,0)</f>
        <v>80</v>
      </c>
      <c r="Y33" s="72" t="n">
        <f aca="false">VLOOKUP($A33,FoodLog!$A$1:$Z$10001,18,0)</f>
        <v>482.474652711422</v>
      </c>
      <c r="Z33" s="72" t="n">
        <f aca="false">VLOOKUP($A33,FoodLog!$A$1:$Z$10001,19,0)</f>
        <v>1124.1884566865</v>
      </c>
      <c r="AA33" s="64" t="n">
        <f aca="false">MIN($H33,($H33+Z33))/3500</f>
        <v>0.358869950476623</v>
      </c>
      <c r="AB33" s="65" t="n">
        <f aca="false">Scale!C33</f>
        <v>0</v>
      </c>
    </row>
    <row r="34" customFormat="false" ht="13.8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190.932034075656</v>
      </c>
      <c r="D34" s="69" t="n">
        <f aca="false">$D$3</f>
        <v>150.77332897232</v>
      </c>
      <c r="E34" s="70" t="n">
        <f aca="false">C34-D34</f>
        <v>40.1587051033357</v>
      </c>
      <c r="F34" s="58"/>
      <c r="G34" s="71" t="n">
        <f aca="false">C34*TDEE!$B$5</f>
        <v>2375.76786350176</v>
      </c>
      <c r="H34" s="69" t="n">
        <f aca="false">$E34*31</f>
        <v>1244.91985820341</v>
      </c>
      <c r="I34" s="69" t="n">
        <f aca="false">$G34-$H34</f>
        <v>1130.84800529836</v>
      </c>
      <c r="J34" s="60" t="n">
        <f aca="false">H34/3500</f>
        <v>0.355691388058116</v>
      </c>
      <c r="K34" s="69" t="n">
        <f aca="false">N34/9</f>
        <v>63.1525947318819</v>
      </c>
      <c r="L34" s="69" t="n">
        <v>20</v>
      </c>
      <c r="M34" s="56" t="n">
        <f aca="false">Protein_Amt!$B$6</f>
        <v>120.618663177856</v>
      </c>
      <c r="N34" s="69" t="n">
        <f aca="false">MAX(0,I34-(O34+P34))</f>
        <v>568.373352586937</v>
      </c>
      <c r="O34" s="69" t="n">
        <f aca="false">4*L34</f>
        <v>80</v>
      </c>
      <c r="P34" s="69" t="n">
        <f aca="false">4*M34</f>
        <v>482.474652711422</v>
      </c>
      <c r="Q34" s="70" t="n">
        <f aca="false">SUM(N34:P34)</f>
        <v>1130.84800529836</v>
      </c>
      <c r="S34" s="72" t="n">
        <f aca="false">VLOOKUP($A34,FoodLog!$A$1:$Z$10001,12,0)</f>
        <v>0</v>
      </c>
      <c r="T34" s="72" t="n">
        <f aca="false">VLOOKUP($A34,FoodLog!$A$1:$Z$10001,13,0)</f>
        <v>0</v>
      </c>
      <c r="U34" s="72" t="n">
        <f aca="false">VLOOKUP($A34,FoodLog!$A$1:$Z$10001,14,0)</f>
        <v>0</v>
      </c>
      <c r="V34" s="72" t="n">
        <f aca="false">VLOOKUP($A34,FoodLog!$A$1:$Z$10001,15,0)</f>
        <v>0</v>
      </c>
      <c r="W34" s="72" t="n">
        <f aca="false">VLOOKUP($A34,FoodLog!$A$1:$Z$10001,16,0)</f>
        <v>568.373352586937</v>
      </c>
      <c r="X34" s="72" t="n">
        <f aca="false">VLOOKUP($A34,FoodLog!$A$1:$Z$10001,17,0)</f>
        <v>80</v>
      </c>
      <c r="Y34" s="72" t="n">
        <f aca="false">VLOOKUP($A34,FoodLog!$A$1:$Z$10001,18,0)</f>
        <v>482.474652711422</v>
      </c>
      <c r="Z34" s="72" t="n">
        <f aca="false">VLOOKUP($A34,FoodLog!$A$1:$Z$10001,19,0)</f>
        <v>1130.84800529836</v>
      </c>
      <c r="AA34" s="64" t="n">
        <f aca="false">MIN($H34,($H34+Z34))/3500</f>
        <v>0.355691388058116</v>
      </c>
      <c r="AB34" s="65" t="n">
        <f aca="false">Scale!C34</f>
        <v>0</v>
      </c>
    </row>
    <row r="35" customFormat="false" ht="13.8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190.576342687598</v>
      </c>
      <c r="D35" s="69" t="n">
        <f aca="false">$D$3</f>
        <v>150.77332897232</v>
      </c>
      <c r="E35" s="70" t="n">
        <f aca="false">C35-D35</f>
        <v>39.8030137152775</v>
      </c>
      <c r="F35" s="58"/>
      <c r="G35" s="71" t="n">
        <f aca="false">C35*TDEE!$B$5</f>
        <v>2371.3419945104</v>
      </c>
      <c r="H35" s="69" t="n">
        <f aca="false">$E35*31</f>
        <v>1233.8934251736</v>
      </c>
      <c r="I35" s="69" t="n">
        <f aca="false">$G35-$H35</f>
        <v>1137.4485693368</v>
      </c>
      <c r="J35" s="60" t="n">
        <f aca="false">H35/3500</f>
        <v>0.35254097862103</v>
      </c>
      <c r="K35" s="69" t="n">
        <f aca="false">N35/9</f>
        <v>63.8859907361531</v>
      </c>
      <c r="L35" s="69" t="n">
        <v>20</v>
      </c>
      <c r="M35" s="56" t="n">
        <f aca="false">Protein_Amt!$B$6</f>
        <v>120.618663177856</v>
      </c>
      <c r="N35" s="69" t="n">
        <f aca="false">MAX(0,I35-(O35+P35))</f>
        <v>574.973916625378</v>
      </c>
      <c r="O35" s="69" t="n">
        <f aca="false">4*L35</f>
        <v>80</v>
      </c>
      <c r="P35" s="69" t="n">
        <f aca="false">4*M35</f>
        <v>482.474652711422</v>
      </c>
      <c r="Q35" s="70" t="n">
        <f aca="false">SUM(N35:P35)</f>
        <v>1137.4485693368</v>
      </c>
      <c r="S35" s="72" t="n">
        <f aca="false">VLOOKUP($A35,FoodLog!$A$1:$Z$10001,12,0)</f>
        <v>0</v>
      </c>
      <c r="T35" s="72" t="n">
        <f aca="false">VLOOKUP($A35,FoodLog!$A$1:$Z$10001,13,0)</f>
        <v>0</v>
      </c>
      <c r="U35" s="72" t="n">
        <f aca="false">VLOOKUP($A35,FoodLog!$A$1:$Z$10001,14,0)</f>
        <v>0</v>
      </c>
      <c r="V35" s="72" t="n">
        <f aca="false">VLOOKUP($A35,FoodLog!$A$1:$Z$10001,15,0)</f>
        <v>0</v>
      </c>
      <c r="W35" s="72" t="n">
        <f aca="false">VLOOKUP($A35,FoodLog!$A$1:$Z$10001,16,0)</f>
        <v>574.973916625378</v>
      </c>
      <c r="X35" s="72" t="n">
        <f aca="false">VLOOKUP($A35,FoodLog!$A$1:$Z$10001,17,0)</f>
        <v>80</v>
      </c>
      <c r="Y35" s="72" t="n">
        <f aca="false">VLOOKUP($A35,FoodLog!$A$1:$Z$10001,18,0)</f>
        <v>482.474652711422</v>
      </c>
      <c r="Z35" s="72" t="n">
        <f aca="false">VLOOKUP($A35,FoodLog!$A$1:$Z$10001,19,0)</f>
        <v>1137.4485693368</v>
      </c>
      <c r="AA35" s="64" t="n">
        <f aca="false">MIN($H35,($H35+Z35))/3500</f>
        <v>0.35254097862103</v>
      </c>
      <c r="AB35" s="65" t="n">
        <f aca="false">Scale!C35</f>
        <v>0</v>
      </c>
    </row>
    <row r="36" customFormat="false" ht="13.8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190.223801708977</v>
      </c>
      <c r="D36" s="69" t="n">
        <f aca="false">$D$3</f>
        <v>150.77332897232</v>
      </c>
      <c r="E36" s="70" t="n">
        <f aca="false">C36-D36</f>
        <v>39.4504727366565</v>
      </c>
      <c r="F36" s="58"/>
      <c r="G36" s="71" t="n">
        <f aca="false">C36*TDEE!$B$5</f>
        <v>2366.95532607297</v>
      </c>
      <c r="H36" s="69" t="n">
        <f aca="false">$E36*31</f>
        <v>1222.96465483635</v>
      </c>
      <c r="I36" s="69" t="n">
        <f aca="false">$G36-$H36</f>
        <v>1143.99067123661</v>
      </c>
      <c r="J36" s="60" t="n">
        <f aca="false">H36/3500</f>
        <v>0.349418472810386</v>
      </c>
      <c r="K36" s="69" t="n">
        <f aca="false">N36/9</f>
        <v>64.6128909472436</v>
      </c>
      <c r="L36" s="69" t="n">
        <v>20</v>
      </c>
      <c r="M36" s="56" t="n">
        <f aca="false">Protein_Amt!$B$6</f>
        <v>120.618663177856</v>
      </c>
      <c r="N36" s="69" t="n">
        <f aca="false">MAX(0,I36-(O36+P36))</f>
        <v>581.516018525193</v>
      </c>
      <c r="O36" s="69" t="n">
        <f aca="false">4*L36</f>
        <v>80</v>
      </c>
      <c r="P36" s="69" t="n">
        <f aca="false">4*M36</f>
        <v>482.474652711422</v>
      </c>
      <c r="Q36" s="70" t="n">
        <f aca="false">SUM(N36:P36)</f>
        <v>1143.99067123661</v>
      </c>
      <c r="S36" s="72" t="n">
        <f aca="false">VLOOKUP($A36,FoodLog!$A$1:$Z$10001,12,0)</f>
        <v>0</v>
      </c>
      <c r="T36" s="72" t="n">
        <f aca="false">VLOOKUP($A36,FoodLog!$A$1:$Z$10001,13,0)</f>
        <v>0</v>
      </c>
      <c r="U36" s="72" t="n">
        <f aca="false">VLOOKUP($A36,FoodLog!$A$1:$Z$10001,14,0)</f>
        <v>0</v>
      </c>
      <c r="V36" s="72" t="n">
        <f aca="false">VLOOKUP($A36,FoodLog!$A$1:$Z$10001,15,0)</f>
        <v>0</v>
      </c>
      <c r="W36" s="72" t="n">
        <f aca="false">VLOOKUP($A36,FoodLog!$A$1:$Z$10001,16,0)</f>
        <v>581.516018525193</v>
      </c>
      <c r="X36" s="72" t="n">
        <f aca="false">VLOOKUP($A36,FoodLog!$A$1:$Z$10001,17,0)</f>
        <v>80</v>
      </c>
      <c r="Y36" s="72" t="n">
        <f aca="false">VLOOKUP($A36,FoodLog!$A$1:$Z$10001,18,0)</f>
        <v>482.474652711422</v>
      </c>
      <c r="Z36" s="72" t="n">
        <f aca="false">VLOOKUP($A36,FoodLog!$A$1:$Z$10001,19,0)</f>
        <v>1143.99067123661</v>
      </c>
      <c r="AA36" s="64" t="n">
        <f aca="false">MIN($H36,($H36+Z36))/3500</f>
        <v>0.349418472810386</v>
      </c>
      <c r="AB36" s="65" t="n">
        <f aca="false">Scale!C36</f>
        <v>0</v>
      </c>
    </row>
    <row r="37" customFormat="false" ht="13.8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189.874383236166</v>
      </c>
      <c r="D37" s="69" t="n">
        <f aca="false">$D$3</f>
        <v>150.77332897232</v>
      </c>
      <c r="E37" s="70" t="n">
        <f aca="false">C37-D37</f>
        <v>39.1010542638461</v>
      </c>
      <c r="F37" s="58"/>
      <c r="G37" s="71" t="n">
        <f aca="false">C37*TDEE!$B$5</f>
        <v>2362.60751098455</v>
      </c>
      <c r="H37" s="69" t="n">
        <f aca="false">$E37*31</f>
        <v>1212.13268217923</v>
      </c>
      <c r="I37" s="69" t="n">
        <f aca="false">$G37-$H37</f>
        <v>1150.47482880532</v>
      </c>
      <c r="J37" s="60" t="n">
        <f aca="false">H37/3500</f>
        <v>0.34632362347978</v>
      </c>
      <c r="K37" s="69" t="n">
        <f aca="false">N37/9</f>
        <v>65.3333528993217</v>
      </c>
      <c r="L37" s="69" t="n">
        <v>20</v>
      </c>
      <c r="M37" s="56" t="n">
        <f aca="false">Protein_Amt!$B$6</f>
        <v>120.618663177856</v>
      </c>
      <c r="N37" s="69" t="n">
        <f aca="false">MAX(0,I37-(O37+P37))</f>
        <v>588.000176093895</v>
      </c>
      <c r="O37" s="69" t="n">
        <f aca="false">4*L37</f>
        <v>80</v>
      </c>
      <c r="P37" s="69" t="n">
        <f aca="false">4*M37</f>
        <v>482.474652711422</v>
      </c>
      <c r="Q37" s="70" t="n">
        <f aca="false">SUM(N37:P37)</f>
        <v>1150.47482880532</v>
      </c>
      <c r="S37" s="72" t="n">
        <f aca="false">VLOOKUP($A37,FoodLog!$A$1:$Z$10001,12,0)</f>
        <v>0</v>
      </c>
      <c r="T37" s="72" t="n">
        <f aca="false">VLOOKUP($A37,FoodLog!$A$1:$Z$10001,13,0)</f>
        <v>0</v>
      </c>
      <c r="U37" s="72" t="n">
        <f aca="false">VLOOKUP($A37,FoodLog!$A$1:$Z$10001,14,0)</f>
        <v>0</v>
      </c>
      <c r="V37" s="72" t="n">
        <f aca="false">VLOOKUP($A37,FoodLog!$A$1:$Z$10001,15,0)</f>
        <v>0</v>
      </c>
      <c r="W37" s="72" t="n">
        <f aca="false">VLOOKUP($A37,FoodLog!$A$1:$Z$10001,16,0)</f>
        <v>588.000176093895</v>
      </c>
      <c r="X37" s="72" t="n">
        <f aca="false">VLOOKUP($A37,FoodLog!$A$1:$Z$10001,17,0)</f>
        <v>80</v>
      </c>
      <c r="Y37" s="72" t="n">
        <f aca="false">VLOOKUP($A37,FoodLog!$A$1:$Z$10001,18,0)</f>
        <v>482.474652711422</v>
      </c>
      <c r="Z37" s="72" t="n">
        <f aca="false">VLOOKUP($A37,FoodLog!$A$1:$Z$10001,19,0)</f>
        <v>1150.47482880532</v>
      </c>
      <c r="AA37" s="64" t="n">
        <f aca="false">MIN($H37,($H37+Z37))/3500</f>
        <v>0.34632362347978</v>
      </c>
      <c r="AB37" s="65" t="n">
        <f aca="false">Scale!C37</f>
        <v>0</v>
      </c>
    </row>
    <row r="38" customFormat="false" ht="13.8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189.528059612686</v>
      </c>
      <c r="D38" s="69" t="n">
        <f aca="false">$D$3</f>
        <v>150.77332897232</v>
      </c>
      <c r="E38" s="70" t="n">
        <f aca="false">C38-D38</f>
        <v>38.7547306403663</v>
      </c>
      <c r="F38" s="58"/>
      <c r="G38" s="71" t="n">
        <f aca="false">C38*TDEE!$B$5</f>
        <v>2358.29820511548</v>
      </c>
      <c r="H38" s="69" t="n">
        <f aca="false">$E38*31</f>
        <v>1201.39664985136</v>
      </c>
      <c r="I38" s="69" t="n">
        <f aca="false">$G38-$H38</f>
        <v>1156.90155526412</v>
      </c>
      <c r="J38" s="60" t="n">
        <f aca="false">H38/3500</f>
        <v>0.343256185671816</v>
      </c>
      <c r="K38" s="69" t="n">
        <f aca="false">N38/9</f>
        <v>66.047433616967</v>
      </c>
      <c r="L38" s="69" t="n">
        <v>20</v>
      </c>
      <c r="M38" s="56" t="n">
        <f aca="false">Protein_Amt!$B$6</f>
        <v>120.618663177856</v>
      </c>
      <c r="N38" s="69" t="n">
        <f aca="false">MAX(0,I38-(O38+P38))</f>
        <v>594.426902552703</v>
      </c>
      <c r="O38" s="69" t="n">
        <f aca="false">4*L38</f>
        <v>80</v>
      </c>
      <c r="P38" s="69" t="n">
        <f aca="false">4*M38</f>
        <v>482.474652711422</v>
      </c>
      <c r="Q38" s="70" t="n">
        <f aca="false">SUM(N38:P38)</f>
        <v>1156.90155526412</v>
      </c>
      <c r="S38" s="72" t="n">
        <f aca="false">VLOOKUP($A38,FoodLog!$A$1:$Z$10001,12,0)</f>
        <v>0</v>
      </c>
      <c r="T38" s="72" t="n">
        <f aca="false">VLOOKUP($A38,FoodLog!$A$1:$Z$10001,13,0)</f>
        <v>0</v>
      </c>
      <c r="U38" s="72" t="n">
        <f aca="false">VLOOKUP($A38,FoodLog!$A$1:$Z$10001,14,0)</f>
        <v>0</v>
      </c>
      <c r="V38" s="72" t="n">
        <f aca="false">VLOOKUP($A38,FoodLog!$A$1:$Z$10001,15,0)</f>
        <v>0</v>
      </c>
      <c r="W38" s="72" t="n">
        <f aca="false">VLOOKUP($A38,FoodLog!$A$1:$Z$10001,16,0)</f>
        <v>594.426902552703</v>
      </c>
      <c r="X38" s="72" t="n">
        <f aca="false">VLOOKUP($A38,FoodLog!$A$1:$Z$10001,17,0)</f>
        <v>80</v>
      </c>
      <c r="Y38" s="72" t="n">
        <f aca="false">VLOOKUP($A38,FoodLog!$A$1:$Z$10001,18,0)</f>
        <v>482.474652711422</v>
      </c>
      <c r="Z38" s="72" t="n">
        <f aca="false">VLOOKUP($A38,FoodLog!$A$1:$Z$10001,19,0)</f>
        <v>1156.90155526412</v>
      </c>
      <c r="AA38" s="64" t="n">
        <f aca="false">MIN($H38,($H38+Z38))/3500</f>
        <v>0.343256185671816</v>
      </c>
      <c r="AB38" s="65" t="n">
        <f aca="false">Scale!C38</f>
        <v>0</v>
      </c>
    </row>
    <row r="39" customFormat="false" ht="13.8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189.184803427015</v>
      </c>
      <c r="D39" s="69" t="n">
        <f aca="false">$D$3</f>
        <v>150.77332897232</v>
      </c>
      <c r="E39" s="70" t="n">
        <f aca="false">C39-D39</f>
        <v>38.4114744546945</v>
      </c>
      <c r="F39" s="58"/>
      <c r="G39" s="71" t="n">
        <f aca="false">C39*TDEE!$B$5</f>
        <v>2354.02706738411</v>
      </c>
      <c r="H39" s="69" t="n">
        <f aca="false">$E39*31</f>
        <v>1190.75570809553</v>
      </c>
      <c r="I39" s="69" t="n">
        <f aca="false">$G39-$H39</f>
        <v>1163.27135928858</v>
      </c>
      <c r="J39" s="60" t="n">
        <f aca="false">H39/3500</f>
        <v>0.340215916598723</v>
      </c>
      <c r="K39" s="69" t="n">
        <f aca="false">N39/9</f>
        <v>66.7551896196847</v>
      </c>
      <c r="L39" s="69" t="n">
        <v>20</v>
      </c>
      <c r="M39" s="56" t="n">
        <f aca="false">Protein_Amt!$B$6</f>
        <v>120.618663177856</v>
      </c>
      <c r="N39" s="69" t="n">
        <f aca="false">MAX(0,I39-(O39+P39))</f>
        <v>600.796706577162</v>
      </c>
      <c r="O39" s="69" t="n">
        <f aca="false">4*L39</f>
        <v>80</v>
      </c>
      <c r="P39" s="69" t="n">
        <f aca="false">4*M39</f>
        <v>482.474652711422</v>
      </c>
      <c r="Q39" s="70" t="n">
        <f aca="false">SUM(N39:P39)</f>
        <v>1163.27135928858</v>
      </c>
      <c r="S39" s="72" t="n">
        <f aca="false">VLOOKUP($A39,FoodLog!$A$1:$Z$10001,12,0)</f>
        <v>0</v>
      </c>
      <c r="T39" s="72" t="n">
        <f aca="false">VLOOKUP($A39,FoodLog!$A$1:$Z$10001,13,0)</f>
        <v>0</v>
      </c>
      <c r="U39" s="72" t="n">
        <f aca="false">VLOOKUP($A39,FoodLog!$A$1:$Z$10001,14,0)</f>
        <v>0</v>
      </c>
      <c r="V39" s="72" t="n">
        <f aca="false">VLOOKUP($A39,FoodLog!$A$1:$Z$10001,15,0)</f>
        <v>0</v>
      </c>
      <c r="W39" s="72" t="n">
        <f aca="false">VLOOKUP($A39,FoodLog!$A$1:$Z$10001,16,0)</f>
        <v>600.796706577162</v>
      </c>
      <c r="X39" s="72" t="n">
        <f aca="false">VLOOKUP($A39,FoodLog!$A$1:$Z$10001,17,0)</f>
        <v>80</v>
      </c>
      <c r="Y39" s="72" t="n">
        <f aca="false">VLOOKUP($A39,FoodLog!$A$1:$Z$10001,18,0)</f>
        <v>482.474652711422</v>
      </c>
      <c r="Z39" s="72" t="n">
        <f aca="false">VLOOKUP($A39,FoodLog!$A$1:$Z$10001,19,0)</f>
        <v>1163.27135928858</v>
      </c>
      <c r="AA39" s="64" t="n">
        <f aca="false">MIN($H39,($H39+Z39))/3500</f>
        <v>0.340215916598723</v>
      </c>
      <c r="AB39" s="65" t="n">
        <f aca="false">Scale!C39</f>
        <v>0</v>
      </c>
    </row>
    <row r="40" customFormat="false" ht="13.8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188.844587510416</v>
      </c>
      <c r="D40" s="69" t="n">
        <f aca="false">$D$3</f>
        <v>150.77332897232</v>
      </c>
      <c r="E40" s="70" t="n">
        <f aca="false">C40-D40</f>
        <v>38.0712585380958</v>
      </c>
      <c r="F40" s="58"/>
      <c r="G40" s="71" t="n">
        <f aca="false">C40*TDEE!$B$5</f>
        <v>2349.7937597298</v>
      </c>
      <c r="H40" s="69" t="n">
        <f aca="false">$E40*31</f>
        <v>1180.20901468097</v>
      </c>
      <c r="I40" s="69" t="n">
        <f aca="false">$G40-$H40</f>
        <v>1169.58474504883</v>
      </c>
      <c r="J40" s="60" t="n">
        <f aca="false">H40/3500</f>
        <v>0.337202575623134</v>
      </c>
      <c r="K40" s="69" t="n">
        <f aca="false">N40/9</f>
        <v>67.4566769263782</v>
      </c>
      <c r="L40" s="69" t="n">
        <v>20</v>
      </c>
      <c r="M40" s="56" t="n">
        <f aca="false">Protein_Amt!$B$6</f>
        <v>120.618663177856</v>
      </c>
      <c r="N40" s="69" t="n">
        <f aca="false">MAX(0,I40-(O40+P40))</f>
        <v>607.110092337404</v>
      </c>
      <c r="O40" s="69" t="n">
        <f aca="false">4*L40</f>
        <v>80</v>
      </c>
      <c r="P40" s="69" t="n">
        <f aca="false">4*M40</f>
        <v>482.474652711422</v>
      </c>
      <c r="Q40" s="70" t="n">
        <f aca="false">SUM(N40:P40)</f>
        <v>1169.58474504883</v>
      </c>
      <c r="S40" s="72" t="n">
        <f aca="false">VLOOKUP($A40,FoodLog!$A$1:$Z$10001,12,0)</f>
        <v>0</v>
      </c>
      <c r="T40" s="72" t="n">
        <f aca="false">VLOOKUP($A40,FoodLog!$A$1:$Z$10001,13,0)</f>
        <v>0</v>
      </c>
      <c r="U40" s="72" t="n">
        <f aca="false">VLOOKUP($A40,FoodLog!$A$1:$Z$10001,14,0)</f>
        <v>0</v>
      </c>
      <c r="V40" s="72" t="n">
        <f aca="false">VLOOKUP($A40,FoodLog!$A$1:$Z$10001,15,0)</f>
        <v>0</v>
      </c>
      <c r="W40" s="72" t="n">
        <f aca="false">VLOOKUP($A40,FoodLog!$A$1:$Z$10001,16,0)</f>
        <v>607.110092337404</v>
      </c>
      <c r="X40" s="72" t="n">
        <f aca="false">VLOOKUP($A40,FoodLog!$A$1:$Z$10001,17,0)</f>
        <v>80</v>
      </c>
      <c r="Y40" s="72" t="n">
        <f aca="false">VLOOKUP($A40,FoodLog!$A$1:$Z$10001,18,0)</f>
        <v>482.474652711422</v>
      </c>
      <c r="Z40" s="72" t="n">
        <f aca="false">VLOOKUP($A40,FoodLog!$A$1:$Z$10001,19,0)</f>
        <v>1169.58474504883</v>
      </c>
      <c r="AA40" s="64" t="n">
        <f aca="false">MIN($H40,($H40+Z40))/3500</f>
        <v>0.337202575623134</v>
      </c>
      <c r="AB40" s="65" t="n">
        <f aca="false">Scale!C40</f>
        <v>0</v>
      </c>
    </row>
    <row r="41" customFormat="false" ht="13.8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188.507384934793</v>
      </c>
      <c r="D41" s="69" t="n">
        <f aca="false">$D$3</f>
        <v>150.77332897232</v>
      </c>
      <c r="E41" s="70" t="n">
        <f aca="false">C41-D41</f>
        <v>37.7340559624727</v>
      </c>
      <c r="F41" s="58"/>
      <c r="G41" s="71" t="n">
        <f aca="false">C41*TDEE!$B$5</f>
        <v>2345.59794708613</v>
      </c>
      <c r="H41" s="69" t="n">
        <f aca="false">$E41*31</f>
        <v>1169.75573483665</v>
      </c>
      <c r="I41" s="69" t="n">
        <f aca="false">$G41-$H41</f>
        <v>1175.84221224948</v>
      </c>
      <c r="J41" s="60" t="n">
        <f aca="false">H41/3500</f>
        <v>0.334215924239044</v>
      </c>
      <c r="K41" s="69" t="n">
        <f aca="false">N41/9</f>
        <v>68.151951059784</v>
      </c>
      <c r="L41" s="69" t="n">
        <v>20</v>
      </c>
      <c r="M41" s="56" t="n">
        <f aca="false">Protein_Amt!$B$6</f>
        <v>120.618663177856</v>
      </c>
      <c r="N41" s="69" t="n">
        <f aca="false">MAX(0,I41-(O41+P41))</f>
        <v>613.367559538056</v>
      </c>
      <c r="O41" s="69" t="n">
        <f aca="false">4*L41</f>
        <v>80</v>
      </c>
      <c r="P41" s="69" t="n">
        <f aca="false">4*M41</f>
        <v>482.474652711422</v>
      </c>
      <c r="Q41" s="70" t="n">
        <f aca="false">SUM(N41:P41)</f>
        <v>1175.84221224948</v>
      </c>
      <c r="S41" s="72" t="n">
        <f aca="false">VLOOKUP($A41,FoodLog!$A$1:$Z$10001,12,0)</f>
        <v>0</v>
      </c>
      <c r="T41" s="72" t="n">
        <f aca="false">VLOOKUP($A41,FoodLog!$A$1:$Z$10001,13,0)</f>
        <v>0</v>
      </c>
      <c r="U41" s="72" t="n">
        <f aca="false">VLOOKUP($A41,FoodLog!$A$1:$Z$10001,14,0)</f>
        <v>0</v>
      </c>
      <c r="V41" s="72" t="n">
        <f aca="false">VLOOKUP($A41,FoodLog!$A$1:$Z$10001,15,0)</f>
        <v>0</v>
      </c>
      <c r="W41" s="72" t="n">
        <f aca="false">VLOOKUP($A41,FoodLog!$A$1:$Z$10001,16,0)</f>
        <v>613.367559538056</v>
      </c>
      <c r="X41" s="72" t="n">
        <f aca="false">VLOOKUP($A41,FoodLog!$A$1:$Z$10001,17,0)</f>
        <v>80</v>
      </c>
      <c r="Y41" s="72" t="n">
        <f aca="false">VLOOKUP($A41,FoodLog!$A$1:$Z$10001,18,0)</f>
        <v>482.474652711422</v>
      </c>
      <c r="Z41" s="72" t="n">
        <f aca="false">VLOOKUP($A41,FoodLog!$A$1:$Z$10001,19,0)</f>
        <v>1175.84221224948</v>
      </c>
      <c r="AA41" s="64" t="n">
        <f aca="false">MIN($H41,($H41+Z41))/3500</f>
        <v>0.334215924239044</v>
      </c>
      <c r="AB41" s="65" t="n">
        <f aca="false">Scale!C41</f>
        <v>0</v>
      </c>
    </row>
    <row r="42" customFormat="false" ht="13.8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188.173169010554</v>
      </c>
      <c r="D42" s="69" t="n">
        <f aca="false">$D$3</f>
        <v>150.77332897232</v>
      </c>
      <c r="E42" s="70" t="n">
        <f aca="false">C42-D42</f>
        <v>37.3998400382336</v>
      </c>
      <c r="F42" s="58"/>
      <c r="G42" s="71" t="n">
        <f aca="false">C42*TDEE!$B$5</f>
        <v>2341.43929735445</v>
      </c>
      <c r="H42" s="69" t="n">
        <f aca="false">$E42*31</f>
        <v>1159.39504118524</v>
      </c>
      <c r="I42" s="69" t="n">
        <f aca="false">$G42-$H42</f>
        <v>1182.04425616921</v>
      </c>
      <c r="J42" s="60" t="n">
        <f aca="false">H42/3500</f>
        <v>0.331255726052926</v>
      </c>
      <c r="K42" s="69" t="n">
        <f aca="false">N42/9</f>
        <v>68.8410670508652</v>
      </c>
      <c r="L42" s="69" t="n">
        <v>20</v>
      </c>
      <c r="M42" s="56" t="n">
        <f aca="false">Protein_Amt!$B$6</f>
        <v>120.618663177856</v>
      </c>
      <c r="N42" s="69" t="n">
        <f aca="false">MAX(0,I42-(O42+P42))</f>
        <v>619.569603457787</v>
      </c>
      <c r="O42" s="69" t="n">
        <f aca="false">4*L42</f>
        <v>80</v>
      </c>
      <c r="P42" s="69" t="n">
        <f aca="false">4*M42</f>
        <v>482.474652711422</v>
      </c>
      <c r="Q42" s="70" t="n">
        <f aca="false">SUM(N42:P42)</f>
        <v>1182.04425616921</v>
      </c>
      <c r="S42" s="72" t="n">
        <f aca="false">VLOOKUP($A42,FoodLog!$A$1:$Z$10001,12,0)</f>
        <v>0</v>
      </c>
      <c r="T42" s="72" t="n">
        <f aca="false">VLOOKUP($A42,FoodLog!$A$1:$Z$10001,13,0)</f>
        <v>0</v>
      </c>
      <c r="U42" s="72" t="n">
        <f aca="false">VLOOKUP($A42,FoodLog!$A$1:$Z$10001,14,0)</f>
        <v>0</v>
      </c>
      <c r="V42" s="72" t="n">
        <f aca="false">VLOOKUP($A42,FoodLog!$A$1:$Z$10001,15,0)</f>
        <v>0</v>
      </c>
      <c r="W42" s="72" t="n">
        <f aca="false">VLOOKUP($A42,FoodLog!$A$1:$Z$10001,16,0)</f>
        <v>619.569603457787</v>
      </c>
      <c r="X42" s="72" t="n">
        <f aca="false">VLOOKUP($A42,FoodLog!$A$1:$Z$10001,17,0)</f>
        <v>80</v>
      </c>
      <c r="Y42" s="72" t="n">
        <f aca="false">VLOOKUP($A42,FoodLog!$A$1:$Z$10001,18,0)</f>
        <v>482.474652711422</v>
      </c>
      <c r="Z42" s="72" t="n">
        <f aca="false">VLOOKUP($A42,FoodLog!$A$1:$Z$10001,19,0)</f>
        <v>1182.04425616921</v>
      </c>
      <c r="AA42" s="64" t="n">
        <f aca="false">MIN($H42,($H42+Z42))/3500</f>
        <v>0.331255726052926</v>
      </c>
      <c r="AB42" s="65" t="n">
        <f aca="false">Scale!C42</f>
        <v>0</v>
      </c>
    </row>
    <row r="43" customFormat="false" ht="13.8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187.841913284501</v>
      </c>
      <c r="D43" s="69" t="n">
        <f aca="false">$D$3</f>
        <v>150.77332897232</v>
      </c>
      <c r="E43" s="70" t="n">
        <f aca="false">C43-D43</f>
        <v>37.0685843121807</v>
      </c>
      <c r="F43" s="58"/>
      <c r="G43" s="71" t="n">
        <f aca="false">C43*TDEE!$B$5</f>
        <v>2337.31748137754</v>
      </c>
      <c r="H43" s="69" t="n">
        <f aca="false">$E43*31</f>
        <v>1149.1261136776</v>
      </c>
      <c r="I43" s="69" t="n">
        <f aca="false">$G43-$H43</f>
        <v>1188.19136769994</v>
      </c>
      <c r="J43" s="60" t="n">
        <f aca="false">H43/3500</f>
        <v>0.328321746765029</v>
      </c>
      <c r="K43" s="69" t="n">
        <f aca="false">N43/9</f>
        <v>69.5240794431683</v>
      </c>
      <c r="L43" s="69" t="n">
        <v>20</v>
      </c>
      <c r="M43" s="56" t="n">
        <f aca="false">Protein_Amt!$B$6</f>
        <v>120.618663177856</v>
      </c>
      <c r="N43" s="69" t="n">
        <f aca="false">MAX(0,I43-(O43+P43))</f>
        <v>625.716714988514</v>
      </c>
      <c r="O43" s="69" t="n">
        <f aca="false">4*L43</f>
        <v>80</v>
      </c>
      <c r="P43" s="69" t="n">
        <f aca="false">4*M43</f>
        <v>482.474652711422</v>
      </c>
      <c r="Q43" s="70" t="n">
        <f aca="false">SUM(N43:P43)</f>
        <v>1188.19136769994</v>
      </c>
      <c r="S43" s="72" t="n">
        <f aca="false">VLOOKUP($A43,FoodLog!$A$1:$Z$10001,12,0)</f>
        <v>0</v>
      </c>
      <c r="T43" s="72" t="n">
        <f aca="false">VLOOKUP($A43,FoodLog!$A$1:$Z$10001,13,0)</f>
        <v>0</v>
      </c>
      <c r="U43" s="72" t="n">
        <f aca="false">VLOOKUP($A43,FoodLog!$A$1:$Z$10001,14,0)</f>
        <v>0</v>
      </c>
      <c r="V43" s="72" t="n">
        <f aca="false">VLOOKUP($A43,FoodLog!$A$1:$Z$10001,15,0)</f>
        <v>0</v>
      </c>
      <c r="W43" s="72" t="n">
        <f aca="false">VLOOKUP($A43,FoodLog!$A$1:$Z$10001,16,0)</f>
        <v>625.716714988514</v>
      </c>
      <c r="X43" s="72" t="n">
        <f aca="false">VLOOKUP($A43,FoodLog!$A$1:$Z$10001,17,0)</f>
        <v>80</v>
      </c>
      <c r="Y43" s="72" t="n">
        <f aca="false">VLOOKUP($A43,FoodLog!$A$1:$Z$10001,18,0)</f>
        <v>482.474652711422</v>
      </c>
      <c r="Z43" s="72" t="n">
        <f aca="false">VLOOKUP($A43,FoodLog!$A$1:$Z$10001,19,0)</f>
        <v>1188.19136769994</v>
      </c>
      <c r="AA43" s="64" t="n">
        <f aca="false">MIN($H43,($H43+Z43))/3500</f>
        <v>0.328321746765029</v>
      </c>
      <c r="AB43" s="65" t="n">
        <f aca="false">Scale!C43</f>
        <v>0</v>
      </c>
    </row>
    <row r="44" customFormat="false" ht="13.8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187.513591537736</v>
      </c>
      <c r="D44" s="69" t="n">
        <f aca="false">$D$3</f>
        <v>150.77332897232</v>
      </c>
      <c r="E44" s="70" t="n">
        <f aca="false">C44-D44</f>
        <v>36.7402625654157</v>
      </c>
      <c r="F44" s="58"/>
      <c r="G44" s="71" t="n">
        <f aca="false">C44*TDEE!$B$5</f>
        <v>2333.23217291356</v>
      </c>
      <c r="H44" s="69" t="n">
        <f aca="false">$E44*31</f>
        <v>1138.94813952789</v>
      </c>
      <c r="I44" s="69" t="n">
        <f aca="false">$G44-$H44</f>
        <v>1194.28403338568</v>
      </c>
      <c r="J44" s="60" t="n">
        <f aca="false">H44/3500</f>
        <v>0.325413754150825</v>
      </c>
      <c r="K44" s="69" t="n">
        <f aca="false">N44/9</f>
        <v>70.2010422971395</v>
      </c>
      <c r="L44" s="69" t="n">
        <v>20</v>
      </c>
      <c r="M44" s="56" t="n">
        <f aca="false">Protein_Amt!$B$6</f>
        <v>120.618663177856</v>
      </c>
      <c r="N44" s="69" t="n">
        <f aca="false">MAX(0,I44-(O44+P44))</f>
        <v>631.809380674256</v>
      </c>
      <c r="O44" s="69" t="n">
        <f aca="false">4*L44</f>
        <v>80</v>
      </c>
      <c r="P44" s="69" t="n">
        <f aca="false">4*M44</f>
        <v>482.474652711422</v>
      </c>
      <c r="Q44" s="70" t="n">
        <f aca="false">SUM(N44:P44)</f>
        <v>1194.28403338568</v>
      </c>
      <c r="S44" s="72" t="n">
        <f aca="false">VLOOKUP($A44,FoodLog!$A$1:$Z$10001,12,0)</f>
        <v>0</v>
      </c>
      <c r="T44" s="72" t="n">
        <f aca="false">VLOOKUP($A44,FoodLog!$A$1:$Z$10001,13,0)</f>
        <v>0</v>
      </c>
      <c r="U44" s="72" t="n">
        <f aca="false">VLOOKUP($A44,FoodLog!$A$1:$Z$10001,14,0)</f>
        <v>0</v>
      </c>
      <c r="V44" s="72" t="n">
        <f aca="false">VLOOKUP($A44,FoodLog!$A$1:$Z$10001,15,0)</f>
        <v>0</v>
      </c>
      <c r="W44" s="72" t="n">
        <f aca="false">VLOOKUP($A44,FoodLog!$A$1:$Z$10001,16,0)</f>
        <v>631.809380674256</v>
      </c>
      <c r="X44" s="72" t="n">
        <f aca="false">VLOOKUP($A44,FoodLog!$A$1:$Z$10001,17,0)</f>
        <v>80</v>
      </c>
      <c r="Y44" s="72" t="n">
        <f aca="false">VLOOKUP($A44,FoodLog!$A$1:$Z$10001,18,0)</f>
        <v>482.474652711422</v>
      </c>
      <c r="Z44" s="72" t="n">
        <f aca="false">VLOOKUP($A44,FoodLog!$A$1:$Z$10001,19,0)</f>
        <v>1194.28403338568</v>
      </c>
      <c r="AA44" s="64" t="n">
        <f aca="false">MIN($H44,($H44+Z44))/3500</f>
        <v>0.325413754150825</v>
      </c>
      <c r="AB44" s="65" t="n">
        <f aca="false">Scale!C44</f>
        <v>0</v>
      </c>
    </row>
    <row r="45" customFormat="false" ht="13.8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187.188177783585</v>
      </c>
      <c r="D45" s="69" t="n">
        <f aca="false">$D$3</f>
        <v>150.77332897232</v>
      </c>
      <c r="E45" s="70" t="n">
        <f aca="false">C45-D45</f>
        <v>36.4148488112649</v>
      </c>
      <c r="F45" s="58"/>
      <c r="G45" s="71" t="n">
        <f aca="false">C45*TDEE!$B$5</f>
        <v>2329.18304861027</v>
      </c>
      <c r="H45" s="69" t="n">
        <f aca="false">$E45*31</f>
        <v>1128.86031314921</v>
      </c>
      <c r="I45" s="69" t="n">
        <f aca="false">$G45-$H45</f>
        <v>1200.32273546106</v>
      </c>
      <c r="J45" s="60" t="n">
        <f aca="false">H45/3500</f>
        <v>0.322531518042632</v>
      </c>
      <c r="K45" s="69" t="n">
        <f aca="false">N45/9</f>
        <v>70.8720091944042</v>
      </c>
      <c r="L45" s="69" t="n">
        <v>20</v>
      </c>
      <c r="M45" s="56" t="n">
        <f aca="false">Protein_Amt!$B$6</f>
        <v>120.618663177856</v>
      </c>
      <c r="N45" s="69" t="n">
        <f aca="false">MAX(0,I45-(O45+P45))</f>
        <v>637.848082749638</v>
      </c>
      <c r="O45" s="69" t="n">
        <f aca="false">4*L45</f>
        <v>80</v>
      </c>
      <c r="P45" s="69" t="n">
        <f aca="false">4*M45</f>
        <v>482.474652711422</v>
      </c>
      <c r="Q45" s="70" t="n">
        <f aca="false">SUM(N45:P45)</f>
        <v>1200.32273546106</v>
      </c>
      <c r="S45" s="72" t="n">
        <f aca="false">VLOOKUP($A45,FoodLog!$A$1:$Z$10001,12,0)</f>
        <v>0</v>
      </c>
      <c r="T45" s="72" t="n">
        <f aca="false">VLOOKUP($A45,FoodLog!$A$1:$Z$10001,13,0)</f>
        <v>0</v>
      </c>
      <c r="U45" s="72" t="n">
        <f aca="false">VLOOKUP($A45,FoodLog!$A$1:$Z$10001,14,0)</f>
        <v>0</v>
      </c>
      <c r="V45" s="72" t="n">
        <f aca="false">VLOOKUP($A45,FoodLog!$A$1:$Z$10001,15,0)</f>
        <v>0</v>
      </c>
      <c r="W45" s="72" t="n">
        <f aca="false">VLOOKUP($A45,FoodLog!$A$1:$Z$10001,16,0)</f>
        <v>637.848082749638</v>
      </c>
      <c r="X45" s="72" t="n">
        <f aca="false">VLOOKUP($A45,FoodLog!$A$1:$Z$10001,17,0)</f>
        <v>80</v>
      </c>
      <c r="Y45" s="72" t="n">
        <f aca="false">VLOOKUP($A45,FoodLog!$A$1:$Z$10001,18,0)</f>
        <v>482.474652711422</v>
      </c>
      <c r="Z45" s="72" t="n">
        <f aca="false">VLOOKUP($A45,FoodLog!$A$1:$Z$10001,19,0)</f>
        <v>1200.32273546106</v>
      </c>
      <c r="AA45" s="64" t="n">
        <f aca="false">MIN($H45,($H45+Z45))/3500</f>
        <v>0.322531518042632</v>
      </c>
      <c r="AB45" s="65" t="n">
        <f aca="false">Scale!C45</f>
        <v>0</v>
      </c>
    </row>
    <row r="46" customFormat="false" ht="13.8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186.865646265542</v>
      </c>
      <c r="D46" s="69" t="n">
        <f aca="false">$D$3</f>
        <v>150.77332897232</v>
      </c>
      <c r="E46" s="70" t="n">
        <f aca="false">C46-D46</f>
        <v>36.0923172932222</v>
      </c>
      <c r="F46" s="58"/>
      <c r="G46" s="71" t="n">
        <f aca="false">C46*TDEE!$B$5</f>
        <v>2325.16978797938</v>
      </c>
      <c r="H46" s="69" t="n">
        <f aca="false">$E46*31</f>
        <v>1118.86183608989</v>
      </c>
      <c r="I46" s="69" t="n">
        <f aca="false">$G46-$H46</f>
        <v>1206.30795188949</v>
      </c>
      <c r="J46" s="60" t="n">
        <f aca="false">H46/3500</f>
        <v>0.319674810311397</v>
      </c>
      <c r="K46" s="69" t="n">
        <f aca="false">N46/9</f>
        <v>71.5370332420074</v>
      </c>
      <c r="L46" s="69" t="n">
        <v>20</v>
      </c>
      <c r="M46" s="56" t="n">
        <f aca="false">Protein_Amt!$B$6</f>
        <v>120.618663177856</v>
      </c>
      <c r="N46" s="69" t="n">
        <f aca="false">MAX(0,I46-(O46+P46))</f>
        <v>643.833299178067</v>
      </c>
      <c r="O46" s="69" t="n">
        <f aca="false">4*L46</f>
        <v>80</v>
      </c>
      <c r="P46" s="69" t="n">
        <f aca="false">4*M46</f>
        <v>482.474652711422</v>
      </c>
      <c r="Q46" s="70" t="n">
        <f aca="false">SUM(N46:P46)</f>
        <v>1206.30795188949</v>
      </c>
      <c r="S46" s="72" t="n">
        <f aca="false">VLOOKUP($A46,FoodLog!$A$1:$Z$10001,12,0)</f>
        <v>0</v>
      </c>
      <c r="T46" s="72" t="n">
        <f aca="false">VLOOKUP($A46,FoodLog!$A$1:$Z$10001,13,0)</f>
        <v>0</v>
      </c>
      <c r="U46" s="72" t="n">
        <f aca="false">VLOOKUP($A46,FoodLog!$A$1:$Z$10001,14,0)</f>
        <v>0</v>
      </c>
      <c r="V46" s="72" t="n">
        <f aca="false">VLOOKUP($A46,FoodLog!$A$1:$Z$10001,15,0)</f>
        <v>0</v>
      </c>
      <c r="W46" s="72" t="n">
        <f aca="false">VLOOKUP($A46,FoodLog!$A$1:$Z$10001,16,0)</f>
        <v>643.833299178067</v>
      </c>
      <c r="X46" s="72" t="n">
        <f aca="false">VLOOKUP($A46,FoodLog!$A$1:$Z$10001,17,0)</f>
        <v>80</v>
      </c>
      <c r="Y46" s="72" t="n">
        <f aca="false">VLOOKUP($A46,FoodLog!$A$1:$Z$10001,18,0)</f>
        <v>482.474652711422</v>
      </c>
      <c r="Z46" s="72" t="n">
        <f aca="false">VLOOKUP($A46,FoodLog!$A$1:$Z$10001,19,0)</f>
        <v>1206.30795188949</v>
      </c>
      <c r="AA46" s="64" t="n">
        <f aca="false">MIN($H46,($H46+Z46))/3500</f>
        <v>0.319674810311397</v>
      </c>
      <c r="AB46" s="65" t="n">
        <f aca="false">Scale!C46</f>
        <v>0</v>
      </c>
    </row>
    <row r="47" customFormat="false" ht="13.8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186.545971455231</v>
      </c>
      <c r="D47" s="69" t="n">
        <f aca="false">$D$3</f>
        <v>150.77332897232</v>
      </c>
      <c r="E47" s="70" t="n">
        <f aca="false">C47-D47</f>
        <v>35.7726424829108</v>
      </c>
      <c r="F47" s="58"/>
      <c r="G47" s="71" t="n">
        <f aca="false">C47*TDEE!$B$5</f>
        <v>2321.19207337122</v>
      </c>
      <c r="H47" s="69" t="n">
        <f aca="false">$E47*31</f>
        <v>1108.95191697024</v>
      </c>
      <c r="I47" s="69" t="n">
        <f aca="false">$G47-$H47</f>
        <v>1212.24015640098</v>
      </c>
      <c r="J47" s="60" t="n">
        <f aca="false">H47/3500</f>
        <v>0.316843404848639</v>
      </c>
      <c r="K47" s="69" t="n">
        <f aca="false">N47/9</f>
        <v>72.1961670766175</v>
      </c>
      <c r="L47" s="69" t="n">
        <v>20</v>
      </c>
      <c r="M47" s="56" t="n">
        <f aca="false">Protein_Amt!$B$6</f>
        <v>120.618663177856</v>
      </c>
      <c r="N47" s="69" t="n">
        <f aca="false">MAX(0,I47-(O47+P47))</f>
        <v>649.765503689558</v>
      </c>
      <c r="O47" s="69" t="n">
        <f aca="false">4*L47</f>
        <v>80</v>
      </c>
      <c r="P47" s="69" t="n">
        <f aca="false">4*M47</f>
        <v>482.474652711422</v>
      </c>
      <c r="Q47" s="70" t="n">
        <f aca="false">SUM(N47:P47)</f>
        <v>1212.24015640098</v>
      </c>
      <c r="S47" s="72" t="n">
        <f aca="false">VLOOKUP($A47,FoodLog!$A$1:$Z$10001,12,0)</f>
        <v>0</v>
      </c>
      <c r="T47" s="72" t="n">
        <f aca="false">VLOOKUP($A47,FoodLog!$A$1:$Z$10001,13,0)</f>
        <v>0</v>
      </c>
      <c r="U47" s="72" t="n">
        <f aca="false">VLOOKUP($A47,FoodLog!$A$1:$Z$10001,14,0)</f>
        <v>0</v>
      </c>
      <c r="V47" s="72" t="n">
        <f aca="false">VLOOKUP($A47,FoodLog!$A$1:$Z$10001,15,0)</f>
        <v>0</v>
      </c>
      <c r="W47" s="72" t="n">
        <f aca="false">VLOOKUP($A47,FoodLog!$A$1:$Z$10001,16,0)</f>
        <v>649.765503689558</v>
      </c>
      <c r="X47" s="72" t="n">
        <f aca="false">VLOOKUP($A47,FoodLog!$A$1:$Z$10001,17,0)</f>
        <v>80</v>
      </c>
      <c r="Y47" s="72" t="n">
        <f aca="false">VLOOKUP($A47,FoodLog!$A$1:$Z$10001,18,0)</f>
        <v>482.474652711422</v>
      </c>
      <c r="Z47" s="72" t="n">
        <f aca="false">VLOOKUP($A47,FoodLog!$A$1:$Z$10001,19,0)</f>
        <v>1212.24015640098</v>
      </c>
      <c r="AA47" s="64" t="n">
        <f aca="false">MIN($H47,($H47+Z47))/3500</f>
        <v>0.316843404848639</v>
      </c>
      <c r="AB47" s="65" t="n">
        <f aca="false">Scale!C47</f>
        <v>0</v>
      </c>
    </row>
    <row r="48" customFormat="false" ht="13.8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186.229128050382</v>
      </c>
      <c r="D48" s="69" t="n">
        <f aca="false">$D$3</f>
        <v>150.77332897232</v>
      </c>
      <c r="E48" s="70" t="n">
        <f aca="false">C48-D48</f>
        <v>35.4557990780622</v>
      </c>
      <c r="F48" s="58"/>
      <c r="G48" s="71" t="n">
        <f aca="false">C48*TDEE!$B$5</f>
        <v>2317.24958994958</v>
      </c>
      <c r="H48" s="69" t="n">
        <f aca="false">$E48*31</f>
        <v>1099.12977141993</v>
      </c>
      <c r="I48" s="69" t="n">
        <f aca="false">$G48-$H48</f>
        <v>1218.11981852966</v>
      </c>
      <c r="J48" s="60" t="n">
        <f aca="false">H48/3500</f>
        <v>0.314037077548551</v>
      </c>
      <c r="K48" s="69" t="n">
        <f aca="false">N48/9</f>
        <v>72.8494628686925</v>
      </c>
      <c r="L48" s="69" t="n">
        <v>20</v>
      </c>
      <c r="M48" s="56" t="n">
        <f aca="false">Protein_Amt!$B$6</f>
        <v>120.618663177856</v>
      </c>
      <c r="N48" s="69" t="n">
        <f aca="false">MAX(0,I48-(O48+P48))</f>
        <v>655.645165818233</v>
      </c>
      <c r="O48" s="69" t="n">
        <f aca="false">4*L48</f>
        <v>80</v>
      </c>
      <c r="P48" s="69" t="n">
        <f aca="false">4*M48</f>
        <v>482.474652711422</v>
      </c>
      <c r="Q48" s="70" t="n">
        <f aca="false">SUM(N48:P48)</f>
        <v>1218.11981852966</v>
      </c>
      <c r="S48" s="72" t="n">
        <f aca="false">VLOOKUP($A48,FoodLog!$A$1:$Z$10001,12,0)</f>
        <v>0</v>
      </c>
      <c r="T48" s="72" t="n">
        <f aca="false">VLOOKUP($A48,FoodLog!$A$1:$Z$10001,13,0)</f>
        <v>0</v>
      </c>
      <c r="U48" s="72" t="n">
        <f aca="false">VLOOKUP($A48,FoodLog!$A$1:$Z$10001,14,0)</f>
        <v>0</v>
      </c>
      <c r="V48" s="72" t="n">
        <f aca="false">VLOOKUP($A48,FoodLog!$A$1:$Z$10001,15,0)</f>
        <v>0</v>
      </c>
      <c r="W48" s="72" t="n">
        <f aca="false">VLOOKUP($A48,FoodLog!$A$1:$Z$10001,16,0)</f>
        <v>655.645165818233</v>
      </c>
      <c r="X48" s="72" t="n">
        <f aca="false">VLOOKUP($A48,FoodLog!$A$1:$Z$10001,17,0)</f>
        <v>80</v>
      </c>
      <c r="Y48" s="72" t="n">
        <f aca="false">VLOOKUP($A48,FoodLog!$A$1:$Z$10001,18,0)</f>
        <v>482.474652711422</v>
      </c>
      <c r="Z48" s="72" t="n">
        <f aca="false">VLOOKUP($A48,FoodLog!$A$1:$Z$10001,19,0)</f>
        <v>1218.11981852966</v>
      </c>
      <c r="AA48" s="64" t="n">
        <f aca="false">MIN($H48,($H48+Z48))/3500</f>
        <v>0.314037077548551</v>
      </c>
      <c r="AB48" s="65" t="n">
        <f aca="false">Scale!C48</f>
        <v>0</v>
      </c>
    </row>
    <row r="49" customFormat="false" ht="13.8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185.915090972834</v>
      </c>
      <c r="D49" s="69" t="n">
        <f aca="false">$D$3</f>
        <v>150.77332897232</v>
      </c>
      <c r="E49" s="70" t="n">
        <f aca="false">C49-D49</f>
        <v>35.1417620005136</v>
      </c>
      <c r="F49" s="58"/>
      <c r="G49" s="71" t="n">
        <f aca="false">C49*TDEE!$B$5</f>
        <v>2313.34202566683</v>
      </c>
      <c r="H49" s="69" t="n">
        <f aca="false">$E49*31</f>
        <v>1089.39462201592</v>
      </c>
      <c r="I49" s="69" t="n">
        <f aca="false">$G49-$H49</f>
        <v>1223.94740365091</v>
      </c>
      <c r="J49" s="60" t="n">
        <f aca="false">H49/3500</f>
        <v>0.311255606290264</v>
      </c>
      <c r="K49" s="69" t="n">
        <f aca="false">N49/9</f>
        <v>73.4969723266092</v>
      </c>
      <c r="L49" s="69" t="n">
        <v>20</v>
      </c>
      <c r="M49" s="56" t="n">
        <f aca="false">Protein_Amt!$B$6</f>
        <v>120.618663177856</v>
      </c>
      <c r="N49" s="69" t="n">
        <f aca="false">MAX(0,I49-(O49+P49))</f>
        <v>661.472750939483</v>
      </c>
      <c r="O49" s="69" t="n">
        <f aca="false">4*L49</f>
        <v>80</v>
      </c>
      <c r="P49" s="69" t="n">
        <f aca="false">4*M49</f>
        <v>482.474652711422</v>
      </c>
      <c r="Q49" s="70" t="n">
        <f aca="false">SUM(N49:P49)</f>
        <v>1223.94740365091</v>
      </c>
      <c r="S49" s="72" t="n">
        <f aca="false">VLOOKUP($A49,FoodLog!$A$1:$Z$10001,12,0)</f>
        <v>0</v>
      </c>
      <c r="T49" s="72" t="n">
        <f aca="false">VLOOKUP($A49,FoodLog!$A$1:$Z$10001,13,0)</f>
        <v>0</v>
      </c>
      <c r="U49" s="72" t="n">
        <f aca="false">VLOOKUP($A49,FoodLog!$A$1:$Z$10001,14,0)</f>
        <v>0</v>
      </c>
      <c r="V49" s="72" t="n">
        <f aca="false">VLOOKUP($A49,FoodLog!$A$1:$Z$10001,15,0)</f>
        <v>0</v>
      </c>
      <c r="W49" s="72" t="n">
        <f aca="false">VLOOKUP($A49,FoodLog!$A$1:$Z$10001,16,0)</f>
        <v>661.472750939483</v>
      </c>
      <c r="X49" s="72" t="n">
        <f aca="false">VLOOKUP($A49,FoodLog!$A$1:$Z$10001,17,0)</f>
        <v>80</v>
      </c>
      <c r="Y49" s="72" t="n">
        <f aca="false">VLOOKUP($A49,FoodLog!$A$1:$Z$10001,18,0)</f>
        <v>482.474652711422</v>
      </c>
      <c r="Z49" s="72" t="n">
        <f aca="false">VLOOKUP($A49,FoodLog!$A$1:$Z$10001,19,0)</f>
        <v>1223.94740365091</v>
      </c>
      <c r="AA49" s="64" t="n">
        <f aca="false">MIN($H49,($H49+Z49))/3500</f>
        <v>0.311255606290264</v>
      </c>
      <c r="AB49" s="65" t="n">
        <f aca="false">Scale!C49</f>
        <v>0</v>
      </c>
    </row>
    <row r="50" customFormat="false" ht="13.8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185.603835366543</v>
      </c>
      <c r="D50" s="69" t="n">
        <f aca="false">$D$3</f>
        <v>150.77332897232</v>
      </c>
      <c r="E50" s="70" t="n">
        <f aca="false">C50-D50</f>
        <v>34.8305063942234</v>
      </c>
      <c r="F50" s="58"/>
      <c r="G50" s="71" t="n">
        <f aca="false">C50*TDEE!$B$5</f>
        <v>2309.46907123915</v>
      </c>
      <c r="H50" s="69" t="n">
        <f aca="false">$E50*31</f>
        <v>1079.74569822092</v>
      </c>
      <c r="I50" s="69" t="n">
        <f aca="false">$G50-$H50</f>
        <v>1229.72337301822</v>
      </c>
      <c r="J50" s="60" t="n">
        <f aca="false">H50/3500</f>
        <v>0.308498770920264</v>
      </c>
      <c r="K50" s="69" t="n">
        <f aca="false">N50/9</f>
        <v>74.1387467007558</v>
      </c>
      <c r="L50" s="69" t="n">
        <v>20</v>
      </c>
      <c r="M50" s="56" t="n">
        <f aca="false">Protein_Amt!$B$6</f>
        <v>120.618663177856</v>
      </c>
      <c r="N50" s="69" t="n">
        <f aca="false">MAX(0,I50-(O50+P50))</f>
        <v>667.248720306802</v>
      </c>
      <c r="O50" s="69" t="n">
        <f aca="false">4*L50</f>
        <v>80</v>
      </c>
      <c r="P50" s="69" t="n">
        <f aca="false">4*M50</f>
        <v>482.474652711422</v>
      </c>
      <c r="Q50" s="70" t="n">
        <f aca="false">SUM(N50:P50)</f>
        <v>1229.72337301822</v>
      </c>
      <c r="S50" s="72" t="n">
        <f aca="false">VLOOKUP($A50,FoodLog!$A$1:$Z$10001,12,0)</f>
        <v>0</v>
      </c>
      <c r="T50" s="72" t="n">
        <f aca="false">VLOOKUP($A50,FoodLog!$A$1:$Z$10001,13,0)</f>
        <v>0</v>
      </c>
      <c r="U50" s="72" t="n">
        <f aca="false">VLOOKUP($A50,FoodLog!$A$1:$Z$10001,14,0)</f>
        <v>0</v>
      </c>
      <c r="V50" s="72" t="n">
        <f aca="false">VLOOKUP($A50,FoodLog!$A$1:$Z$10001,15,0)</f>
        <v>0</v>
      </c>
      <c r="W50" s="72" t="n">
        <f aca="false">VLOOKUP($A50,FoodLog!$A$1:$Z$10001,16,0)</f>
        <v>667.248720306802</v>
      </c>
      <c r="X50" s="72" t="n">
        <f aca="false">VLOOKUP($A50,FoodLog!$A$1:$Z$10001,17,0)</f>
        <v>80</v>
      </c>
      <c r="Y50" s="72" t="n">
        <f aca="false">VLOOKUP($A50,FoodLog!$A$1:$Z$10001,18,0)</f>
        <v>482.474652711422</v>
      </c>
      <c r="Z50" s="72" t="n">
        <f aca="false">VLOOKUP($A50,FoodLog!$A$1:$Z$10001,19,0)</f>
        <v>1229.72337301822</v>
      </c>
      <c r="AA50" s="64" t="n">
        <f aca="false">MIN($H50,($H50+Z50))/3500</f>
        <v>0.308498770920264</v>
      </c>
      <c r="AB50" s="65" t="n">
        <f aca="false">Scale!C50</f>
        <v>0</v>
      </c>
    </row>
    <row r="51" customFormat="false" ht="13.8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185.295336595623</v>
      </c>
      <c r="D51" s="69" t="n">
        <f aca="false">$D$3</f>
        <v>150.77332897232</v>
      </c>
      <c r="E51" s="70" t="n">
        <f aca="false">C51-D51</f>
        <v>34.5220076233031</v>
      </c>
      <c r="F51" s="58"/>
      <c r="G51" s="71" t="n">
        <f aca="false">C51*TDEE!$B$5</f>
        <v>2305.63042012211</v>
      </c>
      <c r="H51" s="69" t="n">
        <f aca="false">$E51*31</f>
        <v>1070.1822363224</v>
      </c>
      <c r="I51" s="69" t="n">
        <f aca="false">$G51-$H51</f>
        <v>1235.44818379972</v>
      </c>
      <c r="J51" s="60" t="n">
        <f aca="false">H51/3500</f>
        <v>0.30576635323497</v>
      </c>
      <c r="K51" s="69" t="n">
        <f aca="false">N51/9</f>
        <v>74.7748367875884</v>
      </c>
      <c r="L51" s="69" t="n">
        <v>20</v>
      </c>
      <c r="M51" s="56" t="n">
        <f aca="false">Protein_Amt!$B$6</f>
        <v>120.618663177856</v>
      </c>
      <c r="N51" s="69" t="n">
        <f aca="false">MAX(0,I51-(O51+P51))</f>
        <v>672.973531088296</v>
      </c>
      <c r="O51" s="69" t="n">
        <f aca="false">4*L51</f>
        <v>80</v>
      </c>
      <c r="P51" s="69" t="n">
        <f aca="false">4*M51</f>
        <v>482.474652711422</v>
      </c>
      <c r="Q51" s="70" t="n">
        <f aca="false">SUM(N51:P51)</f>
        <v>1235.44818379972</v>
      </c>
      <c r="S51" s="72" t="n">
        <f aca="false">VLOOKUP($A51,FoodLog!$A$1:$Z$10001,12,0)</f>
        <v>0</v>
      </c>
      <c r="T51" s="72" t="n">
        <f aca="false">VLOOKUP($A51,FoodLog!$A$1:$Z$10001,13,0)</f>
        <v>0</v>
      </c>
      <c r="U51" s="72" t="n">
        <f aca="false">VLOOKUP($A51,FoodLog!$A$1:$Z$10001,14,0)</f>
        <v>0</v>
      </c>
      <c r="V51" s="72" t="n">
        <f aca="false">VLOOKUP($A51,FoodLog!$A$1:$Z$10001,15,0)</f>
        <v>0</v>
      </c>
      <c r="W51" s="72" t="n">
        <f aca="false">VLOOKUP($A51,FoodLog!$A$1:$Z$10001,16,0)</f>
        <v>672.973531088296</v>
      </c>
      <c r="X51" s="72" t="n">
        <f aca="false">VLOOKUP($A51,FoodLog!$A$1:$Z$10001,17,0)</f>
        <v>80</v>
      </c>
      <c r="Y51" s="72" t="n">
        <f aca="false">VLOOKUP($A51,FoodLog!$A$1:$Z$10001,18,0)</f>
        <v>482.474652711422</v>
      </c>
      <c r="Z51" s="72" t="n">
        <f aca="false">VLOOKUP($A51,FoodLog!$A$1:$Z$10001,19,0)</f>
        <v>1235.44818379972</v>
      </c>
      <c r="AA51" s="64" t="n">
        <f aca="false">MIN($H51,($H51+Z51))/3500</f>
        <v>0.30576635323497</v>
      </c>
      <c r="AB51" s="65" t="n">
        <f aca="false">Scale!C51</f>
        <v>0</v>
      </c>
    </row>
    <row r="52" customFormat="false" ht="13.8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184.989570242388</v>
      </c>
      <c r="D52" s="69" t="n">
        <f aca="false">$D$3</f>
        <v>150.77332897232</v>
      </c>
      <c r="E52" s="70" t="n">
        <f aca="false">C52-D52</f>
        <v>34.2162412700681</v>
      </c>
      <c r="F52" s="58"/>
      <c r="G52" s="71" t="n">
        <f aca="false">C52*TDEE!$B$5</f>
        <v>2301.8257684864</v>
      </c>
      <c r="H52" s="69" t="n">
        <f aca="false">$E52*31</f>
        <v>1060.70347937211</v>
      </c>
      <c r="I52" s="69" t="n">
        <f aca="false">$G52-$H52</f>
        <v>1241.12228911429</v>
      </c>
      <c r="J52" s="60" t="n">
        <f aca="false">H52/3500</f>
        <v>0.303058136963461</v>
      </c>
      <c r="K52" s="69" t="n">
        <f aca="false">N52/9</f>
        <v>75.4052929336519</v>
      </c>
      <c r="L52" s="69" t="n">
        <v>20</v>
      </c>
      <c r="M52" s="56" t="n">
        <f aca="false">Protein_Amt!$B$6</f>
        <v>120.618663177856</v>
      </c>
      <c r="N52" s="69" t="n">
        <f aca="false">MAX(0,I52-(O52+P52))</f>
        <v>678.647636402867</v>
      </c>
      <c r="O52" s="69" t="n">
        <f aca="false">4*L52</f>
        <v>80</v>
      </c>
      <c r="P52" s="69" t="n">
        <f aca="false">4*M52</f>
        <v>482.474652711422</v>
      </c>
      <c r="Q52" s="70" t="n">
        <f aca="false">SUM(N52:P52)</f>
        <v>1241.12228911429</v>
      </c>
      <c r="S52" s="72" t="n">
        <f aca="false">VLOOKUP($A52,FoodLog!$A$1:$Z$10001,12,0)</f>
        <v>0</v>
      </c>
      <c r="T52" s="72" t="n">
        <f aca="false">VLOOKUP($A52,FoodLog!$A$1:$Z$10001,13,0)</f>
        <v>0</v>
      </c>
      <c r="U52" s="72" t="n">
        <f aca="false">VLOOKUP($A52,FoodLog!$A$1:$Z$10001,14,0)</f>
        <v>0</v>
      </c>
      <c r="V52" s="72" t="n">
        <f aca="false">VLOOKUP($A52,FoodLog!$A$1:$Z$10001,15,0)</f>
        <v>0</v>
      </c>
      <c r="W52" s="72" t="n">
        <f aca="false">VLOOKUP($A52,FoodLog!$A$1:$Z$10001,16,0)</f>
        <v>678.647636402867</v>
      </c>
      <c r="X52" s="72" t="n">
        <f aca="false">VLOOKUP($A52,FoodLog!$A$1:$Z$10001,17,0)</f>
        <v>80</v>
      </c>
      <c r="Y52" s="72" t="n">
        <f aca="false">VLOOKUP($A52,FoodLog!$A$1:$Z$10001,18,0)</f>
        <v>482.474652711422</v>
      </c>
      <c r="Z52" s="72" t="n">
        <f aca="false">VLOOKUP($A52,FoodLog!$A$1:$Z$10001,19,0)</f>
        <v>1241.12228911429</v>
      </c>
      <c r="AA52" s="64" t="n">
        <f aca="false">MIN($H52,($H52+Z52))/3500</f>
        <v>0.303058136963461</v>
      </c>
      <c r="AB52" s="65" t="n">
        <f aca="false">Scale!C52</f>
        <v>0</v>
      </c>
    </row>
    <row r="53" customFormat="false" ht="13.8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184.686512105425</v>
      </c>
      <c r="D53" s="69" t="n">
        <f aca="false">$D$3</f>
        <v>150.77332897232</v>
      </c>
      <c r="E53" s="70" t="n">
        <f aca="false">C53-D53</f>
        <v>33.9131831331047</v>
      </c>
      <c r="F53" s="58"/>
      <c r="G53" s="71" t="n">
        <f aca="false">C53*TDEE!$B$5</f>
        <v>2298.05481519375</v>
      </c>
      <c r="H53" s="69" t="n">
        <f aca="false">$E53*31</f>
        <v>1051.30867712624</v>
      </c>
      <c r="I53" s="69" t="n">
        <f aca="false">$G53-$H53</f>
        <v>1246.7461380675</v>
      </c>
      <c r="J53" s="60" t="n">
        <f aca="false">H53/3500</f>
        <v>0.300373907750356</v>
      </c>
      <c r="K53" s="69" t="n">
        <f aca="false">N53/9</f>
        <v>76.0301650395647</v>
      </c>
      <c r="L53" s="69" t="n">
        <v>20</v>
      </c>
      <c r="M53" s="56" t="n">
        <f aca="false">Protein_Amt!$B$6</f>
        <v>120.618663177856</v>
      </c>
      <c r="N53" s="69" t="n">
        <f aca="false">MAX(0,I53-(O53+P53))</f>
        <v>684.271485356082</v>
      </c>
      <c r="O53" s="69" t="n">
        <f aca="false">4*L53</f>
        <v>80</v>
      </c>
      <c r="P53" s="69" t="n">
        <f aca="false">4*M53</f>
        <v>482.474652711422</v>
      </c>
      <c r="Q53" s="70" t="n">
        <f aca="false">SUM(N53:P53)</f>
        <v>1246.7461380675</v>
      </c>
      <c r="S53" s="72" t="n">
        <f aca="false">VLOOKUP($A53,FoodLog!$A$1:$Z$10001,12,0)</f>
        <v>0</v>
      </c>
      <c r="T53" s="72" t="n">
        <f aca="false">VLOOKUP($A53,FoodLog!$A$1:$Z$10001,13,0)</f>
        <v>0</v>
      </c>
      <c r="U53" s="72" t="n">
        <f aca="false">VLOOKUP($A53,FoodLog!$A$1:$Z$10001,14,0)</f>
        <v>0</v>
      </c>
      <c r="V53" s="72" t="n">
        <f aca="false">VLOOKUP($A53,FoodLog!$A$1:$Z$10001,15,0)</f>
        <v>0</v>
      </c>
      <c r="W53" s="72" t="n">
        <f aca="false">VLOOKUP($A53,FoodLog!$A$1:$Z$10001,16,0)</f>
        <v>684.271485356082</v>
      </c>
      <c r="X53" s="72" t="n">
        <f aca="false">VLOOKUP($A53,FoodLog!$A$1:$Z$10001,17,0)</f>
        <v>80</v>
      </c>
      <c r="Y53" s="72" t="n">
        <f aca="false">VLOOKUP($A53,FoodLog!$A$1:$Z$10001,18,0)</f>
        <v>482.474652711422</v>
      </c>
      <c r="Z53" s="72" t="n">
        <f aca="false">VLOOKUP($A53,FoodLog!$A$1:$Z$10001,19,0)</f>
        <v>1246.7461380675</v>
      </c>
      <c r="AA53" s="64" t="n">
        <f aca="false">MIN($H53,($H53+Z53))/3500</f>
        <v>0.300373907750356</v>
      </c>
      <c r="AB53" s="65" t="n">
        <f aca="false">Scale!C53</f>
        <v>0</v>
      </c>
    </row>
    <row r="54" customFormat="false" ht="13.8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184.386138197674</v>
      </c>
      <c r="D54" s="69" t="n">
        <f aca="false">$D$3</f>
        <v>150.77332897232</v>
      </c>
      <c r="E54" s="70" t="n">
        <f aca="false">C54-D54</f>
        <v>33.6128092253543</v>
      </c>
      <c r="F54" s="58"/>
      <c r="G54" s="71" t="n">
        <f aca="false">C54*TDEE!$B$5</f>
        <v>2294.31726177312</v>
      </c>
      <c r="H54" s="69" t="n">
        <f aca="false">$E54*31</f>
        <v>1041.99708598598</v>
      </c>
      <c r="I54" s="69" t="n">
        <f aca="false">$G54-$H54</f>
        <v>1252.32017578713</v>
      </c>
      <c r="J54" s="60" t="n">
        <f aca="false">H54/3500</f>
        <v>0.297713453138852</v>
      </c>
      <c r="K54" s="69" t="n">
        <f aca="false">N54/9</f>
        <v>76.6495025639679</v>
      </c>
      <c r="L54" s="69" t="n">
        <v>20</v>
      </c>
      <c r="M54" s="56" t="n">
        <f aca="false">Protein_Amt!$B$6</f>
        <v>120.618663177856</v>
      </c>
      <c r="N54" s="69" t="n">
        <f aca="false">MAX(0,I54-(O54+P54))</f>
        <v>689.845523075711</v>
      </c>
      <c r="O54" s="69" t="n">
        <f aca="false">4*L54</f>
        <v>80</v>
      </c>
      <c r="P54" s="69" t="n">
        <f aca="false">4*M54</f>
        <v>482.474652711422</v>
      </c>
      <c r="Q54" s="70" t="n">
        <f aca="false">SUM(N54:P54)</f>
        <v>1252.32017578713</v>
      </c>
      <c r="S54" s="72" t="n">
        <f aca="false">VLOOKUP($A54,FoodLog!$A$1:$Z$10001,12,0)</f>
        <v>0</v>
      </c>
      <c r="T54" s="72" t="n">
        <f aca="false">VLOOKUP($A54,FoodLog!$A$1:$Z$10001,13,0)</f>
        <v>0</v>
      </c>
      <c r="U54" s="72" t="n">
        <f aca="false">VLOOKUP($A54,FoodLog!$A$1:$Z$10001,14,0)</f>
        <v>0</v>
      </c>
      <c r="V54" s="72" t="n">
        <f aca="false">VLOOKUP($A54,FoodLog!$A$1:$Z$10001,15,0)</f>
        <v>0</v>
      </c>
      <c r="W54" s="72" t="n">
        <f aca="false">VLOOKUP($A54,FoodLog!$A$1:$Z$10001,16,0)</f>
        <v>689.845523075711</v>
      </c>
      <c r="X54" s="72" t="n">
        <f aca="false">VLOOKUP($A54,FoodLog!$A$1:$Z$10001,17,0)</f>
        <v>80</v>
      </c>
      <c r="Y54" s="72" t="n">
        <f aca="false">VLOOKUP($A54,FoodLog!$A$1:$Z$10001,18,0)</f>
        <v>482.474652711422</v>
      </c>
      <c r="Z54" s="72" t="n">
        <f aca="false">VLOOKUP($A54,FoodLog!$A$1:$Z$10001,19,0)</f>
        <v>1252.32017578713</v>
      </c>
      <c r="AA54" s="64" t="n">
        <f aca="false">MIN($H54,($H54+Z54))/3500</f>
        <v>0.297713453138852</v>
      </c>
      <c r="AB54" s="65" t="n">
        <f aca="false">Scale!C54</f>
        <v>0</v>
      </c>
    </row>
    <row r="55" customFormat="false" ht="13.8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184.088424744535</v>
      </c>
      <c r="D55" s="69" t="n">
        <f aca="false">$D$3</f>
        <v>150.77332897232</v>
      </c>
      <c r="E55" s="70" t="n">
        <f aca="false">C55-D55</f>
        <v>33.3150957722155</v>
      </c>
      <c r="F55" s="58"/>
      <c r="G55" s="71" t="n">
        <f aca="false">C55*TDEE!$B$5</f>
        <v>2290.61281239707</v>
      </c>
      <c r="H55" s="69" t="n">
        <f aca="false">$E55*31</f>
        <v>1032.76796893868</v>
      </c>
      <c r="I55" s="69" t="n">
        <f aca="false">$G55-$H55</f>
        <v>1257.84484345839</v>
      </c>
      <c r="J55" s="60" t="n">
        <f aca="false">H55/3500</f>
        <v>0.295076562553908</v>
      </c>
      <c r="K55" s="69" t="n">
        <f aca="false">N55/9</f>
        <v>77.2633545274406</v>
      </c>
      <c r="L55" s="69" t="n">
        <v>20</v>
      </c>
      <c r="M55" s="56" t="n">
        <f aca="false">Protein_Amt!$B$6</f>
        <v>120.618663177856</v>
      </c>
      <c r="N55" s="69" t="n">
        <f aca="false">MAX(0,I55-(O55+P55))</f>
        <v>695.370190746965</v>
      </c>
      <c r="O55" s="69" t="n">
        <f aca="false">4*L55</f>
        <v>80</v>
      </c>
      <c r="P55" s="69" t="n">
        <f aca="false">4*M55</f>
        <v>482.474652711422</v>
      </c>
      <c r="Q55" s="70" t="n">
        <f aca="false">SUM(N55:P55)</f>
        <v>1257.84484345839</v>
      </c>
      <c r="S55" s="72" t="n">
        <f aca="false">VLOOKUP($A55,FoodLog!$A$1:$Z$10001,12,0)</f>
        <v>0</v>
      </c>
      <c r="T55" s="72" t="n">
        <f aca="false">VLOOKUP($A55,FoodLog!$A$1:$Z$10001,13,0)</f>
        <v>0</v>
      </c>
      <c r="U55" s="72" t="n">
        <f aca="false">VLOOKUP($A55,FoodLog!$A$1:$Z$10001,14,0)</f>
        <v>0</v>
      </c>
      <c r="V55" s="72" t="n">
        <f aca="false">VLOOKUP($A55,FoodLog!$A$1:$Z$10001,15,0)</f>
        <v>0</v>
      </c>
      <c r="W55" s="72" t="n">
        <f aca="false">VLOOKUP($A55,FoodLog!$A$1:$Z$10001,16,0)</f>
        <v>695.370190746965</v>
      </c>
      <c r="X55" s="72" t="n">
        <f aca="false">VLOOKUP($A55,FoodLog!$A$1:$Z$10001,17,0)</f>
        <v>80</v>
      </c>
      <c r="Y55" s="72" t="n">
        <f aca="false">VLOOKUP($A55,FoodLog!$A$1:$Z$10001,18,0)</f>
        <v>482.474652711422</v>
      </c>
      <c r="Z55" s="72" t="n">
        <f aca="false">VLOOKUP($A55,FoodLog!$A$1:$Z$10001,19,0)</f>
        <v>1257.84484345839</v>
      </c>
      <c r="AA55" s="64" t="n">
        <f aca="false">MIN($H55,($H55+Z55))/3500</f>
        <v>0.295076562553908</v>
      </c>
      <c r="AB55" s="65" t="n">
        <f aca="false">Scale!C55</f>
        <v>0</v>
      </c>
    </row>
    <row r="56" customFormat="false" ht="13.8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183.793348181982</v>
      </c>
      <c r="D56" s="69" t="n">
        <f aca="false">$D$3</f>
        <v>150.77332897232</v>
      </c>
      <c r="E56" s="70" t="n">
        <f aca="false">C56-D56</f>
        <v>33.0200192096616</v>
      </c>
      <c r="F56" s="58"/>
      <c r="G56" s="71" t="n">
        <f aca="false">C56*TDEE!$B$5</f>
        <v>2286.94117385835</v>
      </c>
      <c r="H56" s="69" t="n">
        <f aca="false">$E56*31</f>
        <v>1023.62059549951</v>
      </c>
      <c r="I56" s="69" t="n">
        <f aca="false">$G56-$H56</f>
        <v>1263.32057835884</v>
      </c>
      <c r="J56" s="60" t="n">
        <f aca="false">H56/3500</f>
        <v>0.292463027285574</v>
      </c>
      <c r="K56" s="69" t="n">
        <f aca="false">N56/9</f>
        <v>77.8717695163798</v>
      </c>
      <c r="L56" s="69" t="n">
        <v>20</v>
      </c>
      <c r="M56" s="56" t="n">
        <f aca="false">Protein_Amt!$B$6</f>
        <v>120.618663177856</v>
      </c>
      <c r="N56" s="69" t="n">
        <f aca="false">MAX(0,I56-(O56+P56))</f>
        <v>700.845925647418</v>
      </c>
      <c r="O56" s="69" t="n">
        <f aca="false">4*L56</f>
        <v>80</v>
      </c>
      <c r="P56" s="69" t="n">
        <f aca="false">4*M56</f>
        <v>482.474652711422</v>
      </c>
      <c r="Q56" s="70" t="n">
        <f aca="false">SUM(N56:P56)</f>
        <v>1263.32057835884</v>
      </c>
      <c r="S56" s="72" t="n">
        <f aca="false">VLOOKUP($A56,FoodLog!$A$1:$Z$10001,12,0)</f>
        <v>0</v>
      </c>
      <c r="T56" s="72" t="n">
        <f aca="false">VLOOKUP($A56,FoodLog!$A$1:$Z$10001,13,0)</f>
        <v>0</v>
      </c>
      <c r="U56" s="72" t="n">
        <f aca="false">VLOOKUP($A56,FoodLog!$A$1:$Z$10001,14,0)</f>
        <v>0</v>
      </c>
      <c r="V56" s="72" t="n">
        <f aca="false">VLOOKUP($A56,FoodLog!$A$1:$Z$10001,15,0)</f>
        <v>0</v>
      </c>
      <c r="W56" s="72" t="n">
        <f aca="false">VLOOKUP($A56,FoodLog!$A$1:$Z$10001,16,0)</f>
        <v>700.845925647418</v>
      </c>
      <c r="X56" s="72" t="n">
        <f aca="false">VLOOKUP($A56,FoodLog!$A$1:$Z$10001,17,0)</f>
        <v>80</v>
      </c>
      <c r="Y56" s="72" t="n">
        <f aca="false">VLOOKUP($A56,FoodLog!$A$1:$Z$10001,18,0)</f>
        <v>482.474652711422</v>
      </c>
      <c r="Z56" s="72" t="n">
        <f aca="false">VLOOKUP($A56,FoodLog!$A$1:$Z$10001,19,0)</f>
        <v>1263.32057835884</v>
      </c>
      <c r="AA56" s="64" t="n">
        <f aca="false">MIN($H56,($H56+Z56))/3500</f>
        <v>0.292463027285574</v>
      </c>
      <c r="AB56" s="65" t="n">
        <f aca="false">Scale!C56</f>
        <v>0</v>
      </c>
    </row>
    <row r="57" customFormat="false" ht="13.8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183.500885154696</v>
      </c>
      <c r="D57" s="69" t="n">
        <f aca="false">$D$3</f>
        <v>150.77332897232</v>
      </c>
      <c r="E57" s="70" t="n">
        <f aca="false">C57-D57</f>
        <v>32.727556182376</v>
      </c>
      <c r="F57" s="58"/>
      <c r="G57" s="71" t="n">
        <f aca="false">C57*TDEE!$B$5</f>
        <v>2283.30205554669</v>
      </c>
      <c r="H57" s="69" t="n">
        <f aca="false">$E57*31</f>
        <v>1014.55424165366</v>
      </c>
      <c r="I57" s="69" t="n">
        <f aca="false">$G57-$H57</f>
        <v>1268.74781389303</v>
      </c>
      <c r="J57" s="60" t="n">
        <f aca="false">H57/3500</f>
        <v>0.289872640472473</v>
      </c>
      <c r="K57" s="69" t="n">
        <f aca="false">N57/9</f>
        <v>78.4747956868455</v>
      </c>
      <c r="L57" s="69" t="n">
        <v>20</v>
      </c>
      <c r="M57" s="56" t="n">
        <f aca="false">Protein_Amt!$B$6</f>
        <v>120.618663177856</v>
      </c>
      <c r="N57" s="69" t="n">
        <f aca="false">MAX(0,I57-(O57+P57))</f>
        <v>706.273161181609</v>
      </c>
      <c r="O57" s="69" t="n">
        <f aca="false">4*L57</f>
        <v>80</v>
      </c>
      <c r="P57" s="69" t="n">
        <f aca="false">4*M57</f>
        <v>482.474652711422</v>
      </c>
      <c r="Q57" s="70" t="n">
        <f aca="false">SUM(N57:P57)</f>
        <v>1268.74781389303</v>
      </c>
      <c r="S57" s="72" t="n">
        <f aca="false">VLOOKUP($A57,FoodLog!$A$1:$Z$10001,12,0)</f>
        <v>0</v>
      </c>
      <c r="T57" s="72" t="n">
        <f aca="false">VLOOKUP($A57,FoodLog!$A$1:$Z$10001,13,0)</f>
        <v>0</v>
      </c>
      <c r="U57" s="72" t="n">
        <f aca="false">VLOOKUP($A57,FoodLog!$A$1:$Z$10001,14,0)</f>
        <v>0</v>
      </c>
      <c r="V57" s="72" t="n">
        <f aca="false">VLOOKUP($A57,FoodLog!$A$1:$Z$10001,15,0)</f>
        <v>0</v>
      </c>
      <c r="W57" s="72" t="n">
        <f aca="false">VLOOKUP($A57,FoodLog!$A$1:$Z$10001,16,0)</f>
        <v>706.273161181609</v>
      </c>
      <c r="X57" s="72" t="n">
        <f aca="false">VLOOKUP($A57,FoodLog!$A$1:$Z$10001,17,0)</f>
        <v>80</v>
      </c>
      <c r="Y57" s="72" t="n">
        <f aca="false">VLOOKUP($A57,FoodLog!$A$1:$Z$10001,18,0)</f>
        <v>482.474652711422</v>
      </c>
      <c r="Z57" s="72" t="n">
        <f aca="false">VLOOKUP($A57,FoodLog!$A$1:$Z$10001,19,0)</f>
        <v>1268.74781389303</v>
      </c>
      <c r="AA57" s="64" t="n">
        <f aca="false">MIN($H57,($H57+Z57))/3500</f>
        <v>0.289872640472473</v>
      </c>
      <c r="AB57" s="65" t="n">
        <f aca="false">Scale!C57</f>
        <v>0</v>
      </c>
    </row>
    <row r="58" customFormat="false" ht="13.8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183.211012514224</v>
      </c>
      <c r="D58" s="69" t="n">
        <f aca="false">$D$3</f>
        <v>150.77332897232</v>
      </c>
      <c r="E58" s="70" t="n">
        <f aca="false">C58-D58</f>
        <v>32.4376835419035</v>
      </c>
      <c r="F58" s="58"/>
      <c r="G58" s="71" t="n">
        <f aca="false">C58*TDEE!$B$5</f>
        <v>2279.69516942579</v>
      </c>
      <c r="H58" s="69" t="n">
        <f aca="false">$E58*31</f>
        <v>1005.56818979901</v>
      </c>
      <c r="I58" s="69" t="n">
        <f aca="false">$G58-$H58</f>
        <v>1274.12697962678</v>
      </c>
      <c r="J58" s="60" t="n">
        <f aca="false">H58/3500</f>
        <v>0.287305197085431</v>
      </c>
      <c r="K58" s="69" t="n">
        <f aca="false">N58/9</f>
        <v>79.0724807683727</v>
      </c>
      <c r="L58" s="69" t="n">
        <v>20</v>
      </c>
      <c r="M58" s="56" t="n">
        <f aca="false">Protein_Amt!$B$6</f>
        <v>120.618663177856</v>
      </c>
      <c r="N58" s="69" t="n">
        <f aca="false">MAX(0,I58-(O58+P58))</f>
        <v>711.652326915355</v>
      </c>
      <c r="O58" s="69" t="n">
        <f aca="false">4*L58</f>
        <v>80</v>
      </c>
      <c r="P58" s="69" t="n">
        <f aca="false">4*M58</f>
        <v>482.474652711422</v>
      </c>
      <c r="Q58" s="70" t="n">
        <f aca="false">SUM(N58:P58)</f>
        <v>1274.12697962678</v>
      </c>
      <c r="S58" s="72" t="n">
        <f aca="false">VLOOKUP($A58,FoodLog!$A$1:$Z$10001,12,0)</f>
        <v>0</v>
      </c>
      <c r="T58" s="72" t="n">
        <f aca="false">VLOOKUP($A58,FoodLog!$A$1:$Z$10001,13,0)</f>
        <v>0</v>
      </c>
      <c r="U58" s="72" t="n">
        <f aca="false">VLOOKUP($A58,FoodLog!$A$1:$Z$10001,14,0)</f>
        <v>0</v>
      </c>
      <c r="V58" s="72" t="n">
        <f aca="false">VLOOKUP($A58,FoodLog!$A$1:$Z$10001,15,0)</f>
        <v>0</v>
      </c>
      <c r="W58" s="72" t="n">
        <f aca="false">VLOOKUP($A58,FoodLog!$A$1:$Z$10001,16,0)</f>
        <v>711.652326915355</v>
      </c>
      <c r="X58" s="72" t="n">
        <f aca="false">VLOOKUP($A58,FoodLog!$A$1:$Z$10001,17,0)</f>
        <v>80</v>
      </c>
      <c r="Y58" s="72" t="n">
        <f aca="false">VLOOKUP($A58,FoodLog!$A$1:$Z$10001,18,0)</f>
        <v>482.474652711422</v>
      </c>
      <c r="Z58" s="72" t="n">
        <f aca="false">VLOOKUP($A58,FoodLog!$A$1:$Z$10001,19,0)</f>
        <v>1274.12697962678</v>
      </c>
      <c r="AA58" s="64" t="n">
        <f aca="false">MIN($H58,($H58+Z58))/3500</f>
        <v>0.287305197085431</v>
      </c>
      <c r="AB58" s="65" t="n">
        <f aca="false">Scale!C58</f>
        <v>0</v>
      </c>
    </row>
    <row r="59" customFormat="false" ht="13.8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182.923707317138</v>
      </c>
      <c r="D59" s="69" t="n">
        <f aca="false">$D$3</f>
        <v>150.77332897232</v>
      </c>
      <c r="E59" s="70" t="n">
        <f aca="false">C59-D59</f>
        <v>32.1503783448181</v>
      </c>
      <c r="F59" s="58"/>
      <c r="G59" s="71" t="n">
        <f aca="false">C59*TDEE!$B$5</f>
        <v>2276.12023001053</v>
      </c>
      <c r="H59" s="69" t="n">
        <f aca="false">$E59*31</f>
        <v>996.66172868936</v>
      </c>
      <c r="I59" s="69" t="n">
        <f aca="false">$G59-$H59</f>
        <v>1279.45850132117</v>
      </c>
      <c r="J59" s="60" t="n">
        <f aca="false">H59/3500</f>
        <v>0.284760493911246</v>
      </c>
      <c r="K59" s="69" t="n">
        <f aca="false">N59/9</f>
        <v>79.6648720677494</v>
      </c>
      <c r="L59" s="69" t="n">
        <v>20</v>
      </c>
      <c r="M59" s="56" t="n">
        <f aca="false">Protein_Amt!$B$6</f>
        <v>120.618663177856</v>
      </c>
      <c r="N59" s="69" t="n">
        <f aca="false">MAX(0,I59-(O59+P59))</f>
        <v>716.983848609745</v>
      </c>
      <c r="O59" s="69" t="n">
        <f aca="false">4*L59</f>
        <v>80</v>
      </c>
      <c r="P59" s="69" t="n">
        <f aca="false">4*M59</f>
        <v>482.474652711422</v>
      </c>
      <c r="Q59" s="70" t="n">
        <f aca="false">SUM(N59:P59)</f>
        <v>1279.45850132117</v>
      </c>
      <c r="S59" s="72" t="n">
        <f aca="false">VLOOKUP($A59,FoodLog!$A$1:$Z$10001,12,0)</f>
        <v>0</v>
      </c>
      <c r="T59" s="72" t="n">
        <f aca="false">VLOOKUP($A59,FoodLog!$A$1:$Z$10001,13,0)</f>
        <v>0</v>
      </c>
      <c r="U59" s="72" t="n">
        <f aca="false">VLOOKUP($A59,FoodLog!$A$1:$Z$10001,14,0)</f>
        <v>0</v>
      </c>
      <c r="V59" s="72" t="n">
        <f aca="false">VLOOKUP($A59,FoodLog!$A$1:$Z$10001,15,0)</f>
        <v>0</v>
      </c>
      <c r="W59" s="72" t="n">
        <f aca="false">VLOOKUP($A59,FoodLog!$A$1:$Z$10001,16,0)</f>
        <v>716.983848609745</v>
      </c>
      <c r="X59" s="72" t="n">
        <f aca="false">VLOOKUP($A59,FoodLog!$A$1:$Z$10001,17,0)</f>
        <v>80</v>
      </c>
      <c r="Y59" s="72" t="n">
        <f aca="false">VLOOKUP($A59,FoodLog!$A$1:$Z$10001,18,0)</f>
        <v>482.474652711422</v>
      </c>
      <c r="Z59" s="72" t="n">
        <f aca="false">VLOOKUP($A59,FoodLog!$A$1:$Z$10001,19,0)</f>
        <v>1279.45850132117</v>
      </c>
      <c r="AA59" s="64" t="n">
        <f aca="false">MIN($H59,($H59+Z59))/3500</f>
        <v>0.284760493911246</v>
      </c>
      <c r="AB59" s="65" t="n">
        <f aca="false">Scale!C59</f>
        <v>0</v>
      </c>
    </row>
    <row r="60" customFormat="false" ht="13.8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182.638946823227</v>
      </c>
      <c r="D60" s="69" t="n">
        <f aca="false">$D$3</f>
        <v>150.77332897232</v>
      </c>
      <c r="E60" s="70" t="n">
        <f aca="false">C60-D60</f>
        <v>31.8656178509068</v>
      </c>
      <c r="F60" s="58"/>
      <c r="G60" s="71" t="n">
        <f aca="false">C60*TDEE!$B$5</f>
        <v>2272.57695434437</v>
      </c>
      <c r="H60" s="69" t="n">
        <f aca="false">$E60*31</f>
        <v>987.834153378112</v>
      </c>
      <c r="I60" s="69" t="n">
        <f aca="false">$G60-$H60</f>
        <v>1284.74280096626</v>
      </c>
      <c r="J60" s="60" t="n">
        <f aca="false">H60/3500</f>
        <v>0.282238329536603</v>
      </c>
      <c r="K60" s="69" t="n">
        <f aca="false">N60/9</f>
        <v>80.2520164727601</v>
      </c>
      <c r="L60" s="69" t="n">
        <v>20</v>
      </c>
      <c r="M60" s="56" t="n">
        <f aca="false">Protein_Amt!$B$6</f>
        <v>120.618663177856</v>
      </c>
      <c r="N60" s="69" t="n">
        <f aca="false">MAX(0,I60-(O60+P60))</f>
        <v>722.268148254841</v>
      </c>
      <c r="O60" s="69" t="n">
        <f aca="false">4*L60</f>
        <v>80</v>
      </c>
      <c r="P60" s="69" t="n">
        <f aca="false">4*M60</f>
        <v>482.474652711422</v>
      </c>
      <c r="Q60" s="70" t="n">
        <f aca="false">SUM(N60:P60)</f>
        <v>1284.74280096626</v>
      </c>
      <c r="S60" s="72" t="n">
        <f aca="false">VLOOKUP($A60,FoodLog!$A$1:$Z$10001,12,0)</f>
        <v>0</v>
      </c>
      <c r="T60" s="72" t="n">
        <f aca="false">VLOOKUP($A60,FoodLog!$A$1:$Z$10001,13,0)</f>
        <v>0</v>
      </c>
      <c r="U60" s="72" t="n">
        <f aca="false">VLOOKUP($A60,FoodLog!$A$1:$Z$10001,14,0)</f>
        <v>0</v>
      </c>
      <c r="V60" s="72" t="n">
        <f aca="false">VLOOKUP($A60,FoodLog!$A$1:$Z$10001,15,0)</f>
        <v>0</v>
      </c>
      <c r="W60" s="72" t="n">
        <f aca="false">VLOOKUP($A60,FoodLog!$A$1:$Z$10001,16,0)</f>
        <v>722.268148254841</v>
      </c>
      <c r="X60" s="72" t="n">
        <f aca="false">VLOOKUP($A60,FoodLog!$A$1:$Z$10001,17,0)</f>
        <v>80</v>
      </c>
      <c r="Y60" s="72" t="n">
        <f aca="false">VLOOKUP($A60,FoodLog!$A$1:$Z$10001,18,0)</f>
        <v>482.474652711422</v>
      </c>
      <c r="Z60" s="72" t="n">
        <f aca="false">VLOOKUP($A60,FoodLog!$A$1:$Z$10001,19,0)</f>
        <v>1284.74280096626</v>
      </c>
      <c r="AA60" s="64" t="n">
        <f aca="false">MIN($H60,($H60+Z60))/3500</f>
        <v>0.282238329536603</v>
      </c>
      <c r="AB60" s="65" t="n">
        <f aca="false">Scale!C60</f>
        <v>0</v>
      </c>
    </row>
    <row r="61" customFormat="false" ht="13.8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182.35670849369</v>
      </c>
      <c r="D61" s="69" t="n">
        <f aca="false">$D$3</f>
        <v>150.77332897232</v>
      </c>
      <c r="E61" s="70" t="n">
        <f aca="false">C61-D61</f>
        <v>31.5833795213702</v>
      </c>
      <c r="F61" s="58"/>
      <c r="G61" s="71" t="n">
        <f aca="false">C61*TDEE!$B$5</f>
        <v>2269.06506197698</v>
      </c>
      <c r="H61" s="69" t="n">
        <f aca="false">$E61*31</f>
        <v>979.084765162477</v>
      </c>
      <c r="I61" s="69" t="n">
        <f aca="false">$G61-$H61</f>
        <v>1289.9802968145</v>
      </c>
      <c r="J61" s="60" t="n">
        <f aca="false">H61/3500</f>
        <v>0.279738504332136</v>
      </c>
      <c r="K61" s="69" t="n">
        <f aca="false">N61/9</f>
        <v>80.8339604558978</v>
      </c>
      <c r="L61" s="69" t="n">
        <v>20</v>
      </c>
      <c r="M61" s="56" t="n">
        <f aca="false">Protein_Amt!$B$6</f>
        <v>120.618663177856</v>
      </c>
      <c r="N61" s="69" t="n">
        <f aca="false">MAX(0,I61-(O61+P61))</f>
        <v>727.50564410308</v>
      </c>
      <c r="O61" s="69" t="n">
        <f aca="false">4*L61</f>
        <v>80</v>
      </c>
      <c r="P61" s="69" t="n">
        <f aca="false">4*M61</f>
        <v>482.474652711422</v>
      </c>
      <c r="Q61" s="70" t="n">
        <f aca="false">SUM(N61:P61)</f>
        <v>1289.9802968145</v>
      </c>
      <c r="S61" s="72" t="n">
        <f aca="false">VLOOKUP($A61,FoodLog!$A$1:$Z$10001,12,0)</f>
        <v>0</v>
      </c>
      <c r="T61" s="72" t="n">
        <f aca="false">VLOOKUP($A61,FoodLog!$A$1:$Z$10001,13,0)</f>
        <v>0</v>
      </c>
      <c r="U61" s="72" t="n">
        <f aca="false">VLOOKUP($A61,FoodLog!$A$1:$Z$10001,14,0)</f>
        <v>0</v>
      </c>
      <c r="V61" s="72" t="n">
        <f aca="false">VLOOKUP($A61,FoodLog!$A$1:$Z$10001,15,0)</f>
        <v>0</v>
      </c>
      <c r="W61" s="72" t="n">
        <f aca="false">VLOOKUP($A61,FoodLog!$A$1:$Z$10001,16,0)</f>
        <v>727.50564410308</v>
      </c>
      <c r="X61" s="72" t="n">
        <f aca="false">VLOOKUP($A61,FoodLog!$A$1:$Z$10001,17,0)</f>
        <v>80</v>
      </c>
      <c r="Y61" s="72" t="n">
        <f aca="false">VLOOKUP($A61,FoodLog!$A$1:$Z$10001,18,0)</f>
        <v>482.474652711422</v>
      </c>
      <c r="Z61" s="72" t="n">
        <f aca="false">VLOOKUP($A61,FoodLog!$A$1:$Z$10001,19,0)</f>
        <v>1289.9802968145</v>
      </c>
      <c r="AA61" s="64" t="n">
        <f aca="false">MIN($H61,($H61+Z61))/3500</f>
        <v>0.279738504332136</v>
      </c>
      <c r="AB61" s="65" t="n">
        <f aca="false">Scale!C61</f>
        <v>0</v>
      </c>
    </row>
    <row r="62" customFormat="false" ht="13.8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182.076969989358</v>
      </c>
      <c r="D62" s="69" t="n">
        <f aca="false">$D$3</f>
        <v>150.77332897232</v>
      </c>
      <c r="E62" s="70" t="n">
        <f aca="false">C62-D62</f>
        <v>31.3036410170381</v>
      </c>
      <c r="F62" s="58"/>
      <c r="G62" s="71" t="n">
        <f aca="false">C62*TDEE!$B$5</f>
        <v>2265.58427494198</v>
      </c>
      <c r="H62" s="69" t="n">
        <f aca="false">$E62*31</f>
        <v>970.412871528181</v>
      </c>
      <c r="I62" s="69" t="n">
        <f aca="false">$G62-$H62</f>
        <v>1295.1714034138</v>
      </c>
      <c r="J62" s="60" t="n">
        <f aca="false">H62/3500</f>
        <v>0.277260820436623</v>
      </c>
      <c r="K62" s="69" t="n">
        <f aca="false">N62/9</f>
        <v>81.410750078042</v>
      </c>
      <c r="L62" s="69" t="n">
        <v>20</v>
      </c>
      <c r="M62" s="56" t="n">
        <f aca="false">Protein_Amt!$B$6</f>
        <v>120.618663177856</v>
      </c>
      <c r="N62" s="69" t="n">
        <f aca="false">MAX(0,I62-(O62+P62))</f>
        <v>732.696750702378</v>
      </c>
      <c r="O62" s="69" t="n">
        <f aca="false">4*L62</f>
        <v>80</v>
      </c>
      <c r="P62" s="69" t="n">
        <f aca="false">4*M62</f>
        <v>482.474652711422</v>
      </c>
      <c r="Q62" s="70" t="n">
        <f aca="false">SUM(N62:P62)</f>
        <v>1295.1714034138</v>
      </c>
      <c r="S62" s="72" t="n">
        <f aca="false">VLOOKUP($A62,FoodLog!$A$1:$Z$10001,12,0)</f>
        <v>0</v>
      </c>
      <c r="T62" s="72" t="n">
        <f aca="false">VLOOKUP($A62,FoodLog!$A$1:$Z$10001,13,0)</f>
        <v>0</v>
      </c>
      <c r="U62" s="72" t="n">
        <f aca="false">VLOOKUP($A62,FoodLog!$A$1:$Z$10001,14,0)</f>
        <v>0</v>
      </c>
      <c r="V62" s="72" t="n">
        <f aca="false">VLOOKUP($A62,FoodLog!$A$1:$Z$10001,15,0)</f>
        <v>0</v>
      </c>
      <c r="W62" s="72" t="n">
        <f aca="false">VLOOKUP($A62,FoodLog!$A$1:$Z$10001,16,0)</f>
        <v>732.696750702378</v>
      </c>
      <c r="X62" s="72" t="n">
        <f aca="false">VLOOKUP($A62,FoodLog!$A$1:$Z$10001,17,0)</f>
        <v>80</v>
      </c>
      <c r="Y62" s="72" t="n">
        <f aca="false">VLOOKUP($A62,FoodLog!$A$1:$Z$10001,18,0)</f>
        <v>482.474652711422</v>
      </c>
      <c r="Z62" s="72" t="n">
        <f aca="false">VLOOKUP($A62,FoodLog!$A$1:$Z$10001,19,0)</f>
        <v>1295.1714034138</v>
      </c>
      <c r="AA62" s="64" t="n">
        <f aca="false">MIN($H62,($H62+Z62))/3500</f>
        <v>0.277260820436623</v>
      </c>
      <c r="AB62" s="65" t="n">
        <f aca="false">Scale!C62</f>
        <v>0</v>
      </c>
    </row>
    <row r="63" customFormat="false" ht="13.8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181.799709168921</v>
      </c>
      <c r="D63" s="69" t="n">
        <f aca="false">$D$3</f>
        <v>150.77332897232</v>
      </c>
      <c r="E63" s="70" t="n">
        <f aca="false">C63-D63</f>
        <v>31.0263801966015</v>
      </c>
      <c r="F63" s="58"/>
      <c r="G63" s="71" t="n">
        <f aca="false">C63*TDEE!$B$5</f>
        <v>2262.13431773501</v>
      </c>
      <c r="H63" s="69" t="n">
        <f aca="false">$E63*31</f>
        <v>961.817786094646</v>
      </c>
      <c r="I63" s="69" t="n">
        <f aca="false">$G63-$H63</f>
        <v>1300.31653164036</v>
      </c>
      <c r="J63" s="60" t="n">
        <f aca="false">H63/3500</f>
        <v>0.274805081741327</v>
      </c>
      <c r="K63" s="69" t="n">
        <f aca="false">N63/9</f>
        <v>81.9824309921045</v>
      </c>
      <c r="L63" s="69" t="n">
        <v>20</v>
      </c>
      <c r="M63" s="56" t="n">
        <f aca="false">Protein_Amt!$B$6</f>
        <v>120.618663177856</v>
      </c>
      <c r="N63" s="69" t="n">
        <f aca="false">MAX(0,I63-(O63+P63))</f>
        <v>737.84187892894</v>
      </c>
      <c r="O63" s="69" t="n">
        <f aca="false">4*L63</f>
        <v>80</v>
      </c>
      <c r="P63" s="69" t="n">
        <f aca="false">4*M63</f>
        <v>482.474652711422</v>
      </c>
      <c r="Q63" s="70" t="n">
        <f aca="false">SUM(N63:P63)</f>
        <v>1300.31653164036</v>
      </c>
      <c r="S63" s="72" t="n">
        <f aca="false">VLOOKUP($A63,FoodLog!$A$1:$Z$10001,12,0)</f>
        <v>0</v>
      </c>
      <c r="T63" s="72" t="n">
        <f aca="false">VLOOKUP($A63,FoodLog!$A$1:$Z$10001,13,0)</f>
        <v>0</v>
      </c>
      <c r="U63" s="72" t="n">
        <f aca="false">VLOOKUP($A63,FoodLog!$A$1:$Z$10001,14,0)</f>
        <v>0</v>
      </c>
      <c r="V63" s="72" t="n">
        <f aca="false">VLOOKUP($A63,FoodLog!$A$1:$Z$10001,15,0)</f>
        <v>0</v>
      </c>
      <c r="W63" s="72" t="n">
        <f aca="false">VLOOKUP($A63,FoodLog!$A$1:$Z$10001,16,0)</f>
        <v>737.84187892894</v>
      </c>
      <c r="X63" s="72" t="n">
        <f aca="false">VLOOKUP($A63,FoodLog!$A$1:$Z$10001,17,0)</f>
        <v>80</v>
      </c>
      <c r="Y63" s="72" t="n">
        <f aca="false">VLOOKUP($A63,FoodLog!$A$1:$Z$10001,18,0)</f>
        <v>482.474652711422</v>
      </c>
      <c r="Z63" s="72" t="n">
        <f aca="false">VLOOKUP($A63,FoodLog!$A$1:$Z$10001,19,0)</f>
        <v>1300.31653164036</v>
      </c>
      <c r="AA63" s="64" t="n">
        <f aca="false">MIN($H63,($H63+Z63))/3500</f>
        <v>0.274805081741327</v>
      </c>
      <c r="AB63" s="65" t="n">
        <f aca="false">Scale!C63</f>
        <v>0</v>
      </c>
    </row>
    <row r="64" customFormat="false" ht="13.8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181.52490408718</v>
      </c>
      <c r="D64" s="69" t="n">
        <f aca="false">$D$3</f>
        <v>150.77332897232</v>
      </c>
      <c r="E64" s="70" t="n">
        <f aca="false">C64-D64</f>
        <v>30.7515751148601</v>
      </c>
      <c r="F64" s="58"/>
      <c r="G64" s="71" t="n">
        <f aca="false">C64*TDEE!$B$5</f>
        <v>2258.71491729187</v>
      </c>
      <c r="H64" s="69" t="n">
        <f aca="false">$E64*31</f>
        <v>953.298828560665</v>
      </c>
      <c r="I64" s="69" t="n">
        <f aca="false">$G64-$H64</f>
        <v>1305.4160887312</v>
      </c>
      <c r="J64" s="60" t="n">
        <f aca="false">H64/3500</f>
        <v>0.272371093874476</v>
      </c>
      <c r="K64" s="69" t="n">
        <f aca="false">N64/9</f>
        <v>82.5490484466423</v>
      </c>
      <c r="L64" s="69" t="n">
        <v>20</v>
      </c>
      <c r="M64" s="56" t="n">
        <f aca="false">Protein_Amt!$B$6</f>
        <v>120.618663177856</v>
      </c>
      <c r="N64" s="69" t="n">
        <f aca="false">MAX(0,I64-(O64+P64))</f>
        <v>742.941436019781</v>
      </c>
      <c r="O64" s="69" t="n">
        <f aca="false">4*L64</f>
        <v>80</v>
      </c>
      <c r="P64" s="69" t="n">
        <f aca="false">4*M64</f>
        <v>482.474652711422</v>
      </c>
      <c r="Q64" s="70" t="n">
        <f aca="false">SUM(N64:P64)</f>
        <v>1305.4160887312</v>
      </c>
      <c r="S64" s="72" t="n">
        <f aca="false">VLOOKUP($A64,FoodLog!$A$1:$Z$10001,12,0)</f>
        <v>0</v>
      </c>
      <c r="T64" s="72" t="n">
        <f aca="false">VLOOKUP($A64,FoodLog!$A$1:$Z$10001,13,0)</f>
        <v>0</v>
      </c>
      <c r="U64" s="72" t="n">
        <f aca="false">VLOOKUP($A64,FoodLog!$A$1:$Z$10001,14,0)</f>
        <v>0</v>
      </c>
      <c r="V64" s="72" t="n">
        <f aca="false">VLOOKUP($A64,FoodLog!$A$1:$Z$10001,15,0)</f>
        <v>0</v>
      </c>
      <c r="W64" s="72" t="n">
        <f aca="false">VLOOKUP($A64,FoodLog!$A$1:$Z$10001,16,0)</f>
        <v>742.941436019781</v>
      </c>
      <c r="X64" s="72" t="n">
        <f aca="false">VLOOKUP($A64,FoodLog!$A$1:$Z$10001,17,0)</f>
        <v>80</v>
      </c>
      <c r="Y64" s="72" t="n">
        <f aca="false">VLOOKUP($A64,FoodLog!$A$1:$Z$10001,18,0)</f>
        <v>482.474652711422</v>
      </c>
      <c r="Z64" s="72" t="n">
        <f aca="false">VLOOKUP($A64,FoodLog!$A$1:$Z$10001,19,0)</f>
        <v>1305.4160887312</v>
      </c>
      <c r="AA64" s="64" t="n">
        <f aca="false">MIN($H64,($H64+Z64))/3500</f>
        <v>0.272371093874476</v>
      </c>
      <c r="AB64" s="65" t="n">
        <f aca="false">Scale!C64</f>
        <v>0</v>
      </c>
    </row>
    <row r="65" customFormat="false" ht="13.8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181.252532993306</v>
      </c>
      <c r="D65" s="69" t="n">
        <f aca="false">$D$3</f>
        <v>150.77332897232</v>
      </c>
      <c r="E65" s="70" t="n">
        <f aca="false">C65-D65</f>
        <v>30.4792040209857</v>
      </c>
      <c r="F65" s="58"/>
      <c r="G65" s="71" t="n">
        <f aca="false">C65*TDEE!$B$5</f>
        <v>2255.32580296694</v>
      </c>
      <c r="H65" s="69" t="n">
        <f aca="false">$E65*31</f>
        <v>944.855324650556</v>
      </c>
      <c r="I65" s="69" t="n">
        <f aca="false">$G65-$H65</f>
        <v>1310.47047831638</v>
      </c>
      <c r="J65" s="60" t="n">
        <f aca="false">H65/3500</f>
        <v>0.269958664185873</v>
      </c>
      <c r="K65" s="69" t="n">
        <f aca="false">N65/9</f>
        <v>83.11064728944</v>
      </c>
      <c r="L65" s="69" t="n">
        <v>20</v>
      </c>
      <c r="M65" s="56" t="n">
        <f aca="false">Protein_Amt!$B$6</f>
        <v>120.618663177856</v>
      </c>
      <c r="N65" s="69" t="n">
        <f aca="false">MAX(0,I65-(O65+P65))</f>
        <v>747.99582560496</v>
      </c>
      <c r="O65" s="69" t="n">
        <f aca="false">4*L65</f>
        <v>80</v>
      </c>
      <c r="P65" s="69" t="n">
        <f aca="false">4*M65</f>
        <v>482.474652711422</v>
      </c>
      <c r="Q65" s="70" t="n">
        <f aca="false">SUM(N65:P65)</f>
        <v>1310.47047831638</v>
      </c>
      <c r="S65" s="72" t="n">
        <f aca="false">VLOOKUP($A65,FoodLog!$A$1:$Z$10001,12,0)</f>
        <v>0</v>
      </c>
      <c r="T65" s="72" t="n">
        <f aca="false">VLOOKUP($A65,FoodLog!$A$1:$Z$10001,13,0)</f>
        <v>0</v>
      </c>
      <c r="U65" s="72" t="n">
        <f aca="false">VLOOKUP($A65,FoodLog!$A$1:$Z$10001,14,0)</f>
        <v>0</v>
      </c>
      <c r="V65" s="72" t="n">
        <f aca="false">VLOOKUP($A65,FoodLog!$A$1:$Z$10001,15,0)</f>
        <v>0</v>
      </c>
      <c r="W65" s="72" t="n">
        <f aca="false">VLOOKUP($A65,FoodLog!$A$1:$Z$10001,16,0)</f>
        <v>747.99582560496</v>
      </c>
      <c r="X65" s="72" t="n">
        <f aca="false">VLOOKUP($A65,FoodLog!$A$1:$Z$10001,17,0)</f>
        <v>80</v>
      </c>
      <c r="Y65" s="72" t="n">
        <f aca="false">VLOOKUP($A65,FoodLog!$A$1:$Z$10001,18,0)</f>
        <v>482.474652711422</v>
      </c>
      <c r="Z65" s="72" t="n">
        <f aca="false">VLOOKUP($A65,FoodLog!$A$1:$Z$10001,19,0)</f>
        <v>1310.47047831638</v>
      </c>
      <c r="AA65" s="64" t="n">
        <f aca="false">MIN($H65,($H65+Z65))/3500</f>
        <v>0.269958664185873</v>
      </c>
      <c r="AB65" s="65" t="n">
        <f aca="false">Scale!C65</f>
        <v>0</v>
      </c>
    </row>
    <row r="66" customFormat="false" ht="13.8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180.98257432912</v>
      </c>
      <c r="D66" s="69" t="n">
        <f aca="false">$D$3</f>
        <v>150.77332897232</v>
      </c>
      <c r="E66" s="70" t="n">
        <f aca="false">C66-D66</f>
        <v>30.2092453567998</v>
      </c>
      <c r="F66" s="58"/>
      <c r="G66" s="71" t="n">
        <f aca="false">C66*TDEE!$B$5</f>
        <v>2251.96670651174</v>
      </c>
      <c r="H66" s="69" t="n">
        <f aca="false">$E66*31</f>
        <v>936.486606060793</v>
      </c>
      <c r="I66" s="69" t="n">
        <f aca="false">$G66-$H66</f>
        <v>1315.48010045095</v>
      </c>
      <c r="J66" s="60" t="n">
        <f aca="false">H66/3500</f>
        <v>0.267567601731655</v>
      </c>
      <c r="K66" s="69" t="n">
        <f aca="false">N66/9</f>
        <v>83.6672719710586</v>
      </c>
      <c r="L66" s="69" t="n">
        <v>20</v>
      </c>
      <c r="M66" s="56" t="n">
        <f aca="false">Protein_Amt!$B$6</f>
        <v>120.618663177856</v>
      </c>
      <c r="N66" s="69" t="n">
        <f aca="false">MAX(0,I66-(O66+P66))</f>
        <v>753.005447739527</v>
      </c>
      <c r="O66" s="69" t="n">
        <f aca="false">4*L66</f>
        <v>80</v>
      </c>
      <c r="P66" s="69" t="n">
        <f aca="false">4*M66</f>
        <v>482.474652711422</v>
      </c>
      <c r="Q66" s="70" t="n">
        <f aca="false">SUM(N66:P66)</f>
        <v>1315.48010045095</v>
      </c>
      <c r="S66" s="72" t="n">
        <f aca="false">VLOOKUP($A66,FoodLog!$A$1:$Z$10001,12,0)</f>
        <v>0</v>
      </c>
      <c r="T66" s="72" t="n">
        <f aca="false">VLOOKUP($A66,FoodLog!$A$1:$Z$10001,13,0)</f>
        <v>0</v>
      </c>
      <c r="U66" s="72" t="n">
        <f aca="false">VLOOKUP($A66,FoodLog!$A$1:$Z$10001,14,0)</f>
        <v>0</v>
      </c>
      <c r="V66" s="72" t="n">
        <f aca="false">VLOOKUP($A66,FoodLog!$A$1:$Z$10001,15,0)</f>
        <v>0</v>
      </c>
      <c r="W66" s="72" t="n">
        <f aca="false">VLOOKUP($A66,FoodLog!$A$1:$Z$10001,16,0)</f>
        <v>753.005447739527</v>
      </c>
      <c r="X66" s="72" t="n">
        <f aca="false">VLOOKUP($A66,FoodLog!$A$1:$Z$10001,17,0)</f>
        <v>80</v>
      </c>
      <c r="Y66" s="72" t="n">
        <f aca="false">VLOOKUP($A66,FoodLog!$A$1:$Z$10001,18,0)</f>
        <v>482.474652711422</v>
      </c>
      <c r="Z66" s="72" t="n">
        <f aca="false">VLOOKUP($A66,FoodLog!$A$1:$Z$10001,19,0)</f>
        <v>1315.48010045095</v>
      </c>
      <c r="AA66" s="64" t="n">
        <f aca="false">MIN($H66,($H66+Z66))/3500</f>
        <v>0.267567601731655</v>
      </c>
      <c r="AB66" s="65" t="n">
        <f aca="false">Scale!C66</f>
        <v>0</v>
      </c>
    </row>
    <row r="67" customFormat="false" ht="13.8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180.715006727388</v>
      </c>
      <c r="D67" s="69" t="n">
        <f aca="false">$D$3</f>
        <v>150.77332897232</v>
      </c>
      <c r="E67" s="70" t="n">
        <f aca="false">C67-D67</f>
        <v>29.9416777550681</v>
      </c>
      <c r="F67" s="58"/>
      <c r="G67" s="71" t="n">
        <f aca="false">C67*TDEE!$B$5</f>
        <v>2248.63736205372</v>
      </c>
      <c r="H67" s="69" t="n">
        <f aca="false">$E67*31</f>
        <v>928.192010407112</v>
      </c>
      <c r="I67" s="69" t="n">
        <f aca="false">$G67-$H67</f>
        <v>1320.44535164661</v>
      </c>
      <c r="J67" s="60" t="n">
        <f aca="false">H67/3500</f>
        <v>0.265197717259175</v>
      </c>
      <c r="K67" s="69" t="n">
        <f aca="false">N67/9</f>
        <v>84.2189665483543</v>
      </c>
      <c r="L67" s="69" t="n">
        <v>20</v>
      </c>
      <c r="M67" s="56" t="n">
        <f aca="false">Protein_Amt!$B$6</f>
        <v>120.618663177856</v>
      </c>
      <c r="N67" s="69" t="n">
        <f aca="false">MAX(0,I67-(O67+P67))</f>
        <v>757.970698935189</v>
      </c>
      <c r="O67" s="69" t="n">
        <f aca="false">4*L67</f>
        <v>80</v>
      </c>
      <c r="P67" s="69" t="n">
        <f aca="false">4*M67</f>
        <v>482.474652711422</v>
      </c>
      <c r="Q67" s="70" t="n">
        <f aca="false">SUM(N67:P67)</f>
        <v>1320.44535164661</v>
      </c>
      <c r="S67" s="72" t="n">
        <f aca="false">VLOOKUP($A67,FoodLog!$A$1:$Z$10001,12,0)</f>
        <v>0</v>
      </c>
      <c r="T67" s="72" t="n">
        <f aca="false">VLOOKUP($A67,FoodLog!$A$1:$Z$10001,13,0)</f>
        <v>0</v>
      </c>
      <c r="U67" s="72" t="n">
        <f aca="false">VLOOKUP($A67,FoodLog!$A$1:$Z$10001,14,0)</f>
        <v>0</v>
      </c>
      <c r="V67" s="72" t="n">
        <f aca="false">VLOOKUP($A67,FoodLog!$A$1:$Z$10001,15,0)</f>
        <v>0</v>
      </c>
      <c r="W67" s="72" t="n">
        <f aca="false">VLOOKUP($A67,FoodLog!$A$1:$Z$10001,16,0)</f>
        <v>757.970698935189</v>
      </c>
      <c r="X67" s="72" t="n">
        <f aca="false">VLOOKUP($A67,FoodLog!$A$1:$Z$10001,17,0)</f>
        <v>80</v>
      </c>
      <c r="Y67" s="72" t="n">
        <f aca="false">VLOOKUP($A67,FoodLog!$A$1:$Z$10001,18,0)</f>
        <v>482.474652711422</v>
      </c>
      <c r="Z67" s="72" t="n">
        <f aca="false">VLOOKUP($A67,FoodLog!$A$1:$Z$10001,19,0)</f>
        <v>1320.44535164661</v>
      </c>
      <c r="AA67" s="64" t="n">
        <f aca="false">MIN($H67,($H67+Z67))/3500</f>
        <v>0.265197717259175</v>
      </c>
      <c r="AB67" s="65" t="n">
        <f aca="false">Scale!C67</f>
        <v>0</v>
      </c>
    </row>
    <row r="68" customFormat="false" ht="13.8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180.449809010129</v>
      </c>
      <c r="D68" s="69" t="n">
        <f aca="false">$D$3</f>
        <v>150.77332897232</v>
      </c>
      <c r="E68" s="70" t="n">
        <f aca="false">C68-D68</f>
        <v>29.6764800378089</v>
      </c>
      <c r="F68" s="58"/>
      <c r="G68" s="71" t="n">
        <f aca="false">C68*TDEE!$B$5</f>
        <v>2245.33750607519</v>
      </c>
      <c r="H68" s="69" t="n">
        <f aca="false">$E68*31</f>
        <v>919.970881172077</v>
      </c>
      <c r="I68" s="69" t="n">
        <f aca="false">$G68-$H68</f>
        <v>1325.36662490311</v>
      </c>
      <c r="J68" s="60" t="n">
        <f aca="false">H68/3500</f>
        <v>0.262848823192022</v>
      </c>
      <c r="K68" s="69" t="n">
        <f aca="false">N68/9</f>
        <v>84.7657746879654</v>
      </c>
      <c r="L68" s="69" t="n">
        <v>20</v>
      </c>
      <c r="M68" s="56" t="n">
        <f aca="false">Protein_Amt!$B$6</f>
        <v>120.618663177856</v>
      </c>
      <c r="N68" s="69" t="n">
        <f aca="false">MAX(0,I68-(O68+P68))</f>
        <v>762.891972191688</v>
      </c>
      <c r="O68" s="69" t="n">
        <f aca="false">4*L68</f>
        <v>80</v>
      </c>
      <c r="P68" s="69" t="n">
        <f aca="false">4*M68</f>
        <v>482.474652711422</v>
      </c>
      <c r="Q68" s="70" t="n">
        <f aca="false">SUM(N68:P68)</f>
        <v>1325.36662490311</v>
      </c>
      <c r="S68" s="72" t="n">
        <f aca="false">VLOOKUP($A68,FoodLog!$A$1:$Z$10001,12,0)</f>
        <v>0</v>
      </c>
      <c r="T68" s="72" t="n">
        <f aca="false">VLOOKUP($A68,FoodLog!$A$1:$Z$10001,13,0)</f>
        <v>0</v>
      </c>
      <c r="U68" s="72" t="n">
        <f aca="false">VLOOKUP($A68,FoodLog!$A$1:$Z$10001,14,0)</f>
        <v>0</v>
      </c>
      <c r="V68" s="72" t="n">
        <f aca="false">VLOOKUP($A68,FoodLog!$A$1:$Z$10001,15,0)</f>
        <v>0</v>
      </c>
      <c r="W68" s="72" t="n">
        <f aca="false">VLOOKUP($A68,FoodLog!$A$1:$Z$10001,16,0)</f>
        <v>762.891972191688</v>
      </c>
      <c r="X68" s="72" t="n">
        <f aca="false">VLOOKUP($A68,FoodLog!$A$1:$Z$10001,17,0)</f>
        <v>80</v>
      </c>
      <c r="Y68" s="72" t="n">
        <f aca="false">VLOOKUP($A68,FoodLog!$A$1:$Z$10001,18,0)</f>
        <v>482.474652711422</v>
      </c>
      <c r="Z68" s="72" t="n">
        <f aca="false">VLOOKUP($A68,FoodLog!$A$1:$Z$10001,19,0)</f>
        <v>1325.36662490311</v>
      </c>
      <c r="AA68" s="64" t="n">
        <f aca="false">MIN($H68,($H68+Z68))/3500</f>
        <v>0.262848823192022</v>
      </c>
      <c r="AB68" s="65" t="n">
        <f aca="false">Scale!C68</f>
        <v>0</v>
      </c>
    </row>
    <row r="69" customFormat="false" ht="13.8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180.186960186937</v>
      </c>
      <c r="D69" s="69" t="n">
        <f aca="false">$D$3</f>
        <v>150.77332897232</v>
      </c>
      <c r="E69" s="70" t="n">
        <f aca="false">C69-D69</f>
        <v>29.4136312146169</v>
      </c>
      <c r="F69" s="58"/>
      <c r="G69" s="71" t="n">
        <f aca="false">C69*TDEE!$B$5</f>
        <v>2242.06687739246</v>
      </c>
      <c r="H69" s="69" t="n">
        <f aca="false">$E69*31</f>
        <v>911.822567653124</v>
      </c>
      <c r="I69" s="69" t="n">
        <f aca="false">$G69-$H69</f>
        <v>1330.24430973934</v>
      </c>
      <c r="J69" s="60" t="n">
        <f aca="false">H69/3500</f>
        <v>0.260520733615178</v>
      </c>
      <c r="K69" s="69" t="n">
        <f aca="false">N69/9</f>
        <v>85.3077396697684</v>
      </c>
      <c r="L69" s="69" t="n">
        <v>20</v>
      </c>
      <c r="M69" s="56" t="n">
        <f aca="false">Protein_Amt!$B$6</f>
        <v>120.618663177856</v>
      </c>
      <c r="N69" s="69" t="n">
        <f aca="false">MAX(0,I69-(O69+P69))</f>
        <v>767.769657027916</v>
      </c>
      <c r="O69" s="69" t="n">
        <f aca="false">4*L69</f>
        <v>80</v>
      </c>
      <c r="P69" s="69" t="n">
        <f aca="false">4*M69</f>
        <v>482.474652711422</v>
      </c>
      <c r="Q69" s="70" t="n">
        <f aca="false">SUM(N69:P69)</f>
        <v>1330.24430973934</v>
      </c>
      <c r="S69" s="72" t="n">
        <f aca="false">VLOOKUP($A69,FoodLog!$A$1:$Z$10001,12,0)</f>
        <v>0</v>
      </c>
      <c r="T69" s="72" t="n">
        <f aca="false">VLOOKUP($A69,FoodLog!$A$1:$Z$10001,13,0)</f>
        <v>0</v>
      </c>
      <c r="U69" s="72" t="n">
        <f aca="false">VLOOKUP($A69,FoodLog!$A$1:$Z$10001,14,0)</f>
        <v>0</v>
      </c>
      <c r="V69" s="72" t="n">
        <f aca="false">VLOOKUP($A69,FoodLog!$A$1:$Z$10001,15,0)</f>
        <v>0</v>
      </c>
      <c r="W69" s="72" t="n">
        <f aca="false">VLOOKUP($A69,FoodLog!$A$1:$Z$10001,16,0)</f>
        <v>767.769657027916</v>
      </c>
      <c r="X69" s="72" t="n">
        <f aca="false">VLOOKUP($A69,FoodLog!$A$1:$Z$10001,17,0)</f>
        <v>80</v>
      </c>
      <c r="Y69" s="72" t="n">
        <f aca="false">VLOOKUP($A69,FoodLog!$A$1:$Z$10001,18,0)</f>
        <v>482.474652711422</v>
      </c>
      <c r="Z69" s="72" t="n">
        <f aca="false">VLOOKUP($A69,FoodLog!$A$1:$Z$10001,19,0)</f>
        <v>1330.24430973934</v>
      </c>
      <c r="AA69" s="64" t="n">
        <f aca="false">MIN($H69,($H69+Z69))/3500</f>
        <v>0.260520733615178</v>
      </c>
      <c r="AB69" s="65" t="n">
        <f aca="false">Scale!C69</f>
        <v>0</v>
      </c>
    </row>
    <row r="70" customFormat="false" ht="13.8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179.926439453322</v>
      </c>
      <c r="D70" s="69" t="n">
        <f aca="false">$D$3</f>
        <v>150.77332897232</v>
      </c>
      <c r="E70" s="70" t="n">
        <f aca="false">C70-D70</f>
        <v>29.1531104810017</v>
      </c>
      <c r="F70" s="58"/>
      <c r="G70" s="71" t="n">
        <f aca="false">C70*TDEE!$B$5</f>
        <v>2238.82521713521</v>
      </c>
      <c r="H70" s="69" t="n">
        <f aca="false">$E70*31</f>
        <v>903.746424911054</v>
      </c>
      <c r="I70" s="69" t="n">
        <f aca="false">$G70-$H70</f>
        <v>1335.07879222416</v>
      </c>
      <c r="J70" s="60" t="n">
        <f aca="false">H70/3500</f>
        <v>0.258213264260301</v>
      </c>
      <c r="K70" s="69" t="n">
        <f aca="false">N70/9</f>
        <v>85.8449043903041</v>
      </c>
      <c r="L70" s="69" t="n">
        <v>20</v>
      </c>
      <c r="M70" s="56" t="n">
        <f aca="false">Protein_Amt!$B$6</f>
        <v>120.618663177856</v>
      </c>
      <c r="N70" s="69" t="n">
        <f aca="false">MAX(0,I70-(O70+P70))</f>
        <v>772.604139512737</v>
      </c>
      <c r="O70" s="69" t="n">
        <f aca="false">4*L70</f>
        <v>80</v>
      </c>
      <c r="P70" s="69" t="n">
        <f aca="false">4*M70</f>
        <v>482.474652711422</v>
      </c>
      <c r="Q70" s="70" t="n">
        <f aca="false">SUM(N70:P70)</f>
        <v>1335.07879222416</v>
      </c>
      <c r="S70" s="72" t="n">
        <f aca="false">VLOOKUP($A70,FoodLog!$A$1:$Z$10001,12,0)</f>
        <v>0</v>
      </c>
      <c r="T70" s="72" t="n">
        <f aca="false">VLOOKUP($A70,FoodLog!$A$1:$Z$10001,13,0)</f>
        <v>0</v>
      </c>
      <c r="U70" s="72" t="n">
        <f aca="false">VLOOKUP($A70,FoodLog!$A$1:$Z$10001,14,0)</f>
        <v>0</v>
      </c>
      <c r="V70" s="72" t="n">
        <f aca="false">VLOOKUP($A70,FoodLog!$A$1:$Z$10001,15,0)</f>
        <v>0</v>
      </c>
      <c r="W70" s="72" t="n">
        <f aca="false">VLOOKUP($A70,FoodLog!$A$1:$Z$10001,16,0)</f>
        <v>772.604139512737</v>
      </c>
      <c r="X70" s="72" t="n">
        <f aca="false">VLOOKUP($A70,FoodLog!$A$1:$Z$10001,17,0)</f>
        <v>80</v>
      </c>
      <c r="Y70" s="72" t="n">
        <f aca="false">VLOOKUP($A70,FoodLog!$A$1:$Z$10001,18,0)</f>
        <v>482.474652711422</v>
      </c>
      <c r="Z70" s="72" t="n">
        <f aca="false">VLOOKUP($A70,FoodLog!$A$1:$Z$10001,19,0)</f>
        <v>1335.07879222416</v>
      </c>
      <c r="AA70" s="64" t="n">
        <f aca="false">MIN($H70,($H70+Z70))/3500</f>
        <v>0.258213264260301</v>
      </c>
      <c r="AB70" s="65" t="n">
        <f aca="false">Scale!C70</f>
        <v>0</v>
      </c>
    </row>
    <row r="71" customFormat="false" ht="13.8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179.668226189061</v>
      </c>
      <c r="D71" s="69" t="n">
        <f aca="false">$D$3</f>
        <v>150.77332897232</v>
      </c>
      <c r="E71" s="70" t="n">
        <f aca="false">C71-D71</f>
        <v>28.8948972167414</v>
      </c>
      <c r="F71" s="58"/>
      <c r="G71" s="71" t="n">
        <f aca="false">C71*TDEE!$B$5</f>
        <v>2235.61226872596</v>
      </c>
      <c r="H71" s="69" t="n">
        <f aca="false">$E71*31</f>
        <v>895.741813718985</v>
      </c>
      <c r="I71" s="69" t="n">
        <f aca="false">$G71-$H71</f>
        <v>1339.87045500697</v>
      </c>
      <c r="J71" s="60" t="n">
        <f aca="false">H71/3500</f>
        <v>0.255926232491138</v>
      </c>
      <c r="K71" s="69" t="n">
        <f aca="false">N71/9</f>
        <v>86.3773113661722</v>
      </c>
      <c r="L71" s="69" t="n">
        <v>20</v>
      </c>
      <c r="M71" s="56" t="n">
        <f aca="false">Protein_Amt!$B$6</f>
        <v>120.618663177856</v>
      </c>
      <c r="N71" s="69" t="n">
        <f aca="false">MAX(0,I71-(O71+P71))</f>
        <v>777.39580229555</v>
      </c>
      <c r="O71" s="69" t="n">
        <f aca="false">4*L71</f>
        <v>80</v>
      </c>
      <c r="P71" s="69" t="n">
        <f aca="false">4*M71</f>
        <v>482.474652711422</v>
      </c>
      <c r="Q71" s="70" t="n">
        <f aca="false">SUM(N71:P71)</f>
        <v>1339.87045500697</v>
      </c>
      <c r="S71" s="72" t="n">
        <f aca="false">VLOOKUP($A71,FoodLog!$A$1:$Z$10001,12,0)</f>
        <v>0</v>
      </c>
      <c r="T71" s="72" t="n">
        <f aca="false">VLOOKUP($A71,FoodLog!$A$1:$Z$10001,13,0)</f>
        <v>0</v>
      </c>
      <c r="U71" s="72" t="n">
        <f aca="false">VLOOKUP($A71,FoodLog!$A$1:$Z$10001,14,0)</f>
        <v>0</v>
      </c>
      <c r="V71" s="72" t="n">
        <f aca="false">VLOOKUP($A71,FoodLog!$A$1:$Z$10001,15,0)</f>
        <v>0</v>
      </c>
      <c r="W71" s="72" t="n">
        <f aca="false">VLOOKUP($A71,FoodLog!$A$1:$Z$10001,16,0)</f>
        <v>777.39580229555</v>
      </c>
      <c r="X71" s="72" t="n">
        <f aca="false">VLOOKUP($A71,FoodLog!$A$1:$Z$10001,17,0)</f>
        <v>80</v>
      </c>
      <c r="Y71" s="72" t="n">
        <f aca="false">VLOOKUP($A71,FoodLog!$A$1:$Z$10001,18,0)</f>
        <v>482.474652711422</v>
      </c>
      <c r="Z71" s="72" t="n">
        <f aca="false">VLOOKUP($A71,FoodLog!$A$1:$Z$10001,19,0)</f>
        <v>1339.87045500697</v>
      </c>
      <c r="AA71" s="64" t="n">
        <f aca="false">MIN($H71,($H71+Z71))/3500</f>
        <v>0.255926232491138</v>
      </c>
      <c r="AB71" s="65" t="n">
        <f aca="false">Scale!C71</f>
        <v>0</v>
      </c>
    </row>
    <row r="72" customFormat="false" ht="13.8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179.41229995657</v>
      </c>
      <c r="D72" s="69" t="n">
        <f aca="false">$D$3</f>
        <v>150.77332897232</v>
      </c>
      <c r="E72" s="70" t="n">
        <f aca="false">C72-D72</f>
        <v>28.6389709842503</v>
      </c>
      <c r="F72" s="58"/>
      <c r="G72" s="71" t="n">
        <f aca="false">C72*TDEE!$B$5</f>
        <v>2232.42777785975</v>
      </c>
      <c r="H72" s="69" t="n">
        <f aca="false">$E72*31</f>
        <v>887.80810051176</v>
      </c>
      <c r="I72" s="69" t="n">
        <f aca="false">$G72-$H72</f>
        <v>1344.61967734799</v>
      </c>
      <c r="J72" s="60" t="n">
        <f aca="false">H72/3500</f>
        <v>0.253659457289074</v>
      </c>
      <c r="K72" s="69" t="n">
        <f aca="false">N72/9</f>
        <v>86.9050027373968</v>
      </c>
      <c r="L72" s="69" t="n">
        <v>20</v>
      </c>
      <c r="M72" s="56" t="n">
        <f aca="false">Protein_Amt!$B$6</f>
        <v>120.618663177856</v>
      </c>
      <c r="N72" s="69" t="n">
        <f aca="false">MAX(0,I72-(O72+P72))</f>
        <v>782.145024636572</v>
      </c>
      <c r="O72" s="69" t="n">
        <f aca="false">4*L72</f>
        <v>80</v>
      </c>
      <c r="P72" s="69" t="n">
        <f aca="false">4*M72</f>
        <v>482.474652711422</v>
      </c>
      <c r="Q72" s="70" t="n">
        <f aca="false">SUM(N72:P72)</f>
        <v>1344.61967734799</v>
      </c>
      <c r="S72" s="72" t="n">
        <f aca="false">VLOOKUP($A72,FoodLog!$A$1:$Z$10001,12,0)</f>
        <v>0</v>
      </c>
      <c r="T72" s="72" t="n">
        <f aca="false">VLOOKUP($A72,FoodLog!$A$1:$Z$10001,13,0)</f>
        <v>0</v>
      </c>
      <c r="U72" s="72" t="n">
        <f aca="false">VLOOKUP($A72,FoodLog!$A$1:$Z$10001,14,0)</f>
        <v>0</v>
      </c>
      <c r="V72" s="72" t="n">
        <f aca="false">VLOOKUP($A72,FoodLog!$A$1:$Z$10001,15,0)</f>
        <v>0</v>
      </c>
      <c r="W72" s="72" t="n">
        <f aca="false">VLOOKUP($A72,FoodLog!$A$1:$Z$10001,16,0)</f>
        <v>782.145024636572</v>
      </c>
      <c r="X72" s="72" t="n">
        <f aca="false">VLOOKUP($A72,FoodLog!$A$1:$Z$10001,17,0)</f>
        <v>80</v>
      </c>
      <c r="Y72" s="72" t="n">
        <f aca="false">VLOOKUP($A72,FoodLog!$A$1:$Z$10001,18,0)</f>
        <v>482.474652711422</v>
      </c>
      <c r="Z72" s="72" t="n">
        <f aca="false">VLOOKUP($A72,FoodLog!$A$1:$Z$10001,19,0)</f>
        <v>1344.61967734799</v>
      </c>
      <c r="AA72" s="64" t="n">
        <f aca="false">MIN($H72,($H72+Z72))/3500</f>
        <v>0.253659457289074</v>
      </c>
      <c r="AB72" s="65" t="n">
        <f aca="false">Scale!C72</f>
        <v>0</v>
      </c>
    </row>
    <row r="73" customFormat="false" ht="13.8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179.158640499281</v>
      </c>
      <c r="D73" s="69" t="n">
        <f aca="false">$D$3</f>
        <v>150.77332897232</v>
      </c>
      <c r="E73" s="70" t="n">
        <f aca="false">C73-D73</f>
        <v>28.3853115269612</v>
      </c>
      <c r="F73" s="58"/>
      <c r="G73" s="71" t="n">
        <f aca="false">C73*TDEE!$B$5</f>
        <v>2229.27149248408</v>
      </c>
      <c r="H73" s="69" t="n">
        <f aca="false">$E73*31</f>
        <v>879.944657335798</v>
      </c>
      <c r="I73" s="69" t="n">
        <f aca="false">$G73-$H73</f>
        <v>1349.32683514828</v>
      </c>
      <c r="J73" s="60" t="n">
        <f aca="false">H73/3500</f>
        <v>0.251412759238799</v>
      </c>
      <c r="K73" s="69" t="n">
        <f aca="false">N73/9</f>
        <v>87.4280202707621</v>
      </c>
      <c r="L73" s="69" t="n">
        <v>20</v>
      </c>
      <c r="M73" s="56" t="n">
        <f aca="false">Protein_Amt!$B$6</f>
        <v>120.618663177856</v>
      </c>
      <c r="N73" s="69" t="n">
        <f aca="false">MAX(0,I73-(O73+P73))</f>
        <v>786.852182436859</v>
      </c>
      <c r="O73" s="69" t="n">
        <f aca="false">4*L73</f>
        <v>80</v>
      </c>
      <c r="P73" s="69" t="n">
        <f aca="false">4*M73</f>
        <v>482.474652711422</v>
      </c>
      <c r="Q73" s="70" t="n">
        <f aca="false">SUM(N73:P73)</f>
        <v>1349.32683514828</v>
      </c>
      <c r="S73" s="72" t="n">
        <f aca="false">VLOOKUP($A73,FoodLog!$A$1:$Z$10001,12,0)</f>
        <v>0</v>
      </c>
      <c r="T73" s="72" t="n">
        <f aca="false">VLOOKUP($A73,FoodLog!$A$1:$Z$10001,13,0)</f>
        <v>0</v>
      </c>
      <c r="U73" s="72" t="n">
        <f aca="false">VLOOKUP($A73,FoodLog!$A$1:$Z$10001,14,0)</f>
        <v>0</v>
      </c>
      <c r="V73" s="72" t="n">
        <f aca="false">VLOOKUP($A73,FoodLog!$A$1:$Z$10001,15,0)</f>
        <v>0</v>
      </c>
      <c r="W73" s="72" t="n">
        <f aca="false">VLOOKUP($A73,FoodLog!$A$1:$Z$10001,16,0)</f>
        <v>786.852182436859</v>
      </c>
      <c r="X73" s="72" t="n">
        <f aca="false">VLOOKUP($A73,FoodLog!$A$1:$Z$10001,17,0)</f>
        <v>80</v>
      </c>
      <c r="Y73" s="72" t="n">
        <f aca="false">VLOOKUP($A73,FoodLog!$A$1:$Z$10001,18,0)</f>
        <v>482.474652711422</v>
      </c>
      <c r="Z73" s="72" t="n">
        <f aca="false">VLOOKUP($A73,FoodLog!$A$1:$Z$10001,19,0)</f>
        <v>1349.32683514828</v>
      </c>
      <c r="AA73" s="64" t="n">
        <f aca="false">MIN($H73,($H73+Z73))/3500</f>
        <v>0.251412759238799</v>
      </c>
      <c r="AB73" s="65" t="n">
        <f aca="false">Scale!C73</f>
        <v>0</v>
      </c>
    </row>
    <row r="74" customFormat="false" ht="13.8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178.907227740042</v>
      </c>
      <c r="D74" s="69" t="n">
        <f aca="false">$D$3</f>
        <v>150.77332897232</v>
      </c>
      <c r="E74" s="70" t="n">
        <f aca="false">C74-D74</f>
        <v>28.1338987677224</v>
      </c>
      <c r="F74" s="58"/>
      <c r="G74" s="71" t="n">
        <f aca="false">C74*TDEE!$B$5</f>
        <v>2226.14316277888</v>
      </c>
      <c r="H74" s="69" t="n">
        <f aca="false">$E74*31</f>
        <v>872.150861799395</v>
      </c>
      <c r="I74" s="69" t="n">
        <f aca="false">$G74-$H74</f>
        <v>1353.99230097948</v>
      </c>
      <c r="J74" s="60" t="n">
        <f aca="false">H74/3500</f>
        <v>0.249185960514113</v>
      </c>
      <c r="K74" s="69" t="n">
        <f aca="false">N74/9</f>
        <v>87.9464053631176</v>
      </c>
      <c r="L74" s="69" t="n">
        <v>20</v>
      </c>
      <c r="M74" s="56" t="n">
        <f aca="false">Protein_Amt!$B$6</f>
        <v>120.618663177856</v>
      </c>
      <c r="N74" s="69" t="n">
        <f aca="false">MAX(0,I74-(O74+P74))</f>
        <v>791.517648268058</v>
      </c>
      <c r="O74" s="69" t="n">
        <f aca="false">4*L74</f>
        <v>80</v>
      </c>
      <c r="P74" s="69" t="n">
        <f aca="false">4*M74</f>
        <v>482.474652711422</v>
      </c>
      <c r="Q74" s="70" t="n">
        <f aca="false">SUM(N74:P74)</f>
        <v>1353.99230097948</v>
      </c>
      <c r="S74" s="72" t="n">
        <f aca="false">VLOOKUP($A74,FoodLog!$A$1:$Z$10001,12,0)</f>
        <v>0</v>
      </c>
      <c r="T74" s="72" t="n">
        <f aca="false">VLOOKUP($A74,FoodLog!$A$1:$Z$10001,13,0)</f>
        <v>0</v>
      </c>
      <c r="U74" s="72" t="n">
        <f aca="false">VLOOKUP($A74,FoodLog!$A$1:$Z$10001,14,0)</f>
        <v>0</v>
      </c>
      <c r="V74" s="72" t="n">
        <f aca="false">VLOOKUP($A74,FoodLog!$A$1:$Z$10001,15,0)</f>
        <v>0</v>
      </c>
      <c r="W74" s="72" t="n">
        <f aca="false">VLOOKUP($A74,FoodLog!$A$1:$Z$10001,16,0)</f>
        <v>791.517648268058</v>
      </c>
      <c r="X74" s="72" t="n">
        <f aca="false">VLOOKUP($A74,FoodLog!$A$1:$Z$10001,17,0)</f>
        <v>80</v>
      </c>
      <c r="Y74" s="72" t="n">
        <f aca="false">VLOOKUP($A74,FoodLog!$A$1:$Z$10001,18,0)</f>
        <v>482.474652711422</v>
      </c>
      <c r="Z74" s="72" t="n">
        <f aca="false">VLOOKUP($A74,FoodLog!$A$1:$Z$10001,19,0)</f>
        <v>1353.99230097948</v>
      </c>
      <c r="AA74" s="64" t="n">
        <f aca="false">MIN($H74,($H74+Z74))/3500</f>
        <v>0.249185960514113</v>
      </c>
      <c r="AB74" s="65" t="n">
        <f aca="false">Scale!C74</f>
        <v>0</v>
      </c>
    </row>
    <row r="75" customFormat="false" ht="13.8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178.658041779528</v>
      </c>
      <c r="D75" s="69" t="n">
        <f aca="false">$D$3</f>
        <v>150.77332897232</v>
      </c>
      <c r="E75" s="70" t="n">
        <f aca="false">C75-D75</f>
        <v>27.8847128072083</v>
      </c>
      <c r="F75" s="58"/>
      <c r="G75" s="71" t="n">
        <f aca="false">C75*TDEE!$B$5</f>
        <v>2223.04254113677</v>
      </c>
      <c r="H75" s="69" t="n">
        <f aca="false">$E75*31</f>
        <v>864.426097023457</v>
      </c>
      <c r="I75" s="69" t="n">
        <f aca="false">$G75-$H75</f>
        <v>1358.61644411332</v>
      </c>
      <c r="J75" s="60" t="n">
        <f aca="false">H75/3500</f>
        <v>0.246978884863845</v>
      </c>
      <c r="K75" s="69" t="n">
        <f aca="false">N75/9</f>
        <v>88.460199044655</v>
      </c>
      <c r="L75" s="69" t="n">
        <v>20</v>
      </c>
      <c r="M75" s="56" t="n">
        <f aca="false">Protein_Amt!$B$6</f>
        <v>120.618663177856</v>
      </c>
      <c r="N75" s="69" t="n">
        <f aca="false">MAX(0,I75-(O75+P75))</f>
        <v>796.141791401895</v>
      </c>
      <c r="O75" s="69" t="n">
        <f aca="false">4*L75</f>
        <v>80</v>
      </c>
      <c r="P75" s="69" t="n">
        <f aca="false">4*M75</f>
        <v>482.474652711422</v>
      </c>
      <c r="Q75" s="70" t="n">
        <f aca="false">SUM(N75:P75)</f>
        <v>1358.61644411332</v>
      </c>
      <c r="S75" s="72" t="n">
        <f aca="false">VLOOKUP($A75,FoodLog!$A$1:$Z$10001,12,0)</f>
        <v>0</v>
      </c>
      <c r="T75" s="72" t="n">
        <f aca="false">VLOOKUP($A75,FoodLog!$A$1:$Z$10001,13,0)</f>
        <v>0</v>
      </c>
      <c r="U75" s="72" t="n">
        <f aca="false">VLOOKUP($A75,FoodLog!$A$1:$Z$10001,14,0)</f>
        <v>0</v>
      </c>
      <c r="V75" s="72" t="n">
        <f aca="false">VLOOKUP($A75,FoodLog!$A$1:$Z$10001,15,0)</f>
        <v>0</v>
      </c>
      <c r="W75" s="72" t="n">
        <f aca="false">VLOOKUP($A75,FoodLog!$A$1:$Z$10001,16,0)</f>
        <v>796.141791401895</v>
      </c>
      <c r="X75" s="72" t="n">
        <f aca="false">VLOOKUP($A75,FoodLog!$A$1:$Z$10001,17,0)</f>
        <v>80</v>
      </c>
      <c r="Y75" s="72" t="n">
        <f aca="false">VLOOKUP($A75,FoodLog!$A$1:$Z$10001,18,0)</f>
        <v>482.474652711422</v>
      </c>
      <c r="Z75" s="72" t="n">
        <f aca="false">VLOOKUP($A75,FoodLog!$A$1:$Z$10001,19,0)</f>
        <v>1358.61644411332</v>
      </c>
      <c r="AA75" s="64" t="n">
        <f aca="false">MIN($H75,($H75+Z75))/3500</f>
        <v>0.246978884863845</v>
      </c>
      <c r="AB75" s="65" t="n">
        <f aca="false">Scale!C75</f>
        <v>0</v>
      </c>
    </row>
    <row r="76" customFormat="false" ht="13.8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178.411062894664</v>
      </c>
      <c r="D76" s="69" t="n">
        <f aca="false">$D$3</f>
        <v>150.77332897232</v>
      </c>
      <c r="E76" s="70" t="n">
        <f aca="false">C76-D76</f>
        <v>27.6377339223445</v>
      </c>
      <c r="F76" s="58"/>
      <c r="G76" s="71" t="n">
        <f aca="false">C76*TDEE!$B$5</f>
        <v>2219.9693821435</v>
      </c>
      <c r="H76" s="69" t="n">
        <f aca="false">$E76*31</f>
        <v>856.769751592679</v>
      </c>
      <c r="I76" s="69" t="n">
        <f aca="false">$G76-$H76</f>
        <v>1363.19963055083</v>
      </c>
      <c r="J76" s="60" t="n">
        <f aca="false">H76/3500</f>
        <v>0.244791357597908</v>
      </c>
      <c r="K76" s="69" t="n">
        <f aca="false">N76/9</f>
        <v>88.969441982156</v>
      </c>
      <c r="L76" s="69" t="n">
        <v>20</v>
      </c>
      <c r="M76" s="56" t="n">
        <f aca="false">Protein_Amt!$B$6</f>
        <v>120.618663177856</v>
      </c>
      <c r="N76" s="69" t="n">
        <f aca="false">MAX(0,I76-(O76+P76))</f>
        <v>800.724977839404</v>
      </c>
      <c r="O76" s="69" t="n">
        <f aca="false">4*L76</f>
        <v>80</v>
      </c>
      <c r="P76" s="69" t="n">
        <f aca="false">4*M76</f>
        <v>482.474652711422</v>
      </c>
      <c r="Q76" s="70" t="n">
        <f aca="false">SUM(N76:P76)</f>
        <v>1363.19963055083</v>
      </c>
      <c r="S76" s="72" t="n">
        <f aca="false">VLOOKUP($A76,FoodLog!$A$1:$Z$10001,12,0)</f>
        <v>0</v>
      </c>
      <c r="T76" s="72" t="n">
        <f aca="false">VLOOKUP($A76,FoodLog!$A$1:$Z$10001,13,0)</f>
        <v>0</v>
      </c>
      <c r="U76" s="72" t="n">
        <f aca="false">VLOOKUP($A76,FoodLog!$A$1:$Z$10001,14,0)</f>
        <v>0</v>
      </c>
      <c r="V76" s="72" t="n">
        <f aca="false">VLOOKUP($A76,FoodLog!$A$1:$Z$10001,15,0)</f>
        <v>0</v>
      </c>
      <c r="W76" s="72" t="n">
        <f aca="false">VLOOKUP($A76,FoodLog!$A$1:$Z$10001,16,0)</f>
        <v>800.724977839404</v>
      </c>
      <c r="X76" s="72" t="n">
        <f aca="false">VLOOKUP($A76,FoodLog!$A$1:$Z$10001,17,0)</f>
        <v>80</v>
      </c>
      <c r="Y76" s="72" t="n">
        <f aca="false">VLOOKUP($A76,FoodLog!$A$1:$Z$10001,18,0)</f>
        <v>482.474652711422</v>
      </c>
      <c r="Z76" s="72" t="n">
        <f aca="false">VLOOKUP($A76,FoodLog!$A$1:$Z$10001,19,0)</f>
        <v>1363.19963055083</v>
      </c>
      <c r="AA76" s="64" t="n">
        <f aca="false">MIN($H76,($H76+Z76))/3500</f>
        <v>0.244791357597908</v>
      </c>
      <c r="AB76" s="65" t="n">
        <f aca="false">Scale!C76</f>
        <v>0</v>
      </c>
    </row>
    <row r="77" customFormat="false" ht="13.8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178.166271537067</v>
      </c>
      <c r="D77" s="69" t="n">
        <f aca="false">$D$3</f>
        <v>150.77332897232</v>
      </c>
      <c r="E77" s="70" t="n">
        <f aca="false">C77-D77</f>
        <v>27.3929425647466</v>
      </c>
      <c r="F77" s="58"/>
      <c r="G77" s="71" t="n">
        <f aca="false">C77*TDEE!$B$5</f>
        <v>2216.92344255846</v>
      </c>
      <c r="H77" s="69" t="n">
        <f aca="false">$E77*31</f>
        <v>849.181219507143</v>
      </c>
      <c r="I77" s="69" t="n">
        <f aca="false">$G77-$H77</f>
        <v>1367.74222305132</v>
      </c>
      <c r="J77" s="60" t="n">
        <f aca="false">H77/3500</f>
        <v>0.24262320557347</v>
      </c>
      <c r="K77" s="69" t="n">
        <f aca="false">N77/9</f>
        <v>89.4741744822105</v>
      </c>
      <c r="L77" s="69" t="n">
        <v>20</v>
      </c>
      <c r="M77" s="56" t="n">
        <f aca="false">Protein_Amt!$B$6</f>
        <v>120.618663177856</v>
      </c>
      <c r="N77" s="69" t="n">
        <f aca="false">MAX(0,I77-(O77+P77))</f>
        <v>805.267570339895</v>
      </c>
      <c r="O77" s="69" t="n">
        <f aca="false">4*L77</f>
        <v>80</v>
      </c>
      <c r="P77" s="69" t="n">
        <f aca="false">4*M77</f>
        <v>482.474652711422</v>
      </c>
      <c r="Q77" s="70" t="n">
        <f aca="false">SUM(N77:P77)</f>
        <v>1367.74222305132</v>
      </c>
      <c r="S77" s="72" t="n">
        <f aca="false">VLOOKUP($A77,FoodLog!$A$1:$Z$10001,12,0)</f>
        <v>0</v>
      </c>
      <c r="T77" s="72" t="n">
        <f aca="false">VLOOKUP($A77,FoodLog!$A$1:$Z$10001,13,0)</f>
        <v>0</v>
      </c>
      <c r="U77" s="72" t="n">
        <f aca="false">VLOOKUP($A77,FoodLog!$A$1:$Z$10001,14,0)</f>
        <v>0</v>
      </c>
      <c r="V77" s="72" t="n">
        <f aca="false">VLOOKUP($A77,FoodLog!$A$1:$Z$10001,15,0)</f>
        <v>0</v>
      </c>
      <c r="W77" s="72" t="n">
        <f aca="false">VLOOKUP($A77,FoodLog!$A$1:$Z$10001,16,0)</f>
        <v>805.267570339895</v>
      </c>
      <c r="X77" s="72" t="n">
        <f aca="false">VLOOKUP($A77,FoodLog!$A$1:$Z$10001,17,0)</f>
        <v>80</v>
      </c>
      <c r="Y77" s="72" t="n">
        <f aca="false">VLOOKUP($A77,FoodLog!$A$1:$Z$10001,18,0)</f>
        <v>482.474652711422</v>
      </c>
      <c r="Z77" s="72" t="n">
        <f aca="false">VLOOKUP($A77,FoodLog!$A$1:$Z$10001,19,0)</f>
        <v>1367.74222305132</v>
      </c>
      <c r="AA77" s="64" t="n">
        <f aca="false">MIN($H77,($H77+Z77))/3500</f>
        <v>0.24262320557347</v>
      </c>
      <c r="AB77" s="65" t="n">
        <f aca="false">Scale!C77</f>
        <v>0</v>
      </c>
    </row>
    <row r="78" customFormat="false" ht="13.8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177.923648331493</v>
      </c>
      <c r="D78" s="69" t="n">
        <f aca="false">$D$3</f>
        <v>150.77332897232</v>
      </c>
      <c r="E78" s="70" t="n">
        <f aca="false">C78-D78</f>
        <v>27.1503193591731</v>
      </c>
      <c r="F78" s="58"/>
      <c r="G78" s="71" t="n">
        <f aca="false">C78*TDEE!$B$5</f>
        <v>2213.90448129545</v>
      </c>
      <c r="H78" s="69" t="n">
        <f aca="false">$E78*31</f>
        <v>841.659900134366</v>
      </c>
      <c r="I78" s="69" t="n">
        <f aca="false">$G78-$H78</f>
        <v>1372.24458116109</v>
      </c>
      <c r="J78" s="60" t="n">
        <f aca="false">H78/3500</f>
        <v>0.240474257181247</v>
      </c>
      <c r="K78" s="69" t="n">
        <f aca="false">N78/9</f>
        <v>89.9744364944074</v>
      </c>
      <c r="L78" s="69" t="n">
        <v>20</v>
      </c>
      <c r="M78" s="56" t="n">
        <f aca="false">Protein_Amt!$B$6</f>
        <v>120.618663177856</v>
      </c>
      <c r="N78" s="69" t="n">
        <f aca="false">MAX(0,I78-(O78+P78))</f>
        <v>809.769928449667</v>
      </c>
      <c r="O78" s="69" t="n">
        <f aca="false">4*L78</f>
        <v>80</v>
      </c>
      <c r="P78" s="69" t="n">
        <f aca="false">4*M78</f>
        <v>482.474652711422</v>
      </c>
      <c r="Q78" s="70" t="n">
        <f aca="false">SUM(N78:P78)</f>
        <v>1372.24458116109</v>
      </c>
      <c r="S78" s="72" t="n">
        <f aca="false">VLOOKUP($A78,FoodLog!$A$1:$Z$10001,12,0)</f>
        <v>0</v>
      </c>
      <c r="T78" s="72" t="n">
        <f aca="false">VLOOKUP($A78,FoodLog!$A$1:$Z$10001,13,0)</f>
        <v>0</v>
      </c>
      <c r="U78" s="72" t="n">
        <f aca="false">VLOOKUP($A78,FoodLog!$A$1:$Z$10001,14,0)</f>
        <v>0</v>
      </c>
      <c r="V78" s="72" t="n">
        <f aca="false">VLOOKUP($A78,FoodLog!$A$1:$Z$10001,15,0)</f>
        <v>0</v>
      </c>
      <c r="W78" s="72" t="n">
        <f aca="false">VLOOKUP($A78,FoodLog!$A$1:$Z$10001,16,0)</f>
        <v>809.769928449667</v>
      </c>
      <c r="X78" s="72" t="n">
        <f aca="false">VLOOKUP($A78,FoodLog!$A$1:$Z$10001,17,0)</f>
        <v>80</v>
      </c>
      <c r="Y78" s="72" t="n">
        <f aca="false">VLOOKUP($A78,FoodLog!$A$1:$Z$10001,18,0)</f>
        <v>482.474652711422</v>
      </c>
      <c r="Z78" s="72" t="n">
        <f aca="false">VLOOKUP($A78,FoodLog!$A$1:$Z$10001,19,0)</f>
        <v>1372.24458116109</v>
      </c>
      <c r="AA78" s="64" t="n">
        <f aca="false">MIN($H78,($H78+Z78))/3500</f>
        <v>0.240474257181247</v>
      </c>
      <c r="AB78" s="65" t="n">
        <f aca="false">Scale!C78</f>
        <v>0</v>
      </c>
    </row>
    <row r="79" customFormat="false" ht="13.8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177.683174074312</v>
      </c>
      <c r="D79" s="69" t="n">
        <f aca="false">$D$3</f>
        <v>150.77332897232</v>
      </c>
      <c r="E79" s="70" t="n">
        <f aca="false">C79-D79</f>
        <v>26.9098451019919</v>
      </c>
      <c r="F79" s="58"/>
      <c r="G79" s="71" t="n">
        <f aca="false">C79*TDEE!$B$5</f>
        <v>2210.91225940364</v>
      </c>
      <c r="H79" s="69" t="n">
        <f aca="false">$E79*31</f>
        <v>834.205198161748</v>
      </c>
      <c r="I79" s="69" t="n">
        <f aca="false">$G79-$H79</f>
        <v>1376.70706124189</v>
      </c>
      <c r="J79" s="60" t="n">
        <f aca="false">H79/3500</f>
        <v>0.238344342331928</v>
      </c>
      <c r="K79" s="69" t="n">
        <f aca="false">N79/9</f>
        <v>90.4702676144963</v>
      </c>
      <c r="L79" s="69" t="n">
        <v>20</v>
      </c>
      <c r="M79" s="56" t="n">
        <f aca="false">Protein_Amt!$B$6</f>
        <v>120.618663177856</v>
      </c>
      <c r="N79" s="69" t="n">
        <f aca="false">MAX(0,I79-(O79+P79))</f>
        <v>814.232408530466</v>
      </c>
      <c r="O79" s="69" t="n">
        <f aca="false">4*L79</f>
        <v>80</v>
      </c>
      <c r="P79" s="69" t="n">
        <f aca="false">4*M79</f>
        <v>482.474652711422</v>
      </c>
      <c r="Q79" s="70" t="n">
        <f aca="false">SUM(N79:P79)</f>
        <v>1376.70706124189</v>
      </c>
      <c r="S79" s="72" t="n">
        <f aca="false">VLOOKUP($A79,FoodLog!$A$1:$Z$10001,12,0)</f>
        <v>0</v>
      </c>
      <c r="T79" s="72" t="n">
        <f aca="false">VLOOKUP($A79,FoodLog!$A$1:$Z$10001,13,0)</f>
        <v>0</v>
      </c>
      <c r="U79" s="72" t="n">
        <f aca="false">VLOOKUP($A79,FoodLog!$A$1:$Z$10001,14,0)</f>
        <v>0</v>
      </c>
      <c r="V79" s="72" t="n">
        <f aca="false">VLOOKUP($A79,FoodLog!$A$1:$Z$10001,15,0)</f>
        <v>0</v>
      </c>
      <c r="W79" s="72" t="n">
        <f aca="false">VLOOKUP($A79,FoodLog!$A$1:$Z$10001,16,0)</f>
        <v>814.232408530466</v>
      </c>
      <c r="X79" s="72" t="n">
        <f aca="false">VLOOKUP($A79,FoodLog!$A$1:$Z$10001,17,0)</f>
        <v>80</v>
      </c>
      <c r="Y79" s="72" t="n">
        <f aca="false">VLOOKUP($A79,FoodLog!$A$1:$Z$10001,18,0)</f>
        <v>482.474652711422</v>
      </c>
      <c r="Z79" s="72" t="n">
        <f aca="false">VLOOKUP($A79,FoodLog!$A$1:$Z$10001,19,0)</f>
        <v>1376.70706124189</v>
      </c>
      <c r="AA79" s="64" t="n">
        <f aca="false">MIN($H79,($H79+Z79))/3500</f>
        <v>0.238344342331928</v>
      </c>
      <c r="AB79" s="65" t="n">
        <f aca="false">Scale!C79</f>
        <v>0</v>
      </c>
    </row>
    <row r="80" customFormat="false" ht="13.8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177.44482973198</v>
      </c>
      <c r="D80" s="69" t="n">
        <f aca="false">$D$3</f>
        <v>150.77332897232</v>
      </c>
      <c r="E80" s="70" t="n">
        <f aca="false">C80-D80</f>
        <v>26.6715007596599</v>
      </c>
      <c r="F80" s="58"/>
      <c r="G80" s="71" t="n">
        <f aca="false">C80*TDEE!$B$5</f>
        <v>2207.94654004857</v>
      </c>
      <c r="H80" s="69" t="n">
        <f aca="false">$E80*31</f>
        <v>826.816523549458</v>
      </c>
      <c r="I80" s="69" t="n">
        <f aca="false">$G80-$H80</f>
        <v>1381.13001649912</v>
      </c>
      <c r="J80" s="60" t="n">
        <f aca="false">H80/3500</f>
        <v>0.236233292442702</v>
      </c>
      <c r="K80" s="69" t="n">
        <f aca="false">N80/9</f>
        <v>90.9617070875215</v>
      </c>
      <c r="L80" s="69" t="n">
        <v>20</v>
      </c>
      <c r="M80" s="56" t="n">
        <f aca="false">Protein_Amt!$B$6</f>
        <v>120.618663177856</v>
      </c>
      <c r="N80" s="69" t="n">
        <f aca="false">MAX(0,I80-(O80+P80))</f>
        <v>818.655363787694</v>
      </c>
      <c r="O80" s="69" t="n">
        <f aca="false">4*L80</f>
        <v>80</v>
      </c>
      <c r="P80" s="69" t="n">
        <f aca="false">4*M80</f>
        <v>482.474652711422</v>
      </c>
      <c r="Q80" s="70" t="n">
        <f aca="false">SUM(N80:P80)</f>
        <v>1381.13001649912</v>
      </c>
      <c r="S80" s="72" t="n">
        <f aca="false">VLOOKUP($A80,FoodLog!$A$1:$Z$10001,12,0)</f>
        <v>0</v>
      </c>
      <c r="T80" s="72" t="n">
        <f aca="false">VLOOKUP($A80,FoodLog!$A$1:$Z$10001,13,0)</f>
        <v>0</v>
      </c>
      <c r="U80" s="72" t="n">
        <f aca="false">VLOOKUP($A80,FoodLog!$A$1:$Z$10001,14,0)</f>
        <v>0</v>
      </c>
      <c r="V80" s="72" t="n">
        <f aca="false">VLOOKUP($A80,FoodLog!$A$1:$Z$10001,15,0)</f>
        <v>0</v>
      </c>
      <c r="W80" s="72" t="n">
        <f aca="false">VLOOKUP($A80,FoodLog!$A$1:$Z$10001,16,0)</f>
        <v>818.655363787694</v>
      </c>
      <c r="X80" s="72" t="n">
        <f aca="false">VLOOKUP($A80,FoodLog!$A$1:$Z$10001,17,0)</f>
        <v>80</v>
      </c>
      <c r="Y80" s="72" t="n">
        <f aca="false">VLOOKUP($A80,FoodLog!$A$1:$Z$10001,18,0)</f>
        <v>482.474652711422</v>
      </c>
      <c r="Z80" s="72" t="n">
        <f aca="false">VLOOKUP($A80,FoodLog!$A$1:$Z$10001,19,0)</f>
        <v>1381.13001649912</v>
      </c>
      <c r="AA80" s="64" t="n">
        <f aca="false">MIN($H80,($H80+Z80))/3500</f>
        <v>0.236233292442702</v>
      </c>
      <c r="AB80" s="65" t="n">
        <f aca="false">Scale!C80</f>
        <v>0</v>
      </c>
    </row>
    <row r="81" customFormat="false" ht="13.8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177.208596439537</v>
      </c>
      <c r="D81" s="69" t="n">
        <f aca="false">$D$3</f>
        <v>150.77332897232</v>
      </c>
      <c r="E81" s="70" t="n">
        <f aca="false">C81-D81</f>
        <v>26.4352674672172</v>
      </c>
      <c r="F81" s="58"/>
      <c r="G81" s="71" t="n">
        <f aca="false">C81*TDEE!$B$5</f>
        <v>2205.00708849351</v>
      </c>
      <c r="H81" s="69" t="n">
        <f aca="false">$E81*31</f>
        <v>819.493291483734</v>
      </c>
      <c r="I81" s="69" t="n">
        <f aca="false">$G81-$H81</f>
        <v>1385.51379700978</v>
      </c>
      <c r="J81" s="60" t="n">
        <f aca="false">H81/3500</f>
        <v>0.234140940423924</v>
      </c>
      <c r="K81" s="69" t="n">
        <f aca="false">N81/9</f>
        <v>91.4487938109285</v>
      </c>
      <c r="L81" s="69" t="n">
        <v>20</v>
      </c>
      <c r="M81" s="56" t="n">
        <f aca="false">Protein_Amt!$B$6</f>
        <v>120.618663177856</v>
      </c>
      <c r="N81" s="69" t="n">
        <f aca="false">MAX(0,I81-(O81+P81))</f>
        <v>823.039144298357</v>
      </c>
      <c r="O81" s="69" t="n">
        <f aca="false">4*L81</f>
        <v>80</v>
      </c>
      <c r="P81" s="69" t="n">
        <f aca="false">4*M81</f>
        <v>482.474652711422</v>
      </c>
      <c r="Q81" s="70" t="n">
        <f aca="false">SUM(N81:P81)</f>
        <v>1385.51379700978</v>
      </c>
      <c r="S81" s="72" t="n">
        <f aca="false">VLOOKUP($A81,FoodLog!$A$1:$Z$10001,12,0)</f>
        <v>0</v>
      </c>
      <c r="T81" s="72" t="n">
        <f aca="false">VLOOKUP($A81,FoodLog!$A$1:$Z$10001,13,0)</f>
        <v>0</v>
      </c>
      <c r="U81" s="72" t="n">
        <f aca="false">VLOOKUP($A81,FoodLog!$A$1:$Z$10001,14,0)</f>
        <v>0</v>
      </c>
      <c r="V81" s="72" t="n">
        <f aca="false">VLOOKUP($A81,FoodLog!$A$1:$Z$10001,15,0)</f>
        <v>0</v>
      </c>
      <c r="W81" s="72" t="n">
        <f aca="false">VLOOKUP($A81,FoodLog!$A$1:$Z$10001,16,0)</f>
        <v>823.039144298357</v>
      </c>
      <c r="X81" s="72" t="n">
        <f aca="false">VLOOKUP($A81,FoodLog!$A$1:$Z$10001,17,0)</f>
        <v>80</v>
      </c>
      <c r="Y81" s="72" t="n">
        <f aca="false">VLOOKUP($A81,FoodLog!$A$1:$Z$10001,18,0)</f>
        <v>482.474652711422</v>
      </c>
      <c r="Z81" s="72" t="n">
        <f aca="false">VLOOKUP($A81,FoodLog!$A$1:$Z$10001,19,0)</f>
        <v>1385.51379700978</v>
      </c>
      <c r="AA81" s="64" t="n">
        <f aca="false">MIN($H81,($H81+Z81))/3500</f>
        <v>0.234140940423924</v>
      </c>
      <c r="AB81" s="65" t="n">
        <f aca="false">Scale!C81</f>
        <v>0</v>
      </c>
    </row>
    <row r="82" customFormat="false" ht="13.8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176.974455499113</v>
      </c>
      <c r="D82" s="69" t="n">
        <f aca="false">$D$3</f>
        <v>150.77332897232</v>
      </c>
      <c r="E82" s="70" t="n">
        <f aca="false">C82-D82</f>
        <v>26.2011265267933</v>
      </c>
      <c r="F82" s="58"/>
      <c r="G82" s="71" t="n">
        <f aca="false">C82*TDEE!$B$5</f>
        <v>2202.0936720808</v>
      </c>
      <c r="H82" s="69" t="n">
        <f aca="false">$E82*31</f>
        <v>812.234922330592</v>
      </c>
      <c r="I82" s="69" t="n">
        <f aca="false">$G82-$H82</f>
        <v>1389.8587497502</v>
      </c>
      <c r="J82" s="60" t="n">
        <f aca="false">H82/3500</f>
        <v>0.232067120665884</v>
      </c>
      <c r="K82" s="69" t="n">
        <f aca="false">N82/9</f>
        <v>91.9315663376425</v>
      </c>
      <c r="L82" s="69" t="n">
        <v>20</v>
      </c>
      <c r="M82" s="56" t="n">
        <f aca="false">Protein_Amt!$B$6</f>
        <v>120.618663177856</v>
      </c>
      <c r="N82" s="69" t="n">
        <f aca="false">MAX(0,I82-(O82+P82))</f>
        <v>827.384097038783</v>
      </c>
      <c r="O82" s="69" t="n">
        <f aca="false">4*L82</f>
        <v>80</v>
      </c>
      <c r="P82" s="69" t="n">
        <f aca="false">4*M82</f>
        <v>482.474652711422</v>
      </c>
      <c r="Q82" s="70" t="n">
        <f aca="false">SUM(N82:P82)</f>
        <v>1389.8587497502</v>
      </c>
      <c r="S82" s="72" t="n">
        <f aca="false">VLOOKUP($A82,FoodLog!$A$1:$Z$10001,12,0)</f>
        <v>0</v>
      </c>
      <c r="T82" s="72" t="n">
        <f aca="false">VLOOKUP($A82,FoodLog!$A$1:$Z$10001,13,0)</f>
        <v>0</v>
      </c>
      <c r="U82" s="72" t="n">
        <f aca="false">VLOOKUP($A82,FoodLog!$A$1:$Z$10001,14,0)</f>
        <v>0</v>
      </c>
      <c r="V82" s="72" t="n">
        <f aca="false">VLOOKUP($A82,FoodLog!$A$1:$Z$10001,15,0)</f>
        <v>0</v>
      </c>
      <c r="W82" s="72" t="n">
        <f aca="false">VLOOKUP($A82,FoodLog!$A$1:$Z$10001,16,0)</f>
        <v>827.384097038783</v>
      </c>
      <c r="X82" s="72" t="n">
        <f aca="false">VLOOKUP($A82,FoodLog!$A$1:$Z$10001,17,0)</f>
        <v>80</v>
      </c>
      <c r="Y82" s="72" t="n">
        <f aca="false">VLOOKUP($A82,FoodLog!$A$1:$Z$10001,18,0)</f>
        <v>482.474652711422</v>
      </c>
      <c r="Z82" s="72" t="n">
        <f aca="false">VLOOKUP($A82,FoodLog!$A$1:$Z$10001,19,0)</f>
        <v>1389.8587497502</v>
      </c>
      <c r="AA82" s="64" t="n">
        <f aca="false">MIN($H82,($H82+Z82))/3500</f>
        <v>0.232067120665884</v>
      </c>
      <c r="AB82" s="65" t="n">
        <f aca="false">Scale!C82</f>
        <v>0</v>
      </c>
    </row>
    <row r="83" customFormat="false" ht="13.8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176.742388378447</v>
      </c>
      <c r="D83" s="69" t="n">
        <f aca="false">$D$3</f>
        <v>150.77332897232</v>
      </c>
      <c r="E83" s="70" t="n">
        <f aca="false">C83-D83</f>
        <v>25.9690594061274</v>
      </c>
      <c r="F83" s="58"/>
      <c r="G83" s="71" t="n">
        <f aca="false">C83*TDEE!$B$5</f>
        <v>2199.20606021345</v>
      </c>
      <c r="H83" s="69" t="n">
        <f aca="false">$E83*31</f>
        <v>805.04084158995</v>
      </c>
      <c r="I83" s="69" t="n">
        <f aca="false">$G83-$H83</f>
        <v>1394.1652186235</v>
      </c>
      <c r="J83" s="60" t="n">
        <f aca="false">H83/3500</f>
        <v>0.2300116690257</v>
      </c>
      <c r="K83" s="69" t="n">
        <f aca="false">N83/9</f>
        <v>92.4100628791198</v>
      </c>
      <c r="L83" s="69" t="n">
        <v>20</v>
      </c>
      <c r="M83" s="56" t="n">
        <f aca="false">Protein_Amt!$B$6</f>
        <v>120.618663177856</v>
      </c>
      <c r="N83" s="69" t="n">
        <f aca="false">MAX(0,I83-(O83+P83))</f>
        <v>831.690565912078</v>
      </c>
      <c r="O83" s="69" t="n">
        <f aca="false">4*L83</f>
        <v>80</v>
      </c>
      <c r="P83" s="69" t="n">
        <f aca="false">4*M83</f>
        <v>482.474652711422</v>
      </c>
      <c r="Q83" s="70" t="n">
        <f aca="false">SUM(N83:P83)</f>
        <v>1394.1652186235</v>
      </c>
      <c r="S83" s="72" t="n">
        <f aca="false">VLOOKUP($A83,FoodLog!$A$1:$Z$10001,12,0)</f>
        <v>0</v>
      </c>
      <c r="T83" s="72" t="n">
        <f aca="false">VLOOKUP($A83,FoodLog!$A$1:$Z$10001,13,0)</f>
        <v>0</v>
      </c>
      <c r="U83" s="72" t="n">
        <f aca="false">VLOOKUP($A83,FoodLog!$A$1:$Z$10001,14,0)</f>
        <v>0</v>
      </c>
      <c r="V83" s="72" t="n">
        <f aca="false">VLOOKUP($A83,FoodLog!$A$1:$Z$10001,15,0)</f>
        <v>0</v>
      </c>
      <c r="W83" s="72" t="n">
        <f aca="false">VLOOKUP($A83,FoodLog!$A$1:$Z$10001,16,0)</f>
        <v>831.690565912078</v>
      </c>
      <c r="X83" s="72" t="n">
        <f aca="false">VLOOKUP($A83,FoodLog!$A$1:$Z$10001,17,0)</f>
        <v>80</v>
      </c>
      <c r="Y83" s="72" t="n">
        <f aca="false">VLOOKUP($A83,FoodLog!$A$1:$Z$10001,18,0)</f>
        <v>482.474652711422</v>
      </c>
      <c r="Z83" s="72" t="n">
        <f aca="false">VLOOKUP($A83,FoodLog!$A$1:$Z$10001,19,0)</f>
        <v>1394.1652186235</v>
      </c>
      <c r="AA83" s="64" t="n">
        <f aca="false">MIN($H83,($H83+Z83))/3500</f>
        <v>0.2300116690257</v>
      </c>
      <c r="AB83" s="65" t="n">
        <f aca="false">Scale!C83</f>
        <v>0</v>
      </c>
    </row>
    <row r="84" customFormat="false" ht="13.8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176.512376709422</v>
      </c>
      <c r="D84" s="69" t="n">
        <f aca="false">$D$3</f>
        <v>150.77332897232</v>
      </c>
      <c r="E84" s="70" t="n">
        <f aca="false">C84-D84</f>
        <v>25.7390477371017</v>
      </c>
      <c r="F84" s="58"/>
      <c r="G84" s="71" t="n">
        <f aca="false">C84*TDEE!$B$5</f>
        <v>2196.34402433693</v>
      </c>
      <c r="H84" s="69" t="n">
        <f aca="false">$E84*31</f>
        <v>797.910479850153</v>
      </c>
      <c r="I84" s="69" t="n">
        <f aca="false">$G84-$H84</f>
        <v>1398.43354448678</v>
      </c>
      <c r="J84" s="60" t="n">
        <f aca="false">H84/3500</f>
        <v>0.227974422814329</v>
      </c>
      <c r="K84" s="69" t="n">
        <f aca="false">N84/9</f>
        <v>92.8843213083727</v>
      </c>
      <c r="L84" s="69" t="n">
        <v>20</v>
      </c>
      <c r="M84" s="56" t="n">
        <f aca="false">Protein_Amt!$B$6</f>
        <v>120.618663177856</v>
      </c>
      <c r="N84" s="69" t="n">
        <f aca="false">MAX(0,I84-(O84+P84))</f>
        <v>835.958891775355</v>
      </c>
      <c r="O84" s="69" t="n">
        <f aca="false">4*L84</f>
        <v>80</v>
      </c>
      <c r="P84" s="69" t="n">
        <f aca="false">4*M84</f>
        <v>482.474652711422</v>
      </c>
      <c r="Q84" s="70" t="n">
        <f aca="false">SUM(N84:P84)</f>
        <v>1398.43354448678</v>
      </c>
      <c r="S84" s="72" t="n">
        <f aca="false">VLOOKUP($A84,FoodLog!$A$1:$Z$10001,12,0)</f>
        <v>0</v>
      </c>
      <c r="T84" s="72" t="n">
        <f aca="false">VLOOKUP($A84,FoodLog!$A$1:$Z$10001,13,0)</f>
        <v>0</v>
      </c>
      <c r="U84" s="72" t="n">
        <f aca="false">VLOOKUP($A84,FoodLog!$A$1:$Z$10001,14,0)</f>
        <v>0</v>
      </c>
      <c r="V84" s="72" t="n">
        <f aca="false">VLOOKUP($A84,FoodLog!$A$1:$Z$10001,15,0)</f>
        <v>0</v>
      </c>
      <c r="W84" s="72" t="n">
        <f aca="false">VLOOKUP($A84,FoodLog!$A$1:$Z$10001,16,0)</f>
        <v>835.958891775355</v>
      </c>
      <c r="X84" s="72" t="n">
        <f aca="false">VLOOKUP($A84,FoodLog!$A$1:$Z$10001,17,0)</f>
        <v>80</v>
      </c>
      <c r="Y84" s="72" t="n">
        <f aca="false">VLOOKUP($A84,FoodLog!$A$1:$Z$10001,18,0)</f>
        <v>482.474652711422</v>
      </c>
      <c r="Z84" s="72" t="n">
        <f aca="false">VLOOKUP($A84,FoodLog!$A$1:$Z$10001,19,0)</f>
        <v>1398.43354448678</v>
      </c>
      <c r="AA84" s="64" t="n">
        <f aca="false">MIN($H84,($H84+Z84))/3500</f>
        <v>0.227974422814329</v>
      </c>
      <c r="AB84" s="65" t="n">
        <f aca="false">Scale!C84</f>
        <v>0</v>
      </c>
    </row>
    <row r="85" customFormat="false" ht="13.8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176.284402286607</v>
      </c>
      <c r="D85" s="69" t="n">
        <f aca="false">$D$3</f>
        <v>150.77332897232</v>
      </c>
      <c r="E85" s="70" t="n">
        <f aca="false">C85-D85</f>
        <v>25.5110733142874</v>
      </c>
      <c r="F85" s="58"/>
      <c r="G85" s="71" t="n">
        <f aca="false">C85*TDEE!$B$5</f>
        <v>2193.50733792103</v>
      </c>
      <c r="H85" s="69" t="n">
        <f aca="false">$E85*31</f>
        <v>790.843272742909</v>
      </c>
      <c r="I85" s="69" t="n">
        <f aca="false">$G85-$H85</f>
        <v>1402.66406517812</v>
      </c>
      <c r="J85" s="60" t="n">
        <f aca="false">H85/3500</f>
        <v>0.225955220783688</v>
      </c>
      <c r="K85" s="69" t="n">
        <f aca="false">N85/9</f>
        <v>93.3543791629665</v>
      </c>
      <c r="L85" s="69" t="n">
        <v>20</v>
      </c>
      <c r="M85" s="56" t="n">
        <f aca="false">Protein_Amt!$B$6</f>
        <v>120.618663177856</v>
      </c>
      <c r="N85" s="69" t="n">
        <f aca="false">MAX(0,I85-(O85+P85))</f>
        <v>840.189412466699</v>
      </c>
      <c r="O85" s="69" t="n">
        <f aca="false">4*L85</f>
        <v>80</v>
      </c>
      <c r="P85" s="69" t="n">
        <f aca="false">4*M85</f>
        <v>482.474652711422</v>
      </c>
      <c r="Q85" s="70" t="n">
        <f aca="false">SUM(N85:P85)</f>
        <v>1402.66406517812</v>
      </c>
      <c r="S85" s="72" t="n">
        <f aca="false">VLOOKUP($A85,FoodLog!$A$1:$Z$10001,12,0)</f>
        <v>0</v>
      </c>
      <c r="T85" s="72" t="n">
        <f aca="false">VLOOKUP($A85,FoodLog!$A$1:$Z$10001,13,0)</f>
        <v>0</v>
      </c>
      <c r="U85" s="72" t="n">
        <f aca="false">VLOOKUP($A85,FoodLog!$A$1:$Z$10001,14,0)</f>
        <v>0</v>
      </c>
      <c r="V85" s="72" t="n">
        <f aca="false">VLOOKUP($A85,FoodLog!$A$1:$Z$10001,15,0)</f>
        <v>0</v>
      </c>
      <c r="W85" s="72" t="n">
        <f aca="false">VLOOKUP($A85,FoodLog!$A$1:$Z$10001,16,0)</f>
        <v>840.189412466699</v>
      </c>
      <c r="X85" s="72" t="n">
        <f aca="false">VLOOKUP($A85,FoodLog!$A$1:$Z$10001,17,0)</f>
        <v>80</v>
      </c>
      <c r="Y85" s="72" t="n">
        <f aca="false">VLOOKUP($A85,FoodLog!$A$1:$Z$10001,18,0)</f>
        <v>482.474652711422</v>
      </c>
      <c r="Z85" s="72" t="n">
        <f aca="false">VLOOKUP($A85,FoodLog!$A$1:$Z$10001,19,0)</f>
        <v>1402.66406517812</v>
      </c>
      <c r="AA85" s="64" t="n">
        <f aca="false">MIN($H85,($H85+Z85))/3500</f>
        <v>0.225955220783688</v>
      </c>
      <c r="AB85" s="65" t="n">
        <f aca="false">Scale!C85</f>
        <v>0</v>
      </c>
    </row>
    <row r="86" customFormat="false" ht="13.8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176.058447065824</v>
      </c>
      <c r="D86" s="77" t="n">
        <f aca="false">$D$3</f>
        <v>150.77332897232</v>
      </c>
      <c r="E86" s="78" t="n">
        <f aca="false">C86-D86</f>
        <v>25.2851180935037</v>
      </c>
      <c r="F86" s="79"/>
      <c r="G86" s="80" t="n">
        <f aca="false">C86*TDEE!$B$5</f>
        <v>2190.69577644196</v>
      </c>
      <c r="H86" s="69" t="n">
        <f aca="false">$E86*31</f>
        <v>783.838660898615</v>
      </c>
      <c r="I86" s="69" t="n">
        <f aca="false">$G86-$H86</f>
        <v>1406.85711554334</v>
      </c>
      <c r="J86" s="60" t="n">
        <f aca="false">H86/3500</f>
        <v>0.22395390311389</v>
      </c>
      <c r="K86" s="77" t="n">
        <f aca="false">N86/9</f>
        <v>93.8202736479909</v>
      </c>
      <c r="L86" s="77" t="n">
        <v>20</v>
      </c>
      <c r="M86" s="56" t="n">
        <f aca="false">Protein_Amt!$B$6</f>
        <v>120.618663177856</v>
      </c>
      <c r="N86" s="69" t="n">
        <f aca="false">MAX(0,I86-(O86+P86))</f>
        <v>844.382462831918</v>
      </c>
      <c r="O86" s="77" t="n">
        <f aca="false">4*L86</f>
        <v>80</v>
      </c>
      <c r="P86" s="77" t="n">
        <f aca="false">4*M86</f>
        <v>482.474652711422</v>
      </c>
      <c r="Q86" s="70" t="n">
        <f aca="false">SUM(N86:P86)</f>
        <v>1406.85711554334</v>
      </c>
      <c r="S86" s="72" t="n">
        <f aca="false">VLOOKUP($A86,FoodLog!$A$1:$Z$10001,12,0)</f>
        <v>0</v>
      </c>
      <c r="T86" s="72" t="n">
        <f aca="false">VLOOKUP($A86,FoodLog!$A$1:$Z$10001,13,0)</f>
        <v>0</v>
      </c>
      <c r="U86" s="72" t="n">
        <f aca="false">VLOOKUP($A86,FoodLog!$A$1:$Z$10001,14,0)</f>
        <v>0</v>
      </c>
      <c r="V86" s="72" t="n">
        <f aca="false">VLOOKUP($A86,FoodLog!$A$1:$Z$10001,15,0)</f>
        <v>0</v>
      </c>
      <c r="W86" s="72" t="n">
        <f aca="false">VLOOKUP($A86,FoodLog!$A$1:$Z$10001,16,0)</f>
        <v>844.382462831918</v>
      </c>
      <c r="X86" s="72" t="n">
        <f aca="false">VLOOKUP($A86,FoodLog!$A$1:$Z$10001,17,0)</f>
        <v>80</v>
      </c>
      <c r="Y86" s="72" t="n">
        <f aca="false">VLOOKUP($A86,FoodLog!$A$1:$Z$10001,18,0)</f>
        <v>482.474652711422</v>
      </c>
      <c r="Z86" s="72" t="n">
        <f aca="false">VLOOKUP($A86,FoodLog!$A$1:$Z$10001,19,0)</f>
        <v>1406.85711554334</v>
      </c>
      <c r="AA86" s="64" t="n">
        <f aca="false">MIN($H86,($H86+Z86))/3500</f>
        <v>0.22395390311389</v>
      </c>
      <c r="AB86" s="65" t="n">
        <f aca="false">Scale!C86</f>
        <v>0</v>
      </c>
    </row>
    <row r="87" customFormat="false" ht="13.8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175.83449316271</v>
      </c>
      <c r="D87" s="77" t="n">
        <f aca="false">$D$3</f>
        <v>150.77332897232</v>
      </c>
      <c r="E87" s="78" t="n">
        <f aca="false">C87-D87</f>
        <v>25.0611641903898</v>
      </c>
      <c r="F87" s="79"/>
      <c r="G87" s="80" t="n">
        <f aca="false">C87*TDEE!$B$5</f>
        <v>2187.90911736455</v>
      </c>
      <c r="H87" s="69" t="n">
        <f aca="false">$E87*31</f>
        <v>776.896089902085</v>
      </c>
      <c r="I87" s="69" t="n">
        <f aca="false">$G87-$H87</f>
        <v>1411.01302746247</v>
      </c>
      <c r="J87" s="60" t="n">
        <f aca="false">H87/3500</f>
        <v>0.221970311400596</v>
      </c>
      <c r="K87" s="77" t="n">
        <f aca="false">N87/9</f>
        <v>93.8375971945607</v>
      </c>
      <c r="L87" s="77" t="n">
        <v>21</v>
      </c>
      <c r="M87" s="56" t="n">
        <f aca="false">Protein_Amt!$B$6</f>
        <v>120.618663177856</v>
      </c>
      <c r="N87" s="69" t="n">
        <f aca="false">MAX(0,I87-(O87+P87))</f>
        <v>844.538374751047</v>
      </c>
      <c r="O87" s="77" t="n">
        <f aca="false">4*L87</f>
        <v>84</v>
      </c>
      <c r="P87" s="77" t="n">
        <f aca="false">4*M87</f>
        <v>482.474652711422</v>
      </c>
      <c r="Q87" s="70" t="n">
        <f aca="false">SUM(N87:P87)</f>
        <v>1411.01302746247</v>
      </c>
      <c r="S87" s="72" t="n">
        <f aca="false">VLOOKUP($A87,FoodLog!$A$1:$Z$10001,12,0)</f>
        <v>0</v>
      </c>
      <c r="T87" s="72" t="n">
        <f aca="false">VLOOKUP($A87,FoodLog!$A$1:$Z$10001,13,0)</f>
        <v>0</v>
      </c>
      <c r="U87" s="72" t="n">
        <f aca="false">VLOOKUP($A87,FoodLog!$A$1:$Z$10001,14,0)</f>
        <v>0</v>
      </c>
      <c r="V87" s="72" t="n">
        <f aca="false">VLOOKUP($A87,FoodLog!$A$1:$Z$10001,15,0)</f>
        <v>0</v>
      </c>
      <c r="W87" s="72" t="n">
        <f aca="false">VLOOKUP($A87,FoodLog!$A$1:$Z$10001,16,0)</f>
        <v>844.538374751047</v>
      </c>
      <c r="X87" s="72" t="n">
        <f aca="false">VLOOKUP($A87,FoodLog!$A$1:$Z$10001,17,0)</f>
        <v>84</v>
      </c>
      <c r="Y87" s="72" t="n">
        <f aca="false">VLOOKUP($A87,FoodLog!$A$1:$Z$10001,18,0)</f>
        <v>482.474652711422</v>
      </c>
      <c r="Z87" s="72" t="n">
        <f aca="false">VLOOKUP($A87,FoodLog!$A$1:$Z$10001,19,0)</f>
        <v>1411.01302746247</v>
      </c>
      <c r="AA87" s="64" t="n">
        <f aca="false">MIN($H87,($H87+Z87))/3500</f>
        <v>0.221970311400596</v>
      </c>
      <c r="AB87" s="65" t="n">
        <f aca="false">Scale!C87</f>
        <v>0</v>
      </c>
    </row>
    <row r="88" customFormat="false" ht="13.8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175.612522851309</v>
      </c>
      <c r="D88" s="77" t="n">
        <f aca="false">$D$3</f>
        <v>150.77332897232</v>
      </c>
      <c r="E88" s="78" t="n">
        <f aca="false">C88-D88</f>
        <v>24.8391938789892</v>
      </c>
      <c r="F88" s="79"/>
      <c r="G88" s="80" t="n">
        <f aca="false">C88*TDEE!$B$5</f>
        <v>2185.14714012469</v>
      </c>
      <c r="H88" s="69" t="n">
        <f aca="false">$E88*31</f>
        <v>770.015010248667</v>
      </c>
      <c r="I88" s="69" t="n">
        <f aca="false">$G88-$H88</f>
        <v>1415.13212987603</v>
      </c>
      <c r="J88" s="60" t="n">
        <f aca="false">H88/3500</f>
        <v>0.220004288642476</v>
      </c>
      <c r="K88" s="77" t="n">
        <f aca="false">N88/9</f>
        <v>93.8508307960673</v>
      </c>
      <c r="L88" s="77" t="n">
        <v>22</v>
      </c>
      <c r="M88" s="56" t="n">
        <f aca="false">Protein_Amt!$B$6</f>
        <v>120.618663177856</v>
      </c>
      <c r="N88" s="69" t="n">
        <f aca="false">MAX(0,I88-(O88+P88))</f>
        <v>844.657477164606</v>
      </c>
      <c r="O88" s="77" t="n">
        <f aca="false">4*L88</f>
        <v>88</v>
      </c>
      <c r="P88" s="77" t="n">
        <f aca="false">4*M88</f>
        <v>482.474652711422</v>
      </c>
      <c r="Q88" s="70" t="n">
        <f aca="false">SUM(N88:P88)</f>
        <v>1415.13212987603</v>
      </c>
      <c r="S88" s="72" t="n">
        <f aca="false">VLOOKUP($A88,FoodLog!$A$1:$Z$10001,12,0)</f>
        <v>0</v>
      </c>
      <c r="T88" s="72" t="n">
        <f aca="false">VLOOKUP($A88,FoodLog!$A$1:$Z$10001,13,0)</f>
        <v>0</v>
      </c>
      <c r="U88" s="72" t="n">
        <f aca="false">VLOOKUP($A88,FoodLog!$A$1:$Z$10001,14,0)</f>
        <v>0</v>
      </c>
      <c r="V88" s="72" t="n">
        <f aca="false">VLOOKUP($A88,FoodLog!$A$1:$Z$10001,15,0)</f>
        <v>0</v>
      </c>
      <c r="W88" s="72" t="n">
        <f aca="false">VLOOKUP($A88,FoodLog!$A$1:$Z$10001,16,0)</f>
        <v>844.657477164606</v>
      </c>
      <c r="X88" s="72" t="n">
        <f aca="false">VLOOKUP($A88,FoodLog!$A$1:$Z$10001,17,0)</f>
        <v>88</v>
      </c>
      <c r="Y88" s="72" t="n">
        <f aca="false">VLOOKUP($A88,FoodLog!$A$1:$Z$10001,18,0)</f>
        <v>482.474652711422</v>
      </c>
      <c r="Z88" s="72" t="n">
        <f aca="false">VLOOKUP($A88,FoodLog!$A$1:$Z$10001,19,0)</f>
        <v>1415.13212987603</v>
      </c>
      <c r="AA88" s="64" t="n">
        <f aca="false">MIN($H88,($H88+Z88))/3500</f>
        <v>0.220004288642476</v>
      </c>
      <c r="AB88" s="65" t="n">
        <f aca="false">Scale!C88</f>
        <v>0</v>
      </c>
    </row>
    <row r="89" customFormat="false" ht="13.8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175.392518562667</v>
      </c>
      <c r="D89" s="77" t="n">
        <f aca="false">$D$3</f>
        <v>150.77332897232</v>
      </c>
      <c r="E89" s="78" t="n">
        <f aca="false">C89-D89</f>
        <v>24.6191895903468</v>
      </c>
      <c r="F89" s="79"/>
      <c r="G89" s="80" t="n">
        <f aca="false">C89*TDEE!$B$5</f>
        <v>2182.40962611182</v>
      </c>
      <c r="H89" s="69" t="n">
        <f aca="false">$E89*31</f>
        <v>763.19487730075</v>
      </c>
      <c r="I89" s="69" t="n">
        <f aca="false">$G89-$H89</f>
        <v>1419.21474881107</v>
      </c>
      <c r="J89" s="60" t="n">
        <f aca="false">H89/3500</f>
        <v>0.218055679228786</v>
      </c>
      <c r="K89" s="77" t="n">
        <f aca="false">N89/9</f>
        <v>93.8600106777383</v>
      </c>
      <c r="L89" s="77" t="n">
        <v>23</v>
      </c>
      <c r="M89" s="56" t="n">
        <f aca="false">Protein_Amt!$B$6</f>
        <v>120.618663177856</v>
      </c>
      <c r="N89" s="69" t="n">
        <f aca="false">MAX(0,I89-(O89+P89))</f>
        <v>844.740096099645</v>
      </c>
      <c r="O89" s="77" t="n">
        <f aca="false">4*L89</f>
        <v>92</v>
      </c>
      <c r="P89" s="77" t="n">
        <f aca="false">4*M89</f>
        <v>482.474652711422</v>
      </c>
      <c r="Q89" s="70" t="n">
        <f aca="false">SUM(N89:P89)</f>
        <v>1419.21474881107</v>
      </c>
      <c r="S89" s="72" t="n">
        <f aca="false">VLOOKUP($A89,FoodLog!$A$1:$Z$10001,12,0)</f>
        <v>0</v>
      </c>
      <c r="T89" s="72" t="n">
        <f aca="false">VLOOKUP($A89,FoodLog!$A$1:$Z$10001,13,0)</f>
        <v>0</v>
      </c>
      <c r="U89" s="72" t="n">
        <f aca="false">VLOOKUP($A89,FoodLog!$A$1:$Z$10001,14,0)</f>
        <v>0</v>
      </c>
      <c r="V89" s="72" t="n">
        <f aca="false">VLOOKUP($A89,FoodLog!$A$1:$Z$10001,15,0)</f>
        <v>0</v>
      </c>
      <c r="W89" s="72" t="n">
        <f aca="false">VLOOKUP($A89,FoodLog!$A$1:$Z$10001,16,0)</f>
        <v>844.740096099645</v>
      </c>
      <c r="X89" s="72" t="n">
        <f aca="false">VLOOKUP($A89,FoodLog!$A$1:$Z$10001,17,0)</f>
        <v>92</v>
      </c>
      <c r="Y89" s="72" t="n">
        <f aca="false">VLOOKUP($A89,FoodLog!$A$1:$Z$10001,18,0)</f>
        <v>482.474652711422</v>
      </c>
      <c r="Z89" s="72" t="n">
        <f aca="false">VLOOKUP($A89,FoodLog!$A$1:$Z$10001,19,0)</f>
        <v>1419.21474881107</v>
      </c>
      <c r="AA89" s="64" t="n">
        <f aca="false">MIN($H89,($H89+Z89))/3500</f>
        <v>0.218055679228786</v>
      </c>
      <c r="AB89" s="65" t="n">
        <f aca="false">Scale!C89</f>
        <v>0</v>
      </c>
    </row>
    <row r="90" customFormat="false" ht="13.8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175.174462883438</v>
      </c>
      <c r="D90" s="77" t="n">
        <f aca="false">$D$3</f>
        <v>150.77332897232</v>
      </c>
      <c r="E90" s="78" t="n">
        <f aca="false">C90-D90</f>
        <v>24.401133911118</v>
      </c>
      <c r="F90" s="79"/>
      <c r="G90" s="80" t="n">
        <f aca="false">C90*TDEE!$B$5</f>
        <v>2179.69635865162</v>
      </c>
      <c r="H90" s="69" t="n">
        <f aca="false">$E90*31</f>
        <v>756.435151244657</v>
      </c>
      <c r="I90" s="69" t="n">
        <f aca="false">$G90-$H90</f>
        <v>1423.26120740697</v>
      </c>
      <c r="J90" s="60" t="n">
        <f aca="false">H90/3500</f>
        <v>0.216124328927045</v>
      </c>
      <c r="K90" s="77" t="n">
        <f aca="false">N90/9</f>
        <v>93.8651727439495</v>
      </c>
      <c r="L90" s="77" t="n">
        <v>24</v>
      </c>
      <c r="M90" s="56" t="n">
        <f aca="false">Protein_Amt!$B$6</f>
        <v>120.618663177856</v>
      </c>
      <c r="N90" s="69" t="n">
        <f aca="false">MAX(0,I90-(O90+P90))</f>
        <v>844.786554695545</v>
      </c>
      <c r="O90" s="77" t="n">
        <f aca="false">4*L90</f>
        <v>96</v>
      </c>
      <c r="P90" s="77" t="n">
        <f aca="false">4*M90</f>
        <v>482.474652711422</v>
      </c>
      <c r="Q90" s="70" t="n">
        <f aca="false">SUM(N90:P90)</f>
        <v>1423.26120740697</v>
      </c>
      <c r="S90" s="72" t="n">
        <f aca="false">VLOOKUP($A90,FoodLog!$A$1:$Z$10001,12,0)</f>
        <v>0</v>
      </c>
      <c r="T90" s="72" t="n">
        <f aca="false">VLOOKUP($A90,FoodLog!$A$1:$Z$10001,13,0)</f>
        <v>0</v>
      </c>
      <c r="U90" s="72" t="n">
        <f aca="false">VLOOKUP($A90,FoodLog!$A$1:$Z$10001,14,0)</f>
        <v>0</v>
      </c>
      <c r="V90" s="72" t="n">
        <f aca="false">VLOOKUP($A90,FoodLog!$A$1:$Z$10001,15,0)</f>
        <v>0</v>
      </c>
      <c r="W90" s="72" t="n">
        <f aca="false">VLOOKUP($A90,FoodLog!$A$1:$Z$10001,16,0)</f>
        <v>844.786554695545</v>
      </c>
      <c r="X90" s="72" t="n">
        <f aca="false">VLOOKUP($A90,FoodLog!$A$1:$Z$10001,17,0)</f>
        <v>96</v>
      </c>
      <c r="Y90" s="72" t="n">
        <f aca="false">VLOOKUP($A90,FoodLog!$A$1:$Z$10001,18,0)</f>
        <v>482.474652711422</v>
      </c>
      <c r="Z90" s="72" t="n">
        <f aca="false">VLOOKUP($A90,FoodLog!$A$1:$Z$10001,19,0)</f>
        <v>1423.26120740697</v>
      </c>
      <c r="AA90" s="64" t="n">
        <f aca="false">MIN($H90,($H90+Z90))/3500</f>
        <v>0.216124328927045</v>
      </c>
      <c r="AB90" s="65" t="n">
        <f aca="false">Scale!C90</f>
        <v>0</v>
      </c>
    </row>
    <row r="91" customFormat="false" ht="13.8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174.958338554511</v>
      </c>
      <c r="D91" s="77" t="n">
        <f aca="false">$D$3</f>
        <v>150.77332897232</v>
      </c>
      <c r="E91" s="78" t="n">
        <f aca="false">C91-D91</f>
        <v>24.1850095821909</v>
      </c>
      <c r="F91" s="79"/>
      <c r="G91" s="80" t="n">
        <f aca="false">C91*TDEE!$B$5</f>
        <v>2177.00712298894</v>
      </c>
      <c r="H91" s="69" t="n">
        <f aca="false">$E91*31</f>
        <v>749.735297047919</v>
      </c>
      <c r="I91" s="69" t="n">
        <f aca="false">$G91-$H91</f>
        <v>1427.27182594102</v>
      </c>
      <c r="J91" s="60" t="n">
        <f aca="false">H91/3500</f>
        <v>0.214210084870834</v>
      </c>
      <c r="K91" s="77" t="n">
        <f aca="false">N91/9</f>
        <v>93.8663525810662</v>
      </c>
      <c r="L91" s="77" t="n">
        <v>25</v>
      </c>
      <c r="M91" s="56" t="n">
        <f aca="false">Protein_Amt!$B$6</f>
        <v>120.618663177856</v>
      </c>
      <c r="N91" s="69" t="n">
        <f aca="false">MAX(0,I91-(O91+P91))</f>
        <v>844.797173229596</v>
      </c>
      <c r="O91" s="77" t="n">
        <f aca="false">4*L91</f>
        <v>100</v>
      </c>
      <c r="P91" s="77" t="n">
        <f aca="false">4*M91</f>
        <v>482.474652711422</v>
      </c>
      <c r="Q91" s="70" t="n">
        <f aca="false">SUM(N91:P91)</f>
        <v>1427.27182594102</v>
      </c>
      <c r="S91" s="72" t="n">
        <f aca="false">VLOOKUP($A91,FoodLog!$A$1:$Z$10001,12,0)</f>
        <v>0</v>
      </c>
      <c r="T91" s="72" t="n">
        <f aca="false">VLOOKUP($A91,FoodLog!$A$1:$Z$10001,13,0)</f>
        <v>0</v>
      </c>
      <c r="U91" s="72" t="n">
        <f aca="false">VLOOKUP($A91,FoodLog!$A$1:$Z$10001,14,0)</f>
        <v>0</v>
      </c>
      <c r="V91" s="72" t="n">
        <f aca="false">VLOOKUP($A91,FoodLog!$A$1:$Z$10001,15,0)</f>
        <v>0</v>
      </c>
      <c r="W91" s="72" t="n">
        <f aca="false">VLOOKUP($A91,FoodLog!$A$1:$Z$10001,16,0)</f>
        <v>844.797173229596</v>
      </c>
      <c r="X91" s="72" t="n">
        <f aca="false">VLOOKUP($A91,FoodLog!$A$1:$Z$10001,17,0)</f>
        <v>100</v>
      </c>
      <c r="Y91" s="72" t="n">
        <f aca="false">VLOOKUP($A91,FoodLog!$A$1:$Z$10001,18,0)</f>
        <v>482.474652711422</v>
      </c>
      <c r="Z91" s="72" t="n">
        <f aca="false">VLOOKUP($A91,FoodLog!$A$1:$Z$10001,19,0)</f>
        <v>1427.27182594102</v>
      </c>
      <c r="AA91" s="64" t="n">
        <f aca="false">MIN($H91,($H91+Z91))/3500</f>
        <v>0.214210084870834</v>
      </c>
      <c r="AB91" s="65" t="n">
        <f aca="false">Scale!C91</f>
        <v>0</v>
      </c>
    </row>
    <row r="92" customFormat="false" ht="13.8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174.74412846964</v>
      </c>
      <c r="D92" s="77" t="n">
        <f aca="false">$D$3</f>
        <v>150.77332897232</v>
      </c>
      <c r="E92" s="78" t="n">
        <f aca="false">C92-D92</f>
        <v>23.9707994973201</v>
      </c>
      <c r="F92" s="79"/>
      <c r="G92" s="80" t="n">
        <f aca="false">C92*TDEE!$B$5</f>
        <v>2174.34170627069</v>
      </c>
      <c r="H92" s="69" t="n">
        <f aca="false">$E92*31</f>
        <v>743.094784416923</v>
      </c>
      <c r="I92" s="69" t="n">
        <f aca="false">$G92-$H92</f>
        <v>1431.24692185377</v>
      </c>
      <c r="J92" s="60" t="n">
        <f aca="false">H92/3500</f>
        <v>0.212312795547692</v>
      </c>
      <c r="K92" s="77" t="n">
        <f aca="false">N92/9</f>
        <v>93.8635854602605</v>
      </c>
      <c r="L92" s="77" t="n">
        <v>26</v>
      </c>
      <c r="M92" s="56" t="n">
        <f aca="false">Protein_Amt!$B$6</f>
        <v>120.618663177856</v>
      </c>
      <c r="N92" s="69" t="n">
        <f aca="false">MAX(0,I92-(O92+P92))</f>
        <v>844.772269142345</v>
      </c>
      <c r="O92" s="77" t="n">
        <f aca="false">4*L92</f>
        <v>104</v>
      </c>
      <c r="P92" s="77" t="n">
        <f aca="false">4*M92</f>
        <v>482.474652711422</v>
      </c>
      <c r="Q92" s="70" t="n">
        <f aca="false">SUM(N92:P92)</f>
        <v>1431.24692185377</v>
      </c>
      <c r="S92" s="72" t="n">
        <f aca="false">VLOOKUP($A92,FoodLog!$A$1:$Z$10001,12,0)</f>
        <v>0</v>
      </c>
      <c r="T92" s="72" t="n">
        <f aca="false">VLOOKUP($A92,FoodLog!$A$1:$Z$10001,13,0)</f>
        <v>0</v>
      </c>
      <c r="U92" s="72" t="n">
        <f aca="false">VLOOKUP($A92,FoodLog!$A$1:$Z$10001,14,0)</f>
        <v>0</v>
      </c>
      <c r="V92" s="72" t="n">
        <f aca="false">VLOOKUP($A92,FoodLog!$A$1:$Z$10001,15,0)</f>
        <v>0</v>
      </c>
      <c r="W92" s="72" t="n">
        <f aca="false">VLOOKUP($A92,FoodLog!$A$1:$Z$10001,16,0)</f>
        <v>844.772269142345</v>
      </c>
      <c r="X92" s="72" t="n">
        <f aca="false">VLOOKUP($A92,FoodLog!$A$1:$Z$10001,17,0)</f>
        <v>104</v>
      </c>
      <c r="Y92" s="72" t="n">
        <f aca="false">VLOOKUP($A92,FoodLog!$A$1:$Z$10001,18,0)</f>
        <v>482.474652711422</v>
      </c>
      <c r="Z92" s="72" t="n">
        <f aca="false">VLOOKUP($A92,FoodLog!$A$1:$Z$10001,19,0)</f>
        <v>1431.24692185377</v>
      </c>
      <c r="AA92" s="64" t="n">
        <f aca="false">MIN($H92,($H92+Z92))/3500</f>
        <v>0.212312795547692</v>
      </c>
      <c r="AB92" s="65" t="n">
        <f aca="false">Scale!C92</f>
        <v>0</v>
      </c>
    </row>
    <row r="93" customFormat="false" ht="13.8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174.531815674092</v>
      </c>
      <c r="D93" s="77" t="n">
        <f aca="false">$D$3</f>
        <v>150.77332897232</v>
      </c>
      <c r="E93" s="78" t="n">
        <f aca="false">C93-D93</f>
        <v>23.7584867017724</v>
      </c>
      <c r="F93" s="79"/>
      <c r="G93" s="80" t="n">
        <f aca="false">C93*TDEE!$B$5</f>
        <v>2171.69989752909</v>
      </c>
      <c r="H93" s="69" t="n">
        <f aca="false">$E93*31</f>
        <v>736.513087754944</v>
      </c>
      <c r="I93" s="69" t="n">
        <f aca="false">$G93-$H93</f>
        <v>1435.18680977415</v>
      </c>
      <c r="J93" s="60" t="n">
        <f aca="false">H93/3500</f>
        <v>0.210432310787127</v>
      </c>
      <c r="K93" s="77" t="n">
        <f aca="false">N93/9</f>
        <v>93.8569063403027</v>
      </c>
      <c r="L93" s="77" t="n">
        <v>27</v>
      </c>
      <c r="M93" s="56" t="n">
        <f aca="false">Protein_Amt!$B$6</f>
        <v>120.618663177856</v>
      </c>
      <c r="N93" s="69" t="n">
        <f aca="false">MAX(0,I93-(O93+P93))</f>
        <v>844.712157062724</v>
      </c>
      <c r="O93" s="77" t="n">
        <f aca="false">4*L93</f>
        <v>108</v>
      </c>
      <c r="P93" s="77" t="n">
        <f aca="false">4*M93</f>
        <v>482.474652711422</v>
      </c>
      <c r="Q93" s="70" t="n">
        <f aca="false">SUM(N93:P93)</f>
        <v>1435.18680977415</v>
      </c>
      <c r="S93" s="72" t="n">
        <f aca="false">VLOOKUP($A93,FoodLog!$A$1:$Z$10001,12,0)</f>
        <v>0</v>
      </c>
      <c r="T93" s="72" t="n">
        <f aca="false">VLOOKUP($A93,FoodLog!$A$1:$Z$10001,13,0)</f>
        <v>0</v>
      </c>
      <c r="U93" s="72" t="n">
        <f aca="false">VLOOKUP($A93,FoodLog!$A$1:$Z$10001,14,0)</f>
        <v>0</v>
      </c>
      <c r="V93" s="72" t="n">
        <f aca="false">VLOOKUP($A93,FoodLog!$A$1:$Z$10001,15,0)</f>
        <v>0</v>
      </c>
      <c r="W93" s="72" t="n">
        <f aca="false">VLOOKUP($A93,FoodLog!$A$1:$Z$10001,16,0)</f>
        <v>844.712157062724</v>
      </c>
      <c r="X93" s="72" t="n">
        <f aca="false">VLOOKUP($A93,FoodLog!$A$1:$Z$10001,17,0)</f>
        <v>108</v>
      </c>
      <c r="Y93" s="72" t="n">
        <f aca="false">VLOOKUP($A93,FoodLog!$A$1:$Z$10001,18,0)</f>
        <v>482.474652711422</v>
      </c>
      <c r="Z93" s="72" t="n">
        <f aca="false">VLOOKUP($A93,FoodLog!$A$1:$Z$10001,19,0)</f>
        <v>1435.18680977415</v>
      </c>
      <c r="AA93" s="64" t="n">
        <f aca="false">MIN($H93,($H93+Z93))/3500</f>
        <v>0.210432310787127</v>
      </c>
      <c r="AB93" s="65" t="n">
        <f aca="false">Scale!C93</f>
        <v>0</v>
      </c>
    </row>
    <row r="94" customFormat="false" ht="13.8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174.321383363305</v>
      </c>
      <c r="D94" s="77" t="n">
        <f aca="false">$D$3</f>
        <v>150.77332897232</v>
      </c>
      <c r="E94" s="78" t="n">
        <f aca="false">C94-D94</f>
        <v>23.5480543909853</v>
      </c>
      <c r="F94" s="79"/>
      <c r="G94" s="80" t="n">
        <f aca="false">C94*TDEE!$B$5</f>
        <v>2169.08148766492</v>
      </c>
      <c r="H94" s="69" t="n">
        <f aca="false">$E94*31</f>
        <v>729.989686120543</v>
      </c>
      <c r="I94" s="69" t="n">
        <f aca="false">$G94-$H94</f>
        <v>1439.09180154437</v>
      </c>
      <c r="J94" s="60" t="n">
        <f aca="false">H94/3500</f>
        <v>0.208568481748727</v>
      </c>
      <c r="K94" s="77" t="n">
        <f aca="false">N94/9</f>
        <v>93.8463498703279</v>
      </c>
      <c r="L94" s="77" t="n">
        <v>28</v>
      </c>
      <c r="M94" s="56" t="n">
        <f aca="false">Protein_Amt!$B$6</f>
        <v>120.618663177856</v>
      </c>
      <c r="N94" s="69" t="n">
        <f aca="false">MAX(0,I94-(O94+P94))</f>
        <v>844.617148832951</v>
      </c>
      <c r="O94" s="77" t="n">
        <f aca="false">4*L94</f>
        <v>112</v>
      </c>
      <c r="P94" s="77" t="n">
        <f aca="false">4*M94</f>
        <v>482.474652711422</v>
      </c>
      <c r="Q94" s="70" t="n">
        <f aca="false">SUM(N94:P94)</f>
        <v>1439.09180154437</v>
      </c>
      <c r="S94" s="72" t="n">
        <f aca="false">VLOOKUP($A94,FoodLog!$A$1:$Z$10001,12,0)</f>
        <v>0</v>
      </c>
      <c r="T94" s="72" t="n">
        <f aca="false">VLOOKUP($A94,FoodLog!$A$1:$Z$10001,13,0)</f>
        <v>0</v>
      </c>
      <c r="U94" s="72" t="n">
        <f aca="false">VLOOKUP($A94,FoodLog!$A$1:$Z$10001,14,0)</f>
        <v>0</v>
      </c>
      <c r="V94" s="72" t="n">
        <f aca="false">VLOOKUP($A94,FoodLog!$A$1:$Z$10001,15,0)</f>
        <v>0</v>
      </c>
      <c r="W94" s="72" t="n">
        <f aca="false">VLOOKUP($A94,FoodLog!$A$1:$Z$10001,16,0)</f>
        <v>844.617148832951</v>
      </c>
      <c r="X94" s="72" t="n">
        <f aca="false">VLOOKUP($A94,FoodLog!$A$1:$Z$10001,17,0)</f>
        <v>112</v>
      </c>
      <c r="Y94" s="72" t="n">
        <f aca="false">VLOOKUP($A94,FoodLog!$A$1:$Z$10001,18,0)</f>
        <v>482.474652711422</v>
      </c>
      <c r="Z94" s="72" t="n">
        <f aca="false">VLOOKUP($A94,FoodLog!$A$1:$Z$10001,19,0)</f>
        <v>1439.09180154437</v>
      </c>
      <c r="AA94" s="64" t="n">
        <f aca="false">MIN($H94,($H94+Z94))/3500</f>
        <v>0.208568481748727</v>
      </c>
      <c r="AB94" s="65" t="n">
        <f aca="false">Scale!C94</f>
        <v>0</v>
      </c>
    </row>
    <row r="95" customFormat="false" ht="13.8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174.112814881557</v>
      </c>
      <c r="D95" s="77" t="n">
        <f aca="false">$D$3</f>
        <v>150.77332897232</v>
      </c>
      <c r="E95" s="78" t="n">
        <f aca="false">C95-D95</f>
        <v>23.3394859092365</v>
      </c>
      <c r="F95" s="79"/>
      <c r="G95" s="80" t="n">
        <f aca="false">C95*TDEE!$B$5</f>
        <v>2166.48626943097</v>
      </c>
      <c r="H95" s="69" t="n">
        <f aca="false">$E95*31</f>
        <v>723.524063186333</v>
      </c>
      <c r="I95" s="69" t="n">
        <f aca="false">$G95-$H95</f>
        <v>1442.96220624464</v>
      </c>
      <c r="J95" s="60" t="n">
        <f aca="false">H95/3500</f>
        <v>0.206721160910381</v>
      </c>
      <c r="K95" s="77" t="n">
        <f aca="false">N95/9</f>
        <v>93.8319503925793</v>
      </c>
      <c r="L95" s="77" t="n">
        <v>29</v>
      </c>
      <c r="M95" s="56" t="n">
        <f aca="false">Protein_Amt!$B$6</f>
        <v>120.618663177856</v>
      </c>
      <c r="N95" s="69" t="n">
        <f aca="false">MAX(0,I95-(O95+P95))</f>
        <v>844.487553533213</v>
      </c>
      <c r="O95" s="77" t="n">
        <f aca="false">4*L95</f>
        <v>116</v>
      </c>
      <c r="P95" s="77" t="n">
        <f aca="false">4*M95</f>
        <v>482.474652711422</v>
      </c>
      <c r="Q95" s="70" t="n">
        <f aca="false">SUM(N95:P95)</f>
        <v>1442.96220624464</v>
      </c>
      <c r="S95" s="72" t="n">
        <f aca="false">VLOOKUP($A95,FoodLog!$A$1:$Z$10001,12,0)</f>
        <v>0</v>
      </c>
      <c r="T95" s="72" t="n">
        <f aca="false">VLOOKUP($A95,FoodLog!$A$1:$Z$10001,13,0)</f>
        <v>0</v>
      </c>
      <c r="U95" s="72" t="n">
        <f aca="false">VLOOKUP($A95,FoodLog!$A$1:$Z$10001,14,0)</f>
        <v>0</v>
      </c>
      <c r="V95" s="72" t="n">
        <f aca="false">VLOOKUP($A95,FoodLog!$A$1:$Z$10001,15,0)</f>
        <v>0</v>
      </c>
      <c r="W95" s="72" t="n">
        <f aca="false">VLOOKUP($A95,FoodLog!$A$1:$Z$10001,16,0)</f>
        <v>844.487553533213</v>
      </c>
      <c r="X95" s="72" t="n">
        <f aca="false">VLOOKUP($A95,FoodLog!$A$1:$Z$10001,17,0)</f>
        <v>116</v>
      </c>
      <c r="Y95" s="72" t="n">
        <f aca="false">VLOOKUP($A95,FoodLog!$A$1:$Z$10001,18,0)</f>
        <v>482.474652711422</v>
      </c>
      <c r="Z95" s="72" t="n">
        <f aca="false">VLOOKUP($A95,FoodLog!$A$1:$Z$10001,19,0)</f>
        <v>1442.96220624464</v>
      </c>
      <c r="AA95" s="64" t="n">
        <f aca="false">MIN($H95,($H95+Z95))/3500</f>
        <v>0.206721160910381</v>
      </c>
      <c r="AB95" s="65" t="n">
        <f aca="false">Scale!C95</f>
        <v>0</v>
      </c>
    </row>
    <row r="96" customFormat="false" ht="13.8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173.906093720646</v>
      </c>
      <c r="D96" s="77" t="n">
        <f aca="false">$D$3</f>
        <v>150.77332897232</v>
      </c>
      <c r="E96" s="78" t="n">
        <f aca="false">C96-D96</f>
        <v>23.1327647483262</v>
      </c>
      <c r="F96" s="79"/>
      <c r="G96" s="80" t="n">
        <f aca="false">C96*TDEE!$B$5</f>
        <v>2163.91403741566</v>
      </c>
      <c r="H96" s="69" t="n">
        <f aca="false">$E96*31</f>
        <v>717.115707198111</v>
      </c>
      <c r="I96" s="69" t="n">
        <f aca="false">$G96-$H96</f>
        <v>1446.79833021755</v>
      </c>
      <c r="J96" s="60" t="n">
        <f aca="false">H96/3500</f>
        <v>0.204890202056603</v>
      </c>
      <c r="K96" s="77" t="n">
        <f aca="false">N96/9</f>
        <v>94.25818638957</v>
      </c>
      <c r="L96" s="77" t="n">
        <v>29</v>
      </c>
      <c r="M96" s="56" t="n">
        <f aca="false">Protein_Amt!$B$6</f>
        <v>120.618663177856</v>
      </c>
      <c r="N96" s="69" t="n">
        <f aca="false">MAX(0,I96-(O96+P96))</f>
        <v>848.32367750613</v>
      </c>
      <c r="O96" s="77" t="n">
        <f aca="false">4*L96</f>
        <v>116</v>
      </c>
      <c r="P96" s="77" t="n">
        <f aca="false">4*M96</f>
        <v>482.474652711422</v>
      </c>
      <c r="Q96" s="70" t="n">
        <f aca="false">SUM(N96:P96)</f>
        <v>1446.79833021755</v>
      </c>
      <c r="S96" s="72" t="n">
        <f aca="false">VLOOKUP($A96,FoodLog!$A$1:$Z$10001,12,0)</f>
        <v>0</v>
      </c>
      <c r="T96" s="72" t="n">
        <f aca="false">VLOOKUP($A96,FoodLog!$A$1:$Z$10001,13,0)</f>
        <v>0</v>
      </c>
      <c r="U96" s="72" t="n">
        <f aca="false">VLOOKUP($A96,FoodLog!$A$1:$Z$10001,14,0)</f>
        <v>0</v>
      </c>
      <c r="V96" s="72" t="n">
        <f aca="false">VLOOKUP($A96,FoodLog!$A$1:$Z$10001,15,0)</f>
        <v>0</v>
      </c>
      <c r="W96" s="72" t="n">
        <f aca="false">VLOOKUP($A96,FoodLog!$A$1:$Z$10001,16,0)</f>
        <v>848.32367750613</v>
      </c>
      <c r="X96" s="72" t="n">
        <f aca="false">VLOOKUP($A96,FoodLog!$A$1:$Z$10001,17,0)</f>
        <v>116</v>
      </c>
      <c r="Y96" s="72" t="n">
        <f aca="false">VLOOKUP($A96,FoodLog!$A$1:$Z$10001,18,0)</f>
        <v>482.474652711422</v>
      </c>
      <c r="Z96" s="72" t="n">
        <f aca="false">VLOOKUP($A96,FoodLog!$A$1:$Z$10001,19,0)</f>
        <v>1446.79833021755</v>
      </c>
      <c r="AA96" s="64" t="n">
        <f aca="false">MIN($H96,($H96+Z96))/3500</f>
        <v>0.204890202056603</v>
      </c>
      <c r="AB96" s="65" t="n">
        <f aca="false">Scale!C96</f>
        <v>0</v>
      </c>
    </row>
    <row r="97" customFormat="false" ht="13.8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173.70120351859</v>
      </c>
      <c r="D97" s="77" t="n">
        <f aca="false">$D$3</f>
        <v>150.77332897232</v>
      </c>
      <c r="E97" s="78" t="n">
        <f aca="false">C97-D97</f>
        <v>22.9278745462696</v>
      </c>
      <c r="F97" s="79"/>
      <c r="G97" s="80" t="n">
        <f aca="false">C97*TDEE!$B$5</f>
        <v>2161.36458802678</v>
      </c>
      <c r="H97" s="69" t="n">
        <f aca="false">$E97*31</f>
        <v>710.764110934357</v>
      </c>
      <c r="I97" s="69" t="n">
        <f aca="false">$G97-$H97</f>
        <v>1450.60047709242</v>
      </c>
      <c r="J97" s="60" t="n">
        <f aca="false">H97/3500</f>
        <v>0.203075460266959</v>
      </c>
      <c r="K97" s="77" t="n">
        <f aca="false">N97/9</f>
        <v>94.6806471534446</v>
      </c>
      <c r="L97" s="77" t="n">
        <v>29</v>
      </c>
      <c r="M97" s="56" t="n">
        <f aca="false">Protein_Amt!$B$6</f>
        <v>120.618663177856</v>
      </c>
      <c r="N97" s="69" t="n">
        <f aca="false">MAX(0,I97-(O97+P97))</f>
        <v>852.125824381001</v>
      </c>
      <c r="O97" s="77" t="n">
        <f aca="false">4*L97</f>
        <v>116</v>
      </c>
      <c r="P97" s="77" t="n">
        <f aca="false">4*M97</f>
        <v>482.474652711422</v>
      </c>
      <c r="Q97" s="70" t="n">
        <f aca="false">SUM(N97:P97)</f>
        <v>1450.60047709242</v>
      </c>
      <c r="S97" s="72" t="n">
        <f aca="false">VLOOKUP($A97,FoodLog!$A$1:$Z$10001,12,0)</f>
        <v>0</v>
      </c>
      <c r="T97" s="72" t="n">
        <f aca="false">VLOOKUP($A97,FoodLog!$A$1:$Z$10001,13,0)</f>
        <v>0</v>
      </c>
      <c r="U97" s="72" t="n">
        <f aca="false">VLOOKUP($A97,FoodLog!$A$1:$Z$10001,14,0)</f>
        <v>0</v>
      </c>
      <c r="V97" s="72" t="n">
        <f aca="false">VLOOKUP($A97,FoodLog!$A$1:$Z$10001,15,0)</f>
        <v>0</v>
      </c>
      <c r="W97" s="72" t="n">
        <f aca="false">VLOOKUP($A97,FoodLog!$A$1:$Z$10001,16,0)</f>
        <v>852.125824381001</v>
      </c>
      <c r="X97" s="72" t="n">
        <f aca="false">VLOOKUP($A97,FoodLog!$A$1:$Z$10001,17,0)</f>
        <v>116</v>
      </c>
      <c r="Y97" s="72" t="n">
        <f aca="false">VLOOKUP($A97,FoodLog!$A$1:$Z$10001,18,0)</f>
        <v>482.474652711422</v>
      </c>
      <c r="Z97" s="72" t="n">
        <f aca="false">VLOOKUP($A97,FoodLog!$A$1:$Z$10001,19,0)</f>
        <v>1450.60047709242</v>
      </c>
      <c r="AA97" s="64" t="n">
        <f aca="false">MIN($H97,($H97+Z97))/3500</f>
        <v>0.203075460266959</v>
      </c>
      <c r="AB97" s="65" t="n">
        <f aca="false">Scale!C97</f>
        <v>0</v>
      </c>
    </row>
    <row r="98" customFormat="false" ht="13.8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173.498128058323</v>
      </c>
      <c r="D98" s="77" t="n">
        <f aca="false">$D$3</f>
        <v>150.77332897232</v>
      </c>
      <c r="E98" s="78" t="n">
        <f aca="false">C98-D98</f>
        <v>22.7247990860026</v>
      </c>
      <c r="F98" s="79"/>
      <c r="G98" s="80" t="n">
        <f aca="false">C98*TDEE!$B$5</f>
        <v>2158.83771947534</v>
      </c>
      <c r="H98" s="69" t="n">
        <f aca="false">$E98*31</f>
        <v>704.468771666081</v>
      </c>
      <c r="I98" s="69" t="n">
        <f aca="false">$G98-$H98</f>
        <v>1454.36894780926</v>
      </c>
      <c r="J98" s="60" t="n">
        <f aca="false">H98/3500</f>
        <v>0.201276791904594</v>
      </c>
      <c r="K98" s="77" t="n">
        <f aca="false">N98/9</f>
        <v>95.099366121982</v>
      </c>
      <c r="L98" s="77" t="n">
        <v>29</v>
      </c>
      <c r="M98" s="56" t="n">
        <f aca="false">Protein_Amt!$B$6</f>
        <v>120.618663177856</v>
      </c>
      <c r="N98" s="69" t="n">
        <f aca="false">MAX(0,I98-(O98+P98))</f>
        <v>855.894295097838</v>
      </c>
      <c r="O98" s="77" t="n">
        <f aca="false">4*L98</f>
        <v>116</v>
      </c>
      <c r="P98" s="77" t="n">
        <f aca="false">4*M98</f>
        <v>482.474652711422</v>
      </c>
      <c r="Q98" s="70" t="n">
        <f aca="false">SUM(N98:P98)</f>
        <v>1454.36894780926</v>
      </c>
      <c r="S98" s="72" t="n">
        <f aca="false">VLOOKUP($A98,FoodLog!$A$1:$Z$10001,12,0)</f>
        <v>0</v>
      </c>
      <c r="T98" s="72" t="n">
        <f aca="false">VLOOKUP($A98,FoodLog!$A$1:$Z$10001,13,0)</f>
        <v>0</v>
      </c>
      <c r="U98" s="72" t="n">
        <f aca="false">VLOOKUP($A98,FoodLog!$A$1:$Z$10001,14,0)</f>
        <v>0</v>
      </c>
      <c r="V98" s="72" t="n">
        <f aca="false">VLOOKUP($A98,FoodLog!$A$1:$Z$10001,15,0)</f>
        <v>0</v>
      </c>
      <c r="W98" s="72" t="n">
        <f aca="false">VLOOKUP($A98,FoodLog!$A$1:$Z$10001,16,0)</f>
        <v>855.894295097838</v>
      </c>
      <c r="X98" s="72" t="n">
        <f aca="false">VLOOKUP($A98,FoodLog!$A$1:$Z$10001,17,0)</f>
        <v>116</v>
      </c>
      <c r="Y98" s="72" t="n">
        <f aca="false">VLOOKUP($A98,FoodLog!$A$1:$Z$10001,18,0)</f>
        <v>482.474652711422</v>
      </c>
      <c r="Z98" s="72" t="n">
        <f aca="false">VLOOKUP($A98,FoodLog!$A$1:$Z$10001,19,0)</f>
        <v>1454.36894780926</v>
      </c>
      <c r="AA98" s="64" t="n">
        <f aca="false">MIN($H98,($H98+Z98))/3500</f>
        <v>0.201276791904594</v>
      </c>
      <c r="AB98" s="65" t="n">
        <f aca="false">Scale!C98</f>
        <v>0</v>
      </c>
    </row>
    <row r="99" customFormat="false" ht="13.8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173.296851266418</v>
      </c>
      <c r="D99" s="77" t="n">
        <f aca="false">$D$3</f>
        <v>150.77332897232</v>
      </c>
      <c r="E99" s="78" t="n">
        <f aca="false">C99-D99</f>
        <v>22.523522294098</v>
      </c>
      <c r="F99" s="79"/>
      <c r="G99" s="80" t="n">
        <f aca="false">C99*TDEE!$B$5</f>
        <v>2156.33323175964</v>
      </c>
      <c r="H99" s="69" t="n">
        <f aca="false">$E99*31</f>
        <v>698.229191117038</v>
      </c>
      <c r="I99" s="69" t="n">
        <f aca="false">$G99-$H99</f>
        <v>1458.1040406426</v>
      </c>
      <c r="J99" s="60" t="n">
        <f aca="false">H99/3500</f>
        <v>0.199494054604868</v>
      </c>
      <c r="K99" s="77" t="n">
        <f aca="false">N99/9</f>
        <v>95.5143764367981</v>
      </c>
      <c r="L99" s="77" t="n">
        <v>29</v>
      </c>
      <c r="M99" s="56" t="n">
        <f aca="false">Protein_Amt!$B$6</f>
        <v>120.618663177856</v>
      </c>
      <c r="N99" s="69" t="n">
        <f aca="false">MAX(0,I99-(O99+P99))</f>
        <v>859.629387931183</v>
      </c>
      <c r="O99" s="77" t="n">
        <f aca="false">4*L99</f>
        <v>116</v>
      </c>
      <c r="P99" s="77" t="n">
        <f aca="false">4*M99</f>
        <v>482.474652711422</v>
      </c>
      <c r="Q99" s="70" t="n">
        <f aca="false">SUM(N99:P99)</f>
        <v>1458.1040406426</v>
      </c>
      <c r="S99" s="72" t="n">
        <f aca="false">VLOOKUP($A99,FoodLog!$A$1:$Z$10001,12,0)</f>
        <v>0</v>
      </c>
      <c r="T99" s="72" t="n">
        <f aca="false">VLOOKUP($A99,FoodLog!$A$1:$Z$10001,13,0)</f>
        <v>0</v>
      </c>
      <c r="U99" s="72" t="n">
        <f aca="false">VLOOKUP($A99,FoodLog!$A$1:$Z$10001,14,0)</f>
        <v>0</v>
      </c>
      <c r="V99" s="72" t="n">
        <f aca="false">VLOOKUP($A99,FoodLog!$A$1:$Z$10001,15,0)</f>
        <v>0</v>
      </c>
      <c r="W99" s="72" t="n">
        <f aca="false">VLOOKUP($A99,FoodLog!$A$1:$Z$10001,16,0)</f>
        <v>859.629387931183</v>
      </c>
      <c r="X99" s="72" t="n">
        <f aca="false">VLOOKUP($A99,FoodLog!$A$1:$Z$10001,17,0)</f>
        <v>116</v>
      </c>
      <c r="Y99" s="72" t="n">
        <f aca="false">VLOOKUP($A99,FoodLog!$A$1:$Z$10001,18,0)</f>
        <v>482.474652711422</v>
      </c>
      <c r="Z99" s="72" t="n">
        <f aca="false">VLOOKUP($A99,FoodLog!$A$1:$Z$10001,19,0)</f>
        <v>1458.1040406426</v>
      </c>
      <c r="AA99" s="64" t="n">
        <f aca="false">MIN($H99,($H99+Z99))/3500</f>
        <v>0.199494054604868</v>
      </c>
      <c r="AB99" s="65" t="n">
        <f aca="false">Scale!C99</f>
        <v>0</v>
      </c>
    </row>
    <row r="100" customFormat="false" ht="13.8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173.097357211813</v>
      </c>
      <c r="D100" s="77" t="n">
        <f aca="false">$D$3</f>
        <v>150.77332897232</v>
      </c>
      <c r="E100" s="78" t="n">
        <f aca="false">C100-D100</f>
        <v>22.3240282394931</v>
      </c>
      <c r="F100" s="79"/>
      <c r="G100" s="80" t="n">
        <f aca="false">C100*TDEE!$B$5</f>
        <v>2153.85092664943</v>
      </c>
      <c r="H100" s="69" t="n">
        <f aca="false">$E100*31</f>
        <v>692.044875424288</v>
      </c>
      <c r="I100" s="69" t="n">
        <f aca="false">$G100-$H100</f>
        <v>1461.80605122514</v>
      </c>
      <c r="J100" s="60" t="n">
        <f aca="false">H100/3500</f>
        <v>0.197727107264082</v>
      </c>
      <c r="K100" s="77" t="n">
        <f aca="false">N100/9</f>
        <v>95.9257109459686</v>
      </c>
      <c r="L100" s="77" t="n">
        <v>29</v>
      </c>
      <c r="M100" s="56" t="n">
        <f aca="false">Protein_Amt!$B$6</f>
        <v>120.618663177856</v>
      </c>
      <c r="N100" s="69" t="n">
        <f aca="false">MAX(0,I100-(O100+P100))</f>
        <v>863.331398513718</v>
      </c>
      <c r="O100" s="77" t="n">
        <f aca="false">4*L100</f>
        <v>116</v>
      </c>
      <c r="P100" s="77" t="n">
        <f aca="false">4*M100</f>
        <v>482.474652711422</v>
      </c>
      <c r="Q100" s="70" t="n">
        <f aca="false">SUM(N100:P100)</f>
        <v>1461.80605122514</v>
      </c>
      <c r="S100" s="72" t="n">
        <f aca="false">VLOOKUP($A100,FoodLog!$A$1:$Z$10001,12,0)</f>
        <v>0</v>
      </c>
      <c r="T100" s="72" t="n">
        <f aca="false">VLOOKUP($A100,FoodLog!$A$1:$Z$10001,13,0)</f>
        <v>0</v>
      </c>
      <c r="U100" s="72" t="n">
        <f aca="false">VLOOKUP($A100,FoodLog!$A$1:$Z$10001,14,0)</f>
        <v>0</v>
      </c>
      <c r="V100" s="72" t="n">
        <f aca="false">VLOOKUP($A100,FoodLog!$A$1:$Z$10001,15,0)</f>
        <v>0</v>
      </c>
      <c r="W100" s="72" t="n">
        <f aca="false">VLOOKUP($A100,FoodLog!$A$1:$Z$10001,16,0)</f>
        <v>863.331398513718</v>
      </c>
      <c r="X100" s="72" t="n">
        <f aca="false">VLOOKUP($A100,FoodLog!$A$1:$Z$10001,17,0)</f>
        <v>116</v>
      </c>
      <c r="Y100" s="72" t="n">
        <f aca="false">VLOOKUP($A100,FoodLog!$A$1:$Z$10001,18,0)</f>
        <v>482.474652711422</v>
      </c>
      <c r="Z100" s="72" t="n">
        <f aca="false">VLOOKUP($A100,FoodLog!$A$1:$Z$10001,19,0)</f>
        <v>1461.80605122514</v>
      </c>
      <c r="AA100" s="64" t="n">
        <f aca="false">MIN($H100,($H100+Z100))/3500</f>
        <v>0.197727107264082</v>
      </c>
      <c r="AB100" s="65" t="n">
        <f aca="false">Scale!C100</f>
        <v>0</v>
      </c>
    </row>
    <row r="101" customFormat="false" ht="13.8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172.899630104549</v>
      </c>
      <c r="D101" s="77" t="n">
        <f aca="false">$D$3</f>
        <v>150.77332897232</v>
      </c>
      <c r="E101" s="78" t="n">
        <f aca="false">C101-D101</f>
        <v>22.1263011322291</v>
      </c>
      <c r="F101" s="79"/>
      <c r="G101" s="80" t="n">
        <f aca="false">C101*TDEE!$B$5</f>
        <v>2151.39060767019</v>
      </c>
      <c r="H101" s="69" t="n">
        <f aca="false">$E101*31</f>
        <v>685.915335099101</v>
      </c>
      <c r="I101" s="69" t="n">
        <f aca="false">$G101-$H101</f>
        <v>1465.47527257109</v>
      </c>
      <c r="J101" s="60" t="n">
        <f aca="false">H101/3500</f>
        <v>0.195975810028315</v>
      </c>
      <c r="K101" s="77" t="n">
        <f aca="false">N101/9</f>
        <v>96.3334022066294</v>
      </c>
      <c r="L101" s="77" t="n">
        <v>29</v>
      </c>
      <c r="M101" s="56" t="n">
        <f aca="false">Protein_Amt!$B$6</f>
        <v>120.618663177856</v>
      </c>
      <c r="N101" s="69" t="n">
        <f aca="false">MAX(0,I101-(O101+P101))</f>
        <v>867.000619859664</v>
      </c>
      <c r="O101" s="77" t="n">
        <f aca="false">4*L101</f>
        <v>116</v>
      </c>
      <c r="P101" s="77" t="n">
        <f aca="false">4*M101</f>
        <v>482.474652711422</v>
      </c>
      <c r="Q101" s="70" t="n">
        <f aca="false">SUM(N101:P101)</f>
        <v>1465.47527257109</v>
      </c>
      <c r="S101" s="72" t="n">
        <f aca="false">VLOOKUP($A101,FoodLog!$A$1:$Z$10001,12,0)</f>
        <v>0</v>
      </c>
      <c r="T101" s="72" t="n">
        <f aca="false">VLOOKUP($A101,FoodLog!$A$1:$Z$10001,13,0)</f>
        <v>0</v>
      </c>
      <c r="U101" s="72" t="n">
        <f aca="false">VLOOKUP($A101,FoodLog!$A$1:$Z$10001,14,0)</f>
        <v>0</v>
      </c>
      <c r="V101" s="72" t="n">
        <f aca="false">VLOOKUP($A101,FoodLog!$A$1:$Z$10001,15,0)</f>
        <v>0</v>
      </c>
      <c r="W101" s="72" t="n">
        <f aca="false">VLOOKUP($A101,FoodLog!$A$1:$Z$10001,16,0)</f>
        <v>867.000619859664</v>
      </c>
      <c r="X101" s="72" t="n">
        <f aca="false">VLOOKUP($A101,FoodLog!$A$1:$Z$10001,17,0)</f>
        <v>116</v>
      </c>
      <c r="Y101" s="72" t="n">
        <f aca="false">VLOOKUP($A101,FoodLog!$A$1:$Z$10001,18,0)</f>
        <v>482.474652711422</v>
      </c>
      <c r="Z101" s="72" t="n">
        <f aca="false">VLOOKUP($A101,FoodLog!$A$1:$Z$10001,19,0)</f>
        <v>1465.47527257109</v>
      </c>
      <c r="AA101" s="64" t="n">
        <f aca="false">MIN($H101,($H101+Z101))/3500</f>
        <v>0.195975810028315</v>
      </c>
      <c r="AB101" s="65" t="n">
        <f aca="false">Scale!C101</f>
        <v>0</v>
      </c>
    </row>
    <row r="102" customFormat="false" ht="13.8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172.703654294521</v>
      </c>
      <c r="D102" s="77" t="n">
        <f aca="false">$D$3</f>
        <v>150.77332897232</v>
      </c>
      <c r="E102" s="78" t="n">
        <f aca="false">C102-D102</f>
        <v>21.9303253222008</v>
      </c>
      <c r="F102" s="79"/>
      <c r="G102" s="80" t="n">
        <f aca="false">C102*TDEE!$B$5</f>
        <v>2148.95208008762</v>
      </c>
      <c r="H102" s="69" t="n">
        <f aca="false">$E102*31</f>
        <v>679.840084988224</v>
      </c>
      <c r="I102" s="69" t="n">
        <f aca="false">$G102-$H102</f>
        <v>1469.1119950994</v>
      </c>
      <c r="J102" s="60" t="n">
        <f aca="false">H102/3500</f>
        <v>0.19424002428235</v>
      </c>
      <c r="K102" s="77" t="n">
        <f aca="false">N102/9</f>
        <v>96.7374824875529</v>
      </c>
      <c r="L102" s="77" t="n">
        <v>29</v>
      </c>
      <c r="M102" s="56" t="n">
        <f aca="false">Protein_Amt!$B$6</f>
        <v>120.618663177856</v>
      </c>
      <c r="N102" s="69" t="n">
        <f aca="false">MAX(0,I102-(O102+P102))</f>
        <v>870.637342387976</v>
      </c>
      <c r="O102" s="77" t="n">
        <f aca="false">4*L102</f>
        <v>116</v>
      </c>
      <c r="P102" s="77" t="n">
        <f aca="false">4*M102</f>
        <v>482.474652711422</v>
      </c>
      <c r="Q102" s="70" t="n">
        <f aca="false">SUM(N102:P102)</f>
        <v>1469.1119950994</v>
      </c>
      <c r="S102" s="72" t="n">
        <f aca="false">VLOOKUP($A102,FoodLog!$A$1:$Z$10001,12,0)</f>
        <v>0</v>
      </c>
      <c r="T102" s="72" t="n">
        <f aca="false">VLOOKUP($A102,FoodLog!$A$1:$Z$10001,13,0)</f>
        <v>0</v>
      </c>
      <c r="U102" s="72" t="n">
        <f aca="false">VLOOKUP($A102,FoodLog!$A$1:$Z$10001,14,0)</f>
        <v>0</v>
      </c>
      <c r="V102" s="72" t="n">
        <f aca="false">VLOOKUP($A102,FoodLog!$A$1:$Z$10001,15,0)</f>
        <v>0</v>
      </c>
      <c r="W102" s="72" t="n">
        <f aca="false">VLOOKUP($A102,FoodLog!$A$1:$Z$10001,16,0)</f>
        <v>870.637342387976</v>
      </c>
      <c r="X102" s="72" t="n">
        <f aca="false">VLOOKUP($A102,FoodLog!$A$1:$Z$10001,17,0)</f>
        <v>116</v>
      </c>
      <c r="Y102" s="72" t="n">
        <f aca="false">VLOOKUP($A102,FoodLog!$A$1:$Z$10001,18,0)</f>
        <v>482.474652711422</v>
      </c>
      <c r="Z102" s="72" t="n">
        <f aca="false">VLOOKUP($A102,FoodLog!$A$1:$Z$10001,19,0)</f>
        <v>1469.1119950994</v>
      </c>
      <c r="AA102" s="64" t="n">
        <f aca="false">MIN($H102,($H102+Z102))/3500</f>
        <v>0.19424002428235</v>
      </c>
      <c r="AB102" s="65" t="n">
        <f aca="false">Scale!C102</f>
        <v>0</v>
      </c>
    </row>
    <row r="103" customFormat="false" ht="13.8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172.509414270238</v>
      </c>
      <c r="D103" s="77" t="n">
        <f aca="false">$D$3</f>
        <v>150.77332897232</v>
      </c>
      <c r="E103" s="78" t="n">
        <f aca="false">C103-D103</f>
        <v>21.7360852979184</v>
      </c>
      <c r="F103" s="79"/>
      <c r="G103" s="80" t="n">
        <f aca="false">C103*TDEE!$B$5</f>
        <v>2146.53515089221</v>
      </c>
      <c r="H103" s="69" t="n">
        <f aca="false">$E103*31</f>
        <v>673.818644235471</v>
      </c>
      <c r="I103" s="69" t="n">
        <f aca="false">$G103-$H103</f>
        <v>1472.71650665674</v>
      </c>
      <c r="J103" s="60" t="n">
        <f aca="false">H103/3500</f>
        <v>0.192519612638706</v>
      </c>
      <c r="K103" s="77" t="n">
        <f aca="false">N103/9</f>
        <v>97.1379837717024</v>
      </c>
      <c r="L103" s="77" t="n">
        <v>29</v>
      </c>
      <c r="M103" s="56" t="n">
        <f aca="false">Protein_Amt!$B$6</f>
        <v>120.618663177856</v>
      </c>
      <c r="N103" s="69" t="n">
        <f aca="false">MAX(0,I103-(O103+P103))</f>
        <v>874.241853945322</v>
      </c>
      <c r="O103" s="77" t="n">
        <f aca="false">4*L103</f>
        <v>116</v>
      </c>
      <c r="P103" s="77" t="n">
        <f aca="false">4*M103</f>
        <v>482.474652711422</v>
      </c>
      <c r="Q103" s="70" t="n">
        <f aca="false">SUM(N103:P103)</f>
        <v>1472.71650665674</v>
      </c>
      <c r="S103" s="72" t="n">
        <f aca="false">VLOOKUP($A103,FoodLog!$A$1:$Z$10001,12,0)</f>
        <v>0</v>
      </c>
      <c r="T103" s="72" t="n">
        <f aca="false">VLOOKUP($A103,FoodLog!$A$1:$Z$10001,13,0)</f>
        <v>0</v>
      </c>
      <c r="U103" s="72" t="n">
        <f aca="false">VLOOKUP($A103,FoodLog!$A$1:$Z$10001,14,0)</f>
        <v>0</v>
      </c>
      <c r="V103" s="72" t="n">
        <f aca="false">VLOOKUP($A103,FoodLog!$A$1:$Z$10001,15,0)</f>
        <v>0</v>
      </c>
      <c r="W103" s="72" t="n">
        <f aca="false">VLOOKUP($A103,FoodLog!$A$1:$Z$10001,16,0)</f>
        <v>874.241853945322</v>
      </c>
      <c r="X103" s="72" t="n">
        <f aca="false">VLOOKUP($A103,FoodLog!$A$1:$Z$10001,17,0)</f>
        <v>116</v>
      </c>
      <c r="Y103" s="72" t="n">
        <f aca="false">VLOOKUP($A103,FoodLog!$A$1:$Z$10001,18,0)</f>
        <v>482.474652711422</v>
      </c>
      <c r="Z103" s="72" t="n">
        <f aca="false">VLOOKUP($A103,FoodLog!$A$1:$Z$10001,19,0)</f>
        <v>1472.71650665674</v>
      </c>
      <c r="AA103" s="64" t="n">
        <f aca="false">MIN($H103,($H103+Z103))/3500</f>
        <v>0.192519612638706</v>
      </c>
      <c r="AB103" s="65" t="n">
        <f aca="false">Scale!C103</f>
        <v>0</v>
      </c>
    </row>
    <row r="104" customFormat="false" ht="13.8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172.3168946576</v>
      </c>
      <c r="D104" s="77" t="n">
        <f aca="false">$D$3</f>
        <v>150.77332897232</v>
      </c>
      <c r="E104" s="78" t="n">
        <f aca="false">C104-D104</f>
        <v>21.5435656852797</v>
      </c>
      <c r="F104" s="79"/>
      <c r="G104" s="80" t="n">
        <f aca="false">C104*TDEE!$B$5</f>
        <v>2144.13962878397</v>
      </c>
      <c r="H104" s="69" t="n">
        <f aca="false">$E104*31</f>
        <v>667.850536243671</v>
      </c>
      <c r="I104" s="69" t="n">
        <f aca="false">$G104-$H104</f>
        <v>1476.2890925403</v>
      </c>
      <c r="J104" s="60" t="n">
        <f aca="false">H104/3500</f>
        <v>0.190814438926763</v>
      </c>
      <c r="K104" s="77" t="n">
        <f aca="false">N104/9</f>
        <v>97.5349377587639</v>
      </c>
      <c r="L104" s="77" t="n">
        <v>29</v>
      </c>
      <c r="M104" s="56" t="n">
        <f aca="false">Protein_Amt!$B$6</f>
        <v>120.618663177856</v>
      </c>
      <c r="N104" s="69" t="n">
        <f aca="false">MAX(0,I104-(O104+P104))</f>
        <v>877.814439828875</v>
      </c>
      <c r="O104" s="77" t="n">
        <f aca="false">4*L104</f>
        <v>116</v>
      </c>
      <c r="P104" s="77" t="n">
        <f aca="false">4*M104</f>
        <v>482.474652711422</v>
      </c>
      <c r="Q104" s="70" t="n">
        <f aca="false">SUM(N104:P104)</f>
        <v>1476.2890925403</v>
      </c>
      <c r="S104" s="72" t="n">
        <f aca="false">VLOOKUP($A104,FoodLog!$A$1:$Z$10001,12,0)</f>
        <v>0</v>
      </c>
      <c r="T104" s="72" t="n">
        <f aca="false">VLOOKUP($A104,FoodLog!$A$1:$Z$10001,13,0)</f>
        <v>0</v>
      </c>
      <c r="U104" s="72" t="n">
        <f aca="false">VLOOKUP($A104,FoodLog!$A$1:$Z$10001,14,0)</f>
        <v>0</v>
      </c>
      <c r="V104" s="72" t="n">
        <f aca="false">VLOOKUP($A104,FoodLog!$A$1:$Z$10001,15,0)</f>
        <v>0</v>
      </c>
      <c r="W104" s="72" t="n">
        <f aca="false">VLOOKUP($A104,FoodLog!$A$1:$Z$10001,16,0)</f>
        <v>877.814439828875</v>
      </c>
      <c r="X104" s="72" t="n">
        <f aca="false">VLOOKUP($A104,FoodLog!$A$1:$Z$10001,17,0)</f>
        <v>116</v>
      </c>
      <c r="Y104" s="72" t="n">
        <f aca="false">VLOOKUP($A104,FoodLog!$A$1:$Z$10001,18,0)</f>
        <v>482.474652711422</v>
      </c>
      <c r="Z104" s="72" t="n">
        <f aca="false">VLOOKUP($A104,FoodLog!$A$1:$Z$10001,19,0)</f>
        <v>1476.2890925403</v>
      </c>
      <c r="AA104" s="64" t="n">
        <f aca="false">MIN($H104,($H104+Z104))/3500</f>
        <v>0.190814438926763</v>
      </c>
      <c r="AB104" s="65" t="n">
        <f aca="false">Scale!C104</f>
        <v>0</v>
      </c>
    </row>
    <row r="105" customFormat="false" ht="13.8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172.126080218673</v>
      </c>
      <c r="D105" s="83" t="n">
        <f aca="false">$D$3</f>
        <v>150.77332897232</v>
      </c>
      <c r="E105" s="84" t="n">
        <f aca="false">C105-D105</f>
        <v>21.3527512463529</v>
      </c>
      <c r="F105" s="79"/>
      <c r="G105" s="85" t="n">
        <f aca="false">C105*TDEE!$B$5</f>
        <v>2141.76532415725</v>
      </c>
      <c r="H105" s="83" t="n">
        <f aca="false">E105*31</f>
        <v>661.935288636941</v>
      </c>
      <c r="I105" s="83" t="n">
        <f aca="false">G105-H105</f>
        <v>1479.83003552031</v>
      </c>
      <c r="J105" s="60" t="n">
        <f aca="false">H105/3500</f>
        <v>0.189124368181983</v>
      </c>
      <c r="K105" s="83" t="n">
        <f aca="false">N105/9</f>
        <v>97.9283758676541</v>
      </c>
      <c r="L105" s="83" t="n">
        <v>29</v>
      </c>
      <c r="M105" s="56" t="n">
        <f aca="false">Protein_Amt!$B$6</f>
        <v>120.618663177856</v>
      </c>
      <c r="N105" s="82" t="n">
        <f aca="false">MAX(0,I105-(O105+P105))</f>
        <v>881.355382808887</v>
      </c>
      <c r="O105" s="83" t="n">
        <f aca="false">4*L105</f>
        <v>116</v>
      </c>
      <c r="P105" s="83" t="n">
        <f aca="false">4*M105</f>
        <v>482.474652711422</v>
      </c>
      <c r="Q105" s="86" t="n">
        <f aca="false">SUM(N105:P105)</f>
        <v>1479.83003552031</v>
      </c>
      <c r="S105" s="72" t="n">
        <f aca="false">VLOOKUP($A105,FoodLog!$A$1:$Z$10001,12,0)</f>
        <v>0</v>
      </c>
      <c r="T105" s="72" t="n">
        <f aca="false">VLOOKUP($A105,FoodLog!$A$1:$Z$10001,13,0)</f>
        <v>0</v>
      </c>
      <c r="U105" s="72" t="n">
        <f aca="false">VLOOKUP($A105,FoodLog!$A$1:$Z$10001,14,0)</f>
        <v>0</v>
      </c>
      <c r="V105" s="72" t="n">
        <f aca="false">VLOOKUP($A105,FoodLog!$A$1:$Z$10001,15,0)</f>
        <v>0</v>
      </c>
      <c r="W105" s="72" t="n">
        <f aca="false">VLOOKUP($A105,FoodLog!$A$1:$Z$10001,16,0)</f>
        <v>881.355382808887</v>
      </c>
      <c r="X105" s="72" t="n">
        <f aca="false">VLOOKUP($A105,FoodLog!$A$1:$Z$10001,17,0)</f>
        <v>116</v>
      </c>
      <c r="Y105" s="72" t="n">
        <f aca="false">VLOOKUP($A105,FoodLog!$A$1:$Z$10001,18,0)</f>
        <v>482.474652711422</v>
      </c>
      <c r="Z105" s="72" t="n">
        <f aca="false">VLOOKUP($A105,FoodLog!$A$1:$Z$10001,19,0)</f>
        <v>1479.83003552031</v>
      </c>
      <c r="AA105" s="64" t="n">
        <f aca="false">MIN($H105,($H105+Z105))/3500</f>
        <v>0.189124368181983</v>
      </c>
      <c r="AB105" s="65" t="n">
        <f aca="false">Scale!C105</f>
        <v>0</v>
      </c>
    </row>
    <row r="106" customFormat="false" ht="13.8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171.936955850491</v>
      </c>
      <c r="D106" s="83" t="n">
        <f aca="false">$D$3</f>
        <v>150.77332897232</v>
      </c>
      <c r="E106" s="84" t="n">
        <f aca="false">C106-D106</f>
        <v>21.163626878171</v>
      </c>
      <c r="F106" s="79"/>
      <c r="G106" s="85" t="n">
        <f aca="false">C106*TDEE!$B$5</f>
        <v>2139.4120490858</v>
      </c>
      <c r="H106" s="83" t="n">
        <f aca="false">E106*31</f>
        <v>656.0724332233</v>
      </c>
      <c r="I106" s="83" t="n">
        <f aca="false">G106-H106</f>
        <v>1483.3396158625</v>
      </c>
      <c r="J106" s="60" t="n">
        <f aca="false">H106/3500</f>
        <v>0.187449266635229</v>
      </c>
      <c r="K106" s="83" t="n">
        <f aca="false">N106/9</f>
        <v>98.3183292390085</v>
      </c>
      <c r="L106" s="83" t="n">
        <v>29</v>
      </c>
      <c r="M106" s="56" t="n">
        <f aca="false">Protein_Amt!$B$6</f>
        <v>120.618663177856</v>
      </c>
      <c r="N106" s="82" t="n">
        <f aca="false">MAX(0,I106-(O106+P106))</f>
        <v>884.864963151077</v>
      </c>
      <c r="O106" s="83" t="n">
        <f aca="false">4*L106</f>
        <v>116</v>
      </c>
      <c r="P106" s="83" t="n">
        <f aca="false">4*M106</f>
        <v>482.474652711422</v>
      </c>
      <c r="Q106" s="86" t="n">
        <f aca="false">SUM(N106:P106)</f>
        <v>1483.3396158625</v>
      </c>
      <c r="S106" s="72" t="n">
        <f aca="false">VLOOKUP($A106,FoodLog!$A$1:$Z$10001,12,0)</f>
        <v>0</v>
      </c>
      <c r="T106" s="72" t="n">
        <f aca="false">VLOOKUP($A106,FoodLog!$A$1:$Z$10001,13,0)</f>
        <v>0</v>
      </c>
      <c r="U106" s="72" t="n">
        <f aca="false">VLOOKUP($A106,FoodLog!$A$1:$Z$10001,14,0)</f>
        <v>0</v>
      </c>
      <c r="V106" s="72" t="n">
        <f aca="false">VLOOKUP($A106,FoodLog!$A$1:$Z$10001,15,0)</f>
        <v>0</v>
      </c>
      <c r="W106" s="72" t="n">
        <f aca="false">VLOOKUP($A106,FoodLog!$A$1:$Z$10001,16,0)</f>
        <v>884.864963151077</v>
      </c>
      <c r="X106" s="72" t="n">
        <f aca="false">VLOOKUP($A106,FoodLog!$A$1:$Z$10001,17,0)</f>
        <v>116</v>
      </c>
      <c r="Y106" s="72" t="n">
        <f aca="false">VLOOKUP($A106,FoodLog!$A$1:$Z$10001,18,0)</f>
        <v>482.474652711422</v>
      </c>
      <c r="Z106" s="72" t="n">
        <f aca="false">VLOOKUP($A106,FoodLog!$A$1:$Z$10001,19,0)</f>
        <v>1483.3396158625</v>
      </c>
      <c r="AA106" s="64" t="n">
        <f aca="false">MIN($H106,($H106+Z106))/3500</f>
        <v>0.187449266635229</v>
      </c>
      <c r="AB106" s="65" t="n">
        <f aca="false">Scale!C106</f>
        <v>0</v>
      </c>
    </row>
    <row r="107" customFormat="false" ht="13.8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171.749506583856</v>
      </c>
      <c r="D107" s="83" t="n">
        <f aca="false">$D$3</f>
        <v>150.77332897232</v>
      </c>
      <c r="E107" s="84" t="n">
        <f aca="false">C107-D107</f>
        <v>20.9761776115357</v>
      </c>
      <c r="F107" s="79"/>
      <c r="G107" s="85" t="n">
        <f aca="false">C107*TDEE!$B$5</f>
        <v>2137.07961730784</v>
      </c>
      <c r="H107" s="83" t="n">
        <f aca="false">E107*31</f>
        <v>650.261505957607</v>
      </c>
      <c r="I107" s="83" t="n">
        <f aca="false">G107-H107</f>
        <v>1486.81811135023</v>
      </c>
      <c r="J107" s="60" t="n">
        <f aca="false">H107/3500</f>
        <v>0.185789001702174</v>
      </c>
      <c r="K107" s="83" t="n">
        <f aca="false">N107/9</f>
        <v>98.7048287376453</v>
      </c>
      <c r="L107" s="83" t="n">
        <v>29</v>
      </c>
      <c r="M107" s="56" t="n">
        <f aca="false">Protein_Amt!$B$6</f>
        <v>120.618663177856</v>
      </c>
      <c r="N107" s="82" t="n">
        <f aca="false">MAX(0,I107-(O107+P107))</f>
        <v>888.343458638807</v>
      </c>
      <c r="O107" s="83" t="n">
        <f aca="false">4*L107</f>
        <v>116</v>
      </c>
      <c r="P107" s="83" t="n">
        <f aca="false">4*M107</f>
        <v>482.474652711422</v>
      </c>
      <c r="Q107" s="86" t="n">
        <f aca="false">SUM(N107:P107)</f>
        <v>1486.81811135023</v>
      </c>
      <c r="S107" s="72" t="n">
        <f aca="false">VLOOKUP($A107,FoodLog!$A$1:$Z$10001,12,0)</f>
        <v>0</v>
      </c>
      <c r="T107" s="72" t="n">
        <f aca="false">VLOOKUP($A107,FoodLog!$A$1:$Z$10001,13,0)</f>
        <v>0</v>
      </c>
      <c r="U107" s="72" t="n">
        <f aca="false">VLOOKUP($A107,FoodLog!$A$1:$Z$10001,14,0)</f>
        <v>0</v>
      </c>
      <c r="V107" s="72" t="n">
        <f aca="false">VLOOKUP($A107,FoodLog!$A$1:$Z$10001,15,0)</f>
        <v>0</v>
      </c>
      <c r="W107" s="72" t="n">
        <f aca="false">VLOOKUP($A107,FoodLog!$A$1:$Z$10001,16,0)</f>
        <v>888.343458638807</v>
      </c>
      <c r="X107" s="72" t="n">
        <f aca="false">VLOOKUP($A107,FoodLog!$A$1:$Z$10001,17,0)</f>
        <v>116</v>
      </c>
      <c r="Y107" s="72" t="n">
        <f aca="false">VLOOKUP($A107,FoodLog!$A$1:$Z$10001,18,0)</f>
        <v>482.474652711422</v>
      </c>
      <c r="Z107" s="72" t="n">
        <f aca="false">VLOOKUP($A107,FoodLog!$A$1:$Z$10001,19,0)</f>
        <v>1486.81811135023</v>
      </c>
      <c r="AA107" s="64" t="n">
        <f aca="false">MIN($H107,($H107+Z107))/3500</f>
        <v>0.185789001702174</v>
      </c>
      <c r="AB107" s="65" t="n">
        <f aca="false">Scale!C107</f>
        <v>0</v>
      </c>
    </row>
    <row r="108" customFormat="false" ht="13.8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171.563717582154</v>
      </c>
      <c r="D108" s="83" t="n">
        <f aca="false">$D$3</f>
        <v>150.77332897232</v>
      </c>
      <c r="E108" s="84" t="n">
        <f aca="false">C108-D108</f>
        <v>20.7903886098335</v>
      </c>
      <c r="F108" s="79"/>
      <c r="G108" s="85" t="n">
        <f aca="false">C108*TDEE!$B$5</f>
        <v>2134.76784421134</v>
      </c>
      <c r="H108" s="83" t="n">
        <f aca="false">E108*31</f>
        <v>644.50204690484</v>
      </c>
      <c r="I108" s="83" t="n">
        <f aca="false">G108-H108</f>
        <v>1490.2657973065</v>
      </c>
      <c r="J108" s="60" t="n">
        <f aca="false">H108/3500</f>
        <v>0.184143441972811</v>
      </c>
      <c r="K108" s="83" t="n">
        <f aca="false">N108/9</f>
        <v>99.0879049550083</v>
      </c>
      <c r="L108" s="83" t="n">
        <v>29</v>
      </c>
      <c r="M108" s="56" t="n">
        <f aca="false">Protein_Amt!$B$6</f>
        <v>120.618663177856</v>
      </c>
      <c r="N108" s="82" t="n">
        <f aca="false">MAX(0,I108-(O108+P108))</f>
        <v>891.791144595075</v>
      </c>
      <c r="O108" s="83" t="n">
        <f aca="false">4*L108</f>
        <v>116</v>
      </c>
      <c r="P108" s="83" t="n">
        <f aca="false">4*M108</f>
        <v>482.474652711422</v>
      </c>
      <c r="Q108" s="86" t="n">
        <f aca="false">SUM(N108:P108)</f>
        <v>1490.2657973065</v>
      </c>
      <c r="S108" s="72" t="n">
        <f aca="false">VLOOKUP($A108,FoodLog!$A$1:$Z$10001,12,0)</f>
        <v>0</v>
      </c>
      <c r="T108" s="72" t="n">
        <f aca="false">VLOOKUP($A108,FoodLog!$A$1:$Z$10001,13,0)</f>
        <v>0</v>
      </c>
      <c r="U108" s="72" t="n">
        <f aca="false">VLOOKUP($A108,FoodLog!$A$1:$Z$10001,14,0)</f>
        <v>0</v>
      </c>
      <c r="V108" s="72" t="n">
        <f aca="false">VLOOKUP($A108,FoodLog!$A$1:$Z$10001,15,0)</f>
        <v>0</v>
      </c>
      <c r="W108" s="72" t="n">
        <f aca="false">VLOOKUP($A108,FoodLog!$A$1:$Z$10001,16,0)</f>
        <v>891.791144595075</v>
      </c>
      <c r="X108" s="72" t="n">
        <f aca="false">VLOOKUP($A108,FoodLog!$A$1:$Z$10001,17,0)</f>
        <v>116</v>
      </c>
      <c r="Y108" s="72" t="n">
        <f aca="false">VLOOKUP($A108,FoodLog!$A$1:$Z$10001,18,0)</f>
        <v>482.474652711422</v>
      </c>
      <c r="Z108" s="72" t="n">
        <f aca="false">VLOOKUP($A108,FoodLog!$A$1:$Z$10001,19,0)</f>
        <v>1490.2657973065</v>
      </c>
      <c r="AA108" s="64" t="n">
        <f aca="false">MIN($H108,($H108+Z108))/3500</f>
        <v>0.184143441972811</v>
      </c>
      <c r="AB108" s="65" t="n">
        <f aca="false">Scale!C108</f>
        <v>0</v>
      </c>
    </row>
    <row r="109" customFormat="false" ht="13.8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171.379574140181</v>
      </c>
      <c r="D109" s="83" t="n">
        <f aca="false">$D$3</f>
        <v>150.77332897232</v>
      </c>
      <c r="E109" s="84" t="n">
        <f aca="false">C109-D109</f>
        <v>20.6062451678607</v>
      </c>
      <c r="F109" s="79"/>
      <c r="G109" s="85" t="n">
        <f aca="false">C109*TDEE!$B$5</f>
        <v>2132.47654681941</v>
      </c>
      <c r="H109" s="83" t="n">
        <f aca="false">E109*31</f>
        <v>638.793600203682</v>
      </c>
      <c r="I109" s="83" t="n">
        <f aca="false">G109-H109</f>
        <v>1493.68294661572</v>
      </c>
      <c r="J109" s="60" t="n">
        <f aca="false">H109/3500</f>
        <v>0.182512457201052</v>
      </c>
      <c r="K109" s="83" t="n">
        <f aca="false">N109/9</f>
        <v>99.467588211589</v>
      </c>
      <c r="L109" s="83" t="n">
        <v>29</v>
      </c>
      <c r="M109" s="56" t="n">
        <f aca="false">Protein_Amt!$B$6</f>
        <v>120.618663177856</v>
      </c>
      <c r="N109" s="82" t="n">
        <f aca="false">MAX(0,I109-(O109+P109))</f>
        <v>895.208293904301</v>
      </c>
      <c r="O109" s="83" t="n">
        <f aca="false">4*L109</f>
        <v>116</v>
      </c>
      <c r="P109" s="83" t="n">
        <f aca="false">4*M109</f>
        <v>482.474652711422</v>
      </c>
      <c r="Q109" s="86" t="n">
        <f aca="false">SUM(N109:P109)</f>
        <v>1493.68294661572</v>
      </c>
      <c r="S109" s="72" t="n">
        <f aca="false">VLOOKUP($A109,FoodLog!$A$1:$Z$10001,12,0)</f>
        <v>0</v>
      </c>
      <c r="T109" s="72" t="n">
        <f aca="false">VLOOKUP($A109,FoodLog!$A$1:$Z$10001,13,0)</f>
        <v>0</v>
      </c>
      <c r="U109" s="72" t="n">
        <f aca="false">VLOOKUP($A109,FoodLog!$A$1:$Z$10001,14,0)</f>
        <v>0</v>
      </c>
      <c r="V109" s="72" t="n">
        <f aca="false">VLOOKUP($A109,FoodLog!$A$1:$Z$10001,15,0)</f>
        <v>0</v>
      </c>
      <c r="W109" s="72" t="n">
        <f aca="false">VLOOKUP($A109,FoodLog!$A$1:$Z$10001,16,0)</f>
        <v>895.208293904301</v>
      </c>
      <c r="X109" s="72" t="n">
        <f aca="false">VLOOKUP($A109,FoodLog!$A$1:$Z$10001,17,0)</f>
        <v>116</v>
      </c>
      <c r="Y109" s="72" t="n">
        <f aca="false">VLOOKUP($A109,FoodLog!$A$1:$Z$10001,18,0)</f>
        <v>482.474652711422</v>
      </c>
      <c r="Z109" s="72" t="n">
        <f aca="false">VLOOKUP($A109,FoodLog!$A$1:$Z$10001,19,0)</f>
        <v>1493.68294661572</v>
      </c>
      <c r="AA109" s="64" t="n">
        <f aca="false">MIN($H109,($H109+Z109))/3500</f>
        <v>0.182512457201052</v>
      </c>
      <c r="AB109" s="65" t="n">
        <f aca="false">Scale!C109</f>
        <v>0</v>
      </c>
    </row>
    <row r="110" customFormat="false" ht="13.8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171.19706168298</v>
      </c>
      <c r="D110" s="83" t="n">
        <f aca="false">$D$3</f>
        <v>150.77332897232</v>
      </c>
      <c r="E110" s="84" t="n">
        <f aca="false">C110-D110</f>
        <v>20.4237327106597</v>
      </c>
      <c r="F110" s="79"/>
      <c r="G110" s="85" t="n">
        <f aca="false">C110*TDEE!$B$5</f>
        <v>2130.2055437758</v>
      </c>
      <c r="H110" s="83" t="n">
        <f aca="false">E110*31</f>
        <v>633.13571403045</v>
      </c>
      <c r="I110" s="83" t="n">
        <f aca="false">G110-H110</f>
        <v>1497.06982974535</v>
      </c>
      <c r="J110" s="60" t="n">
        <f aca="false">H110/3500</f>
        <v>0.180895918294414</v>
      </c>
      <c r="K110" s="83" t="n">
        <f aca="false">N110/9</f>
        <v>99.8439085593257</v>
      </c>
      <c r="L110" s="83" t="n">
        <v>29</v>
      </c>
      <c r="M110" s="56" t="n">
        <f aca="false">Protein_Amt!$B$6</f>
        <v>120.618663177856</v>
      </c>
      <c r="N110" s="82" t="n">
        <f aca="false">MAX(0,I110-(O110+P110))</f>
        <v>898.595177033932</v>
      </c>
      <c r="O110" s="83" t="n">
        <f aca="false">4*L110</f>
        <v>116</v>
      </c>
      <c r="P110" s="83" t="n">
        <f aca="false">4*M110</f>
        <v>482.474652711422</v>
      </c>
      <c r="Q110" s="86" t="n">
        <f aca="false">SUM(N110:P110)</f>
        <v>1497.06982974535</v>
      </c>
      <c r="S110" s="72" t="n">
        <f aca="false">VLOOKUP($A110,FoodLog!$A$1:$Z$10001,12,0)</f>
        <v>0</v>
      </c>
      <c r="T110" s="72" t="n">
        <f aca="false">VLOOKUP($A110,FoodLog!$A$1:$Z$10001,13,0)</f>
        <v>0</v>
      </c>
      <c r="U110" s="72" t="n">
        <f aca="false">VLOOKUP($A110,FoodLog!$A$1:$Z$10001,14,0)</f>
        <v>0</v>
      </c>
      <c r="V110" s="72" t="n">
        <f aca="false">VLOOKUP($A110,FoodLog!$A$1:$Z$10001,15,0)</f>
        <v>0</v>
      </c>
      <c r="W110" s="72" t="n">
        <f aca="false">VLOOKUP($A110,FoodLog!$A$1:$Z$10001,16,0)</f>
        <v>898.595177033932</v>
      </c>
      <c r="X110" s="72" t="n">
        <f aca="false">VLOOKUP($A110,FoodLog!$A$1:$Z$10001,17,0)</f>
        <v>116</v>
      </c>
      <c r="Y110" s="72" t="n">
        <f aca="false">VLOOKUP($A110,FoodLog!$A$1:$Z$10001,18,0)</f>
        <v>482.474652711422</v>
      </c>
      <c r="Z110" s="72" t="n">
        <f aca="false">VLOOKUP($A110,FoodLog!$A$1:$Z$10001,19,0)</f>
        <v>1497.06982974535</v>
      </c>
      <c r="AA110" s="64" t="n">
        <f aca="false">MIN($H110,($H110+Z110))/3500</f>
        <v>0.180895918294414</v>
      </c>
      <c r="AB110" s="65" t="n">
        <f aca="false">Scale!C110</f>
        <v>0</v>
      </c>
    </row>
    <row r="111" customFormat="false" ht="13.8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171.016165764685</v>
      </c>
      <c r="D111" s="83" t="n">
        <f aca="false">$D$3</f>
        <v>150.77332897232</v>
      </c>
      <c r="E111" s="84" t="n">
        <f aca="false">C111-D111</f>
        <v>20.2428367923652</v>
      </c>
      <c r="F111" s="79"/>
      <c r="G111" s="85" t="n">
        <f aca="false">C111*TDEE!$B$5</f>
        <v>2127.95465533059</v>
      </c>
      <c r="H111" s="83" t="n">
        <f aca="false">E111*31</f>
        <v>627.527940563322</v>
      </c>
      <c r="I111" s="83" t="n">
        <f aca="false">G111-H111</f>
        <v>1500.42671476727</v>
      </c>
      <c r="J111" s="60" t="n">
        <f aca="false">H111/3500</f>
        <v>0.179293697303806</v>
      </c>
      <c r="K111" s="83" t="n">
        <f aca="false">N111/9</f>
        <v>100.216895783983</v>
      </c>
      <c r="L111" s="83" t="n">
        <v>29</v>
      </c>
      <c r="M111" s="56" t="n">
        <f aca="false">Protein_Amt!$B$6</f>
        <v>120.618663177856</v>
      </c>
      <c r="N111" s="82" t="n">
        <f aca="false">MAX(0,I111-(O111+P111))</f>
        <v>901.952062055843</v>
      </c>
      <c r="O111" s="83" t="n">
        <f aca="false">4*L111</f>
        <v>116</v>
      </c>
      <c r="P111" s="83" t="n">
        <f aca="false">4*M111</f>
        <v>482.474652711422</v>
      </c>
      <c r="Q111" s="86" t="n">
        <f aca="false">SUM(N111:P111)</f>
        <v>1500.42671476727</v>
      </c>
      <c r="S111" s="72" t="n">
        <f aca="false">VLOOKUP($A111,FoodLog!$A$1:$Z$10001,12,0)</f>
        <v>0</v>
      </c>
      <c r="T111" s="72" t="n">
        <f aca="false">VLOOKUP($A111,FoodLog!$A$1:$Z$10001,13,0)</f>
        <v>0</v>
      </c>
      <c r="U111" s="72" t="n">
        <f aca="false">VLOOKUP($A111,FoodLog!$A$1:$Z$10001,14,0)</f>
        <v>0</v>
      </c>
      <c r="V111" s="72" t="n">
        <f aca="false">VLOOKUP($A111,FoodLog!$A$1:$Z$10001,15,0)</f>
        <v>0</v>
      </c>
      <c r="W111" s="72" t="n">
        <f aca="false">VLOOKUP($A111,FoodLog!$A$1:$Z$10001,16,0)</f>
        <v>901.952062055843</v>
      </c>
      <c r="X111" s="72" t="n">
        <f aca="false">VLOOKUP($A111,FoodLog!$A$1:$Z$10001,17,0)</f>
        <v>116</v>
      </c>
      <c r="Y111" s="72" t="n">
        <f aca="false">VLOOKUP($A111,FoodLog!$A$1:$Z$10001,18,0)</f>
        <v>482.474652711422</v>
      </c>
      <c r="Z111" s="72" t="n">
        <f aca="false">VLOOKUP($A111,FoodLog!$A$1:$Z$10001,19,0)</f>
        <v>1500.42671476727</v>
      </c>
      <c r="AA111" s="64" t="n">
        <f aca="false">MIN($H111,($H111+Z111))/3500</f>
        <v>0.179293697303806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B2" colorId="64" zoomScale="160" zoomScaleNormal="160" zoomScalePageLayoutView="100" workbookViewId="0">
      <selection pane="topLeft" activeCell="M18" activeCellId="1" sqref="B195:C196 M18"/>
    </sheetView>
  </sheetViews>
  <sheetFormatPr defaultRowHeight="13.8" zeroHeight="false" outlineLevelRow="0" outlineLevelCol="0"/>
  <cols>
    <col collapsed="false" customWidth="true" hidden="false" outlineLevel="0" max="1" min="1" style="87" width="10.65"/>
    <col collapsed="false" customWidth="true" hidden="false" outlineLevel="0" max="2" min="2" style="87" width="4.57"/>
    <col collapsed="false" customWidth="true" hidden="false" outlineLevel="0" max="3" min="3" style="87" width="7.35"/>
    <col collapsed="false" customWidth="true" hidden="false" outlineLevel="0" max="4" min="4" style="87" width="4.92"/>
    <col collapsed="false" customWidth="true" hidden="false" outlineLevel="0" max="5" min="5" style="87" width="5.43"/>
    <col collapsed="false" customWidth="true" hidden="false" outlineLevel="0" max="6" min="6" style="87" width="6.48"/>
    <col collapsed="false" customWidth="true" hidden="false" outlineLevel="0" max="7" min="7" style="87" width="7.35"/>
    <col collapsed="false" customWidth="true" hidden="false" outlineLevel="0" max="8" min="8" style="87" width="6.92"/>
    <col collapsed="false" customWidth="true" hidden="false" outlineLevel="0" max="9" min="9" style="87" width="11.26"/>
    <col collapsed="false" customWidth="true" hidden="false" outlineLevel="0" max="10" min="10" style="87" width="6.74"/>
    <col collapsed="false" customWidth="true" hidden="false" outlineLevel="0" max="11" min="11" style="87" width="7.8"/>
    <col collapsed="false" customWidth="true" hidden="false" outlineLevel="0" max="12" min="12" style="87" width="7.35"/>
    <col collapsed="false" customWidth="true" hidden="false" outlineLevel="0" max="13" min="13" style="87" width="6.61"/>
    <col collapsed="false" customWidth="true" hidden="false" outlineLevel="0" max="14" min="14" style="87" width="5.89"/>
    <col collapsed="false" customWidth="true" hidden="false" outlineLevel="0" max="15" min="15" style="87" width="7.29"/>
    <col collapsed="false" customWidth="false" hidden="false" outlineLevel="0" max="1025" min="16" style="87" width="11.52"/>
  </cols>
  <sheetData>
    <row r="1" customFormat="false" ht="13.8" hidden="false" customHeight="true" outlineLevel="0" collapsed="false">
      <c r="A1" s="88" t="s">
        <v>79</v>
      </c>
      <c r="B1" s="88"/>
      <c r="C1" s="88"/>
      <c r="D1" s="88"/>
    </row>
    <row r="2" customFormat="false" ht="33.2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80</v>
      </c>
      <c r="E2" s="89" t="s">
        <v>81</v>
      </c>
      <c r="F2" s="89" t="s">
        <v>82</v>
      </c>
      <c r="G2" s="89" t="s">
        <v>83</v>
      </c>
      <c r="H2" s="89" t="s">
        <v>84</v>
      </c>
      <c r="I2" s="89" t="s">
        <v>85</v>
      </c>
      <c r="J2" s="89" t="s">
        <v>86</v>
      </c>
      <c r="K2" s="89" t="s">
        <v>87</v>
      </c>
      <c r="L2" s="89" t="s">
        <v>88</v>
      </c>
      <c r="M2" s="89" t="s">
        <v>89</v>
      </c>
      <c r="N2" s="89" t="s">
        <v>90</v>
      </c>
      <c r="O2" s="89" t="s">
        <v>91</v>
      </c>
    </row>
    <row r="3" customFormat="false" ht="13.8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3.8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3.8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3.8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3.8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3.8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3.8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3.8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3.8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3.8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3.8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3.8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3.8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3.8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3.8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3.8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22.3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22.3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3.8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G21" s="87" t="n">
        <v>28.5</v>
      </c>
      <c r="I21" s="91" t="n">
        <f aca="false">C21-$C$3</f>
        <v>-5.80000000000001</v>
      </c>
      <c r="J21" s="92" t="n">
        <f aca="false">E21*$C21/100</f>
        <v>0</v>
      </c>
      <c r="K21" s="92" t="n">
        <f aca="false">F21*$C21/100</f>
        <v>0</v>
      </c>
      <c r="L21" s="92" t="n">
        <f aca="false">G21*$C21/100</f>
        <v>56.145</v>
      </c>
      <c r="M21" s="92" t="n">
        <f aca="false">J21-J$3</f>
        <v>-64.896</v>
      </c>
      <c r="N21" s="92" t="n">
        <f aca="false">K21-K$3</f>
        <v>-74.8332</v>
      </c>
      <c r="O21" s="92" t="n">
        <f aca="false">L21-L$3</f>
        <v>0.172200000000004</v>
      </c>
    </row>
    <row r="22" customFormat="false" ht="13.8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I22" s="91" t="n">
        <f aca="false">C22-$C$3</f>
        <v>-202.8</v>
      </c>
    </row>
    <row r="23" customFormat="false" ht="13.8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I23" s="91" t="n">
        <f aca="false">C23-$C$3</f>
        <v>-202.8</v>
      </c>
    </row>
    <row r="24" customFormat="false" ht="13.8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I24" s="91" t="n">
        <f aca="false">C24-$C$3</f>
        <v>-202.8</v>
      </c>
    </row>
    <row r="25" customFormat="false" ht="13.8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3.8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3.8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3.8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13.8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I29" s="91" t="n">
        <f aca="false">C29-$C$3</f>
        <v>-202.8</v>
      </c>
    </row>
    <row r="30" customFormat="false" ht="13.8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3.8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3.8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3.8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3.8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3.8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3.8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3.8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3.8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3.8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3.8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3.8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3.8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3.8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3.8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3.8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3.8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3.8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3.8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3.8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3.8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3.8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3.8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3.8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3.8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3.8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3.8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3.8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3.8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3.8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3.8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3.8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3.8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3.8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3.8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3.8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3.8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3.8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3.8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3.8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3.8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3.8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3.8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3.8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3.8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3.8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3.8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3.8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3.8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3.8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3.8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3.8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3.8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3.8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3.8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3.8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3.8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3.8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3.8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3.8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3.8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3.8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3.8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3.8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3.8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3.8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3.8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3.8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3.8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3.8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3.8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3.8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3.8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3.8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3.8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3.8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3.8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3.8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3.8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3.8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3.8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3.8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3"/>
  <sheetViews>
    <sheetView showFormulas="false" showGridLines="true" showRowColHeaders="true" showZeros="true" rightToLeft="false" tabSelected="true" showOutlineSymbols="true" defaultGridColor="true" view="normal" topLeftCell="A182" colorId="64" zoomScale="130" zoomScaleNormal="130" zoomScalePageLayoutView="100" workbookViewId="0">
      <selection pane="topLeft" activeCell="B195" activeCellId="0" sqref="B195:C196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92</v>
      </c>
      <c r="C1" s="21" t="s">
        <v>93</v>
      </c>
      <c r="D1" s="94" t="str">
        <f aca="false">FoodDB!$C$1</f>
        <v>Fat
(g)</v>
      </c>
      <c r="E1" s="94" t="str">
        <f aca="false">FoodDB!$D$1</f>
        <v>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94</v>
      </c>
      <c r="C2" s="97" t="n">
        <v>1</v>
      </c>
      <c r="D2" s="0" t="n">
        <f aca="false">$C2*VLOOKUP($B2,FoodDB!$A$2:$I$1010,3,0)</f>
        <v>0.5</v>
      </c>
      <c r="E2" s="0" t="n">
        <f aca="false">$C2*VLOOKUP($B2,FoodDB!$A$2:$I$1010,4,0)</f>
        <v>0</v>
      </c>
      <c r="F2" s="0" t="n">
        <f aca="false">$C2*VLOOKUP($B2,FoodDB!$A$2:$I$1010,5,0)</f>
        <v>50</v>
      </c>
      <c r="G2" s="0" t="n">
        <f aca="false">$C2*VLOOKUP($B2,FoodDB!$A$2:$I$1010,6,0)</f>
        <v>4.5</v>
      </c>
      <c r="H2" s="0" t="n">
        <f aca="false">$C2*VLOOKUP($B2,FoodDB!$A$2:$I$1010,7,0)</f>
        <v>0</v>
      </c>
      <c r="I2" s="0" t="n">
        <f aca="false">$C2*VLOOKUP($B2,FoodDB!$A$2:$I$1010,8,0)</f>
        <v>200</v>
      </c>
      <c r="J2" s="0" t="n">
        <f aca="false">$C2*VLOOKUP($B2,FoodDB!$A$2:$I$1010,9,0)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95</v>
      </c>
      <c r="C3" s="97" t="n">
        <v>14</v>
      </c>
      <c r="D3" s="0" t="n">
        <f aca="false">$C3*VLOOKUP($B3,FoodDB!$A$2:$I$1010,3,0)</f>
        <v>0</v>
      </c>
      <c r="E3" s="0" t="n">
        <f aca="false">$C3*VLOOKUP($B3,FoodDB!$A$2:$I$1010,4,0)</f>
        <v>9</v>
      </c>
      <c r="F3" s="0" t="n">
        <f aca="false">$C3*VLOOKUP($B3,FoodDB!$A$2:$I$1010,5,0)</f>
        <v>4.5</v>
      </c>
      <c r="G3" s="0" t="n">
        <f aca="false">$C3*VLOOKUP($B3,FoodDB!$A$2:$I$1010,6,0)</f>
        <v>0</v>
      </c>
      <c r="H3" s="0" t="n">
        <f aca="false">$C3*VLOOKUP($B3,FoodDB!$A$2:$I$1010,7,0)</f>
        <v>36</v>
      </c>
      <c r="I3" s="0" t="n">
        <f aca="false">$C3*VLOOKUP($B3,FoodDB!$A$2:$I$1010,8,0)</f>
        <v>18</v>
      </c>
      <c r="J3" s="0" t="n">
        <f aca="false">$C3*VLOOKUP($B3,FoodDB!$A$2:$I$1010,9,0)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94</v>
      </c>
      <c r="C4" s="97" t="n">
        <v>1</v>
      </c>
      <c r="D4" s="0" t="n">
        <f aca="false">$C4*VLOOKUP($B4,FoodDB!$A$2:$I$1010,3,0)</f>
        <v>0.5</v>
      </c>
      <c r="E4" s="0" t="n">
        <f aca="false">$C4*VLOOKUP($B4,FoodDB!$A$2:$I$1010,4,0)</f>
        <v>0</v>
      </c>
      <c r="F4" s="0" t="n">
        <f aca="false">$C4*VLOOKUP($B4,FoodDB!$A$2:$I$1010,5,0)</f>
        <v>50</v>
      </c>
      <c r="G4" s="0" t="n">
        <f aca="false">$C4*VLOOKUP($B4,FoodDB!$A$2:$I$1010,6,0)</f>
        <v>4.5</v>
      </c>
      <c r="H4" s="0" t="n">
        <f aca="false">$C4*VLOOKUP($B4,FoodDB!$A$2:$I$1010,7,0)</f>
        <v>0</v>
      </c>
      <c r="I4" s="0" t="n">
        <f aca="false">$C4*VLOOKUP($B4,FoodDB!$A$2:$I$1010,8,0)</f>
        <v>200</v>
      </c>
      <c r="J4" s="0" t="n">
        <f aca="false">$C4*VLOOKUP($B4,FoodDB!$A$2:$I$1010,9,0)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96</v>
      </c>
      <c r="C5" s="97" t="n">
        <v>2</v>
      </c>
      <c r="D5" s="0" t="n">
        <f aca="false">$C5*VLOOKUP($B5,FoodDB!$A$2:$I$1010,3,0)</f>
        <v>18</v>
      </c>
      <c r="E5" s="0" t="n">
        <f aca="false">$C5*VLOOKUP($B5,FoodDB!$A$2:$I$1010,4,0)</f>
        <v>4</v>
      </c>
      <c r="F5" s="0" t="n">
        <f aca="false">$C5*VLOOKUP($B5,FoodDB!$A$2:$I$1010,5,0)</f>
        <v>9.4</v>
      </c>
      <c r="G5" s="0" t="n">
        <f aca="false">$C5*VLOOKUP($B5,FoodDB!$A$2:$I$1010,6,0)</f>
        <v>162</v>
      </c>
      <c r="H5" s="0" t="n">
        <f aca="false">$C5*VLOOKUP($B5,FoodDB!$A$2:$I$1010,7,0)</f>
        <v>16</v>
      </c>
      <c r="I5" s="0" t="n">
        <f aca="false">$C5*VLOOKUP($B5,FoodDB!$A$2:$I$1010,8,0)</f>
        <v>37.6</v>
      </c>
      <c r="J5" s="0" t="n">
        <f aca="false">$C5*VLOOKUP($B5,FoodDB!$A$2:$I$1010,9,0)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97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92</v>
      </c>
      <c r="C8" s="21" t="s">
        <v>93</v>
      </c>
      <c r="D8" s="94" t="str">
        <f aca="false">FoodDB!$C$1</f>
        <v>Fat
(g)</v>
      </c>
      <c r="E8" s="94" t="str">
        <f aca="false">FoodDB!$D$1</f>
        <v>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94</v>
      </c>
      <c r="C9" s="97" t="n">
        <v>1.5</v>
      </c>
      <c r="D9" s="0" t="n">
        <f aca="false">$C9*VLOOKUP($B9,FoodDB!$A$2:$I$1010,3,0)</f>
        <v>0.75</v>
      </c>
      <c r="E9" s="0" t="n">
        <f aca="false">$C9*VLOOKUP($B9,FoodDB!$A$2:$I$1010,4,0)</f>
        <v>0</v>
      </c>
      <c r="F9" s="0" t="n">
        <f aca="false">$C9*VLOOKUP($B9,FoodDB!$A$2:$I$1010,5,0)</f>
        <v>75</v>
      </c>
      <c r="G9" s="0" t="n">
        <f aca="false">$C9*VLOOKUP($B9,FoodDB!$A$2:$I$1010,6,0)</f>
        <v>6.75</v>
      </c>
      <c r="H9" s="0" t="n">
        <f aca="false">$C9*VLOOKUP($B9,FoodDB!$A$2:$I$1010,7,0)</f>
        <v>0</v>
      </c>
      <c r="I9" s="0" t="n">
        <f aca="false">$C9*VLOOKUP($B9,FoodDB!$A$2:$I$1010,8,0)</f>
        <v>300</v>
      </c>
      <c r="J9" s="0" t="n">
        <f aca="false">$C9*VLOOKUP($B9,FoodDB!$A$2:$I$1010,9,0)</f>
        <v>306.75</v>
      </c>
    </row>
    <row r="10" customFormat="false" ht="15" hidden="false" customHeight="false" outlineLevel="0" collapsed="false">
      <c r="B10" s="96" t="s">
        <v>98</v>
      </c>
      <c r="C10" s="97" t="n">
        <v>3</v>
      </c>
      <c r="D10" s="0" t="n">
        <f aca="false">$C10*VLOOKUP($B10,FoodDB!$A$2:$I$1010,3,0)</f>
        <v>18.54</v>
      </c>
      <c r="E10" s="0" t="n">
        <f aca="false">$C10*VLOOKUP($B10,FoodDB!$A$2:$I$1010,4,0)</f>
        <v>0</v>
      </c>
      <c r="F10" s="0" t="n">
        <f aca="false">$C10*VLOOKUP($B10,FoodDB!$A$2:$I$1010,5,0)</f>
        <v>25.56</v>
      </c>
      <c r="G10" s="0" t="n">
        <f aca="false">$C10*VLOOKUP($B10,FoodDB!$A$2:$I$1010,6,0)</f>
        <v>166.86</v>
      </c>
      <c r="H10" s="0" t="n">
        <f aca="false">$C10*VLOOKUP($B10,FoodDB!$A$2:$I$1010,7,0)</f>
        <v>0</v>
      </c>
      <c r="I10" s="0" t="n">
        <f aca="false">$C10*VLOOKUP($B10,FoodDB!$A$2:$I$1010,8,0)</f>
        <v>102.24</v>
      </c>
      <c r="J10" s="0" t="n">
        <f aca="false">$C10*VLOOKUP($B10,FoodDB!$A$2:$I$1010,9,0)</f>
        <v>269.1</v>
      </c>
    </row>
    <row r="11" customFormat="false" ht="15" hidden="false" customHeight="false" outlineLevel="0" collapsed="false">
      <c r="A11" s="0" t="s">
        <v>97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92</v>
      </c>
      <c r="C13" s="21" t="s">
        <v>93</v>
      </c>
      <c r="D13" s="94" t="str">
        <f aca="false">FoodDB!$C$1</f>
        <v>Fat
(g)</v>
      </c>
      <c r="E13" s="94" t="str">
        <f aca="false">FoodDB!$D$1</f>
        <v>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94</v>
      </c>
      <c r="C14" s="97" t="n">
        <v>1</v>
      </c>
      <c r="D14" s="0" t="n">
        <f aca="false">$C14*VLOOKUP($B14,FoodDB!$A$2:$I$1010,3,0)</f>
        <v>0.5</v>
      </c>
      <c r="E14" s="0" t="n">
        <f aca="false">$C14*VLOOKUP($B14,FoodDB!$A$2:$I$1010,4,0)</f>
        <v>0</v>
      </c>
      <c r="F14" s="0" t="n">
        <f aca="false">$C14*VLOOKUP($B14,FoodDB!$A$2:$I$1010,5,0)</f>
        <v>50</v>
      </c>
      <c r="G14" s="0" t="n">
        <f aca="false">$C14*VLOOKUP($B14,FoodDB!$A$2:$I$1010,6,0)</f>
        <v>4.5</v>
      </c>
      <c r="H14" s="0" t="n">
        <f aca="false">$C14*VLOOKUP($B14,FoodDB!$A$2:$I$1010,7,0)</f>
        <v>0</v>
      </c>
      <c r="I14" s="0" t="n">
        <f aca="false">$C14*VLOOKUP($B14,FoodDB!$A$2:$I$1010,8,0)</f>
        <v>200</v>
      </c>
      <c r="J14" s="0" t="n">
        <f aca="false">$C14*VLOOKUP($B14,FoodDB!$A$2:$I$1010,9,0)</f>
        <v>204.5</v>
      </c>
    </row>
    <row r="15" customFormat="false" ht="15" hidden="false" customHeight="false" outlineLevel="0" collapsed="false">
      <c r="B15" s="96" t="s">
        <v>99</v>
      </c>
      <c r="C15" s="97" t="n">
        <v>7</v>
      </c>
      <c r="D15" s="0" t="n">
        <f aca="false">$C15*VLOOKUP($B15,FoodDB!$A$2:$I$1010,3,0)</f>
        <v>0</v>
      </c>
      <c r="E15" s="0" t="n">
        <f aca="false">$C15*VLOOKUP($B15,FoodDB!$A$2:$I$1010,4,0)</f>
        <v>7</v>
      </c>
      <c r="F15" s="0" t="n">
        <f aca="false">$C15*VLOOKUP($B15,FoodDB!$A$2:$I$1010,5,0)</f>
        <v>4.2</v>
      </c>
      <c r="G15" s="0" t="n">
        <f aca="false">$C15*VLOOKUP($B15,FoodDB!$A$2:$I$1010,6,0)</f>
        <v>0</v>
      </c>
      <c r="H15" s="0" t="n">
        <f aca="false">$C15*VLOOKUP($B15,FoodDB!$A$2:$I$1010,7,0)</f>
        <v>28</v>
      </c>
      <c r="I15" s="0" t="n">
        <f aca="false">$C15*VLOOKUP($B15,FoodDB!$A$2:$I$1010,8,0)</f>
        <v>16.8</v>
      </c>
      <c r="J15" s="0" t="n">
        <f aca="false">$C15*VLOOKUP($B15,FoodDB!$A$2:$I$1010,9,0)</f>
        <v>44.8</v>
      </c>
    </row>
    <row r="16" customFormat="false" ht="15" hidden="false" customHeight="false" outlineLevel="0" collapsed="false">
      <c r="B16" s="96" t="s">
        <v>98</v>
      </c>
      <c r="C16" s="0" t="n">
        <v>5</v>
      </c>
      <c r="D16" s="0" t="n">
        <f aca="false">$C16*VLOOKUP($B16,FoodDB!$A$2:$I$1010,3,0)</f>
        <v>30.9</v>
      </c>
      <c r="E16" s="0" t="n">
        <f aca="false">$C16*VLOOKUP($B16,FoodDB!$A$2:$I$1010,4,0)</f>
        <v>0</v>
      </c>
      <c r="F16" s="0" t="n">
        <f aca="false">$C16*VLOOKUP($B16,FoodDB!$A$2:$I$1010,5,0)</f>
        <v>42.6</v>
      </c>
      <c r="G16" s="0" t="n">
        <f aca="false">$C16*VLOOKUP($B16,FoodDB!$A$2:$I$1010,6,0)</f>
        <v>278.1</v>
      </c>
      <c r="H16" s="0" t="n">
        <f aca="false">$C16*VLOOKUP($B16,FoodDB!$A$2:$I$1010,7,0)</f>
        <v>0</v>
      </c>
      <c r="I16" s="0" t="n">
        <f aca="false">$C16*VLOOKUP($B16,FoodDB!$A$2:$I$1010,8,0)</f>
        <v>170.4</v>
      </c>
      <c r="J16" s="0" t="n">
        <f aca="false">$C16*VLOOKUP($B16,FoodDB!$A$2:$I$1010,9,0)</f>
        <v>448.5</v>
      </c>
    </row>
    <row r="17" customFormat="false" ht="15" hidden="false" customHeight="false" outlineLevel="0" collapsed="false">
      <c r="A17" s="0" t="s">
        <v>97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92</v>
      </c>
      <c r="C19" s="21" t="s">
        <v>93</v>
      </c>
      <c r="D19" s="94" t="str">
        <f aca="false">FoodDB!$C$1</f>
        <v>Fat
(g)</v>
      </c>
      <c r="E19" s="94" t="str">
        <f aca="false">FoodDB!$D$1</f>
        <v>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94</v>
      </c>
      <c r="C20" s="97" t="n">
        <v>2</v>
      </c>
      <c r="D20" s="0" t="n">
        <f aca="false">$C20*VLOOKUP($B20,FoodDB!$A$2:$I$1010,3,0)</f>
        <v>1</v>
      </c>
      <c r="E20" s="0" t="n">
        <f aca="false">$C20*VLOOKUP($B20,FoodDB!$A$2:$I$1010,4,0)</f>
        <v>0</v>
      </c>
      <c r="F20" s="0" t="n">
        <f aca="false">$C20*VLOOKUP($B20,FoodDB!$A$2:$I$1010,5,0)</f>
        <v>100</v>
      </c>
      <c r="G20" s="0" t="n">
        <f aca="false">$C20*VLOOKUP($B20,FoodDB!$A$2:$I$1010,6,0)</f>
        <v>9</v>
      </c>
      <c r="H20" s="0" t="n">
        <f aca="false">$C20*VLOOKUP($B20,FoodDB!$A$2:$I$1010,7,0)</f>
        <v>0</v>
      </c>
      <c r="I20" s="0" t="n">
        <f aca="false">$C20*VLOOKUP($B20,FoodDB!$A$2:$I$1010,8,0)</f>
        <v>400</v>
      </c>
      <c r="J20" s="0" t="n">
        <f aca="false">$C20*VLOOKUP($B20,FoodDB!$A$2:$I$1010,9,0)</f>
        <v>409</v>
      </c>
    </row>
    <row r="21" customFormat="false" ht="15" hidden="false" customHeight="false" outlineLevel="0" collapsed="false">
      <c r="B21" s="96" t="s">
        <v>99</v>
      </c>
      <c r="C21" s="97" t="n">
        <v>14</v>
      </c>
      <c r="D21" s="0" t="n">
        <f aca="false">$C21*VLOOKUP($B21,FoodDB!$A$2:$I$1010,3,0)</f>
        <v>0</v>
      </c>
      <c r="E21" s="0" t="n">
        <f aca="false">$C21*VLOOKUP($B21,FoodDB!$A$2:$I$1010,4,0)</f>
        <v>14</v>
      </c>
      <c r="F21" s="0" t="n">
        <f aca="false">$C21*VLOOKUP($B21,FoodDB!$A$2:$I$1010,5,0)</f>
        <v>8.4</v>
      </c>
      <c r="G21" s="0" t="n">
        <f aca="false">$C21*VLOOKUP($B21,FoodDB!$A$2:$I$1010,6,0)</f>
        <v>0</v>
      </c>
      <c r="H21" s="0" t="n">
        <f aca="false">$C21*VLOOKUP($B21,FoodDB!$A$2:$I$1010,7,0)</f>
        <v>56</v>
      </c>
      <c r="I21" s="0" t="n">
        <f aca="false">$C21*VLOOKUP($B21,FoodDB!$A$2:$I$1010,8,0)</f>
        <v>33.6</v>
      </c>
      <c r="J21" s="0" t="n">
        <f aca="false">$C21*VLOOKUP($B21,FoodDB!$A$2:$I$1010,9,0)</f>
        <v>89.6</v>
      </c>
    </row>
    <row r="22" customFormat="false" ht="15" hidden="false" customHeight="false" outlineLevel="0" collapsed="false">
      <c r="B22" s="96" t="s">
        <v>100</v>
      </c>
      <c r="C22" s="97" t="n">
        <v>0</v>
      </c>
      <c r="D22" s="0" t="n">
        <f aca="false">$C22*VLOOKUP($B22,FoodDB!$A$2:$I$1010,3,0)</f>
        <v>0</v>
      </c>
      <c r="E22" s="0" t="n">
        <f aca="false">$C22*VLOOKUP($B22,FoodDB!$A$2:$I$1010,4,0)</f>
        <v>0</v>
      </c>
      <c r="F22" s="0" t="n">
        <f aca="false">$C22*VLOOKUP($B22,FoodDB!$A$2:$I$1010,5,0)</f>
        <v>0</v>
      </c>
      <c r="G22" s="0" t="n">
        <f aca="false">$C22*VLOOKUP($B22,FoodDB!$A$2:$I$1010,6,0)</f>
        <v>0</v>
      </c>
      <c r="H22" s="0" t="n">
        <f aca="false">$C22*VLOOKUP($B22,FoodDB!$A$2:$I$1010,7,0)</f>
        <v>0</v>
      </c>
      <c r="I22" s="0" t="n">
        <f aca="false">$C22*VLOOKUP($B22,FoodDB!$A$2:$I$1010,8,0)</f>
        <v>0</v>
      </c>
      <c r="J22" s="0" t="n">
        <f aca="false">$C22*VLOOKUP($B22,FoodDB!$A$2:$I$1010,9,0)</f>
        <v>0</v>
      </c>
    </row>
    <row r="23" customFormat="false" ht="15" hidden="false" customHeight="false" outlineLevel="0" collapsed="false">
      <c r="B23" s="96" t="s">
        <v>98</v>
      </c>
      <c r="C23" s="0" t="n">
        <v>3</v>
      </c>
      <c r="D23" s="0" t="n">
        <f aca="false">$C23*VLOOKUP($B23,FoodDB!$A$2:$I$1010,3,0)</f>
        <v>18.54</v>
      </c>
      <c r="E23" s="0" t="n">
        <f aca="false">$C23*VLOOKUP($B23,FoodDB!$A$2:$I$1010,4,0)</f>
        <v>0</v>
      </c>
      <c r="F23" s="0" t="n">
        <f aca="false">$C23*VLOOKUP($B23,FoodDB!$A$2:$I$1010,5,0)</f>
        <v>25.56</v>
      </c>
      <c r="G23" s="0" t="n">
        <f aca="false">$C23*VLOOKUP($B23,FoodDB!$A$2:$I$1010,6,0)</f>
        <v>166.86</v>
      </c>
      <c r="H23" s="0" t="n">
        <f aca="false">$C23*VLOOKUP($B23,FoodDB!$A$2:$I$1010,7,0)</f>
        <v>0</v>
      </c>
      <c r="I23" s="0" t="n">
        <f aca="false">$C23*VLOOKUP($B23,FoodDB!$A$2:$I$1010,8,0)</f>
        <v>102.24</v>
      </c>
      <c r="J23" s="0" t="n">
        <f aca="false">$C23*VLOOKUP($B23,FoodDB!$A$2:$I$1010,9,0)</f>
        <v>269.1</v>
      </c>
    </row>
    <row r="24" customFormat="false" ht="15" hidden="false" customHeight="false" outlineLevel="0" collapsed="false">
      <c r="A24" s="0" t="s">
        <v>97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101</v>
      </c>
      <c r="B25" s="0" t="s">
        <v>102</v>
      </c>
      <c r="E25" s="100"/>
      <c r="F25" s="100"/>
      <c r="G25" s="100" t="n">
        <f aca="false">LossChart!N5</f>
        <v>353.115630513842</v>
      </c>
      <c r="H25" s="100" t="n">
        <f aca="false">LossChart!O5</f>
        <v>80</v>
      </c>
      <c r="I25" s="100" t="n">
        <f aca="false">LossChart!P5</f>
        <v>482.474652711422</v>
      </c>
      <c r="J25" s="100" t="n">
        <f aca="false">LossChart!Q5</f>
        <v>915.590283225264</v>
      </c>
      <c r="K25" s="100"/>
    </row>
    <row r="26" customFormat="false" ht="15" hidden="false" customHeight="false" outlineLevel="0" collapsed="false">
      <c r="A26" s="0" t="s">
        <v>103</v>
      </c>
      <c r="G26" s="0" t="n">
        <f aca="false">G25-G24</f>
        <v>177.255630513842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147.890283225264</v>
      </c>
    </row>
    <row r="28" customFormat="false" ht="45" hidden="false" customHeight="false" outlineLevel="0" collapsed="false">
      <c r="A28" s="21" t="s">
        <v>63</v>
      </c>
      <c r="B28" s="21" t="s">
        <v>92</v>
      </c>
      <c r="C28" s="21" t="s">
        <v>93</v>
      </c>
      <c r="D28" s="94" t="str">
        <f aca="false">FoodDB!$C$1</f>
        <v>Fat
(g)</v>
      </c>
      <c r="E28" s="94" t="str">
        <f aca="false">FoodDB!$D$1</f>
        <v>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104</v>
      </c>
      <c r="C29" s="97" t="n">
        <v>1.2</v>
      </c>
      <c r="D29" s="0" t="n">
        <f aca="false">$C29*VLOOKUP($B29,FoodDB!$A$2:$I$1010,3,0)</f>
        <v>0.96</v>
      </c>
      <c r="E29" s="0" t="n">
        <f aca="false">$C29*VLOOKUP($B29,FoodDB!$A$2:$I$1010,4,0)</f>
        <v>0</v>
      </c>
      <c r="F29" s="0" t="n">
        <f aca="false">$C29*VLOOKUP($B29,FoodDB!$A$2:$I$1010,5,0)</f>
        <v>40.8</v>
      </c>
      <c r="G29" s="0" t="n">
        <f aca="false">$C29*VLOOKUP($B29,FoodDB!$A$2:$I$1010,6,0)</f>
        <v>8.64</v>
      </c>
      <c r="H29" s="0" t="n">
        <f aca="false">$C29*VLOOKUP($B29,FoodDB!$A$2:$I$1010,7,0)</f>
        <v>0</v>
      </c>
      <c r="I29" s="0" t="n">
        <f aca="false">$C29*VLOOKUP($B29,FoodDB!$A$2:$I$1010,8,0)</f>
        <v>163.2</v>
      </c>
      <c r="J29" s="0" t="n">
        <f aca="false">$C29*VLOOKUP($B29,FoodDB!$A$2:$I$1010,9,0)</f>
        <v>171.84</v>
      </c>
    </row>
    <row r="30" customFormat="false" ht="15" hidden="false" customHeight="false" outlineLevel="0" collapsed="false">
      <c r="B30" s="96" t="s">
        <v>94</v>
      </c>
      <c r="C30" s="97" t="n">
        <v>1</v>
      </c>
      <c r="D30" s="0" t="n">
        <f aca="false">$C30*VLOOKUP($B30,FoodDB!$A$2:$I$1010,3,0)</f>
        <v>0.5</v>
      </c>
      <c r="E30" s="0" t="n">
        <f aca="false">$C30*VLOOKUP($B30,FoodDB!$A$2:$I$1010,4,0)</f>
        <v>0</v>
      </c>
      <c r="F30" s="0" t="n">
        <f aca="false">$C30*VLOOKUP($B30,FoodDB!$A$2:$I$1010,5,0)</f>
        <v>50</v>
      </c>
      <c r="G30" s="0" t="n">
        <f aca="false">$C30*VLOOKUP($B30,FoodDB!$A$2:$I$1010,6,0)</f>
        <v>4.5</v>
      </c>
      <c r="H30" s="0" t="n">
        <f aca="false">$C30*VLOOKUP($B30,FoodDB!$A$2:$I$1010,7,0)</f>
        <v>0</v>
      </c>
      <c r="I30" s="0" t="n">
        <f aca="false">$C30*VLOOKUP($B30,FoodDB!$A$2:$I$1010,8,0)</f>
        <v>200</v>
      </c>
      <c r="J30" s="0" t="n">
        <f aca="false">$C30*VLOOKUP($B30,FoodDB!$A$2:$I$1010,9,0)</f>
        <v>204.5</v>
      </c>
    </row>
    <row r="31" customFormat="false" ht="15" hidden="false" customHeight="false" outlineLevel="0" collapsed="false">
      <c r="B31" s="96" t="s">
        <v>95</v>
      </c>
      <c r="C31" s="97" t="n">
        <v>12</v>
      </c>
      <c r="D31" s="0" t="n">
        <f aca="false">$C31*VLOOKUP($B31,FoodDB!$A$2:$I$1010,3,0)</f>
        <v>0</v>
      </c>
      <c r="E31" s="0" t="n">
        <f aca="false">$C31*VLOOKUP($B31,FoodDB!$A$2:$I$1010,4,0)</f>
        <v>7.71428571428572</v>
      </c>
      <c r="F31" s="0" t="n">
        <f aca="false">$C31*VLOOKUP($B31,FoodDB!$A$2:$I$1010,5,0)</f>
        <v>3.85714285714286</v>
      </c>
      <c r="G31" s="0" t="n">
        <f aca="false">$C31*VLOOKUP($B31,FoodDB!$A$2:$I$1010,6,0)</f>
        <v>0</v>
      </c>
      <c r="H31" s="0" t="n">
        <f aca="false">$C31*VLOOKUP($B31,FoodDB!$A$2:$I$1010,7,0)</f>
        <v>30.8571428571429</v>
      </c>
      <c r="I31" s="0" t="n">
        <f aca="false">$C31*VLOOKUP($B31,FoodDB!$A$2:$I$1010,8,0)</f>
        <v>15.4285714285714</v>
      </c>
      <c r="J31" s="0" t="n">
        <f aca="false">$C31*VLOOKUP($B31,FoodDB!$A$2:$I$1010,9,0)</f>
        <v>46.2857142857143</v>
      </c>
    </row>
    <row r="32" customFormat="false" ht="15" hidden="false" customHeight="false" outlineLevel="0" collapsed="false">
      <c r="B32" s="96" t="s">
        <v>98</v>
      </c>
      <c r="C32" s="97" t="n">
        <v>4</v>
      </c>
      <c r="D32" s="0" t="n">
        <f aca="false">$C32*VLOOKUP($B32,FoodDB!$A$2:$I$1010,3,0)</f>
        <v>24.72</v>
      </c>
      <c r="E32" s="0" t="n">
        <f aca="false">$C32*VLOOKUP($B32,FoodDB!$A$2:$I$1010,4,0)</f>
        <v>0</v>
      </c>
      <c r="F32" s="0" t="n">
        <f aca="false">$C32*VLOOKUP($B32,FoodDB!$A$2:$I$1010,5,0)</f>
        <v>34.08</v>
      </c>
      <c r="G32" s="0" t="n">
        <f aca="false">$C32*VLOOKUP($B32,FoodDB!$A$2:$I$1010,6,0)</f>
        <v>222.48</v>
      </c>
      <c r="H32" s="0" t="n">
        <f aca="false">$C32*VLOOKUP($B32,FoodDB!$A$2:$I$1010,7,0)</f>
        <v>0</v>
      </c>
      <c r="I32" s="0" t="n">
        <f aca="false">$C32*VLOOKUP($B32,FoodDB!$A$2:$I$1010,8,0)</f>
        <v>136.32</v>
      </c>
      <c r="J32" s="0" t="n">
        <f aca="false">$C32*VLOOKUP($B32,FoodDB!$A$2:$I$1010,9,0)</f>
        <v>358.8</v>
      </c>
    </row>
    <row r="33" customFormat="false" ht="15" hidden="false" customHeight="false" outlineLevel="0" collapsed="false">
      <c r="B33" s="96" t="s">
        <v>99</v>
      </c>
      <c r="C33" s="0" t="n">
        <v>7</v>
      </c>
      <c r="D33" s="0" t="n">
        <f aca="false">$C33*VLOOKUP($B33,FoodDB!$A$2:$I$1010,3,0)</f>
        <v>0</v>
      </c>
      <c r="E33" s="0" t="n">
        <f aca="false">$C33*VLOOKUP($B33,FoodDB!$A$2:$I$1010,4,0)</f>
        <v>7</v>
      </c>
      <c r="F33" s="0" t="n">
        <f aca="false">$C33*VLOOKUP($B33,FoodDB!$A$2:$I$1010,5,0)</f>
        <v>4.2</v>
      </c>
      <c r="G33" s="0" t="n">
        <f aca="false">$C33*VLOOKUP($B33,FoodDB!$A$2:$I$1010,6,0)</f>
        <v>0</v>
      </c>
      <c r="H33" s="0" t="n">
        <f aca="false">$C33*VLOOKUP($B33,FoodDB!$A$2:$I$1010,7,0)</f>
        <v>28</v>
      </c>
      <c r="I33" s="0" t="n">
        <f aca="false">$C33*VLOOKUP($B33,FoodDB!$A$2:$I$1010,8,0)</f>
        <v>16.8</v>
      </c>
      <c r="J33" s="0" t="n">
        <f aca="false">$C33*VLOOKUP($B33,FoodDB!$A$2:$I$1010,9,0)</f>
        <v>44.8</v>
      </c>
    </row>
    <row r="34" customFormat="false" ht="15" hidden="false" customHeight="false" outlineLevel="0" collapsed="false">
      <c r="A34" s="0" t="s">
        <v>97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101</v>
      </c>
      <c r="B35" s="0" t="s">
        <v>102</v>
      </c>
      <c r="E35" s="100"/>
      <c r="F35" s="100"/>
      <c r="G35" s="100" t="n">
        <f aca="false">LossChart!N7</f>
        <v>368.086953530161</v>
      </c>
      <c r="H35" s="100" t="n">
        <f aca="false">LossChart!O7</f>
        <v>80</v>
      </c>
      <c r="I35" s="100" t="n">
        <f aca="false">LossChart!P7</f>
        <v>482.474652711422</v>
      </c>
      <c r="J35" s="100" t="n">
        <f aca="false">LossChart!Q7</f>
        <v>930.561606241583</v>
      </c>
      <c r="K35" s="100"/>
    </row>
    <row r="36" customFormat="false" ht="15" hidden="false" customHeight="false" outlineLevel="0" collapsed="false">
      <c r="A36" s="0" t="s">
        <v>103</v>
      </c>
      <c r="G36" s="0" t="n">
        <f aca="false">G35-G34</f>
        <v>132.466953530161</v>
      </c>
      <c r="H36" s="0" t="n">
        <f aca="false">H35-H34</f>
        <v>21.1428571428571</v>
      </c>
      <c r="I36" s="0" t="n">
        <f aca="false">I35-I34</f>
        <v>-49.2739187171491</v>
      </c>
      <c r="J36" s="0" t="n">
        <f aca="false">J35-J34</f>
        <v>104.335891955869</v>
      </c>
    </row>
    <row r="38" customFormat="false" ht="45" hidden="false" customHeight="false" outlineLevel="0" collapsed="false">
      <c r="A38" s="21" t="s">
        <v>63</v>
      </c>
      <c r="B38" s="21" t="s">
        <v>92</v>
      </c>
      <c r="C38" s="21" t="s">
        <v>93</v>
      </c>
      <c r="D38" s="94" t="str">
        <f aca="false">FoodDB!$C$1</f>
        <v>Fat
(g)</v>
      </c>
      <c r="E38" s="94" t="str">
        <f aca="false">FoodDB!$D$1</f>
        <v>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104</v>
      </c>
      <c r="C39" s="97" t="n">
        <v>1.1</v>
      </c>
      <c r="D39" s="0" t="n">
        <f aca="false">$C39*VLOOKUP($B39,FoodDB!$A$2:$I$1010,3,0)</f>
        <v>0.88</v>
      </c>
      <c r="E39" s="0" t="n">
        <f aca="false">$C39*VLOOKUP($B39,FoodDB!$A$2:$I$1010,4,0)</f>
        <v>0</v>
      </c>
      <c r="F39" s="0" t="n">
        <f aca="false">$C39*VLOOKUP($B39,FoodDB!$A$2:$I$1010,5,0)</f>
        <v>37.4</v>
      </c>
      <c r="G39" s="0" t="n">
        <f aca="false">$C39*VLOOKUP($B39,FoodDB!$A$2:$I$1010,6,0)</f>
        <v>7.92</v>
      </c>
      <c r="H39" s="0" t="n">
        <f aca="false">$C39*VLOOKUP($B39,FoodDB!$A$2:$I$1010,7,0)</f>
        <v>0</v>
      </c>
      <c r="I39" s="0" t="n">
        <f aca="false">$C39*VLOOKUP($B39,FoodDB!$A$2:$I$1010,8,0)</f>
        <v>149.6</v>
      </c>
      <c r="J39" s="0" t="n">
        <f aca="false">$C39*VLOOKUP($B39,FoodDB!$A$2:$I$1010,9,0)</f>
        <v>157.52</v>
      </c>
    </row>
    <row r="40" customFormat="false" ht="15" hidden="false" customHeight="false" outlineLevel="0" collapsed="false">
      <c r="B40" s="96" t="s">
        <v>94</v>
      </c>
      <c r="C40" s="97" t="n">
        <v>1</v>
      </c>
      <c r="D40" s="0" t="n">
        <f aca="false">$C40*VLOOKUP($B40,FoodDB!$A$2:$I$1010,3,0)</f>
        <v>0.5</v>
      </c>
      <c r="E40" s="0" t="n">
        <f aca="false">$C40*VLOOKUP($B40,FoodDB!$A$2:$I$1010,4,0)</f>
        <v>0</v>
      </c>
      <c r="F40" s="0" t="n">
        <f aca="false">$C40*VLOOKUP($B40,FoodDB!$A$2:$I$1010,5,0)</f>
        <v>50</v>
      </c>
      <c r="G40" s="0" t="n">
        <f aca="false">$C40*VLOOKUP($B40,FoodDB!$A$2:$I$1010,6,0)</f>
        <v>4.5</v>
      </c>
      <c r="H40" s="0" t="n">
        <f aca="false">$C40*VLOOKUP($B40,FoodDB!$A$2:$I$1010,7,0)</f>
        <v>0</v>
      </c>
      <c r="I40" s="0" t="n">
        <f aca="false">$C40*VLOOKUP($B40,FoodDB!$A$2:$I$1010,8,0)</f>
        <v>200</v>
      </c>
      <c r="J40" s="0" t="n">
        <f aca="false">$C40*VLOOKUP($B40,FoodDB!$A$2:$I$1010,9,0)</f>
        <v>204.5</v>
      </c>
    </row>
    <row r="41" customFormat="false" ht="15" hidden="false" customHeight="false" outlineLevel="0" collapsed="false">
      <c r="B41" s="96" t="s">
        <v>105</v>
      </c>
      <c r="C41" s="97" t="n">
        <v>4</v>
      </c>
      <c r="D41" s="0" t="n">
        <f aca="false">$C41*VLOOKUP($B41,FoodDB!$A$2:$I$1010,3,0)</f>
        <v>0.4</v>
      </c>
      <c r="E41" s="0" t="n">
        <f aca="false">$C41*VLOOKUP($B41,FoodDB!$A$2:$I$1010,4,0)</f>
        <v>7.2</v>
      </c>
      <c r="F41" s="0" t="n">
        <f aca="false">$C41*VLOOKUP($B41,FoodDB!$A$2:$I$1010,5,0)</f>
        <v>8.8</v>
      </c>
      <c r="G41" s="0" t="n">
        <f aca="false">$C41*VLOOKUP($B41,FoodDB!$A$2:$I$1010,6,0)</f>
        <v>3.6</v>
      </c>
      <c r="H41" s="0" t="n">
        <f aca="false">$C41*VLOOKUP($B41,FoodDB!$A$2:$I$1010,7,0)</f>
        <v>28.8</v>
      </c>
      <c r="I41" s="0" t="n">
        <f aca="false">$C41*VLOOKUP($B41,FoodDB!$A$2:$I$1010,8,0)</f>
        <v>35.2</v>
      </c>
      <c r="J41" s="0" t="n">
        <f aca="false">$C41*VLOOKUP($B41,FoodDB!$A$2:$I$1010,9,0)</f>
        <v>67.6</v>
      </c>
    </row>
    <row r="42" customFormat="false" ht="15" hidden="false" customHeight="false" outlineLevel="0" collapsed="false">
      <c r="B42" s="96" t="s">
        <v>98</v>
      </c>
      <c r="C42" s="97" t="n">
        <v>4</v>
      </c>
      <c r="D42" s="0" t="n">
        <f aca="false">$C42*VLOOKUP($B42,FoodDB!$A$2:$I$1010,3,0)</f>
        <v>24.72</v>
      </c>
      <c r="E42" s="0" t="n">
        <f aca="false">$C42*VLOOKUP($B42,FoodDB!$A$2:$I$1010,4,0)</f>
        <v>0</v>
      </c>
      <c r="F42" s="0" t="n">
        <f aca="false">$C42*VLOOKUP($B42,FoodDB!$A$2:$I$1010,5,0)</f>
        <v>34.08</v>
      </c>
      <c r="G42" s="0" t="n">
        <f aca="false">$C42*VLOOKUP($B42,FoodDB!$A$2:$I$1010,6,0)</f>
        <v>222.48</v>
      </c>
      <c r="H42" s="0" t="n">
        <f aca="false">$C42*VLOOKUP($B42,FoodDB!$A$2:$I$1010,7,0)</f>
        <v>0</v>
      </c>
      <c r="I42" s="0" t="n">
        <f aca="false">$C42*VLOOKUP($B42,FoodDB!$A$2:$I$1010,8,0)</f>
        <v>136.32</v>
      </c>
      <c r="J42" s="0" t="n">
        <f aca="false">$C42*VLOOKUP($B42,FoodDB!$A$2:$I$1010,9,0)</f>
        <v>358.8</v>
      </c>
    </row>
    <row r="43" customFormat="false" ht="15" hidden="false" customHeight="false" outlineLevel="0" collapsed="false">
      <c r="B43" s="96" t="s">
        <v>99</v>
      </c>
      <c r="C43" s="0" t="n">
        <v>7</v>
      </c>
      <c r="D43" s="0" t="n">
        <f aca="false">$C43*VLOOKUP($B43,FoodDB!$A$2:$I$1010,3,0)</f>
        <v>0</v>
      </c>
      <c r="E43" s="0" t="n">
        <f aca="false">$C43*VLOOKUP($B43,FoodDB!$A$2:$I$1010,4,0)</f>
        <v>7</v>
      </c>
      <c r="F43" s="0" t="n">
        <f aca="false">$C43*VLOOKUP($B43,FoodDB!$A$2:$I$1010,5,0)</f>
        <v>4.2</v>
      </c>
      <c r="G43" s="0" t="n">
        <f aca="false">$C43*VLOOKUP($B43,FoodDB!$A$2:$I$1010,6,0)</f>
        <v>0</v>
      </c>
      <c r="H43" s="0" t="n">
        <f aca="false">$C43*VLOOKUP($B43,FoodDB!$A$2:$I$1010,7,0)</f>
        <v>28</v>
      </c>
      <c r="I43" s="0" t="n">
        <f aca="false">$C43*VLOOKUP($B43,FoodDB!$A$2:$I$1010,8,0)</f>
        <v>16.8</v>
      </c>
      <c r="J43" s="0" t="n">
        <f aca="false">$C43*VLOOKUP($B43,FoodDB!$A$2:$I$1010,9,0)</f>
        <v>44.8</v>
      </c>
    </row>
    <row r="44" customFormat="false" ht="15" hidden="false" customHeight="false" outlineLevel="0" collapsed="false">
      <c r="A44" s="0" t="s">
        <v>97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101</v>
      </c>
      <c r="B45" s="0" t="s">
        <v>102</v>
      </c>
      <c r="E45" s="100"/>
      <c r="F45" s="100"/>
      <c r="G45" s="100" t="n">
        <f aca="false">LossChart!N8</f>
        <v>376.46148281739</v>
      </c>
      <c r="H45" s="100" t="n">
        <f aca="false">LossChart!O8</f>
        <v>80</v>
      </c>
      <c r="I45" s="100" t="n">
        <f aca="false">LossChart!P8</f>
        <v>482.474652711422</v>
      </c>
      <c r="J45" s="100" t="n">
        <f aca="false">LossChart!Q8</f>
        <v>938.936135528813</v>
      </c>
      <c r="K45" s="100"/>
    </row>
    <row r="46" customFormat="false" ht="15" hidden="false" customHeight="false" outlineLevel="0" collapsed="false">
      <c r="A46" s="0" t="s">
        <v>103</v>
      </c>
      <c r="G46" s="0" t="n">
        <f aca="false">G45-G44</f>
        <v>137.96148281739</v>
      </c>
      <c r="H46" s="0" t="n">
        <f aca="false">H45-H44</f>
        <v>23.2</v>
      </c>
      <c r="I46" s="0" t="n">
        <f aca="false">I45-I44</f>
        <v>-55.4453472885777</v>
      </c>
      <c r="J46" s="0" t="n">
        <f aca="false">J45-J44</f>
        <v>105.716135528813</v>
      </c>
    </row>
    <row r="48" customFormat="false" ht="45" hidden="false" customHeight="false" outlineLevel="0" collapsed="false">
      <c r="A48" s="21" t="s">
        <v>63</v>
      </c>
      <c r="B48" s="21" t="s">
        <v>92</v>
      </c>
      <c r="C48" s="21" t="s">
        <v>93</v>
      </c>
      <c r="D48" s="94" t="str">
        <f aca="false">FoodDB!$C$1</f>
        <v>Fat
(g)</v>
      </c>
      <c r="E48" s="94" t="str">
        <f aca="false">FoodDB!$D$1</f>
        <v>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104</v>
      </c>
      <c r="C49" s="97" t="n">
        <v>1.1</v>
      </c>
      <c r="D49" s="0" t="n">
        <f aca="false">$C49*VLOOKUP($B49,FoodDB!$A$2:$I$1010,3,0)</f>
        <v>0.88</v>
      </c>
      <c r="E49" s="0" t="n">
        <f aca="false">$C49*VLOOKUP($B49,FoodDB!$A$2:$I$1010,4,0)</f>
        <v>0</v>
      </c>
      <c r="F49" s="0" t="n">
        <f aca="false">$C49*VLOOKUP($B49,FoodDB!$A$2:$I$1010,5,0)</f>
        <v>37.4</v>
      </c>
      <c r="G49" s="0" t="n">
        <f aca="false">$C49*VLOOKUP($B49,FoodDB!$A$2:$I$1010,6,0)</f>
        <v>7.92</v>
      </c>
      <c r="H49" s="0" t="n">
        <f aca="false">$C49*VLOOKUP($B49,FoodDB!$A$2:$I$1010,7,0)</f>
        <v>0</v>
      </c>
      <c r="I49" s="0" t="n">
        <f aca="false">$C49*VLOOKUP($B49,FoodDB!$A$2:$I$1010,8,0)</f>
        <v>149.6</v>
      </c>
      <c r="J49" s="0" t="n">
        <f aca="false">$C49*VLOOKUP($B49,FoodDB!$A$2:$I$1010,9,0)</f>
        <v>157.52</v>
      </c>
    </row>
    <row r="50" customFormat="false" ht="15" hidden="false" customHeight="false" outlineLevel="0" collapsed="false">
      <c r="B50" s="96" t="s">
        <v>94</v>
      </c>
      <c r="C50" s="97" t="n">
        <v>1</v>
      </c>
      <c r="D50" s="0" t="n">
        <f aca="false">$C50*VLOOKUP($B50,FoodDB!$A$2:$I$1010,3,0)</f>
        <v>0.5</v>
      </c>
      <c r="E50" s="0" t="n">
        <f aca="false">$C50*VLOOKUP($B50,FoodDB!$A$2:$I$1010,4,0)</f>
        <v>0</v>
      </c>
      <c r="F50" s="0" t="n">
        <f aca="false">$C50*VLOOKUP($B50,FoodDB!$A$2:$I$1010,5,0)</f>
        <v>50</v>
      </c>
      <c r="G50" s="0" t="n">
        <f aca="false">$C50*VLOOKUP($B50,FoodDB!$A$2:$I$1010,6,0)</f>
        <v>4.5</v>
      </c>
      <c r="H50" s="0" t="n">
        <f aca="false">$C50*VLOOKUP($B50,FoodDB!$A$2:$I$1010,7,0)</f>
        <v>0</v>
      </c>
      <c r="I50" s="0" t="n">
        <f aca="false">$C50*VLOOKUP($B50,FoodDB!$A$2:$I$1010,8,0)</f>
        <v>200</v>
      </c>
      <c r="J50" s="0" t="n">
        <f aca="false">$C50*VLOOKUP($B50,FoodDB!$A$2:$I$1010,9,0)</f>
        <v>204.5</v>
      </c>
    </row>
    <row r="51" customFormat="false" ht="15" hidden="false" customHeight="false" outlineLevel="0" collapsed="false">
      <c r="B51" s="96" t="s">
        <v>95</v>
      </c>
      <c r="C51" s="97" t="n">
        <v>8</v>
      </c>
      <c r="D51" s="0" t="n">
        <f aca="false">$C51*VLOOKUP($B51,FoodDB!$A$2:$I$1010,3,0)</f>
        <v>0</v>
      </c>
      <c r="E51" s="0" t="n">
        <f aca="false">$C51*VLOOKUP($B51,FoodDB!$A$2:$I$1010,4,0)</f>
        <v>5.14285714285714</v>
      </c>
      <c r="F51" s="0" t="n">
        <f aca="false">$C51*VLOOKUP($B51,FoodDB!$A$2:$I$1010,5,0)</f>
        <v>2.57142857142857</v>
      </c>
      <c r="G51" s="0" t="n">
        <f aca="false">$C51*VLOOKUP($B51,FoodDB!$A$2:$I$1010,6,0)</f>
        <v>0</v>
      </c>
      <c r="H51" s="0" t="n">
        <f aca="false">$C51*VLOOKUP($B51,FoodDB!$A$2:$I$1010,7,0)</f>
        <v>20.5714285714286</v>
      </c>
      <c r="I51" s="0" t="n">
        <f aca="false">$C51*VLOOKUP($B51,FoodDB!$A$2:$I$1010,8,0)</f>
        <v>10.2857142857143</v>
      </c>
      <c r="J51" s="0" t="n">
        <f aca="false">$C51*VLOOKUP($B51,FoodDB!$A$2:$I$1010,9,0)</f>
        <v>30.8571428571429</v>
      </c>
    </row>
    <row r="52" customFormat="false" ht="15" hidden="false" customHeight="false" outlineLevel="0" collapsed="false">
      <c r="B52" s="96" t="s">
        <v>98</v>
      </c>
      <c r="C52" s="97" t="n">
        <v>4</v>
      </c>
      <c r="D52" s="0" t="n">
        <f aca="false">$C52*VLOOKUP($B52,FoodDB!$A$2:$I$1010,3,0)</f>
        <v>24.72</v>
      </c>
      <c r="E52" s="0" t="n">
        <f aca="false">$C52*VLOOKUP($B52,FoodDB!$A$2:$I$1010,4,0)</f>
        <v>0</v>
      </c>
      <c r="F52" s="0" t="n">
        <f aca="false">$C52*VLOOKUP($B52,FoodDB!$A$2:$I$1010,5,0)</f>
        <v>34.08</v>
      </c>
      <c r="G52" s="0" t="n">
        <f aca="false">$C52*VLOOKUP($B52,FoodDB!$A$2:$I$1010,6,0)</f>
        <v>222.48</v>
      </c>
      <c r="H52" s="0" t="n">
        <f aca="false">$C52*VLOOKUP($B52,FoodDB!$A$2:$I$1010,7,0)</f>
        <v>0</v>
      </c>
      <c r="I52" s="0" t="n">
        <f aca="false">$C52*VLOOKUP($B52,FoodDB!$A$2:$I$1010,8,0)</f>
        <v>136.32</v>
      </c>
      <c r="J52" s="0" t="n">
        <f aca="false">$C52*VLOOKUP($B52,FoodDB!$A$2:$I$1010,9,0)</f>
        <v>358.8</v>
      </c>
    </row>
    <row r="53" customFormat="false" ht="15" hidden="false" customHeight="false" outlineLevel="0" collapsed="false">
      <c r="B53" s="96" t="s">
        <v>96</v>
      </c>
      <c r="C53" s="97" t="n">
        <v>2</v>
      </c>
      <c r="D53" s="0" t="n">
        <f aca="false">$C53*VLOOKUP($B53,FoodDB!$A$2:$I$1010,3,0)</f>
        <v>18</v>
      </c>
      <c r="E53" s="0" t="n">
        <f aca="false">$C53*VLOOKUP($B53,FoodDB!$A$2:$I$1010,4,0)</f>
        <v>4</v>
      </c>
      <c r="F53" s="0" t="n">
        <f aca="false">$C53*VLOOKUP($B53,FoodDB!$A$2:$I$1010,5,0)</f>
        <v>9.4</v>
      </c>
      <c r="G53" s="0" t="n">
        <f aca="false">$C53*VLOOKUP($B53,FoodDB!$A$2:$I$1010,6,0)</f>
        <v>162</v>
      </c>
      <c r="H53" s="0" t="n">
        <f aca="false">$C53*VLOOKUP($B53,FoodDB!$A$2:$I$1010,7,0)</f>
        <v>16</v>
      </c>
      <c r="I53" s="0" t="n">
        <f aca="false">$C53*VLOOKUP($B53,FoodDB!$A$2:$I$1010,8,0)</f>
        <v>37.6</v>
      </c>
      <c r="J53" s="0" t="n">
        <f aca="false">$C53*VLOOKUP($B53,FoodDB!$A$2:$I$1010,9,0)</f>
        <v>215.6</v>
      </c>
    </row>
    <row r="54" customFormat="false" ht="15" hidden="false" customHeight="false" outlineLevel="0" collapsed="false">
      <c r="B54" s="96" t="s">
        <v>106</v>
      </c>
      <c r="C54" s="97" t="n">
        <v>1</v>
      </c>
      <c r="D54" s="0" t="n">
        <f aca="false">$C54*VLOOKUP($B54,FoodDB!$A$2:$I$1010,3,0)</f>
        <v>0.5</v>
      </c>
      <c r="E54" s="0" t="n">
        <f aca="false">$C54*VLOOKUP($B54,FoodDB!$A$2:$I$1010,4,0)</f>
        <v>0</v>
      </c>
      <c r="F54" s="0" t="n">
        <f aca="false">$C54*VLOOKUP($B54,FoodDB!$A$2:$I$1010,5,0)</f>
        <v>0</v>
      </c>
      <c r="G54" s="0" t="n">
        <f aca="false">$C54*VLOOKUP($B54,FoodDB!$A$2:$I$1010,6,0)</f>
        <v>4.5</v>
      </c>
      <c r="H54" s="0" t="n">
        <f aca="false">$C54*VLOOKUP($B54,FoodDB!$A$2:$I$1010,7,0)</f>
        <v>0</v>
      </c>
      <c r="I54" s="0" t="n">
        <f aca="false">$C54*VLOOKUP($B54,FoodDB!$A$2:$I$1010,8,0)</f>
        <v>0</v>
      </c>
      <c r="J54" s="0" t="n">
        <f aca="false">$C54*VLOOKUP($B54,FoodDB!$A$2:$I$1010,9,0)</f>
        <v>4.5</v>
      </c>
    </row>
    <row r="55" customFormat="false" ht="15" hidden="false" customHeight="false" outlineLevel="0" collapsed="false">
      <c r="B55" s="96" t="s">
        <v>99</v>
      </c>
      <c r="C55" s="0" t="n">
        <v>7</v>
      </c>
      <c r="D55" s="0" t="n">
        <f aca="false">$C55*VLOOKUP($B55,FoodDB!$A$2:$I$1010,3,0)</f>
        <v>0</v>
      </c>
      <c r="E55" s="0" t="n">
        <f aca="false">$C55*VLOOKUP($B55,FoodDB!$A$2:$I$1010,4,0)</f>
        <v>7</v>
      </c>
      <c r="F55" s="0" t="n">
        <f aca="false">$C55*VLOOKUP($B55,FoodDB!$A$2:$I$1010,5,0)</f>
        <v>4.2</v>
      </c>
      <c r="G55" s="0" t="n">
        <f aca="false">$C55*VLOOKUP($B55,FoodDB!$A$2:$I$1010,6,0)</f>
        <v>0</v>
      </c>
      <c r="H55" s="0" t="n">
        <f aca="false">$C55*VLOOKUP($B55,FoodDB!$A$2:$I$1010,7,0)</f>
        <v>28</v>
      </c>
      <c r="I55" s="0" t="n">
        <f aca="false">$C55*VLOOKUP($B55,FoodDB!$A$2:$I$1010,8,0)</f>
        <v>16.8</v>
      </c>
      <c r="J55" s="0" t="n">
        <f aca="false">$C55*VLOOKUP($B55,FoodDB!$A$2:$I$1010,9,0)</f>
        <v>44.8</v>
      </c>
    </row>
    <row r="56" customFormat="false" ht="15" hidden="false" customHeight="false" outlineLevel="0" collapsed="false">
      <c r="A56" s="0" t="s">
        <v>97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101</v>
      </c>
      <c r="B57" s="0" t="s">
        <v>102</v>
      </c>
      <c r="E57" s="100"/>
      <c r="F57" s="100"/>
      <c r="G57" s="100" t="n">
        <f aca="false">VLOOKUP($A49,LossChart!$A$3:$AB$105,14,0)</f>
        <v>384.761837702361</v>
      </c>
      <c r="H57" s="100" t="n">
        <f aca="false">VLOOKUP($A49,LossChart!$A$3:$AB$105,15,0)</f>
        <v>80</v>
      </c>
      <c r="I57" s="100" t="n">
        <f aca="false">VLOOKUP($A49,LossChart!$A$3:$AB$105,16,0)</f>
        <v>482.474652711422</v>
      </c>
      <c r="J57" s="100" t="n">
        <f aca="false">VLOOKUP($A49,LossChart!$A$3:$AB$105,17,0)</f>
        <v>947.236490413783</v>
      </c>
      <c r="K57" s="100"/>
    </row>
    <row r="58" customFormat="false" ht="15" hidden="false" customHeight="false" outlineLevel="0" collapsed="false">
      <c r="A58" s="0" t="s">
        <v>103</v>
      </c>
      <c r="G58" s="0" t="n">
        <f aca="false">G57-G56</f>
        <v>-16.638162297639</v>
      </c>
      <c r="H58" s="0" t="n">
        <f aca="false">H57-H56</f>
        <v>15.4285714285714</v>
      </c>
      <c r="I58" s="0" t="n">
        <f aca="false">I57-I56</f>
        <v>-68.1310615742921</v>
      </c>
      <c r="J58" s="0" t="n">
        <f aca="false">J57-J56</f>
        <v>-69.3406524433569</v>
      </c>
    </row>
    <row r="60" customFormat="false" ht="45" hidden="false" customHeight="false" outlineLevel="0" collapsed="false">
      <c r="A60" s="21" t="s">
        <v>63</v>
      </c>
      <c r="B60" s="21" t="s">
        <v>92</v>
      </c>
      <c r="C60" s="21" t="s">
        <v>93</v>
      </c>
      <c r="D60" s="94" t="str">
        <f aca="false">FoodDB!$C$1</f>
        <v>Fat
(g)</v>
      </c>
      <c r="E60" s="94" t="str">
        <f aca="false">FoodDB!$D$1</f>
        <v>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94</v>
      </c>
      <c r="C61" s="97" t="n">
        <v>1</v>
      </c>
      <c r="D61" s="0" t="n">
        <f aca="false">$C61*VLOOKUP($B61,FoodDB!$A$2:$I$1010,3,0)</f>
        <v>0.5</v>
      </c>
      <c r="E61" s="0" t="n">
        <f aca="false">$C61*VLOOKUP($B61,FoodDB!$A$2:$I$1010,4,0)</f>
        <v>0</v>
      </c>
      <c r="F61" s="0" t="n">
        <f aca="false">$C61*VLOOKUP($B61,FoodDB!$A$2:$I$1010,5,0)</f>
        <v>50</v>
      </c>
      <c r="G61" s="0" t="n">
        <f aca="false">$C61*VLOOKUP($B61,FoodDB!$A$2:$I$1010,6,0)</f>
        <v>4.5</v>
      </c>
      <c r="H61" s="0" t="n">
        <f aca="false">$C61*VLOOKUP($B61,FoodDB!$A$2:$I$1010,7,0)</f>
        <v>0</v>
      </c>
      <c r="I61" s="0" t="n">
        <f aca="false">$C61*VLOOKUP($B61,FoodDB!$A$2:$I$1010,8,0)</f>
        <v>200</v>
      </c>
      <c r="J61" s="0" t="n">
        <f aca="false">$C61*VLOOKUP($B61,FoodDB!$A$2:$I$1010,9,0)</f>
        <v>204.5</v>
      </c>
    </row>
    <row r="62" customFormat="false" ht="15" hidden="false" customHeight="false" outlineLevel="0" collapsed="false">
      <c r="B62" s="96" t="s">
        <v>98</v>
      </c>
      <c r="C62" s="97" t="n">
        <v>3</v>
      </c>
      <c r="D62" s="0" t="n">
        <f aca="false">$C62*VLOOKUP($B62,FoodDB!$A$2:$I$1010,3,0)</f>
        <v>18.54</v>
      </c>
      <c r="E62" s="0" t="n">
        <f aca="false">$C62*VLOOKUP($B62,FoodDB!$A$2:$I$1010,4,0)</f>
        <v>0</v>
      </c>
      <c r="F62" s="0" t="n">
        <f aca="false">$C62*VLOOKUP($B62,FoodDB!$A$2:$I$1010,5,0)</f>
        <v>25.56</v>
      </c>
      <c r="G62" s="0" t="n">
        <f aca="false">$C62*VLOOKUP($B62,FoodDB!$A$2:$I$1010,6,0)</f>
        <v>166.86</v>
      </c>
      <c r="H62" s="0" t="n">
        <f aca="false">$C62*VLOOKUP($B62,FoodDB!$A$2:$I$1010,7,0)</f>
        <v>0</v>
      </c>
      <c r="I62" s="0" t="n">
        <f aca="false">$C62*VLOOKUP($B62,FoodDB!$A$2:$I$1010,8,0)</f>
        <v>102.24</v>
      </c>
      <c r="J62" s="0" t="n">
        <f aca="false">$C62*VLOOKUP($B62,FoodDB!$A$2:$I$1010,9,0)</f>
        <v>269.1</v>
      </c>
    </row>
    <row r="63" customFormat="false" ht="15" hidden="false" customHeight="false" outlineLevel="0" collapsed="false">
      <c r="B63" s="96" t="s">
        <v>104</v>
      </c>
      <c r="C63" s="97" t="n">
        <v>1</v>
      </c>
      <c r="D63" s="0" t="n">
        <f aca="false">$C63*VLOOKUP($B63,FoodDB!$A$2:$I$1010,3,0)</f>
        <v>0.8</v>
      </c>
      <c r="E63" s="0" t="n">
        <f aca="false">$C63*VLOOKUP($B63,FoodDB!$A$2:$I$1010,4,0)</f>
        <v>0</v>
      </c>
      <c r="F63" s="0" t="n">
        <f aca="false">$C63*VLOOKUP($B63,FoodDB!$A$2:$I$1010,5,0)</f>
        <v>34</v>
      </c>
      <c r="G63" s="0" t="n">
        <f aca="false">$C63*VLOOKUP($B63,FoodDB!$A$2:$I$1010,6,0)</f>
        <v>7.2</v>
      </c>
      <c r="H63" s="0" t="n">
        <f aca="false">$C63*VLOOKUP($B63,FoodDB!$A$2:$I$1010,7,0)</f>
        <v>0</v>
      </c>
      <c r="I63" s="0" t="n">
        <f aca="false">$C63*VLOOKUP($B63,FoodDB!$A$2:$I$1010,8,0)</f>
        <v>136</v>
      </c>
      <c r="J63" s="0" t="n">
        <f aca="false">$C63*VLOOKUP($B63,FoodDB!$A$2:$I$1010,9,0)</f>
        <v>143.2</v>
      </c>
    </row>
    <row r="64" customFormat="false" ht="15" hidden="false" customHeight="false" outlineLevel="0" collapsed="false">
      <c r="B64" s="96" t="s">
        <v>99</v>
      </c>
      <c r="C64" s="97" t="n">
        <v>7</v>
      </c>
      <c r="D64" s="0" t="n">
        <f aca="false">$C64*VLOOKUP($B64,FoodDB!$A$2:$I$1010,3,0)</f>
        <v>0</v>
      </c>
      <c r="E64" s="0" t="n">
        <f aca="false">$C64*VLOOKUP($B64,FoodDB!$A$2:$I$1010,4,0)</f>
        <v>7</v>
      </c>
      <c r="F64" s="0" t="n">
        <f aca="false">$C64*VLOOKUP($B64,FoodDB!$A$2:$I$1010,5,0)</f>
        <v>4.2</v>
      </c>
      <c r="G64" s="0" t="n">
        <f aca="false">$C64*VLOOKUP($B64,FoodDB!$A$2:$I$1010,6,0)</f>
        <v>0</v>
      </c>
      <c r="H64" s="0" t="n">
        <f aca="false">$C64*VLOOKUP($B64,FoodDB!$A$2:$I$1010,7,0)</f>
        <v>28</v>
      </c>
      <c r="I64" s="0" t="n">
        <f aca="false">$C64*VLOOKUP($B64,FoodDB!$A$2:$I$1010,8,0)</f>
        <v>16.8</v>
      </c>
      <c r="J64" s="0" t="n">
        <f aca="false">$C64*VLOOKUP($B64,FoodDB!$A$2:$I$1010,9,0)</f>
        <v>44.8</v>
      </c>
    </row>
    <row r="65" customFormat="false" ht="15" hidden="false" customHeight="false" outlineLevel="0" collapsed="false">
      <c r="B65" s="96" t="s">
        <v>96</v>
      </c>
      <c r="C65" s="97" t="n">
        <v>2</v>
      </c>
      <c r="D65" s="0" t="n">
        <f aca="false">$C65*VLOOKUP($B65,FoodDB!$A$2:$I$1010,3,0)</f>
        <v>18</v>
      </c>
      <c r="E65" s="0" t="n">
        <f aca="false">$C65*VLOOKUP($B65,FoodDB!$A$2:$I$1010,4,0)</f>
        <v>4</v>
      </c>
      <c r="F65" s="0" t="n">
        <f aca="false">$C65*VLOOKUP($B65,FoodDB!$A$2:$I$1010,5,0)</f>
        <v>9.4</v>
      </c>
      <c r="G65" s="0" t="n">
        <f aca="false">$C65*VLOOKUP($B65,FoodDB!$A$2:$I$1010,6,0)</f>
        <v>162</v>
      </c>
      <c r="H65" s="0" t="n">
        <f aca="false">$C65*VLOOKUP($B65,FoodDB!$A$2:$I$1010,7,0)</f>
        <v>16</v>
      </c>
      <c r="I65" s="0" t="n">
        <f aca="false">$C65*VLOOKUP($B65,FoodDB!$A$2:$I$1010,8,0)</f>
        <v>37.6</v>
      </c>
      <c r="J65" s="0" t="n">
        <f aca="false">$C65*VLOOKUP($B65,FoodDB!$A$2:$I$1010,9,0)</f>
        <v>215.6</v>
      </c>
    </row>
    <row r="66" customFormat="false" ht="15" hidden="false" customHeight="false" outlineLevel="0" collapsed="false">
      <c r="B66" s="96" t="s">
        <v>107</v>
      </c>
      <c r="C66" s="97" t="n">
        <v>0</v>
      </c>
      <c r="D66" s="0" t="n">
        <f aca="false">$C66*VLOOKUP($B66,FoodDB!$A$2:$I$1010,3,0)</f>
        <v>0</v>
      </c>
      <c r="E66" s="0" t="n">
        <f aca="false">$C66*VLOOKUP($B66,FoodDB!$A$2:$I$1010,4,0)</f>
        <v>0</v>
      </c>
      <c r="F66" s="0" t="n">
        <f aca="false">$C66*VLOOKUP($B66,FoodDB!$A$2:$I$1010,5,0)</f>
        <v>0</v>
      </c>
      <c r="G66" s="0" t="n">
        <f aca="false">$C66*VLOOKUP($B66,FoodDB!$A$2:$I$1010,6,0)</f>
        <v>0</v>
      </c>
      <c r="H66" s="0" t="n">
        <f aca="false">$C66*VLOOKUP($B66,FoodDB!$A$2:$I$1010,7,0)</f>
        <v>0</v>
      </c>
      <c r="I66" s="0" t="n">
        <f aca="false">$C66*VLOOKUP($B66,FoodDB!$A$2:$I$1010,8,0)</f>
        <v>0</v>
      </c>
      <c r="J66" s="0" t="n">
        <f aca="false">$C66*VLOOKUP($B66,FoodDB!$A$2:$I$1010,9,0)</f>
        <v>0</v>
      </c>
    </row>
    <row r="67" customFormat="false" ht="15" hidden="false" customHeight="false" outlineLevel="0" collapsed="false">
      <c r="B67" s="96" t="s">
        <v>107</v>
      </c>
      <c r="C67" s="97" t="n">
        <v>0</v>
      </c>
      <c r="D67" s="0" t="n">
        <f aca="false">$C67*VLOOKUP($B67,FoodDB!$A$2:$I$1010,3,0)</f>
        <v>0</v>
      </c>
      <c r="E67" s="0" t="n">
        <f aca="false">$C67*VLOOKUP($B67,FoodDB!$A$2:$I$1010,4,0)</f>
        <v>0</v>
      </c>
      <c r="F67" s="0" t="n">
        <f aca="false">$C67*VLOOKUP($B67,FoodDB!$A$2:$I$1010,5,0)</f>
        <v>0</v>
      </c>
      <c r="G67" s="0" t="n">
        <f aca="false">$C67*VLOOKUP($B67,FoodDB!$A$2:$I$1010,6,0)</f>
        <v>0</v>
      </c>
      <c r="H67" s="0" t="n">
        <f aca="false">$C67*VLOOKUP($B67,FoodDB!$A$2:$I$1010,7,0)</f>
        <v>0</v>
      </c>
      <c r="I67" s="0" t="n">
        <f aca="false">$C67*VLOOKUP($B67,FoodDB!$A$2:$I$1010,8,0)</f>
        <v>0</v>
      </c>
      <c r="J67" s="0" t="n">
        <f aca="false">$C67*VLOOKUP($B67,FoodDB!$A$2:$I$1010,9,0)</f>
        <v>0</v>
      </c>
    </row>
    <row r="68" customFormat="false" ht="15" hidden="false" customHeight="false" outlineLevel="0" collapsed="false">
      <c r="A68" s="0" t="s">
        <v>97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101</v>
      </c>
      <c r="B69" s="0" t="s">
        <v>102</v>
      </c>
      <c r="E69" s="100"/>
      <c r="F69" s="100"/>
      <c r="G69" s="100" t="n">
        <f aca="false">VLOOKUP($A61,LossChart!$A$3:$AB$105,14,0)</f>
        <v>392.621031077587</v>
      </c>
      <c r="H69" s="100" t="n">
        <f aca="false">VLOOKUP($A61,LossChart!$A$3:$AB$105,15,0)</f>
        <v>80</v>
      </c>
      <c r="I69" s="100" t="n">
        <f aca="false">VLOOKUP($A61,LossChart!$A$3:$AB$105,16,0)</f>
        <v>482.474652711422</v>
      </c>
      <c r="J69" s="100" t="n">
        <f aca="false">VLOOKUP($A61,LossChart!$A$3:$AB$105,17,0)</f>
        <v>955.095683789009</v>
      </c>
      <c r="K69" s="100"/>
    </row>
    <row r="70" customFormat="false" ht="15" hidden="false" customHeight="false" outlineLevel="0" collapsed="false">
      <c r="A70" s="0" t="s">
        <v>103</v>
      </c>
      <c r="G70" s="0" t="n">
        <f aca="false">G69-G68</f>
        <v>52.0610310775872</v>
      </c>
      <c r="H70" s="0" t="n">
        <f aca="false">H69-H68</f>
        <v>36</v>
      </c>
      <c r="I70" s="0" t="n">
        <f aca="false">I69-I68</f>
        <v>-10.165347288578</v>
      </c>
      <c r="J70" s="0" t="n">
        <f aca="false">J69-J68</f>
        <v>77.8956837890091</v>
      </c>
    </row>
    <row r="72" customFormat="false" ht="45" hidden="false" customHeight="false" outlineLevel="0" collapsed="false">
      <c r="A72" s="21" t="s">
        <v>63</v>
      </c>
      <c r="B72" s="21" t="s">
        <v>92</v>
      </c>
      <c r="C72" s="21" t="s">
        <v>93</v>
      </c>
      <c r="D72" s="94" t="str">
        <f aca="false">FoodDB!$C$1</f>
        <v>Fat
(g)</v>
      </c>
      <c r="E72" s="94" t="str">
        <f aca="false">FoodDB!$D$1</f>
        <v>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104</v>
      </c>
      <c r="C73" s="97" t="n">
        <v>3.3</v>
      </c>
      <c r="D73" s="0" t="n">
        <f aca="false">$C73*VLOOKUP($B73,FoodDB!$A$2:$I$1010,3,0)</f>
        <v>2.64</v>
      </c>
      <c r="E73" s="0" t="n">
        <f aca="false">$C73*VLOOKUP($B73,FoodDB!$A$2:$I$1010,4,0)</f>
        <v>0</v>
      </c>
      <c r="F73" s="0" t="n">
        <f aca="false">$C73*VLOOKUP($B73,FoodDB!$A$2:$I$1010,5,0)</f>
        <v>112.2</v>
      </c>
      <c r="G73" s="0" t="n">
        <f aca="false">$C73*VLOOKUP($B73,FoodDB!$A$2:$I$1010,6,0)</f>
        <v>23.76</v>
      </c>
      <c r="H73" s="0" t="n">
        <f aca="false">$C73*VLOOKUP($B73,FoodDB!$A$2:$I$1010,7,0)</f>
        <v>0</v>
      </c>
      <c r="I73" s="0" t="n">
        <f aca="false">$C73*VLOOKUP($B73,FoodDB!$A$2:$I$1010,8,0)</f>
        <v>448.8</v>
      </c>
      <c r="J73" s="0" t="n">
        <f aca="false">$C73*VLOOKUP($B73,FoodDB!$A$2:$I$1010,9,0)</f>
        <v>472.56</v>
      </c>
    </row>
    <row r="74" customFormat="false" ht="15" hidden="false" customHeight="false" outlineLevel="0" collapsed="false">
      <c r="B74" s="96" t="s">
        <v>95</v>
      </c>
      <c r="C74" s="97" t="n">
        <v>20</v>
      </c>
      <c r="D74" s="0" t="n">
        <f aca="false">$C74*VLOOKUP($B74,FoodDB!$A$2:$I$1010,3,0)</f>
        <v>0</v>
      </c>
      <c r="E74" s="0" t="n">
        <f aca="false">$C74*VLOOKUP($B74,FoodDB!$A$2:$I$1010,4,0)</f>
        <v>12.8571428571429</v>
      </c>
      <c r="F74" s="0" t="n">
        <f aca="false">$C74*VLOOKUP($B74,FoodDB!$A$2:$I$1010,5,0)</f>
        <v>6.42857142857143</v>
      </c>
      <c r="G74" s="0" t="n">
        <f aca="false">$C74*VLOOKUP($B74,FoodDB!$A$2:$I$1010,6,0)</f>
        <v>0</v>
      </c>
      <c r="H74" s="0" t="n">
        <f aca="false">$C74*VLOOKUP($B74,FoodDB!$A$2:$I$1010,7,0)</f>
        <v>51.4285714285714</v>
      </c>
      <c r="I74" s="0" t="n">
        <f aca="false">$C74*VLOOKUP($B74,FoodDB!$A$2:$I$1010,8,0)</f>
        <v>25.7142857142857</v>
      </c>
      <c r="J74" s="0" t="n">
        <f aca="false">$C74*VLOOKUP($B74,FoodDB!$A$2:$I$1010,9,0)</f>
        <v>77.1428571428572</v>
      </c>
    </row>
    <row r="75" customFormat="false" ht="15" hidden="false" customHeight="false" outlineLevel="0" collapsed="false">
      <c r="B75" s="96" t="s">
        <v>106</v>
      </c>
      <c r="C75" s="97" t="n">
        <v>3</v>
      </c>
      <c r="D75" s="0" t="n">
        <f aca="false">$C75*VLOOKUP($B75,FoodDB!$A$2:$I$1010,3,0)</f>
        <v>1.5</v>
      </c>
      <c r="E75" s="0" t="n">
        <f aca="false">$C75*VLOOKUP($B75,FoodDB!$A$2:$I$1010,4,0)</f>
        <v>0</v>
      </c>
      <c r="F75" s="0" t="n">
        <f aca="false">$C75*VLOOKUP($B75,FoodDB!$A$2:$I$1010,5,0)</f>
        <v>0</v>
      </c>
      <c r="G75" s="0" t="n">
        <f aca="false">$C75*VLOOKUP($B75,FoodDB!$A$2:$I$1010,6,0)</f>
        <v>13.5</v>
      </c>
      <c r="H75" s="0" t="n">
        <f aca="false">$C75*VLOOKUP($B75,FoodDB!$A$2:$I$1010,7,0)</f>
        <v>0</v>
      </c>
      <c r="I75" s="0" t="n">
        <f aca="false">$C75*VLOOKUP($B75,FoodDB!$A$2:$I$1010,8,0)</f>
        <v>0</v>
      </c>
      <c r="J75" s="0" t="n">
        <f aca="false">$C75*VLOOKUP($B75,FoodDB!$A$2:$I$1010,9,0)</f>
        <v>13.5</v>
      </c>
    </row>
    <row r="76" customFormat="false" ht="15" hidden="false" customHeight="false" outlineLevel="0" collapsed="false">
      <c r="B76" s="96" t="s">
        <v>99</v>
      </c>
      <c r="C76" s="97" t="n">
        <v>7</v>
      </c>
      <c r="D76" s="0" t="n">
        <f aca="false">$C76*VLOOKUP($B76,FoodDB!$A$2:$I$1010,3,0)</f>
        <v>0</v>
      </c>
      <c r="E76" s="0" t="n">
        <f aca="false">$C76*VLOOKUP($B76,FoodDB!$A$2:$I$1010,4,0)</f>
        <v>7</v>
      </c>
      <c r="F76" s="0" t="n">
        <f aca="false">$C76*VLOOKUP($B76,FoodDB!$A$2:$I$1010,5,0)</f>
        <v>4.2</v>
      </c>
      <c r="G76" s="0" t="n">
        <f aca="false">$C76*VLOOKUP($B76,FoodDB!$A$2:$I$1010,6,0)</f>
        <v>0</v>
      </c>
      <c r="H76" s="0" t="n">
        <f aca="false">$C76*VLOOKUP($B76,FoodDB!$A$2:$I$1010,7,0)</f>
        <v>28</v>
      </c>
      <c r="I76" s="0" t="n">
        <f aca="false">$C76*VLOOKUP($B76,FoodDB!$A$2:$I$1010,8,0)</f>
        <v>16.8</v>
      </c>
      <c r="J76" s="0" t="n">
        <f aca="false">$C76*VLOOKUP($B76,FoodDB!$A$2:$I$1010,9,0)</f>
        <v>44.8</v>
      </c>
    </row>
    <row r="77" customFormat="false" ht="15" hidden="false" customHeight="false" outlineLevel="0" collapsed="false">
      <c r="B77" s="96" t="s">
        <v>108</v>
      </c>
      <c r="C77" s="97" t="n">
        <v>4</v>
      </c>
      <c r="D77" s="0" t="n">
        <f aca="false">$C77*VLOOKUP($B77,FoodDB!$A$2:$I$1010,3,0)</f>
        <v>48</v>
      </c>
      <c r="E77" s="0" t="n">
        <f aca="false">$C77*VLOOKUP($B77,FoodDB!$A$2:$I$1010,4,0)</f>
        <v>0</v>
      </c>
      <c r="F77" s="0" t="n">
        <f aca="false">$C77*VLOOKUP($B77,FoodDB!$A$2:$I$1010,5,0)</f>
        <v>0</v>
      </c>
      <c r="G77" s="0" t="n">
        <f aca="false">$C77*VLOOKUP($B77,FoodDB!$A$2:$I$1010,6,0)</f>
        <v>432</v>
      </c>
      <c r="H77" s="0" t="n">
        <f aca="false">$C77*VLOOKUP($B77,FoodDB!$A$2:$I$1010,7,0)</f>
        <v>0</v>
      </c>
      <c r="I77" s="0" t="n">
        <f aca="false">$C77*VLOOKUP($B77,FoodDB!$A$2:$I$1010,8,0)</f>
        <v>0</v>
      </c>
      <c r="J77" s="0" t="n">
        <f aca="false">$C77*VLOOKUP($B77,FoodDB!$A$2:$I$1010,9,0)</f>
        <v>432</v>
      </c>
    </row>
    <row r="78" customFormat="false" ht="15" hidden="false" customHeight="false" outlineLevel="0" collapsed="false">
      <c r="B78" s="96" t="s">
        <v>107</v>
      </c>
      <c r="C78" s="97" t="n">
        <v>0</v>
      </c>
      <c r="D78" s="0" t="n">
        <f aca="false">$C78*VLOOKUP($B78,FoodDB!$A$2:$I$1010,3,0)</f>
        <v>0</v>
      </c>
      <c r="E78" s="0" t="n">
        <f aca="false">$C78*VLOOKUP($B78,FoodDB!$A$2:$I$1010,4,0)</f>
        <v>0</v>
      </c>
      <c r="F78" s="0" t="n">
        <f aca="false">$C78*VLOOKUP($B78,FoodDB!$A$2:$I$1010,5,0)</f>
        <v>0</v>
      </c>
      <c r="G78" s="0" t="n">
        <f aca="false">$C78*VLOOKUP($B78,FoodDB!$A$2:$I$1010,6,0)</f>
        <v>0</v>
      </c>
      <c r="H78" s="0" t="n">
        <f aca="false">$C78*VLOOKUP($B78,FoodDB!$A$2:$I$1010,7,0)</f>
        <v>0</v>
      </c>
      <c r="I78" s="0" t="n">
        <f aca="false">$C78*VLOOKUP($B78,FoodDB!$A$2:$I$1010,8,0)</f>
        <v>0</v>
      </c>
      <c r="J78" s="0" t="n">
        <f aca="false">$C78*VLOOKUP($B78,FoodDB!$A$2:$I$1010,9,0)</f>
        <v>0</v>
      </c>
    </row>
    <row r="79" customFormat="false" ht="15" hidden="false" customHeight="false" outlineLevel="0" collapsed="false">
      <c r="B79" s="96" t="s">
        <v>107</v>
      </c>
      <c r="C79" s="97" t="n">
        <v>0</v>
      </c>
      <c r="D79" s="0" t="n">
        <f aca="false">$C79*VLOOKUP($B79,FoodDB!$A$2:$I$1010,3,0)</f>
        <v>0</v>
      </c>
      <c r="E79" s="0" t="n">
        <f aca="false">$C79*VLOOKUP($B79,FoodDB!$A$2:$I$1010,4,0)</f>
        <v>0</v>
      </c>
      <c r="F79" s="0" t="n">
        <f aca="false">$C79*VLOOKUP($B79,FoodDB!$A$2:$I$1010,5,0)</f>
        <v>0</v>
      </c>
      <c r="G79" s="0" t="n">
        <f aca="false">$C79*VLOOKUP($B79,FoodDB!$A$2:$I$1010,6,0)</f>
        <v>0</v>
      </c>
      <c r="H79" s="0" t="n">
        <f aca="false">$C79*VLOOKUP($B79,FoodDB!$A$2:$I$1010,7,0)</f>
        <v>0</v>
      </c>
      <c r="I79" s="0" t="n">
        <f aca="false">$C79*VLOOKUP($B79,FoodDB!$A$2:$I$1010,8,0)</f>
        <v>0</v>
      </c>
      <c r="J79" s="0" t="n">
        <f aca="false">$C79*VLOOKUP($B79,FoodDB!$A$2:$I$1010,9,0)</f>
        <v>0</v>
      </c>
    </row>
    <row r="80" customFormat="false" ht="15" hidden="false" customHeight="false" outlineLevel="0" collapsed="false">
      <c r="A80" s="0" t="s">
        <v>97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101</v>
      </c>
      <c r="B81" s="0" t="s">
        <v>102</v>
      </c>
      <c r="E81" s="100"/>
      <c r="F81" s="100"/>
      <c r="G81" s="100" t="n">
        <f aca="false">VLOOKUP($A73,LossChart!$A$3:$AB$105,14,0)</f>
        <v>400.778258535112</v>
      </c>
      <c r="H81" s="100" t="n">
        <f aca="false">VLOOKUP($A73,LossChart!$A$3:$AB$105,15,0)</f>
        <v>80</v>
      </c>
      <c r="I81" s="100" t="n">
        <f aca="false">VLOOKUP($A73,LossChart!$A$3:$AB$105,16,0)</f>
        <v>482.474652711422</v>
      </c>
      <c r="J81" s="100" t="n">
        <f aca="false">VLOOKUP($A73,LossChart!$A$3:$AB$105,17,0)</f>
        <v>963.252911246534</v>
      </c>
      <c r="K81" s="100"/>
    </row>
    <row r="82" customFormat="false" ht="15" hidden="false" customHeight="false" outlineLevel="0" collapsed="false">
      <c r="A82" s="0" t="s">
        <v>103</v>
      </c>
      <c r="G82" s="0" t="n">
        <f aca="false">G81-G80</f>
        <v>-68.4817414648884</v>
      </c>
      <c r="H82" s="0" t="n">
        <f aca="false">H81-H80</f>
        <v>0.571428571428598</v>
      </c>
      <c r="I82" s="0" t="n">
        <f aca="false">I81-I80</f>
        <v>-8.83963300286399</v>
      </c>
      <c r="J82" s="0" t="n">
        <f aca="false">J81-J80</f>
        <v>-76.7499458963264</v>
      </c>
    </row>
    <row r="84" customFormat="false" ht="45" hidden="false" customHeight="false" outlineLevel="0" collapsed="false">
      <c r="A84" s="21" t="s">
        <v>63</v>
      </c>
      <c r="B84" s="21" t="s">
        <v>92</v>
      </c>
      <c r="C84" s="21" t="s">
        <v>93</v>
      </c>
      <c r="D84" s="94" t="str">
        <f aca="false">FoodDB!$C$1</f>
        <v>Fat
(g)</v>
      </c>
      <c r="E84" s="94" t="str">
        <f aca="false">FoodDB!$D$1</f>
        <v>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109</v>
      </c>
      <c r="M84" s="94" t="s">
        <v>110</v>
      </c>
      <c r="N84" s="94" t="s">
        <v>111</v>
      </c>
      <c r="O84" s="94" t="s">
        <v>112</v>
      </c>
      <c r="P84" s="94" t="s">
        <v>113</v>
      </c>
      <c r="Q84" s="94" t="s">
        <v>114</v>
      </c>
      <c r="R84" s="94" t="s">
        <v>115</v>
      </c>
      <c r="S84" s="94" t="s">
        <v>116</v>
      </c>
      <c r="T84" s="94" t="s">
        <v>117</v>
      </c>
      <c r="U84" s="94" t="s">
        <v>118</v>
      </c>
      <c r="V84" s="94" t="s">
        <v>119</v>
      </c>
      <c r="W84" s="94" t="s">
        <v>120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121</v>
      </c>
      <c r="C85" s="97" t="n">
        <v>2</v>
      </c>
      <c r="D85" s="0" t="n">
        <f aca="false">$C85*VLOOKUP($B85,FoodDB!$A$2:$I$1010,3,0)</f>
        <v>36</v>
      </c>
      <c r="E85" s="0" t="n">
        <f aca="false">$C85*VLOOKUP($B85,FoodDB!$A$2:$I$1010,4,0)</f>
        <v>0</v>
      </c>
      <c r="F85" s="0" t="n">
        <f aca="false">$C85*VLOOKUP($B85,FoodDB!$A$2:$I$1010,5,0)</f>
        <v>52</v>
      </c>
      <c r="G85" s="0" t="n">
        <f aca="false">$C85*VLOOKUP($B85,FoodDB!$A$2:$I$1010,6,0)</f>
        <v>324</v>
      </c>
      <c r="H85" s="0" t="n">
        <f aca="false">$C85*VLOOKUP($B85,FoodDB!$A$2:$I$1010,7,0)</f>
        <v>0</v>
      </c>
      <c r="I85" s="0" t="n">
        <f aca="false">$C85*VLOOKUP($B85,FoodDB!$A$2:$I$1010,8,0)</f>
        <v>208</v>
      </c>
      <c r="J85" s="0" t="n">
        <f aca="false">$C85*VLOOKUP($B85,FoodDB!$A$2:$I$1010,9,0)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408.456308115302</v>
      </c>
      <c r="Q85" s="100" t="n">
        <f aca="false">VLOOKUP($A85,LossChart!$A$3:$AB$105,15,0)</f>
        <v>80</v>
      </c>
      <c r="R85" s="100" t="n">
        <f aca="false">VLOOKUP($A85,LossChart!$A$3:$AB$105,16,0)</f>
        <v>482.474652711422</v>
      </c>
      <c r="S85" s="100" t="n">
        <f aca="false">VLOOKUP($A85,LossChart!$A$3:$AB$105,17,0)</f>
        <v>970.930960826724</v>
      </c>
      <c r="T85" s="100" t="n">
        <f aca="false">P85-L85</f>
        <v>-85.4636918846984</v>
      </c>
      <c r="U85" s="100" t="n">
        <f aca="false">Q85-M85</f>
        <v>52</v>
      </c>
      <c r="V85" s="100" t="n">
        <f aca="false">R85-N85</f>
        <v>24.074652711422</v>
      </c>
      <c r="W85" s="100" t="n">
        <f aca="false">S85-O85</f>
        <v>-9.3890391732765</v>
      </c>
    </row>
    <row r="86" customFormat="false" ht="15" hidden="false" customHeight="false" outlineLevel="0" collapsed="false">
      <c r="B86" s="96" t="s">
        <v>122</v>
      </c>
      <c r="C86" s="97" t="n">
        <v>3</v>
      </c>
      <c r="D86" s="0" t="n">
        <f aca="false">$C86*VLOOKUP($B86,FoodDB!$A$2:$I$1010,3,0)</f>
        <v>18</v>
      </c>
      <c r="E86" s="0" t="n">
        <f aca="false">$C86*VLOOKUP($B86,FoodDB!$A$2:$I$1010,4,0)</f>
        <v>0</v>
      </c>
      <c r="F86" s="0" t="n">
        <f aca="false">$C86*VLOOKUP($B86,FoodDB!$A$2:$I$1010,5,0)</f>
        <v>21</v>
      </c>
      <c r="G86" s="0" t="n">
        <f aca="false">$C86*VLOOKUP($B86,FoodDB!$A$2:$I$1010,6,0)</f>
        <v>162</v>
      </c>
      <c r="H86" s="0" t="n">
        <f aca="false">$C86*VLOOKUP($B86,FoodDB!$A$2:$I$1010,7,0)</f>
        <v>0</v>
      </c>
      <c r="I86" s="0" t="n">
        <f aca="false">$C86*VLOOKUP($B86,FoodDB!$A$2:$I$1010,8,0)</f>
        <v>84</v>
      </c>
      <c r="J86" s="0" t="n">
        <f aca="false">$C86*VLOOKUP($B86,FoodDB!$A$2:$I$1010,9,0)</f>
        <v>246</v>
      </c>
    </row>
    <row r="87" customFormat="false" ht="15" hidden="false" customHeight="false" outlineLevel="0" collapsed="false">
      <c r="B87" s="96" t="s">
        <v>104</v>
      </c>
      <c r="C87" s="97" t="n">
        <v>1.1</v>
      </c>
      <c r="D87" s="0" t="n">
        <f aca="false">$C87*VLOOKUP($B87,FoodDB!$A$2:$I$1010,3,0)</f>
        <v>0.88</v>
      </c>
      <c r="E87" s="0" t="n">
        <f aca="false">$C87*VLOOKUP($B87,FoodDB!$A$2:$I$1010,4,0)</f>
        <v>0</v>
      </c>
      <c r="F87" s="0" t="n">
        <f aca="false">$C87*VLOOKUP($B87,FoodDB!$A$2:$I$1010,5,0)</f>
        <v>37.4</v>
      </c>
      <c r="G87" s="0" t="n">
        <f aca="false">$C87*VLOOKUP($B87,FoodDB!$A$2:$I$1010,6,0)</f>
        <v>7.92</v>
      </c>
      <c r="H87" s="0" t="n">
        <f aca="false">$C87*VLOOKUP($B87,FoodDB!$A$2:$I$1010,7,0)</f>
        <v>0</v>
      </c>
      <c r="I87" s="0" t="n">
        <f aca="false">$C87*VLOOKUP($B87,FoodDB!$A$2:$I$1010,8,0)</f>
        <v>149.6</v>
      </c>
      <c r="J87" s="0" t="n">
        <f aca="false">$C87*VLOOKUP($B87,FoodDB!$A$2:$I$1010,9,0)</f>
        <v>157.52</v>
      </c>
    </row>
    <row r="88" customFormat="false" ht="15" hidden="false" customHeight="false" outlineLevel="0" collapsed="false">
      <c r="B88" s="96" t="s">
        <v>99</v>
      </c>
      <c r="C88" s="97" t="n">
        <v>7</v>
      </c>
      <c r="D88" s="0" t="n">
        <f aca="false">$C88*VLOOKUP($B88,FoodDB!$A$2:$I$1010,3,0)</f>
        <v>0</v>
      </c>
      <c r="E88" s="0" t="n">
        <f aca="false">$C88*VLOOKUP($B88,FoodDB!$A$2:$I$1010,4,0)</f>
        <v>7</v>
      </c>
      <c r="F88" s="0" t="n">
        <f aca="false">$C88*VLOOKUP($B88,FoodDB!$A$2:$I$1010,5,0)</f>
        <v>4.2</v>
      </c>
      <c r="G88" s="0" t="n">
        <f aca="false">$C88*VLOOKUP($B88,FoodDB!$A$2:$I$1010,6,0)</f>
        <v>0</v>
      </c>
      <c r="H88" s="0" t="n">
        <f aca="false">$C88*VLOOKUP($B88,FoodDB!$A$2:$I$1010,7,0)</f>
        <v>28</v>
      </c>
      <c r="I88" s="0" t="n">
        <f aca="false">$C88*VLOOKUP($B88,FoodDB!$A$2:$I$1010,8,0)</f>
        <v>16.8</v>
      </c>
      <c r="J88" s="0" t="n">
        <f aca="false">$C88*VLOOKUP($B88,FoodDB!$A$2:$I$1010,9,0)</f>
        <v>44.8</v>
      </c>
    </row>
    <row r="89" customFormat="false" ht="15" hidden="false" customHeight="false" outlineLevel="0" collapsed="false">
      <c r="B89" s="96" t="s">
        <v>107</v>
      </c>
      <c r="C89" s="97" t="n">
        <v>0</v>
      </c>
      <c r="D89" s="0" t="n">
        <f aca="false">$C89*VLOOKUP($B89,FoodDB!$A$2:$I$1010,3,0)</f>
        <v>0</v>
      </c>
      <c r="E89" s="0" t="n">
        <f aca="false">$C89*VLOOKUP($B89,FoodDB!$A$2:$I$1010,4,0)</f>
        <v>0</v>
      </c>
      <c r="F89" s="0" t="n">
        <f aca="false">$C89*VLOOKUP($B89,FoodDB!$A$2:$I$1010,5,0)</f>
        <v>0</v>
      </c>
      <c r="G89" s="0" t="n">
        <f aca="false">$C89*VLOOKUP($B89,FoodDB!$A$2:$I$1010,6,0)</f>
        <v>0</v>
      </c>
      <c r="H89" s="0" t="n">
        <f aca="false">$C89*VLOOKUP($B89,FoodDB!$A$2:$I$1010,7,0)</f>
        <v>0</v>
      </c>
      <c r="I89" s="0" t="n">
        <f aca="false">$C89*VLOOKUP($B89,FoodDB!$A$2:$I$1010,8,0)</f>
        <v>0</v>
      </c>
      <c r="J89" s="0" t="n">
        <f aca="false">$C89*VLOOKUP($B89,FoodDB!$A$2:$I$1010,9,0)</f>
        <v>0</v>
      </c>
    </row>
    <row r="90" customFormat="false" ht="15" hidden="false" customHeight="false" outlineLevel="0" collapsed="false">
      <c r="B90" s="96" t="s">
        <v>107</v>
      </c>
      <c r="C90" s="97" t="n">
        <v>0</v>
      </c>
      <c r="D90" s="0" t="n">
        <f aca="false">$C90*VLOOKUP($B90,FoodDB!$A$2:$I$1010,3,0)</f>
        <v>0</v>
      </c>
      <c r="E90" s="0" t="n">
        <f aca="false">$C90*VLOOKUP($B90,FoodDB!$A$2:$I$1010,4,0)</f>
        <v>0</v>
      </c>
      <c r="F90" s="0" t="n">
        <f aca="false">$C90*VLOOKUP($B90,FoodDB!$A$2:$I$1010,5,0)</f>
        <v>0</v>
      </c>
      <c r="G90" s="0" t="n">
        <f aca="false">$C90*VLOOKUP($B90,FoodDB!$A$2:$I$1010,6,0)</f>
        <v>0</v>
      </c>
      <c r="H90" s="0" t="n">
        <f aca="false">$C90*VLOOKUP($B90,FoodDB!$A$2:$I$1010,7,0)</f>
        <v>0</v>
      </c>
      <c r="I90" s="0" t="n">
        <f aca="false">$C90*VLOOKUP($B90,FoodDB!$A$2:$I$1010,8,0)</f>
        <v>0</v>
      </c>
      <c r="J90" s="0" t="n">
        <f aca="false">$C90*VLOOKUP($B90,FoodDB!$A$2:$I$1010,9,0)</f>
        <v>0</v>
      </c>
    </row>
    <row r="91" customFormat="false" ht="15" hidden="false" customHeight="false" outlineLevel="0" collapsed="false">
      <c r="B91" s="96" t="s">
        <v>107</v>
      </c>
      <c r="C91" s="97" t="n">
        <v>0</v>
      </c>
      <c r="D91" s="0" t="n">
        <f aca="false">$C91*VLOOKUP($B91,FoodDB!$A$2:$I$1010,3,0)</f>
        <v>0</v>
      </c>
      <c r="E91" s="0" t="n">
        <f aca="false">$C91*VLOOKUP($B91,FoodDB!$A$2:$I$1010,4,0)</f>
        <v>0</v>
      </c>
      <c r="F91" s="0" t="n">
        <f aca="false">$C91*VLOOKUP($B91,FoodDB!$A$2:$I$1010,5,0)</f>
        <v>0</v>
      </c>
      <c r="G91" s="0" t="n">
        <f aca="false">$C91*VLOOKUP($B91,FoodDB!$A$2:$I$1010,6,0)</f>
        <v>0</v>
      </c>
      <c r="H91" s="0" t="n">
        <f aca="false">$C91*VLOOKUP($B91,FoodDB!$A$2:$I$1010,7,0)</f>
        <v>0</v>
      </c>
      <c r="I91" s="0" t="n">
        <f aca="false">$C91*VLOOKUP($B91,FoodDB!$A$2:$I$1010,8,0)</f>
        <v>0</v>
      </c>
      <c r="J91" s="0" t="n">
        <f aca="false">$C91*VLOOKUP($B91,FoodDB!$A$2:$I$1010,9,0)</f>
        <v>0</v>
      </c>
    </row>
    <row r="92" customFormat="false" ht="15" hidden="false" customHeight="false" outlineLevel="0" collapsed="false">
      <c r="A92" s="0" t="s">
        <v>97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101</v>
      </c>
      <c r="B93" s="0" t="s">
        <v>102</v>
      </c>
      <c r="E93" s="100"/>
      <c r="F93" s="100"/>
      <c r="G93" s="100" t="n">
        <f aca="false">VLOOKUP($A85,LossChart!$A$3:$AB$105,14,0)</f>
        <v>408.456308115302</v>
      </c>
      <c r="H93" s="100" t="n">
        <f aca="false">VLOOKUP($A85,LossChart!$A$3:$AB$105,15,0)</f>
        <v>80</v>
      </c>
      <c r="I93" s="100" t="n">
        <f aca="false">VLOOKUP($A85,LossChart!$A$3:$AB$105,16,0)</f>
        <v>482.474652711422</v>
      </c>
      <c r="J93" s="100" t="n">
        <f aca="false">VLOOKUP($A85,LossChart!$A$3:$AB$105,17,0)</f>
        <v>970.930960826724</v>
      </c>
      <c r="K93" s="100"/>
    </row>
    <row r="94" customFormat="false" ht="15" hidden="false" customHeight="false" outlineLevel="0" collapsed="false">
      <c r="A94" s="0" t="s">
        <v>103</v>
      </c>
      <c r="G94" s="0" t="n">
        <f aca="false">G93-G92</f>
        <v>-85.4636918846984</v>
      </c>
      <c r="H94" s="0" t="n">
        <f aca="false">H93-H92</f>
        <v>52</v>
      </c>
      <c r="I94" s="0" t="n">
        <f aca="false">I93-I92</f>
        <v>24.074652711422</v>
      </c>
      <c r="J94" s="0" t="n">
        <f aca="false">J93-J92</f>
        <v>-9.3890391732765</v>
      </c>
    </row>
    <row r="96" customFormat="false" ht="60" hidden="false" customHeight="false" outlineLevel="0" collapsed="false">
      <c r="A96" s="21" t="s">
        <v>63</v>
      </c>
      <c r="B96" s="21" t="s">
        <v>92</v>
      </c>
      <c r="C96" s="21" t="s">
        <v>93</v>
      </c>
      <c r="D96" s="94" t="str">
        <f aca="false">FoodDB!$C$1</f>
        <v>Fat
(g)</v>
      </c>
      <c r="E96" s="94" t="str">
        <f aca="false">FoodDB!$D$1</f>
        <v>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109</v>
      </c>
      <c r="M96" s="94" t="s">
        <v>110</v>
      </c>
      <c r="N96" s="94" t="s">
        <v>111</v>
      </c>
      <c r="O96" s="94" t="s">
        <v>112</v>
      </c>
      <c r="P96" s="94" t="s">
        <v>117</v>
      </c>
      <c r="Q96" s="94" t="s">
        <v>118</v>
      </c>
      <c r="R96" s="94" t="s">
        <v>119</v>
      </c>
      <c r="S96" s="94" t="s">
        <v>120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104</v>
      </c>
      <c r="C97" s="97" t="n">
        <v>1.2</v>
      </c>
      <c r="D97" s="0" t="n">
        <f aca="false">$C97*VLOOKUP($B97,FoodDB!$A$2:$I$1010,3,0)</f>
        <v>0.96</v>
      </c>
      <c r="E97" s="0" t="n">
        <f aca="false">$C97*VLOOKUP($B97,FoodDB!$A$2:$I$1010,4,0)</f>
        <v>0</v>
      </c>
      <c r="F97" s="0" t="n">
        <f aca="false">$C97*VLOOKUP($B97,FoodDB!$A$2:$I$1010,5,0)</f>
        <v>40.8</v>
      </c>
      <c r="G97" s="0" t="n">
        <f aca="false">$C97*VLOOKUP($B97,FoodDB!$A$2:$I$1010,6,0)</f>
        <v>8.64</v>
      </c>
      <c r="H97" s="0" t="n">
        <f aca="false">$C97*VLOOKUP($B97,FoodDB!$A$2:$I$1010,7,0)</f>
        <v>0</v>
      </c>
      <c r="I97" s="0" t="n">
        <f aca="false">$C97*VLOOKUP($B97,FoodDB!$A$2:$I$1010,8,0)</f>
        <v>163.2</v>
      </c>
      <c r="J97" s="0" t="n">
        <f aca="false">$C97*VLOOKUP($B97,FoodDB!$A$2:$I$1010,9,0)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14.3034995841406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38.268938425708</v>
      </c>
      <c r="S97" s="100" t="n">
        <f aca="false">VLOOKUP($A97,LossChart!$A$3:$AB$105,17,0)-O97</f>
        <v>52.0010094384196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98</v>
      </c>
      <c r="C98" s="97" t="n">
        <v>4</v>
      </c>
      <c r="D98" s="0" t="n">
        <f aca="false">$C98*VLOOKUP($B98,FoodDB!$A$2:$I$1010,3,0)</f>
        <v>24.72</v>
      </c>
      <c r="E98" s="0" t="n">
        <f aca="false">$C98*VLOOKUP($B98,FoodDB!$A$2:$I$1010,4,0)</f>
        <v>0</v>
      </c>
      <c r="F98" s="0" t="n">
        <f aca="false">$C98*VLOOKUP($B98,FoodDB!$A$2:$I$1010,5,0)</f>
        <v>34.08</v>
      </c>
      <c r="G98" s="0" t="n">
        <f aca="false">$C98*VLOOKUP($B98,FoodDB!$A$2:$I$1010,6,0)</f>
        <v>222.48</v>
      </c>
      <c r="H98" s="0" t="n">
        <f aca="false">$C98*VLOOKUP($B98,FoodDB!$A$2:$I$1010,7,0)</f>
        <v>0</v>
      </c>
      <c r="I98" s="0" t="n">
        <f aca="false">$C98*VLOOKUP($B98,FoodDB!$A$2:$I$1010,8,0)</f>
        <v>136.32</v>
      </c>
      <c r="J98" s="0" t="n">
        <f aca="false">$C98*VLOOKUP($B98,FoodDB!$A$2:$I$1010,9,0)</f>
        <v>358.8</v>
      </c>
    </row>
    <row r="99" customFormat="false" ht="15" hidden="false" customHeight="false" outlineLevel="0" collapsed="false">
      <c r="B99" s="96" t="s">
        <v>99</v>
      </c>
      <c r="C99" s="97" t="n">
        <v>7</v>
      </c>
      <c r="D99" s="0" t="n">
        <f aca="false">$C99*VLOOKUP($B99,FoodDB!$A$2:$I$1010,3,0)</f>
        <v>0</v>
      </c>
      <c r="E99" s="0" t="n">
        <f aca="false">$C99*VLOOKUP($B99,FoodDB!$A$2:$I$1010,4,0)</f>
        <v>7</v>
      </c>
      <c r="F99" s="0" t="n">
        <f aca="false">$C99*VLOOKUP($B99,FoodDB!$A$2:$I$1010,5,0)</f>
        <v>4.2</v>
      </c>
      <c r="G99" s="0" t="n">
        <f aca="false">$C99*VLOOKUP($B99,FoodDB!$A$2:$I$1010,6,0)</f>
        <v>0</v>
      </c>
      <c r="H99" s="0" t="n">
        <f aca="false">$C99*VLOOKUP($B99,FoodDB!$A$2:$I$1010,7,0)</f>
        <v>28</v>
      </c>
      <c r="I99" s="0" t="n">
        <f aca="false">$C99*VLOOKUP($B99,FoodDB!$A$2:$I$1010,8,0)</f>
        <v>16.8</v>
      </c>
      <c r="J99" s="0" t="n">
        <f aca="false">$C99*VLOOKUP($B99,FoodDB!$A$2:$I$1010,9,0)</f>
        <v>44.8</v>
      </c>
    </row>
    <row r="100" customFormat="false" ht="15" hidden="false" customHeight="false" outlineLevel="0" collapsed="false">
      <c r="B100" s="96" t="s">
        <v>96</v>
      </c>
      <c r="C100" s="97" t="n">
        <v>2</v>
      </c>
      <c r="D100" s="0" t="n">
        <f aca="false">$C100*VLOOKUP($B100,FoodDB!$A$2:$I$1010,3,0)</f>
        <v>18</v>
      </c>
      <c r="E100" s="0" t="n">
        <f aca="false">$C100*VLOOKUP($B100,FoodDB!$A$2:$I$1010,4,0)</f>
        <v>4</v>
      </c>
      <c r="F100" s="0" t="n">
        <f aca="false">$C100*VLOOKUP($B100,FoodDB!$A$2:$I$1010,5,0)</f>
        <v>9.4</v>
      </c>
      <c r="G100" s="0" t="n">
        <f aca="false">$C100*VLOOKUP($B100,FoodDB!$A$2:$I$1010,6,0)</f>
        <v>162</v>
      </c>
      <c r="H100" s="0" t="n">
        <f aca="false">$C100*VLOOKUP($B100,FoodDB!$A$2:$I$1010,7,0)</f>
        <v>16</v>
      </c>
      <c r="I100" s="0" t="n">
        <f aca="false">$C100*VLOOKUP($B100,FoodDB!$A$2:$I$1010,8,0)</f>
        <v>37.6</v>
      </c>
      <c r="J100" s="0" t="n">
        <f aca="false">$C100*VLOOKUP($B100,FoodDB!$A$2:$I$1010,9,0)</f>
        <v>215.6</v>
      </c>
    </row>
    <row r="101" customFormat="false" ht="15" hidden="false" customHeight="false" outlineLevel="0" collapsed="false">
      <c r="B101" s="96" t="s">
        <v>95</v>
      </c>
      <c r="C101" s="97" t="n">
        <v>8</v>
      </c>
      <c r="D101" s="0" t="n">
        <f aca="false">$C101*VLOOKUP($B101,FoodDB!$A$2:$I$1010,3,0)</f>
        <v>0</v>
      </c>
      <c r="E101" s="0" t="n">
        <f aca="false">$C101*VLOOKUP($B101,FoodDB!$A$2:$I$1010,4,0)</f>
        <v>5.14285714285714</v>
      </c>
      <c r="F101" s="0" t="n">
        <f aca="false">$C101*VLOOKUP($B101,FoodDB!$A$2:$I$1010,5,0)</f>
        <v>2.57142857142857</v>
      </c>
      <c r="G101" s="0" t="n">
        <f aca="false">$C101*VLOOKUP($B101,FoodDB!$A$2:$I$1010,6,0)</f>
        <v>0</v>
      </c>
      <c r="H101" s="0" t="n">
        <f aca="false">$C101*VLOOKUP($B101,FoodDB!$A$2:$I$1010,7,0)</f>
        <v>20.5714285714286</v>
      </c>
      <c r="I101" s="0" t="n">
        <f aca="false">$C101*VLOOKUP($B101,FoodDB!$A$2:$I$1010,8,0)</f>
        <v>10.2857142857143</v>
      </c>
      <c r="J101" s="0" t="n">
        <f aca="false">$C101*VLOOKUP($B101,FoodDB!$A$2:$I$1010,9,0)</f>
        <v>30.8571428571429</v>
      </c>
    </row>
    <row r="102" customFormat="false" ht="15" hidden="false" customHeight="false" outlineLevel="0" collapsed="false">
      <c r="B102" s="96" t="s">
        <v>123</v>
      </c>
      <c r="C102" s="97" t="n">
        <v>2</v>
      </c>
      <c r="D102" s="0" t="n">
        <f aca="false">$C102*VLOOKUP($B102,FoodDB!$A$2:$I$1010,3,0)</f>
        <v>1</v>
      </c>
      <c r="E102" s="0" t="n">
        <f aca="false">$C102*VLOOKUP($B102,FoodDB!$A$2:$I$1010,4,0)</f>
        <v>4</v>
      </c>
      <c r="F102" s="0" t="n">
        <f aca="false">$C102*VLOOKUP($B102,FoodDB!$A$2:$I$1010,5,0)</f>
        <v>20</v>
      </c>
      <c r="G102" s="0" t="n">
        <f aca="false">$C102*VLOOKUP($B102,FoodDB!$A$2:$I$1010,6,0)</f>
        <v>9</v>
      </c>
      <c r="H102" s="0" t="n">
        <f aca="false">$C102*VLOOKUP($B102,FoodDB!$A$2:$I$1010,7,0)</f>
        <v>16</v>
      </c>
      <c r="I102" s="0" t="n">
        <f aca="false">$C102*VLOOKUP($B102,FoodDB!$A$2:$I$1010,8,0)</f>
        <v>80</v>
      </c>
      <c r="J102" s="0" t="n">
        <f aca="false">$C102*VLOOKUP($B102,FoodDB!$A$2:$I$1010,9,0)</f>
        <v>105</v>
      </c>
    </row>
    <row r="103" customFormat="false" ht="15" hidden="false" customHeight="false" outlineLevel="0" collapsed="false">
      <c r="B103" s="96" t="s">
        <v>107</v>
      </c>
      <c r="C103" s="97" t="n">
        <v>0</v>
      </c>
      <c r="D103" s="0" t="n">
        <f aca="false">$C103*VLOOKUP($B103,FoodDB!$A$2:$I$1010,3,0)</f>
        <v>0</v>
      </c>
      <c r="E103" s="0" t="n">
        <f aca="false">$C103*VLOOKUP($B103,FoodDB!$A$2:$I$1010,4,0)</f>
        <v>0</v>
      </c>
      <c r="F103" s="0" t="n">
        <f aca="false">$C103*VLOOKUP($B103,FoodDB!$A$2:$I$1010,5,0)</f>
        <v>0</v>
      </c>
      <c r="G103" s="0" t="n">
        <f aca="false">$C103*VLOOKUP($B103,FoodDB!$A$2:$I$1010,6,0)</f>
        <v>0</v>
      </c>
      <c r="H103" s="0" t="n">
        <f aca="false">$C103*VLOOKUP($B103,FoodDB!$A$2:$I$1010,7,0)</f>
        <v>0</v>
      </c>
      <c r="I103" s="0" t="n">
        <f aca="false">$C103*VLOOKUP($B103,FoodDB!$A$2:$I$1010,8,0)</f>
        <v>0</v>
      </c>
      <c r="J103" s="0" t="n">
        <f aca="false">$C103*VLOOKUP($B103,FoodDB!$A$2:$I$1010,9,0)</f>
        <v>0</v>
      </c>
    </row>
    <row r="104" customFormat="false" ht="15" hidden="false" customHeight="false" outlineLevel="0" collapsed="false">
      <c r="A104" s="0" t="s">
        <v>97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101</v>
      </c>
      <c r="B105" s="0" t="s">
        <v>102</v>
      </c>
      <c r="E105" s="100"/>
      <c r="F105" s="100"/>
      <c r="G105" s="100" t="n">
        <f aca="false">VLOOKUP($A97,LossChart!$A$3:$AB$105,14,0)</f>
        <v>416.423499584141</v>
      </c>
      <c r="H105" s="100" t="n">
        <f aca="false">VLOOKUP($A97,LossChart!$A$3:$AB$105,15,0)</f>
        <v>80</v>
      </c>
      <c r="I105" s="100" t="n">
        <f aca="false">VLOOKUP($A97,LossChart!$A$3:$AB$105,16,0)</f>
        <v>482.474652711422</v>
      </c>
      <c r="J105" s="100" t="n">
        <f aca="false">VLOOKUP($A97,LossChart!$A$3:$AB$105,17,0)</f>
        <v>978.898152295563</v>
      </c>
      <c r="K105" s="100"/>
    </row>
    <row r="106" customFormat="false" ht="15" hidden="false" customHeight="false" outlineLevel="0" collapsed="false">
      <c r="A106" s="0" t="s">
        <v>103</v>
      </c>
      <c r="G106" s="0" t="n">
        <f aca="false">G105-G104</f>
        <v>14.3034995841406</v>
      </c>
      <c r="H106" s="0" t="n">
        <f aca="false">H105-H104</f>
        <v>-0.571428571428598</v>
      </c>
      <c r="I106" s="0" t="n">
        <f aca="false">I105-I104</f>
        <v>38.268938425708</v>
      </c>
      <c r="J106" s="0" t="n">
        <f aca="false">J105-J104</f>
        <v>52.0010094384196</v>
      </c>
    </row>
    <row r="108" customFormat="false" ht="60" hidden="false" customHeight="false" outlineLevel="0" collapsed="false">
      <c r="A108" s="21" t="s">
        <v>63</v>
      </c>
      <c r="B108" s="21" t="s">
        <v>92</v>
      </c>
      <c r="C108" s="21" t="s">
        <v>93</v>
      </c>
      <c r="D108" s="94" t="str">
        <f aca="false">FoodDB!$C$1</f>
        <v>Fat
(g)</v>
      </c>
      <c r="E108" s="94" t="str">
        <f aca="false">FoodDB!$D$1</f>
        <v>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109</v>
      </c>
      <c r="M108" s="94" t="s">
        <v>110</v>
      </c>
      <c r="N108" s="94" t="s">
        <v>111</v>
      </c>
      <c r="O108" s="94" t="s">
        <v>112</v>
      </c>
      <c r="P108" s="94" t="s">
        <v>117</v>
      </c>
      <c r="Q108" s="94" t="s">
        <v>118</v>
      </c>
      <c r="R108" s="94" t="s">
        <v>119</v>
      </c>
      <c r="S108" s="94" t="s">
        <v>120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94</v>
      </c>
      <c r="C109" s="97" t="n">
        <v>1</v>
      </c>
      <c r="D109" s="0" t="n">
        <f aca="false">$C109*VLOOKUP($B109,FoodDB!$A$2:$I$1010,3,0)</f>
        <v>0.5</v>
      </c>
      <c r="E109" s="0" t="n">
        <f aca="false">$C109*VLOOKUP($B109,FoodDB!$A$2:$I$1010,4,0)</f>
        <v>0</v>
      </c>
      <c r="F109" s="0" t="n">
        <f aca="false">$C109*VLOOKUP($B109,FoodDB!$A$2:$I$1010,5,0)</f>
        <v>50</v>
      </c>
      <c r="G109" s="0" t="n">
        <f aca="false">$C109*VLOOKUP($B109,FoodDB!$A$2:$I$1010,6,0)</f>
        <v>4.5</v>
      </c>
      <c r="H109" s="0" t="n">
        <f aca="false">$C109*VLOOKUP($B109,FoodDB!$A$2:$I$1010,7,0)</f>
        <v>0</v>
      </c>
      <c r="I109" s="0" t="n">
        <f aca="false">$C109*VLOOKUP($B109,FoodDB!$A$2:$I$1010,8,0)</f>
        <v>200</v>
      </c>
      <c r="J109" s="0" t="n">
        <f aca="false">$C109*VLOOKUP($B109,FoodDB!$A$2:$I$1010,9,0)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-38.2300948222505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-15.811061574292</v>
      </c>
      <c r="S109" s="100" t="n">
        <f aca="false">VLOOKUP($A109,LossChart!$A$3:$AB$105,17,0)-O109</f>
        <v>-26.6125849679685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98</v>
      </c>
      <c r="C110" s="97" t="n">
        <v>5</v>
      </c>
      <c r="D110" s="0" t="n">
        <f aca="false">$C110*VLOOKUP($B110,FoodDB!$A$2:$I$1010,3,0)</f>
        <v>30.9</v>
      </c>
      <c r="E110" s="0" t="n">
        <f aca="false">$C110*VLOOKUP($B110,FoodDB!$A$2:$I$1010,4,0)</f>
        <v>0</v>
      </c>
      <c r="F110" s="0" t="n">
        <f aca="false">$C110*VLOOKUP($B110,FoodDB!$A$2:$I$1010,5,0)</f>
        <v>42.6</v>
      </c>
      <c r="G110" s="0" t="n">
        <f aca="false">$C110*VLOOKUP($B110,FoodDB!$A$2:$I$1010,6,0)</f>
        <v>278.1</v>
      </c>
      <c r="H110" s="0" t="n">
        <f aca="false">$C110*VLOOKUP($B110,FoodDB!$A$2:$I$1010,7,0)</f>
        <v>0</v>
      </c>
      <c r="I110" s="0" t="n">
        <f aca="false">$C110*VLOOKUP($B110,FoodDB!$A$2:$I$1010,8,0)</f>
        <v>170.4</v>
      </c>
      <c r="J110" s="0" t="n">
        <f aca="false">$C110*VLOOKUP($B110,FoodDB!$A$2:$I$1010,9,0)</f>
        <v>448.5</v>
      </c>
    </row>
    <row r="111" customFormat="false" ht="15" hidden="false" customHeight="false" outlineLevel="0" collapsed="false">
      <c r="B111" s="96" t="s">
        <v>106</v>
      </c>
      <c r="C111" s="97" t="n">
        <v>2</v>
      </c>
      <c r="D111" s="0" t="n">
        <f aca="false">$C111*VLOOKUP($B111,FoodDB!$A$2:$I$1010,3,0)</f>
        <v>1</v>
      </c>
      <c r="E111" s="0" t="n">
        <f aca="false">$C111*VLOOKUP($B111,FoodDB!$A$2:$I$1010,4,0)</f>
        <v>0</v>
      </c>
      <c r="F111" s="0" t="n">
        <f aca="false">$C111*VLOOKUP($B111,FoodDB!$A$2:$I$1010,5,0)</f>
        <v>0</v>
      </c>
      <c r="G111" s="0" t="n">
        <f aca="false">$C111*VLOOKUP($B111,FoodDB!$A$2:$I$1010,6,0)</f>
        <v>9</v>
      </c>
      <c r="H111" s="0" t="n">
        <f aca="false">$C111*VLOOKUP($B111,FoodDB!$A$2:$I$1010,7,0)</f>
        <v>0</v>
      </c>
      <c r="I111" s="0" t="n">
        <f aca="false">$C111*VLOOKUP($B111,FoodDB!$A$2:$I$1010,8,0)</f>
        <v>0</v>
      </c>
      <c r="J111" s="0" t="n">
        <f aca="false">$C111*VLOOKUP($B111,FoodDB!$A$2:$I$1010,9,0)</f>
        <v>9</v>
      </c>
    </row>
    <row r="112" customFormat="false" ht="15" hidden="false" customHeight="false" outlineLevel="0" collapsed="false">
      <c r="B112" s="96" t="s">
        <v>123</v>
      </c>
      <c r="C112" s="97" t="n">
        <v>2</v>
      </c>
      <c r="D112" s="0" t="n">
        <f aca="false">$C112*VLOOKUP($B112,FoodDB!$A$2:$I$1010,3,0)</f>
        <v>1</v>
      </c>
      <c r="E112" s="0" t="n">
        <f aca="false">$C112*VLOOKUP($B112,FoodDB!$A$2:$I$1010,4,0)</f>
        <v>4</v>
      </c>
      <c r="F112" s="0" t="n">
        <f aca="false">$C112*VLOOKUP($B112,FoodDB!$A$2:$I$1010,5,0)</f>
        <v>20</v>
      </c>
      <c r="G112" s="0" t="n">
        <f aca="false">$C112*VLOOKUP($B112,FoodDB!$A$2:$I$1010,6,0)</f>
        <v>9</v>
      </c>
      <c r="H112" s="0" t="n">
        <f aca="false">$C112*VLOOKUP($B112,FoodDB!$A$2:$I$1010,7,0)</f>
        <v>16</v>
      </c>
      <c r="I112" s="0" t="n">
        <f aca="false">$C112*VLOOKUP($B112,FoodDB!$A$2:$I$1010,8,0)</f>
        <v>80</v>
      </c>
      <c r="J112" s="0" t="n">
        <f aca="false">$C112*VLOOKUP($B112,FoodDB!$A$2:$I$1010,9,0)</f>
        <v>105</v>
      </c>
    </row>
    <row r="113" customFormat="false" ht="15" hidden="false" customHeight="false" outlineLevel="0" collapsed="false">
      <c r="B113" s="96" t="s">
        <v>95</v>
      </c>
      <c r="C113" s="97" t="n">
        <v>8</v>
      </c>
      <c r="D113" s="0" t="n">
        <f aca="false">$C113*VLOOKUP($B113,FoodDB!$A$2:$I$1010,3,0)</f>
        <v>0</v>
      </c>
      <c r="E113" s="0" t="n">
        <f aca="false">$C113*VLOOKUP($B113,FoodDB!$A$2:$I$1010,4,0)</f>
        <v>5.14285714285714</v>
      </c>
      <c r="F113" s="0" t="n">
        <f aca="false">$C113*VLOOKUP($B113,FoodDB!$A$2:$I$1010,5,0)</f>
        <v>2.57142857142857</v>
      </c>
      <c r="G113" s="0" t="n">
        <f aca="false">$C113*VLOOKUP($B113,FoodDB!$A$2:$I$1010,6,0)</f>
        <v>0</v>
      </c>
      <c r="H113" s="0" t="n">
        <f aca="false">$C113*VLOOKUP($B113,FoodDB!$A$2:$I$1010,7,0)</f>
        <v>20.5714285714286</v>
      </c>
      <c r="I113" s="0" t="n">
        <f aca="false">$C113*VLOOKUP($B113,FoodDB!$A$2:$I$1010,8,0)</f>
        <v>10.2857142857143</v>
      </c>
      <c r="J113" s="0" t="n">
        <f aca="false">$C113*VLOOKUP($B113,FoodDB!$A$2:$I$1010,9,0)</f>
        <v>30.8571428571429</v>
      </c>
    </row>
    <row r="114" customFormat="false" ht="15" hidden="false" customHeight="false" outlineLevel="0" collapsed="false">
      <c r="B114" s="96" t="s">
        <v>96</v>
      </c>
      <c r="C114" s="97" t="n">
        <v>2</v>
      </c>
      <c r="D114" s="0" t="n">
        <f aca="false">$C114*VLOOKUP($B114,FoodDB!$A$2:$I$1010,3,0)</f>
        <v>18</v>
      </c>
      <c r="E114" s="0" t="n">
        <f aca="false">$C114*VLOOKUP($B114,FoodDB!$A$2:$I$1010,4,0)</f>
        <v>4</v>
      </c>
      <c r="F114" s="0" t="n">
        <f aca="false">$C114*VLOOKUP($B114,FoodDB!$A$2:$I$1010,5,0)</f>
        <v>9.4</v>
      </c>
      <c r="G114" s="0" t="n">
        <f aca="false">$C114*VLOOKUP($B114,FoodDB!$A$2:$I$1010,6,0)</f>
        <v>162</v>
      </c>
      <c r="H114" s="0" t="n">
        <f aca="false">$C114*VLOOKUP($B114,FoodDB!$A$2:$I$1010,7,0)</f>
        <v>16</v>
      </c>
      <c r="I114" s="0" t="n">
        <f aca="false">$C114*VLOOKUP($B114,FoodDB!$A$2:$I$1010,8,0)</f>
        <v>37.6</v>
      </c>
      <c r="J114" s="0" t="n">
        <f aca="false">$C114*VLOOKUP($B114,FoodDB!$A$2:$I$1010,9,0)</f>
        <v>215.6</v>
      </c>
    </row>
    <row r="115" customFormat="false" ht="15" hidden="false" customHeight="false" outlineLevel="0" collapsed="false">
      <c r="B115" s="96" t="s">
        <v>107</v>
      </c>
      <c r="C115" s="97" t="n">
        <v>0</v>
      </c>
      <c r="D115" s="0" t="n">
        <f aca="false">$C115*VLOOKUP($B115,FoodDB!$A$2:$I$1010,3,0)</f>
        <v>0</v>
      </c>
      <c r="E115" s="0" t="n">
        <f aca="false">$C115*VLOOKUP($B115,FoodDB!$A$2:$I$1010,4,0)</f>
        <v>0</v>
      </c>
      <c r="F115" s="0" t="n">
        <f aca="false">$C115*VLOOKUP($B115,FoodDB!$A$2:$I$1010,5,0)</f>
        <v>0</v>
      </c>
      <c r="G115" s="0" t="n">
        <f aca="false">$C115*VLOOKUP($B115,FoodDB!$A$2:$I$1010,6,0)</f>
        <v>0</v>
      </c>
      <c r="H115" s="0" t="n">
        <f aca="false">$C115*VLOOKUP($B115,FoodDB!$A$2:$I$1010,7,0)</f>
        <v>0</v>
      </c>
      <c r="I115" s="0" t="n">
        <f aca="false">$C115*VLOOKUP($B115,FoodDB!$A$2:$I$1010,8,0)</f>
        <v>0</v>
      </c>
      <c r="J115" s="0" t="n">
        <f aca="false">$C115*VLOOKUP($B115,FoodDB!$A$2:$I$1010,9,0)</f>
        <v>0</v>
      </c>
    </row>
    <row r="116" customFormat="false" ht="15" hidden="false" customHeight="false" outlineLevel="0" collapsed="false">
      <c r="A116" s="0" t="s">
        <v>97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101</v>
      </c>
      <c r="B117" s="0" t="s">
        <v>102</v>
      </c>
      <c r="E117" s="100"/>
      <c r="F117" s="100"/>
      <c r="G117" s="100" t="n">
        <f aca="false">VLOOKUP($A109,LossChart!$A$3:$AB$105,14,0)</f>
        <v>424.369905177749</v>
      </c>
      <c r="H117" s="100" t="n">
        <f aca="false">VLOOKUP($A109,LossChart!$A$3:$AB$105,15,0)</f>
        <v>80</v>
      </c>
      <c r="I117" s="100" t="n">
        <f aca="false">VLOOKUP($A109,LossChart!$A$3:$AB$105,16,0)</f>
        <v>482.474652711422</v>
      </c>
      <c r="J117" s="100" t="n">
        <f aca="false">VLOOKUP($A109,LossChart!$A$3:$AB$105,17,0)</f>
        <v>986.844557889171</v>
      </c>
      <c r="K117" s="100"/>
    </row>
    <row r="118" customFormat="false" ht="15" hidden="false" customHeight="false" outlineLevel="0" collapsed="false">
      <c r="A118" s="0" t="s">
        <v>103</v>
      </c>
      <c r="G118" s="0" t="n">
        <f aca="false">G117-G116</f>
        <v>-38.2300948222505</v>
      </c>
      <c r="H118" s="0" t="n">
        <f aca="false">H117-H116</f>
        <v>27.4285714285714</v>
      </c>
      <c r="I118" s="0" t="n">
        <f aca="false">I117-I116</f>
        <v>-15.811061574292</v>
      </c>
      <c r="J118" s="0" t="n">
        <f aca="false">J117-J116</f>
        <v>-26.6125849679685</v>
      </c>
    </row>
    <row r="120" customFormat="false" ht="60" hidden="false" customHeight="false" outlineLevel="0" collapsed="false">
      <c r="A120" s="21" t="s">
        <v>63</v>
      </c>
      <c r="B120" s="21" t="s">
        <v>92</v>
      </c>
      <c r="C120" s="21" t="s">
        <v>93</v>
      </c>
      <c r="D120" s="94" t="str">
        <f aca="false">FoodDB!$C$1</f>
        <v>Fat
(g)</v>
      </c>
      <c r="E120" s="94" t="str">
        <f aca="false">FoodDB!$D$1</f>
        <v>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109</v>
      </c>
      <c r="M120" s="94" t="s">
        <v>110</v>
      </c>
      <c r="N120" s="94" t="s">
        <v>111</v>
      </c>
      <c r="O120" s="94" t="s">
        <v>112</v>
      </c>
      <c r="P120" s="94" t="s">
        <v>117</v>
      </c>
      <c r="Q120" s="94" t="s">
        <v>118</v>
      </c>
      <c r="R120" s="94" t="s">
        <v>119</v>
      </c>
      <c r="S120" s="94" t="s">
        <v>120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124</v>
      </c>
      <c r="C121" s="97" t="n">
        <v>2</v>
      </c>
      <c r="D121" s="0" t="n">
        <f aca="false">$C121*VLOOKUP($B121,FoodDB!$A$2:$I$1010,3,0)</f>
        <v>3</v>
      </c>
      <c r="E121" s="0" t="n">
        <f aca="false">$C121*VLOOKUP($B121,FoodDB!$A$2:$I$1010,4,0)</f>
        <v>6</v>
      </c>
      <c r="F121" s="0" t="n">
        <f aca="false">$C121*VLOOKUP($B121,FoodDB!$A$2:$I$1010,5,0)</f>
        <v>50</v>
      </c>
      <c r="G121" s="0" t="n">
        <f aca="false">$C121*VLOOKUP($B121,FoodDB!$A$2:$I$1010,6,0)</f>
        <v>27</v>
      </c>
      <c r="H121" s="0" t="n">
        <f aca="false">$C121*VLOOKUP($B121,FoodDB!$A$2:$I$1010,7,0)</f>
        <v>24</v>
      </c>
      <c r="I121" s="0" t="n">
        <f aca="false">$C121*VLOOKUP($B121,FoodDB!$A$2:$I$1010,8,0)</f>
        <v>200</v>
      </c>
      <c r="J121" s="0" t="n">
        <f aca="false">$C121*VLOOKUP($B121,FoodDB!$A$2:$I$1010,9,0)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-37.2451715812449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-35.811061574292</v>
      </c>
      <c r="S121" s="100" t="n">
        <f aca="false">VLOOKUP($A121,LossChart!$A$3:$AB$105,17,0)-O121</f>
        <v>-53.627661726963</v>
      </c>
    </row>
    <row r="122" customFormat="false" ht="15" hidden="false" customHeight="false" outlineLevel="0" collapsed="false">
      <c r="B122" s="96" t="s">
        <v>94</v>
      </c>
      <c r="C122" s="97" t="n">
        <v>0.5</v>
      </c>
      <c r="D122" s="0" t="n">
        <f aca="false">$C122*VLOOKUP($B122,FoodDB!$A$2:$I$1010,3,0)</f>
        <v>0.25</v>
      </c>
      <c r="E122" s="0" t="n">
        <f aca="false">$C122*VLOOKUP($B122,FoodDB!$A$2:$I$1010,4,0)</f>
        <v>0</v>
      </c>
      <c r="F122" s="0" t="n">
        <f aca="false">$C122*VLOOKUP($B122,FoodDB!$A$2:$I$1010,5,0)</f>
        <v>25</v>
      </c>
      <c r="G122" s="0" t="n">
        <f aca="false">$C122*VLOOKUP($B122,FoodDB!$A$2:$I$1010,6,0)</f>
        <v>2.25</v>
      </c>
      <c r="H122" s="0" t="n">
        <f aca="false">$C122*VLOOKUP($B122,FoodDB!$A$2:$I$1010,7,0)</f>
        <v>0</v>
      </c>
      <c r="I122" s="0" t="n">
        <f aca="false">$C122*VLOOKUP($B122,FoodDB!$A$2:$I$1010,8,0)</f>
        <v>100</v>
      </c>
      <c r="J122" s="0" t="n">
        <f aca="false">$C122*VLOOKUP($B122,FoodDB!$A$2:$I$1010,9,0)</f>
        <v>102.25</v>
      </c>
    </row>
    <row r="123" customFormat="false" ht="15" hidden="false" customHeight="false" outlineLevel="0" collapsed="false">
      <c r="B123" s="96" t="s">
        <v>98</v>
      </c>
      <c r="C123" s="97" t="n">
        <v>5</v>
      </c>
      <c r="D123" s="0" t="n">
        <f aca="false">$C123*VLOOKUP($B123,FoodDB!$A$2:$I$1010,3,0)</f>
        <v>30.9</v>
      </c>
      <c r="E123" s="0" t="n">
        <f aca="false">$C123*VLOOKUP($B123,FoodDB!$A$2:$I$1010,4,0)</f>
        <v>0</v>
      </c>
      <c r="F123" s="0" t="n">
        <f aca="false">$C123*VLOOKUP($B123,FoodDB!$A$2:$I$1010,5,0)</f>
        <v>42.6</v>
      </c>
      <c r="G123" s="0" t="n">
        <f aca="false">$C123*VLOOKUP($B123,FoodDB!$A$2:$I$1010,6,0)</f>
        <v>278.1</v>
      </c>
      <c r="H123" s="0" t="n">
        <f aca="false">$C123*VLOOKUP($B123,FoodDB!$A$2:$I$1010,7,0)</f>
        <v>0</v>
      </c>
      <c r="I123" s="0" t="n">
        <f aca="false">$C123*VLOOKUP($B123,FoodDB!$A$2:$I$1010,8,0)</f>
        <v>170.4</v>
      </c>
      <c r="J123" s="0" t="n">
        <f aca="false">$C123*VLOOKUP($B123,FoodDB!$A$2:$I$1010,9,0)</f>
        <v>448.5</v>
      </c>
    </row>
    <row r="124" customFormat="false" ht="15" hidden="false" customHeight="false" outlineLevel="0" collapsed="false">
      <c r="B124" s="96" t="s">
        <v>95</v>
      </c>
      <c r="C124" s="97" t="n">
        <v>8</v>
      </c>
      <c r="D124" s="0" t="n">
        <f aca="false">$C124*VLOOKUP($B124,FoodDB!$A$2:$I$1010,3,0)</f>
        <v>0</v>
      </c>
      <c r="E124" s="0" t="n">
        <f aca="false">$C124*VLOOKUP($B124,FoodDB!$A$2:$I$1010,4,0)</f>
        <v>5.14285714285714</v>
      </c>
      <c r="F124" s="0" t="n">
        <f aca="false">$C124*VLOOKUP($B124,FoodDB!$A$2:$I$1010,5,0)</f>
        <v>2.57142857142857</v>
      </c>
      <c r="G124" s="0" t="n">
        <f aca="false">$C124*VLOOKUP($B124,FoodDB!$A$2:$I$1010,6,0)</f>
        <v>0</v>
      </c>
      <c r="H124" s="0" t="n">
        <f aca="false">$C124*VLOOKUP($B124,FoodDB!$A$2:$I$1010,7,0)</f>
        <v>20.5714285714286</v>
      </c>
      <c r="I124" s="0" t="n">
        <f aca="false">$C124*VLOOKUP($B124,FoodDB!$A$2:$I$1010,8,0)</f>
        <v>10.2857142857143</v>
      </c>
      <c r="J124" s="0" t="n">
        <f aca="false">$C124*VLOOKUP($B124,FoodDB!$A$2:$I$1010,9,0)</f>
        <v>30.8571428571429</v>
      </c>
    </row>
    <row r="125" customFormat="false" ht="15" hidden="false" customHeight="false" outlineLevel="0" collapsed="false">
      <c r="B125" s="96" t="s">
        <v>96</v>
      </c>
      <c r="C125" s="97" t="n">
        <v>2</v>
      </c>
      <c r="D125" s="0" t="n">
        <f aca="false">$C125*VLOOKUP($B125,FoodDB!$A$2:$I$1010,3,0)</f>
        <v>18</v>
      </c>
      <c r="E125" s="0" t="n">
        <f aca="false">$C125*VLOOKUP($B125,FoodDB!$A$2:$I$1010,4,0)</f>
        <v>4</v>
      </c>
      <c r="F125" s="0" t="n">
        <f aca="false">$C125*VLOOKUP($B125,FoodDB!$A$2:$I$1010,5,0)</f>
        <v>9.4</v>
      </c>
      <c r="G125" s="0" t="n">
        <f aca="false">$C125*VLOOKUP($B125,FoodDB!$A$2:$I$1010,6,0)</f>
        <v>162</v>
      </c>
      <c r="H125" s="0" t="n">
        <f aca="false">$C125*VLOOKUP($B125,FoodDB!$A$2:$I$1010,7,0)</f>
        <v>16</v>
      </c>
      <c r="I125" s="0" t="n">
        <f aca="false">$C125*VLOOKUP($B125,FoodDB!$A$2:$I$1010,8,0)</f>
        <v>37.6</v>
      </c>
      <c r="J125" s="0" t="n">
        <f aca="false">$C125*VLOOKUP($B125,FoodDB!$A$2:$I$1010,9,0)</f>
        <v>215.6</v>
      </c>
    </row>
    <row r="126" customFormat="false" ht="15" hidden="false" customHeight="false" outlineLevel="0" collapsed="false">
      <c r="B126" s="96" t="s">
        <v>107</v>
      </c>
      <c r="C126" s="97" t="n">
        <v>0</v>
      </c>
      <c r="D126" s="0" t="n">
        <f aca="false">$C126*VLOOKUP($B126,FoodDB!$A$2:$I$1010,3,0)</f>
        <v>0</v>
      </c>
      <c r="E126" s="0" t="n">
        <f aca="false">$C126*VLOOKUP($B126,FoodDB!$A$2:$I$1010,4,0)</f>
        <v>0</v>
      </c>
      <c r="F126" s="0" t="n">
        <f aca="false">$C126*VLOOKUP($B126,FoodDB!$A$2:$I$1010,5,0)</f>
        <v>0</v>
      </c>
      <c r="G126" s="0" t="n">
        <f aca="false">$C126*VLOOKUP($B126,FoodDB!$A$2:$I$1010,6,0)</f>
        <v>0</v>
      </c>
      <c r="H126" s="0" t="n">
        <f aca="false">$C126*VLOOKUP($B126,FoodDB!$A$2:$I$1010,7,0)</f>
        <v>0</v>
      </c>
      <c r="I126" s="0" t="n">
        <f aca="false">$C126*VLOOKUP($B126,FoodDB!$A$2:$I$1010,8,0)</f>
        <v>0</v>
      </c>
      <c r="J126" s="0" t="n">
        <f aca="false">$C126*VLOOKUP($B126,FoodDB!$A$2:$I$1010,9,0)</f>
        <v>0</v>
      </c>
    </row>
    <row r="127" customFormat="false" ht="15" hidden="false" customHeight="false" outlineLevel="0" collapsed="false">
      <c r="B127" s="96" t="s">
        <v>107</v>
      </c>
      <c r="C127" s="97" t="n">
        <v>0</v>
      </c>
      <c r="D127" s="0" t="n">
        <f aca="false">$C127*VLOOKUP($B127,FoodDB!$A$2:$I$1010,3,0)</f>
        <v>0</v>
      </c>
      <c r="E127" s="0" t="n">
        <f aca="false">$C127*VLOOKUP($B127,FoodDB!$A$2:$I$1010,4,0)</f>
        <v>0</v>
      </c>
      <c r="F127" s="0" t="n">
        <f aca="false">$C127*VLOOKUP($B127,FoodDB!$A$2:$I$1010,5,0)</f>
        <v>0</v>
      </c>
      <c r="G127" s="0" t="n">
        <f aca="false">$C127*VLOOKUP($B127,FoodDB!$A$2:$I$1010,6,0)</f>
        <v>0</v>
      </c>
      <c r="H127" s="0" t="n">
        <f aca="false">$C127*VLOOKUP($B127,FoodDB!$A$2:$I$1010,7,0)</f>
        <v>0</v>
      </c>
      <c r="I127" s="0" t="n">
        <f aca="false">$C127*VLOOKUP($B127,FoodDB!$A$2:$I$1010,8,0)</f>
        <v>0</v>
      </c>
      <c r="J127" s="0" t="n">
        <f aca="false">$C127*VLOOKUP($B127,FoodDB!$A$2:$I$1010,9,0)</f>
        <v>0</v>
      </c>
    </row>
    <row r="129" customFormat="false" ht="60" hidden="false" customHeight="false" outlineLevel="0" collapsed="false">
      <c r="A129" s="21" t="s">
        <v>63</v>
      </c>
      <c r="B129" s="21" t="s">
        <v>92</v>
      </c>
      <c r="C129" s="21" t="s">
        <v>93</v>
      </c>
      <c r="D129" s="94" t="str">
        <f aca="false">FoodDB!$C$1</f>
        <v>Fat
(g)</v>
      </c>
      <c r="E129" s="94" t="str">
        <f aca="false">FoodDB!$D$1</f>
        <v>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109</v>
      </c>
      <c r="M129" s="94" t="s">
        <v>110</v>
      </c>
      <c r="N129" s="94" t="s">
        <v>111</v>
      </c>
      <c r="O129" s="94" t="s">
        <v>112</v>
      </c>
      <c r="P129" s="94" t="s">
        <v>117</v>
      </c>
      <c r="Q129" s="94" t="s">
        <v>118</v>
      </c>
      <c r="R129" s="94" t="s">
        <v>119</v>
      </c>
      <c r="S129" s="94" t="s">
        <v>120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124</v>
      </c>
      <c r="C130" s="97" t="n">
        <v>1</v>
      </c>
      <c r="D130" s="0" t="n">
        <f aca="false">$C130*VLOOKUP($B130,FoodDB!$A$2:$I$1010,3,0)</f>
        <v>1.5</v>
      </c>
      <c r="E130" s="0" t="n">
        <f aca="false">$C130*VLOOKUP($B130,FoodDB!$A$2:$I$1010,4,0)</f>
        <v>3</v>
      </c>
      <c r="F130" s="0" t="n">
        <f aca="false">$C130*VLOOKUP($B130,FoodDB!$A$2:$I$1010,5,0)</f>
        <v>25</v>
      </c>
      <c r="G130" s="0" t="n">
        <f aca="false">$C130*VLOOKUP($B130,FoodDB!$A$2:$I$1010,6,0)</f>
        <v>13.5</v>
      </c>
      <c r="H130" s="0" t="n">
        <f aca="false">$C130*VLOOKUP($B130,FoodDB!$A$2:$I$1010,7,0)</f>
        <v>12</v>
      </c>
      <c r="I130" s="0" t="n">
        <f aca="false">$C130*VLOOKUP($B130,FoodDB!$A$2:$I$1010,8,0)</f>
        <v>100</v>
      </c>
      <c r="J130" s="0" t="n">
        <f aca="false">$C130*VLOOKUP($B130,FoodDB!$A$2:$I$1010,9,0)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-12.44199157457</v>
      </c>
      <c r="Q130" s="100" t="n">
        <f aca="false">VLOOKUP($A130,LossChart!$A$3:$AB$105,15,0)-M130</f>
        <v>60</v>
      </c>
      <c r="R130" s="100" t="n">
        <f aca="false">VLOOKUP($A130,LossChart!$A$3:$AB$105,16,0)-N130</f>
        <v>-43.125347288578</v>
      </c>
      <c r="S130" s="100" t="n">
        <f aca="false">VLOOKUP($A130,LossChart!$A$3:$AB$105,17,0)-O130</f>
        <v>4.43266113685206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94</v>
      </c>
      <c r="C131" s="97" t="n">
        <v>0.5</v>
      </c>
      <c r="D131" s="0" t="n">
        <f aca="false">$C131*VLOOKUP($B131,FoodDB!$A$2:$I$1010,3,0)</f>
        <v>0.25</v>
      </c>
      <c r="E131" s="0" t="n">
        <f aca="false">$C131*VLOOKUP($B131,FoodDB!$A$2:$I$1010,4,0)</f>
        <v>0</v>
      </c>
      <c r="F131" s="0" t="n">
        <f aca="false">$C131*VLOOKUP($B131,FoodDB!$A$2:$I$1010,5,0)</f>
        <v>25</v>
      </c>
      <c r="G131" s="0" t="n">
        <f aca="false">$C131*VLOOKUP($B131,FoodDB!$A$2:$I$1010,6,0)</f>
        <v>2.25</v>
      </c>
      <c r="H131" s="0" t="n">
        <f aca="false">$C131*VLOOKUP($B131,FoodDB!$A$2:$I$1010,7,0)</f>
        <v>0</v>
      </c>
      <c r="I131" s="0" t="n">
        <f aca="false">$C131*VLOOKUP($B131,FoodDB!$A$2:$I$1010,8,0)</f>
        <v>100</v>
      </c>
      <c r="J131" s="0" t="n">
        <f aca="false">$C131*VLOOKUP($B131,FoodDB!$A$2:$I$1010,9,0)</f>
        <v>102.25</v>
      </c>
    </row>
    <row r="132" customFormat="false" ht="15" hidden="false" customHeight="false" outlineLevel="0" collapsed="false">
      <c r="B132" s="96" t="s">
        <v>104</v>
      </c>
      <c r="C132" s="97" t="n">
        <v>1.1</v>
      </c>
      <c r="D132" s="0" t="n">
        <f aca="false">$C132*VLOOKUP($B132,FoodDB!$A$2:$I$1010,3,0)</f>
        <v>0.88</v>
      </c>
      <c r="E132" s="0" t="n">
        <f aca="false">$C132*VLOOKUP($B132,FoodDB!$A$2:$I$1010,4,0)</f>
        <v>0</v>
      </c>
      <c r="F132" s="0" t="n">
        <f aca="false">$C132*VLOOKUP($B132,FoodDB!$A$2:$I$1010,5,0)</f>
        <v>37.4</v>
      </c>
      <c r="G132" s="0" t="n">
        <f aca="false">$C132*VLOOKUP($B132,FoodDB!$A$2:$I$1010,6,0)</f>
        <v>7.92</v>
      </c>
      <c r="H132" s="0" t="n">
        <f aca="false">$C132*VLOOKUP($B132,FoodDB!$A$2:$I$1010,7,0)</f>
        <v>0</v>
      </c>
      <c r="I132" s="0" t="n">
        <f aca="false">$C132*VLOOKUP($B132,FoodDB!$A$2:$I$1010,8,0)</f>
        <v>149.6</v>
      </c>
      <c r="J132" s="0" t="n">
        <f aca="false">$C132*VLOOKUP($B132,FoodDB!$A$2:$I$1010,9,0)</f>
        <v>157.52</v>
      </c>
    </row>
    <row r="133" customFormat="false" ht="15" hidden="false" customHeight="false" outlineLevel="0" collapsed="false">
      <c r="B133" s="96" t="s">
        <v>125</v>
      </c>
      <c r="C133" s="97" t="n">
        <v>1</v>
      </c>
      <c r="D133" s="0" t="n">
        <f aca="false">$C133*VLOOKUP($B133,FoodDB!$A$2:$I$1010,3,0)</f>
        <v>3.6</v>
      </c>
      <c r="E133" s="0" t="n">
        <f aca="false">$C133*VLOOKUP($B133,FoodDB!$A$2:$I$1010,4,0)</f>
        <v>0</v>
      </c>
      <c r="F133" s="0" t="n">
        <f aca="false">$C133*VLOOKUP($B133,FoodDB!$A$2:$I$1010,5,0)</f>
        <v>31</v>
      </c>
      <c r="G133" s="0" t="n">
        <f aca="false">$C133*VLOOKUP($B133,FoodDB!$A$2:$I$1010,6,0)</f>
        <v>32.4</v>
      </c>
      <c r="H133" s="0" t="n">
        <f aca="false">$C133*VLOOKUP($B133,FoodDB!$A$2:$I$1010,7,0)</f>
        <v>0</v>
      </c>
      <c r="I133" s="0" t="n">
        <f aca="false">$C133*VLOOKUP($B133,FoodDB!$A$2:$I$1010,8,0)</f>
        <v>124</v>
      </c>
      <c r="J133" s="0" t="n">
        <f aca="false">$C133*VLOOKUP($B133,FoodDB!$A$2:$I$1010,9,0)</f>
        <v>156.4</v>
      </c>
    </row>
    <row r="134" customFormat="false" ht="15" hidden="false" customHeight="false" outlineLevel="0" collapsed="false">
      <c r="B134" s="96" t="s">
        <v>126</v>
      </c>
      <c r="C134" s="97" t="n">
        <v>1</v>
      </c>
      <c r="D134" s="0" t="n">
        <f aca="false">$C134*VLOOKUP($B134,FoodDB!$A$2:$I$1010,3,0)</f>
        <v>15</v>
      </c>
      <c r="E134" s="0" t="n">
        <f aca="false">$C134*VLOOKUP($B134,FoodDB!$A$2:$I$1010,4,0)</f>
        <v>2</v>
      </c>
      <c r="F134" s="0" t="n">
        <f aca="false">$C134*VLOOKUP($B134,FoodDB!$A$2:$I$1010,5,0)</f>
        <v>7</v>
      </c>
      <c r="G134" s="0" t="n">
        <f aca="false">$C134*VLOOKUP($B134,FoodDB!$A$2:$I$1010,6,0)</f>
        <v>135</v>
      </c>
      <c r="H134" s="0" t="n">
        <f aca="false">$C134*VLOOKUP($B134,FoodDB!$A$2:$I$1010,7,0)</f>
        <v>8</v>
      </c>
      <c r="I134" s="0" t="n">
        <f aca="false">$C134*VLOOKUP($B134,FoodDB!$A$2:$I$1010,8,0)</f>
        <v>28</v>
      </c>
      <c r="J134" s="0" t="n">
        <f aca="false">$C134*VLOOKUP($B134,FoodDB!$A$2:$I$1010,9,0)</f>
        <v>171</v>
      </c>
    </row>
    <row r="135" customFormat="false" ht="15" hidden="false" customHeight="false" outlineLevel="0" collapsed="false">
      <c r="B135" s="96" t="s">
        <v>108</v>
      </c>
      <c r="C135" s="97" t="n">
        <v>2</v>
      </c>
      <c r="D135" s="0" t="n">
        <f aca="false">$C135*VLOOKUP($B135,FoodDB!$A$2:$I$1010,3,0)</f>
        <v>24</v>
      </c>
      <c r="E135" s="0" t="n">
        <f aca="false">$C135*VLOOKUP($B135,FoodDB!$A$2:$I$1010,4,0)</f>
        <v>0</v>
      </c>
      <c r="F135" s="0" t="n">
        <f aca="false">$C135*VLOOKUP($B135,FoodDB!$A$2:$I$1010,5,0)</f>
        <v>0</v>
      </c>
      <c r="G135" s="0" t="n">
        <f aca="false">$C135*VLOOKUP($B135,FoodDB!$A$2:$I$1010,6,0)</f>
        <v>216</v>
      </c>
      <c r="H135" s="0" t="n">
        <f aca="false">$C135*VLOOKUP($B135,FoodDB!$A$2:$I$1010,7,0)</f>
        <v>0</v>
      </c>
      <c r="I135" s="0" t="n">
        <f aca="false">$C135*VLOOKUP($B135,FoodDB!$A$2:$I$1010,8,0)</f>
        <v>0</v>
      </c>
      <c r="J135" s="0" t="n">
        <f aca="false">$C135*VLOOKUP($B135,FoodDB!$A$2:$I$1010,9,0)</f>
        <v>216</v>
      </c>
    </row>
    <row r="136" customFormat="false" ht="15" hidden="false" customHeight="false" outlineLevel="0" collapsed="false">
      <c r="B136" s="96" t="s">
        <v>100</v>
      </c>
      <c r="C136" s="97" t="n">
        <v>1</v>
      </c>
      <c r="D136" s="0" t="n">
        <f aca="false">$C136*VLOOKUP($B136,FoodDB!$A$2:$I$1010,3,0)</f>
        <v>5</v>
      </c>
      <c r="E136" s="0" t="n">
        <f aca="false">$C136*VLOOKUP($B136,FoodDB!$A$2:$I$1010,4,0)</f>
        <v>0</v>
      </c>
      <c r="F136" s="0" t="n">
        <f aca="false">$C136*VLOOKUP($B136,FoodDB!$A$2:$I$1010,5,0)</f>
        <v>6</v>
      </c>
      <c r="G136" s="0" t="n">
        <f aca="false">$C136*VLOOKUP($B136,FoodDB!$A$2:$I$1010,6,0)</f>
        <v>45</v>
      </c>
      <c r="H136" s="0" t="n">
        <f aca="false">$C136*VLOOKUP($B136,FoodDB!$A$2:$I$1010,7,0)</f>
        <v>0</v>
      </c>
      <c r="I136" s="0" t="n">
        <f aca="false">$C136*VLOOKUP($B136,FoodDB!$A$2:$I$1010,8,0)</f>
        <v>24</v>
      </c>
      <c r="J136" s="0" t="n">
        <f aca="false">$C136*VLOOKUP($B136,FoodDB!$A$2:$I$1010,9,0)</f>
        <v>69</v>
      </c>
    </row>
    <row r="137" customFormat="false" ht="15" hidden="false" customHeight="false" outlineLevel="0" collapsed="false">
      <c r="A137" s="0" t="s">
        <v>97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101</v>
      </c>
      <c r="B138" s="0" t="s">
        <v>102</v>
      </c>
      <c r="E138" s="100"/>
      <c r="F138" s="100"/>
      <c r="G138" s="100" t="n">
        <f aca="false">VLOOKUP($A130,LossChart!$A$3:$AB$105,14,0)</f>
        <v>439.62800842543</v>
      </c>
      <c r="H138" s="100" t="n">
        <f aca="false">VLOOKUP($A130,LossChart!$A$3:$AB$105,15,0)</f>
        <v>80</v>
      </c>
      <c r="I138" s="100" t="n">
        <f aca="false">VLOOKUP($A130,LossChart!$A$3:$AB$105,16,0)</f>
        <v>482.474652711422</v>
      </c>
      <c r="J138" s="100" t="n">
        <f aca="false">VLOOKUP($A130,LossChart!$A$3:$AB$105,17,0)</f>
        <v>1002.10266113685</v>
      </c>
      <c r="K138" s="100"/>
    </row>
    <row r="139" customFormat="false" ht="15" hidden="false" customHeight="false" outlineLevel="0" collapsed="false">
      <c r="A139" s="0" t="s">
        <v>103</v>
      </c>
      <c r="G139" s="0" t="n">
        <f aca="false">G138-G137</f>
        <v>-12.44199157457</v>
      </c>
      <c r="H139" s="0" t="n">
        <f aca="false">H138-H137</f>
        <v>60</v>
      </c>
      <c r="I139" s="0" t="n">
        <f aca="false">I138-I137</f>
        <v>-43.125347288578</v>
      </c>
      <c r="J139" s="0" t="n">
        <f aca="false">J138-J137</f>
        <v>4.43266113685206</v>
      </c>
    </row>
    <row r="141" customFormat="false" ht="60" hidden="false" customHeight="false" outlineLevel="0" collapsed="false">
      <c r="A141" s="21" t="s">
        <v>63</v>
      </c>
      <c r="B141" s="21" t="s">
        <v>92</v>
      </c>
      <c r="C141" s="21" t="s">
        <v>93</v>
      </c>
      <c r="D141" s="94" t="str">
        <f aca="false">FoodDB!$C$1</f>
        <v>Fat
(g)</v>
      </c>
      <c r="E141" s="94" t="str">
        <f aca="false">FoodDB!$D$1</f>
        <v>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109</v>
      </c>
      <c r="M141" s="94" t="s">
        <v>110</v>
      </c>
      <c r="N141" s="94" t="s">
        <v>111</v>
      </c>
      <c r="O141" s="94" t="s">
        <v>112</v>
      </c>
      <c r="P141" s="94" t="s">
        <v>117</v>
      </c>
      <c r="Q141" s="94" t="s">
        <v>118</v>
      </c>
      <c r="R141" s="94" t="s">
        <v>119</v>
      </c>
      <c r="S141" s="94" t="s">
        <v>120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124</v>
      </c>
      <c r="C142" s="97" t="n">
        <v>1</v>
      </c>
      <c r="D142" s="0" t="n">
        <f aca="false">$C142*VLOOKUP($B142,FoodDB!$A$2:$I$1010,3,0)</f>
        <v>1.5</v>
      </c>
      <c r="E142" s="0" t="n">
        <f aca="false">$C142*VLOOKUP($B142,FoodDB!$A$2:$I$1010,4,0)</f>
        <v>3</v>
      </c>
      <c r="F142" s="0" t="n">
        <f aca="false">$C142*VLOOKUP($B142,FoodDB!$A$2:$I$1010,5,0)</f>
        <v>25</v>
      </c>
      <c r="G142" s="0" t="n">
        <f aca="false">$C142*VLOOKUP($B142,FoodDB!$A$2:$I$1010,6,0)</f>
        <v>13.5</v>
      </c>
      <c r="H142" s="0" t="n">
        <f aca="false">$C142*VLOOKUP($B142,FoodDB!$A$2:$I$1010,7,0)</f>
        <v>12</v>
      </c>
      <c r="I142" s="0" t="n">
        <f aca="false">$C142*VLOOKUP($B142,FoodDB!$A$2:$I$1010,8,0)</f>
        <v>100</v>
      </c>
      <c r="J142" s="0" t="n">
        <f aca="false">$C142*VLOOKUP($B142,FoodDB!$A$2:$I$1010,9,0)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-72.3811116306985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19.103224139993</v>
      </c>
      <c r="S142" s="100" t="n">
        <f aca="false">VLOOKUP($A142,LossChart!$A$3:$AB$105,17,0)-O142</f>
        <v>-28.8207446335664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94</v>
      </c>
      <c r="C143" s="97" t="n">
        <v>0.5</v>
      </c>
      <c r="D143" s="0" t="n">
        <f aca="false">$C143*VLOOKUP($B143,FoodDB!$A$2:$I$1010,3,0)</f>
        <v>0.25</v>
      </c>
      <c r="E143" s="0" t="n">
        <f aca="false">$C143*VLOOKUP($B143,FoodDB!$A$2:$I$1010,4,0)</f>
        <v>0</v>
      </c>
      <c r="F143" s="0" t="n">
        <f aca="false">$C143*VLOOKUP($B143,FoodDB!$A$2:$I$1010,5,0)</f>
        <v>25</v>
      </c>
      <c r="G143" s="0" t="n">
        <f aca="false">$C143*VLOOKUP($B143,FoodDB!$A$2:$I$1010,6,0)</f>
        <v>2.25</v>
      </c>
      <c r="H143" s="0" t="n">
        <f aca="false">$C143*VLOOKUP($B143,FoodDB!$A$2:$I$1010,7,0)</f>
        <v>0</v>
      </c>
      <c r="I143" s="0" t="n">
        <f aca="false">$C143*VLOOKUP($B143,FoodDB!$A$2:$I$1010,8,0)</f>
        <v>100</v>
      </c>
      <c r="J143" s="0" t="n">
        <f aca="false">$C143*VLOOKUP($B143,FoodDB!$A$2:$I$1010,9,0)</f>
        <v>102.25</v>
      </c>
    </row>
    <row r="144" customFormat="false" ht="15" hidden="false" customHeight="false" outlineLevel="0" collapsed="false">
      <c r="B144" s="96" t="s">
        <v>125</v>
      </c>
      <c r="C144" s="97" t="n">
        <v>2</v>
      </c>
      <c r="D144" s="0" t="n">
        <f aca="false">$C144*VLOOKUP($B144,FoodDB!$A$2:$I$1010,3,0)</f>
        <v>7.2</v>
      </c>
      <c r="E144" s="0" t="n">
        <f aca="false">$C144*VLOOKUP($B144,FoodDB!$A$2:$I$1010,4,0)</f>
        <v>0</v>
      </c>
      <c r="F144" s="0" t="n">
        <f aca="false">$C144*VLOOKUP($B144,FoodDB!$A$2:$I$1010,5,0)</f>
        <v>62</v>
      </c>
      <c r="G144" s="0" t="n">
        <f aca="false">$C144*VLOOKUP($B144,FoodDB!$A$2:$I$1010,6,0)</f>
        <v>64.8</v>
      </c>
      <c r="H144" s="0" t="n">
        <f aca="false">$C144*VLOOKUP($B144,FoodDB!$A$2:$I$1010,7,0)</f>
        <v>0</v>
      </c>
      <c r="I144" s="0" t="n">
        <f aca="false">$C144*VLOOKUP($B144,FoodDB!$A$2:$I$1010,8,0)</f>
        <v>248</v>
      </c>
      <c r="J144" s="0" t="n">
        <f aca="false">$C144*VLOOKUP($B144,FoodDB!$A$2:$I$1010,9,0)</f>
        <v>312.8</v>
      </c>
    </row>
    <row r="145" customFormat="false" ht="15" hidden="false" customHeight="false" outlineLevel="0" collapsed="false">
      <c r="B145" s="96" t="s">
        <v>127</v>
      </c>
      <c r="C145" s="97" t="n">
        <v>4</v>
      </c>
      <c r="D145" s="0" t="n">
        <f aca="false">$C145*VLOOKUP($B145,FoodDB!$A$2:$I$1010,3,0)</f>
        <v>0.8</v>
      </c>
      <c r="E145" s="0" t="n">
        <f aca="false">$C145*VLOOKUP($B145,FoodDB!$A$2:$I$1010,4,0)</f>
        <v>9.6</v>
      </c>
      <c r="F145" s="0" t="n">
        <f aca="false">$C145*VLOOKUP($B145,FoodDB!$A$2:$I$1010,5,0)</f>
        <v>3.2</v>
      </c>
      <c r="G145" s="0" t="n">
        <f aca="false">$C145*VLOOKUP($B145,FoodDB!$A$2:$I$1010,6,0)</f>
        <v>7.2</v>
      </c>
      <c r="H145" s="0" t="n">
        <f aca="false">$C145*VLOOKUP($B145,FoodDB!$A$2:$I$1010,7,0)</f>
        <v>38.4</v>
      </c>
      <c r="I145" s="0" t="n">
        <f aca="false">$C145*VLOOKUP($B145,FoodDB!$A$2:$I$1010,8,0)</f>
        <v>12.8</v>
      </c>
      <c r="J145" s="0" t="n">
        <f aca="false">$C145*VLOOKUP($B145,FoodDB!$A$2:$I$1010,9,0)</f>
        <v>58.4</v>
      </c>
    </row>
    <row r="146" customFormat="false" ht="13.8" hidden="false" customHeight="false" outlineLevel="0" collapsed="false">
      <c r="B146" s="96" t="s">
        <v>95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$C146*VLOOKUP($B146,FoodDB!$A$2:$I$1010,6,0)</f>
        <v>0</v>
      </c>
      <c r="H146" s="0" t="n">
        <f aca="false">$C146*VLOOKUP($B146,FoodDB!$A$2:$I$1010,7,0)</f>
        <v>5.14285714285714</v>
      </c>
      <c r="I146" s="0" t="n">
        <f aca="false">$C146*VLOOKUP($B146,FoodDB!$A$2:$I$1010,8,0)</f>
        <v>2.57142857142857</v>
      </c>
      <c r="J146" s="0" t="n">
        <f aca="false">$C146*VLOOKUP($B146,FoodDB!$A$2:$I$1010,9,0)</f>
        <v>7.71428571428572</v>
      </c>
    </row>
    <row r="147" customFormat="false" ht="13.8" hidden="false" customHeight="false" outlineLevel="0" collapsed="false">
      <c r="B147" s="96" t="s">
        <v>108</v>
      </c>
      <c r="C147" s="97" t="n">
        <v>4</v>
      </c>
      <c r="D147" s="0" t="n">
        <f aca="false">$C147*VLOOKUP($B147,FoodDB!$A$2:$I$1010,3,0)</f>
        <v>48</v>
      </c>
      <c r="E147" s="0" t="n">
        <f aca="false">$C147*VLOOKUP($B147,FoodDB!$A$2:$I$1010,4,0)</f>
        <v>0</v>
      </c>
      <c r="F147" s="0" t="n">
        <f aca="false">$C147*VLOOKUP($B147,FoodDB!$A$2:$I$1010,5,0)</f>
        <v>0</v>
      </c>
      <c r="G147" s="0" t="n">
        <f aca="false">$C147*VLOOKUP($B147,FoodDB!$A$2:$I$1010,6,0)</f>
        <v>432</v>
      </c>
      <c r="H147" s="0" t="n">
        <f aca="false">$C147*VLOOKUP($B147,FoodDB!$A$2:$I$1010,7,0)</f>
        <v>0</v>
      </c>
      <c r="I147" s="0" t="n">
        <f aca="false">$C147*VLOOKUP($B147,FoodDB!$A$2:$I$1010,8,0)</f>
        <v>0</v>
      </c>
      <c r="J147" s="0" t="n">
        <f aca="false">$C147*VLOOKUP($B147,FoodDB!$A$2:$I$1010,9,0)</f>
        <v>432</v>
      </c>
    </row>
    <row r="148" customFormat="false" ht="15" hidden="false" customHeight="false" outlineLevel="0" collapsed="false">
      <c r="B148" s="96" t="s">
        <v>107</v>
      </c>
      <c r="C148" s="97" t="n">
        <v>0</v>
      </c>
      <c r="D148" s="0" t="n">
        <f aca="false">$C148*VLOOKUP($B148,FoodDB!$A$2:$I$1010,3,0)</f>
        <v>0</v>
      </c>
      <c r="E148" s="0" t="n">
        <f aca="false">$C148*VLOOKUP($B148,FoodDB!$A$2:$I$1010,4,0)</f>
        <v>0</v>
      </c>
      <c r="F148" s="0" t="n">
        <f aca="false">$C148*VLOOKUP($B148,FoodDB!$A$2:$I$1010,5,0)</f>
        <v>0</v>
      </c>
      <c r="G148" s="0" t="n">
        <f aca="false">$C148*VLOOKUP($B148,FoodDB!$A$2:$I$1010,6,0)</f>
        <v>0</v>
      </c>
      <c r="H148" s="0" t="n">
        <f aca="false">$C148*VLOOKUP($B148,FoodDB!$A$2:$I$1010,7,0)</f>
        <v>0</v>
      </c>
      <c r="I148" s="0" t="n">
        <f aca="false">$C148*VLOOKUP($B148,FoodDB!$A$2:$I$1010,8,0)</f>
        <v>0</v>
      </c>
      <c r="J148" s="0" t="n">
        <f aca="false">$C148*VLOOKUP($B148,FoodDB!$A$2:$I$1010,9,0)</f>
        <v>0</v>
      </c>
    </row>
    <row r="149" customFormat="false" ht="15" hidden="false" customHeight="false" outlineLevel="0" collapsed="false">
      <c r="A149" s="0" t="s">
        <v>97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101</v>
      </c>
      <c r="B150" s="0" t="s">
        <v>102</v>
      </c>
      <c r="E150" s="100"/>
      <c r="F150" s="100"/>
      <c r="G150" s="100" t="n">
        <f aca="false">VLOOKUP($A142,LossChart!$A$3:$AB$105,14,0)</f>
        <v>447.368888369302</v>
      </c>
      <c r="H150" s="100" t="n">
        <f aca="false">VLOOKUP($A142,LossChart!$A$3:$AB$105,15,0)</f>
        <v>80</v>
      </c>
      <c r="I150" s="100" t="n">
        <f aca="false">VLOOKUP($A142,LossChart!$A$3:$AB$105,16,0)</f>
        <v>482.474652711422</v>
      </c>
      <c r="J150" s="100" t="n">
        <f aca="false">VLOOKUP($A142,LossChart!$A$3:$AB$105,17,0)</f>
        <v>1009.84354108072</v>
      </c>
      <c r="K150" s="100"/>
    </row>
    <row r="151" customFormat="false" ht="15" hidden="false" customHeight="false" outlineLevel="0" collapsed="false">
      <c r="A151" s="0" t="s">
        <v>103</v>
      </c>
      <c r="G151" s="0" t="n">
        <f aca="false">G150-G149</f>
        <v>-72.3811116306985</v>
      </c>
      <c r="H151" s="0" t="n">
        <f aca="false">H150-H149</f>
        <v>24.4571428571429</v>
      </c>
      <c r="I151" s="0" t="n">
        <f aca="false">I150-I149</f>
        <v>19.103224139993</v>
      </c>
      <c r="J151" s="0" t="n">
        <f aca="false">J150-J149</f>
        <v>-28.8207446335664</v>
      </c>
    </row>
    <row r="153" customFormat="false" ht="60" hidden="false" customHeight="false" outlineLevel="0" collapsed="false">
      <c r="A153" s="21" t="s">
        <v>63</v>
      </c>
      <c r="B153" s="21" t="s">
        <v>92</v>
      </c>
      <c r="C153" s="21" t="s">
        <v>93</v>
      </c>
      <c r="D153" s="94" t="str">
        <f aca="false">FoodDB!$C$1</f>
        <v>Fat
(g)</v>
      </c>
      <c r="E153" s="94" t="str">
        <f aca="false">FoodDB!$D$1</f>
        <v>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109</v>
      </c>
      <c r="M153" s="94" t="s">
        <v>110</v>
      </c>
      <c r="N153" s="94" t="s">
        <v>111</v>
      </c>
      <c r="O153" s="94" t="s">
        <v>112</v>
      </c>
      <c r="P153" s="94" t="s">
        <v>117</v>
      </c>
      <c r="Q153" s="94" t="s">
        <v>118</v>
      </c>
      <c r="R153" s="94" t="s">
        <v>119</v>
      </c>
      <c r="S153" s="94" t="s">
        <v>120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125</v>
      </c>
      <c r="C154" s="97" t="n">
        <v>2</v>
      </c>
      <c r="D154" s="0" t="n">
        <f aca="false">$C154*VLOOKUP($B154,FoodDB!$A$2:$I$1010,3,0)</f>
        <v>7.2</v>
      </c>
      <c r="E154" s="0" t="n">
        <f aca="false">$C154*VLOOKUP($B154,FoodDB!$A$2:$I$1010,4,0)</f>
        <v>0</v>
      </c>
      <c r="F154" s="0" t="n">
        <f aca="false">$C154*VLOOKUP($B154,FoodDB!$A$2:$I$1010,5,0)</f>
        <v>62</v>
      </c>
      <c r="G154" s="0" t="n">
        <f aca="false">$C154*VLOOKUP($B154,FoodDB!$A$2:$I$1010,6,0)</f>
        <v>64.8</v>
      </c>
      <c r="H154" s="0" t="n">
        <f aca="false">$C154*VLOOKUP($B154,FoodDB!$A$2:$I$1010,7,0)</f>
        <v>0</v>
      </c>
      <c r="I154" s="0" t="n">
        <f aca="false">$C154*VLOOKUP($B154,FoodDB!$A$2:$I$1010,8,0)</f>
        <v>248</v>
      </c>
      <c r="J154" s="0" t="n">
        <f aca="false">$C154*VLOOKUP($B154,FoodDB!$A$2:$I$1010,9,0)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-71.6116013300747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-16.268204431435</v>
      </c>
      <c r="S154" s="100" t="n">
        <f aca="false">VLOOKUP($A154,LossChart!$A$3:$AB$105,17,0)-O154</f>
        <v>-73.3655200472226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127</v>
      </c>
      <c r="C155" s="97" t="n">
        <v>2</v>
      </c>
      <c r="D155" s="0" t="n">
        <f aca="false">$C155*VLOOKUP($B155,FoodDB!$A$2:$I$1010,3,0)</f>
        <v>0.4</v>
      </c>
      <c r="E155" s="0" t="n">
        <f aca="false">$C155*VLOOKUP($B155,FoodDB!$A$2:$I$1010,4,0)</f>
        <v>4.8</v>
      </c>
      <c r="F155" s="0" t="n">
        <f aca="false">$C155*VLOOKUP($B155,FoodDB!$A$2:$I$1010,5,0)</f>
        <v>1.6</v>
      </c>
      <c r="G155" s="0" t="n">
        <f aca="false">$C155*VLOOKUP($B155,FoodDB!$A$2:$I$1010,6,0)</f>
        <v>3.6</v>
      </c>
      <c r="H155" s="0" t="n">
        <f aca="false">$C155*VLOOKUP($B155,FoodDB!$A$2:$I$1010,7,0)</f>
        <v>19.2</v>
      </c>
      <c r="I155" s="0" t="n">
        <f aca="false">$C155*VLOOKUP($B155,FoodDB!$A$2:$I$1010,8,0)</f>
        <v>6.4</v>
      </c>
      <c r="J155" s="0" t="n">
        <f aca="false">$C155*VLOOKUP($B155,FoodDB!$A$2:$I$1010,9,0)</f>
        <v>29.2</v>
      </c>
    </row>
    <row r="156" customFormat="false" ht="15" hidden="false" customHeight="false" outlineLevel="0" collapsed="false">
      <c r="B156" s="96" t="s">
        <v>95</v>
      </c>
      <c r="C156" s="97" t="n">
        <v>4</v>
      </c>
      <c r="D156" s="0" t="n">
        <f aca="false">$C156*VLOOKUP($B156,FoodDB!$A$2:$I$1010,3,0)</f>
        <v>0</v>
      </c>
      <c r="E156" s="0" t="n">
        <f aca="false">$C156*VLOOKUP($B156,FoodDB!$A$2:$I$1010,4,0)</f>
        <v>2.57142857142857</v>
      </c>
      <c r="F156" s="0" t="n">
        <f aca="false">$C156*VLOOKUP($B156,FoodDB!$A$2:$I$1010,5,0)</f>
        <v>1.28571428571428</v>
      </c>
      <c r="G156" s="0" t="n">
        <f aca="false">$C156*VLOOKUP($B156,FoodDB!$A$2:$I$1010,6,0)</f>
        <v>0</v>
      </c>
      <c r="H156" s="0" t="n">
        <f aca="false">$C156*VLOOKUP($B156,FoodDB!$A$2:$I$1010,7,0)</f>
        <v>10.2857142857143</v>
      </c>
      <c r="I156" s="0" t="n">
        <f aca="false">$C156*VLOOKUP($B156,FoodDB!$A$2:$I$1010,8,0)</f>
        <v>5.14285714285716</v>
      </c>
      <c r="J156" s="0" t="n">
        <f aca="false">$C156*VLOOKUP($B156,FoodDB!$A$2:$I$1010,9,0)</f>
        <v>15.4285714285714</v>
      </c>
    </row>
    <row r="157" customFormat="false" ht="15" hidden="false" customHeight="false" outlineLevel="0" collapsed="false">
      <c r="B157" s="96" t="s">
        <v>99</v>
      </c>
      <c r="C157" s="97" t="n">
        <v>7</v>
      </c>
      <c r="D157" s="0" t="n">
        <f aca="false">$C157*VLOOKUP($B157,FoodDB!$A$2:$I$1010,3,0)</f>
        <v>0</v>
      </c>
      <c r="E157" s="0" t="n">
        <f aca="false">$C157*VLOOKUP($B157,FoodDB!$A$2:$I$1010,4,0)</f>
        <v>7</v>
      </c>
      <c r="F157" s="0" t="n">
        <f aca="false">$C157*VLOOKUP($B157,FoodDB!$A$2:$I$1010,5,0)</f>
        <v>4.2</v>
      </c>
      <c r="G157" s="0" t="n">
        <f aca="false">$C157*VLOOKUP($B157,FoodDB!$A$2:$I$1010,6,0)</f>
        <v>0</v>
      </c>
      <c r="H157" s="0" t="n">
        <f aca="false">$C157*VLOOKUP($B157,FoodDB!$A$2:$I$1010,7,0)</f>
        <v>28</v>
      </c>
      <c r="I157" s="0" t="n">
        <f aca="false">$C157*VLOOKUP($B157,FoodDB!$A$2:$I$1010,8,0)</f>
        <v>16.8</v>
      </c>
      <c r="J157" s="0" t="n">
        <f aca="false">$C157*VLOOKUP($B157,FoodDB!$A$2:$I$1010,9,0)</f>
        <v>44.8</v>
      </c>
    </row>
    <row r="158" customFormat="false" ht="15" hidden="false" customHeight="false" outlineLevel="0" collapsed="false">
      <c r="B158" s="96" t="s">
        <v>98</v>
      </c>
      <c r="C158" s="97" t="n">
        <v>5</v>
      </c>
      <c r="D158" s="0" t="n">
        <f aca="false">$C158*VLOOKUP($B158,FoodDB!$A$2:$I$1010,3,0)</f>
        <v>30.9</v>
      </c>
      <c r="E158" s="0" t="n">
        <f aca="false">$C158*VLOOKUP($B158,FoodDB!$A$2:$I$1010,4,0)</f>
        <v>0</v>
      </c>
      <c r="F158" s="0" t="n">
        <f aca="false">$C158*VLOOKUP($B158,FoodDB!$A$2:$I$1010,5,0)</f>
        <v>42.6</v>
      </c>
      <c r="G158" s="0" t="n">
        <f aca="false">$C158*VLOOKUP($B158,FoodDB!$A$2:$I$1010,6,0)</f>
        <v>278.1</v>
      </c>
      <c r="H158" s="0" t="n">
        <f aca="false">$C158*VLOOKUP($B158,FoodDB!$A$2:$I$1010,7,0)</f>
        <v>0</v>
      </c>
      <c r="I158" s="0" t="n">
        <f aca="false">$C158*VLOOKUP($B158,FoodDB!$A$2:$I$1010,8,0)</f>
        <v>170.4</v>
      </c>
      <c r="J158" s="0" t="n">
        <f aca="false">$C158*VLOOKUP($B158,FoodDB!$A$2:$I$1010,9,0)</f>
        <v>448.5</v>
      </c>
    </row>
    <row r="159" customFormat="false" ht="13.8" hidden="false" customHeight="false" outlineLevel="0" collapsed="false">
      <c r="B159" s="96" t="s">
        <v>107</v>
      </c>
      <c r="C159" s="97" t="n">
        <v>2</v>
      </c>
      <c r="D159" s="0" t="n">
        <f aca="false">$C159*VLOOKUP($B159,FoodDB!$A$2:$I$1010,3,0)</f>
        <v>0</v>
      </c>
      <c r="E159" s="0" t="n">
        <f aca="false">$C159*VLOOKUP($B159,FoodDB!$A$2:$I$1010,4,0)</f>
        <v>0</v>
      </c>
      <c r="F159" s="0" t="n">
        <f aca="false">$C159*VLOOKUP($B159,FoodDB!$A$2:$I$1010,5,0)</f>
        <v>0</v>
      </c>
      <c r="G159" s="0" t="n">
        <f aca="false">$C159*VLOOKUP($B159,FoodDB!$A$2:$I$1010,6,0)</f>
        <v>0</v>
      </c>
      <c r="H159" s="0" t="n">
        <f aca="false">$C159*VLOOKUP($B159,FoodDB!$A$2:$I$1010,7,0)</f>
        <v>0</v>
      </c>
      <c r="I159" s="0" t="n">
        <f aca="false">$C159*VLOOKUP($B159,FoodDB!$A$2:$I$1010,8,0)</f>
        <v>0</v>
      </c>
      <c r="J159" s="0" t="n">
        <f aca="false">$C159*VLOOKUP($B159,FoodDB!$A$2:$I$1010,9,0)</f>
        <v>0</v>
      </c>
    </row>
    <row r="160" customFormat="false" ht="13.8" hidden="false" customHeight="false" outlineLevel="0" collapsed="false">
      <c r="B160" s="96" t="s">
        <v>126</v>
      </c>
      <c r="C160" s="97" t="n">
        <v>1</v>
      </c>
      <c r="D160" s="0" t="n">
        <f aca="false">$C160*VLOOKUP($B160,FoodDB!$A$2:$I$1010,3,0)</f>
        <v>15</v>
      </c>
      <c r="E160" s="0" t="n">
        <f aca="false">$C160*VLOOKUP($B160,FoodDB!$A$2:$I$1010,4,0)</f>
        <v>2</v>
      </c>
      <c r="F160" s="0" t="n">
        <f aca="false">$C160*VLOOKUP($B160,FoodDB!$A$2:$I$1010,5,0)</f>
        <v>7</v>
      </c>
      <c r="G160" s="0" t="n">
        <f aca="false">$C160*VLOOKUP($B160,FoodDB!$A$2:$I$1010,6,0)</f>
        <v>135</v>
      </c>
      <c r="H160" s="0" t="n">
        <f aca="false">$C160*VLOOKUP($B160,FoodDB!$A$2:$I$1010,7,0)</f>
        <v>8</v>
      </c>
      <c r="I160" s="0" t="n">
        <f aca="false">$C160*VLOOKUP($B160,FoodDB!$A$2:$I$1010,8,0)</f>
        <v>28</v>
      </c>
      <c r="J160" s="0" t="n">
        <f aca="false">$C160*VLOOKUP($B160,FoodDB!$A$2:$I$1010,9,0)</f>
        <v>171</v>
      </c>
    </row>
    <row r="161" customFormat="false" ht="15" hidden="false" customHeight="false" outlineLevel="0" collapsed="false">
      <c r="B161" s="96" t="s">
        <v>100</v>
      </c>
      <c r="C161" s="97" t="n">
        <v>1</v>
      </c>
      <c r="D161" s="0" t="n">
        <f aca="false">$C161*VLOOKUP($B161,FoodDB!$A$2:$I$1010,3,0)</f>
        <v>5</v>
      </c>
      <c r="E161" s="0" t="n">
        <f aca="false">$C161*VLOOKUP($B161,FoodDB!$A$2:$I$1010,4,0)</f>
        <v>0</v>
      </c>
      <c r="F161" s="0" t="n">
        <f aca="false">$C161*VLOOKUP($B161,FoodDB!$A$2:$I$1010,5,0)</f>
        <v>6</v>
      </c>
      <c r="G161" s="0" t="n">
        <f aca="false">$C161*VLOOKUP($B161,FoodDB!$A$2:$I$1010,6,0)</f>
        <v>45</v>
      </c>
      <c r="H161" s="0" t="n">
        <f aca="false">$C161*VLOOKUP($B161,FoodDB!$A$2:$I$1010,7,0)</f>
        <v>0</v>
      </c>
      <c r="I161" s="0" t="n">
        <f aca="false">$C161*VLOOKUP($B161,FoodDB!$A$2:$I$1010,8,0)</f>
        <v>24</v>
      </c>
      <c r="J161" s="0" t="n">
        <f aca="false">$C161*VLOOKUP($B161,FoodDB!$A$2:$I$1010,9,0)</f>
        <v>69</v>
      </c>
    </row>
    <row r="162" customFormat="false" ht="15" hidden="false" customHeight="false" outlineLevel="0" collapsed="false">
      <c r="A162" s="0" t="s">
        <v>97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101</v>
      </c>
      <c r="B163" s="0" t="s">
        <v>102</v>
      </c>
      <c r="E163" s="100"/>
      <c r="F163" s="100"/>
      <c r="G163" s="100" t="n">
        <f aca="false">VLOOKUP($A154,LossChart!$A$3:$AB$105,14,0)</f>
        <v>454.888398669925</v>
      </c>
      <c r="H163" s="100" t="n">
        <f aca="false">VLOOKUP($A154,LossChart!$A$3:$AB$105,15,0)</f>
        <v>80</v>
      </c>
      <c r="I163" s="100" t="n">
        <f aca="false">VLOOKUP($A154,LossChart!$A$3:$AB$105,16,0)</f>
        <v>482.474652711422</v>
      </c>
      <c r="J163" s="100" t="n">
        <f aca="false">VLOOKUP($A154,LossChart!$A$3:$AB$105,17,0)</f>
        <v>1017.36305138135</v>
      </c>
      <c r="K163" s="100"/>
    </row>
    <row r="164" customFormat="false" ht="15" hidden="false" customHeight="false" outlineLevel="0" collapsed="false">
      <c r="A164" s="0" t="s">
        <v>103</v>
      </c>
      <c r="G164" s="0" t="n">
        <f aca="false">G163-G162</f>
        <v>-71.6116013300747</v>
      </c>
      <c r="H164" s="0" t="n">
        <f aca="false">H163-H162</f>
        <v>14.5142857142857</v>
      </c>
      <c r="I164" s="0" t="n">
        <f aca="false">I163-I162</f>
        <v>-16.268204431435</v>
      </c>
      <c r="J164" s="0" t="n">
        <f aca="false">J163-J162</f>
        <v>-73.3655200472226</v>
      </c>
    </row>
    <row r="166" customFormat="false" ht="60" hidden="false" customHeight="false" outlineLevel="0" collapsed="false">
      <c r="A166" s="21" t="s">
        <v>63</v>
      </c>
      <c r="B166" s="21" t="s">
        <v>92</v>
      </c>
      <c r="C166" s="21" t="s">
        <v>93</v>
      </c>
      <c r="D166" s="94" t="str">
        <f aca="false">FoodDB!$C$1</f>
        <v>Fat
(g)</v>
      </c>
      <c r="E166" s="94" t="str">
        <f aca="false">FoodDB!$D$1</f>
        <v>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109</v>
      </c>
      <c r="M166" s="94" t="s">
        <v>110</v>
      </c>
      <c r="N166" s="94" t="s">
        <v>111</v>
      </c>
      <c r="O166" s="94" t="s">
        <v>112</v>
      </c>
      <c r="P166" s="94" t="s">
        <v>117</v>
      </c>
      <c r="Q166" s="94" t="s">
        <v>118</v>
      </c>
      <c r="R166" s="94" t="s">
        <v>119</v>
      </c>
      <c r="S166" s="94" t="s">
        <v>120</v>
      </c>
      <c r="T166" s="94"/>
      <c r="U166" s="94"/>
      <c r="V166" s="94"/>
      <c r="W166" s="94"/>
    </row>
    <row r="167" customFormat="false" ht="13.8" hidden="false" customHeight="false" outlineLevel="0" collapsed="false">
      <c r="A167" s="95" t="n">
        <f aca="false">A154+1</f>
        <v>43008</v>
      </c>
      <c r="B167" s="96" t="s">
        <v>125</v>
      </c>
      <c r="C167" s="97" t="n">
        <v>2.5</v>
      </c>
      <c r="D167" s="100" t="n">
        <f aca="false">$C167*VLOOKUP($B167,FoodDB!$A$2:$I$1010,3,0)</f>
        <v>9</v>
      </c>
      <c r="E167" s="100" t="n">
        <f aca="false">$C167*VLOOKUP($B167,FoodDB!$A$2:$I$1010,4,0)</f>
        <v>0</v>
      </c>
      <c r="F167" s="100" t="n">
        <f aca="false">$C167*VLOOKUP($B167,FoodDB!$A$2:$I$1010,5,0)</f>
        <v>77.5</v>
      </c>
      <c r="G167" s="100" t="n">
        <f aca="false">$C167*VLOOKUP($B167,FoodDB!$A$2:$I$1010,6,0)</f>
        <v>81</v>
      </c>
      <c r="H167" s="100" t="n">
        <f aca="false">$C167*VLOOKUP($B167,FoodDB!$A$2:$I$1010,7,0)</f>
        <v>0</v>
      </c>
      <c r="I167" s="100" t="n">
        <f aca="false">$C167*VLOOKUP($B167,FoodDB!$A$2:$I$1010,8,0)</f>
        <v>310</v>
      </c>
      <c r="J167" s="100" t="n">
        <f aca="false">$C167*VLOOKUP($B167,FoodDB!$A$2:$I$1010,9,0)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-21.3748687680803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-36.502490145721</v>
      </c>
      <c r="S167" s="100" t="n">
        <f aca="false">VLOOKUP($A167,LossChart!$A$3:$AB$105,17,0)-O167</f>
        <v>-21.5916446280883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98</v>
      </c>
      <c r="C168" s="97" t="n">
        <v>4</v>
      </c>
      <c r="D168" s="100" t="n">
        <f aca="false">$C168*VLOOKUP($B168,FoodDB!$A$2:$I$1010,3,0)</f>
        <v>24.72</v>
      </c>
      <c r="E168" s="100" t="n">
        <f aca="false">$C168*VLOOKUP($B168,FoodDB!$A$2:$I$1010,4,0)</f>
        <v>0</v>
      </c>
      <c r="F168" s="100" t="n">
        <f aca="false">$C168*VLOOKUP($B168,FoodDB!$A$2:$I$1010,5,0)</f>
        <v>34.08</v>
      </c>
      <c r="G168" s="100" t="n">
        <f aca="false">$C168*VLOOKUP($B168,FoodDB!$A$2:$I$1010,6,0)</f>
        <v>222.48</v>
      </c>
      <c r="H168" s="100" t="n">
        <f aca="false">$C168*VLOOKUP($B168,FoodDB!$A$2:$I$1010,7,0)</f>
        <v>0</v>
      </c>
      <c r="I168" s="100" t="n">
        <f aca="false">$C168*VLOOKUP($B168,FoodDB!$A$2:$I$1010,8,0)</f>
        <v>136.32</v>
      </c>
      <c r="J168" s="100" t="n">
        <f aca="false">$C168*VLOOKUP($B168,FoodDB!$A$2:$I$1010,9,0)</f>
        <v>358.8</v>
      </c>
    </row>
    <row r="169" customFormat="false" ht="15" hidden="false" customHeight="false" outlineLevel="0" collapsed="false">
      <c r="B169" s="96" t="s">
        <v>99</v>
      </c>
      <c r="C169" s="97" t="n">
        <v>7</v>
      </c>
      <c r="D169" s="100" t="n">
        <f aca="false">$C169*VLOOKUP($B169,FoodDB!$A$2:$I$1010,3,0)</f>
        <v>0</v>
      </c>
      <c r="E169" s="100" t="n">
        <f aca="false">$C169*VLOOKUP($B169,FoodDB!$A$2:$I$1010,4,0)</f>
        <v>7</v>
      </c>
      <c r="F169" s="100" t="n">
        <f aca="false">$C169*VLOOKUP($B169,FoodDB!$A$2:$I$1010,5,0)</f>
        <v>4.2</v>
      </c>
      <c r="G169" s="100" t="n">
        <f aca="false">$C169*VLOOKUP($B169,FoodDB!$A$2:$I$1010,6,0)</f>
        <v>0</v>
      </c>
      <c r="H169" s="100" t="n">
        <f aca="false">$C169*VLOOKUP($B169,FoodDB!$A$2:$I$1010,7,0)</f>
        <v>28</v>
      </c>
      <c r="I169" s="100" t="n">
        <f aca="false">$C169*VLOOKUP($B169,FoodDB!$A$2:$I$1010,8,0)</f>
        <v>16.8</v>
      </c>
      <c r="J169" s="100" t="n">
        <f aca="false">$C169*VLOOKUP($B169,FoodDB!$A$2:$I$1010,9,0)</f>
        <v>44.8</v>
      </c>
    </row>
    <row r="170" customFormat="false" ht="15" hidden="false" customHeight="false" outlineLevel="0" collapsed="false">
      <c r="B170" s="96" t="s">
        <v>95</v>
      </c>
      <c r="C170" s="97" t="n">
        <v>3</v>
      </c>
      <c r="D170" s="100" t="n">
        <f aca="false">$C170*VLOOKUP($B170,FoodDB!$A$2:$I$1010,3,0)</f>
        <v>0</v>
      </c>
      <c r="E170" s="100" t="n">
        <f aca="false">$C170*VLOOKUP($B170,FoodDB!$A$2:$I$1010,4,0)</f>
        <v>1.92857142857143</v>
      </c>
      <c r="F170" s="100" t="n">
        <f aca="false">$C170*VLOOKUP($B170,FoodDB!$A$2:$I$1010,5,0)</f>
        <v>0.964285714285713</v>
      </c>
      <c r="G170" s="100" t="n">
        <f aca="false">$C170*VLOOKUP($B170,FoodDB!$A$2:$I$1010,6,0)</f>
        <v>0</v>
      </c>
      <c r="H170" s="100" t="n">
        <f aca="false">$C170*VLOOKUP($B170,FoodDB!$A$2:$I$1010,7,0)</f>
        <v>7.71428571428571</v>
      </c>
      <c r="I170" s="100" t="n">
        <f aca="false">$C170*VLOOKUP($B170,FoodDB!$A$2:$I$1010,8,0)</f>
        <v>3.85714285714287</v>
      </c>
      <c r="J170" s="100" t="n">
        <f aca="false">$C170*VLOOKUP($B170,FoodDB!$A$2:$I$1010,9,0)</f>
        <v>11.5714285714286</v>
      </c>
    </row>
    <row r="171" customFormat="false" ht="13.8" hidden="false" customHeight="false" outlineLevel="0" collapsed="false">
      <c r="B171" s="96" t="s">
        <v>108</v>
      </c>
      <c r="C171" s="97" t="n">
        <v>0</v>
      </c>
      <c r="D171" s="100" t="n">
        <f aca="false">$C171*VLOOKUP($B171,FoodDB!$A$2:$I$1010,3,0)</f>
        <v>0</v>
      </c>
      <c r="E171" s="100" t="n">
        <f aca="false">$C171*VLOOKUP($B171,FoodDB!$A$2:$I$1010,4,0)</f>
        <v>0</v>
      </c>
      <c r="F171" s="100" t="n">
        <f aca="false">$C171*VLOOKUP($B171,FoodDB!$A$2:$I$1010,5,0)</f>
        <v>0</v>
      </c>
      <c r="G171" s="100" t="n">
        <f aca="false">$C171*VLOOKUP($B171,FoodDB!$A$2:$I$1010,6,0)</f>
        <v>0</v>
      </c>
      <c r="H171" s="100" t="n">
        <f aca="false">$C171*VLOOKUP($B171,FoodDB!$A$2:$I$1010,7,0)</f>
        <v>0</v>
      </c>
      <c r="I171" s="100" t="n">
        <f aca="false">$C171*VLOOKUP($B171,FoodDB!$A$2:$I$1010,8,0)</f>
        <v>0</v>
      </c>
      <c r="J171" s="100" t="n">
        <f aca="false">$C171*VLOOKUP($B171,FoodDB!$A$2:$I$1010,9,0)</f>
        <v>0</v>
      </c>
    </row>
    <row r="172" customFormat="false" ht="13.8" hidden="false" customHeight="false" outlineLevel="0" collapsed="false">
      <c r="B172" s="96" t="s">
        <v>126</v>
      </c>
      <c r="C172" s="97" t="n">
        <v>1</v>
      </c>
      <c r="D172" s="100" t="n">
        <f aca="false">$C172*VLOOKUP($B172,FoodDB!$A$2:$I$1010,3,0)</f>
        <v>15</v>
      </c>
      <c r="E172" s="100" t="n">
        <f aca="false">$C172*VLOOKUP($B172,FoodDB!$A$2:$I$1010,4,0)</f>
        <v>2</v>
      </c>
      <c r="F172" s="100" t="n">
        <f aca="false">$C172*VLOOKUP($B172,FoodDB!$A$2:$I$1010,5,0)</f>
        <v>7</v>
      </c>
      <c r="G172" s="100" t="n">
        <f aca="false">$C172*VLOOKUP($B172,FoodDB!$A$2:$I$1010,6,0)</f>
        <v>135</v>
      </c>
      <c r="H172" s="100" t="n">
        <f aca="false">$C172*VLOOKUP($B172,FoodDB!$A$2:$I$1010,7,0)</f>
        <v>8</v>
      </c>
      <c r="I172" s="100" t="n">
        <f aca="false">$C172*VLOOKUP($B172,FoodDB!$A$2:$I$1010,8,0)</f>
        <v>28</v>
      </c>
      <c r="J172" s="100" t="n">
        <f aca="false">$C172*VLOOKUP($B172,FoodDB!$A$2:$I$1010,9,0)</f>
        <v>171</v>
      </c>
    </row>
    <row r="173" customFormat="false" ht="13.8" hidden="false" customHeight="false" outlineLevel="0" collapsed="false">
      <c r="B173" s="96" t="s">
        <v>100</v>
      </c>
      <c r="C173" s="97" t="n">
        <v>1</v>
      </c>
      <c r="D173" s="100" t="n">
        <f aca="false">$C173*VLOOKUP($B173,FoodDB!$A$2:$I$1010,3,0)</f>
        <v>5</v>
      </c>
      <c r="E173" s="100" t="n">
        <f aca="false">$C173*VLOOKUP($B173,FoodDB!$A$2:$I$1010,4,0)</f>
        <v>0</v>
      </c>
      <c r="F173" s="100" t="n">
        <f aca="false">$C173*VLOOKUP($B173,FoodDB!$A$2:$I$1010,5,0)</f>
        <v>6</v>
      </c>
      <c r="G173" s="100" t="n">
        <f aca="false">$C173*VLOOKUP($B173,FoodDB!$A$2:$I$1010,6,0)</f>
        <v>45</v>
      </c>
      <c r="H173" s="100" t="n">
        <f aca="false">$C173*VLOOKUP($B173,FoodDB!$A$2:$I$1010,7,0)</f>
        <v>0</v>
      </c>
      <c r="I173" s="100" t="n">
        <f aca="false">$C173*VLOOKUP($B173,FoodDB!$A$2:$I$1010,8,0)</f>
        <v>24</v>
      </c>
      <c r="J173" s="100" t="n">
        <f aca="false">$C173*VLOOKUP($B173,FoodDB!$A$2:$I$1010,9,0)</f>
        <v>69</v>
      </c>
    </row>
    <row r="174" customFormat="false" ht="15" hidden="false" customHeight="false" outlineLevel="0" collapsed="false">
      <c r="B174" s="96" t="s">
        <v>107</v>
      </c>
      <c r="C174" s="97" t="n">
        <v>0</v>
      </c>
      <c r="D174" s="100" t="n">
        <f aca="false">$C174*VLOOKUP($B174,FoodDB!$A$2:$I$1010,3,0)</f>
        <v>0</v>
      </c>
      <c r="E174" s="100" t="n">
        <f aca="false">$C174*VLOOKUP($B174,FoodDB!$A$2:$I$1010,4,0)</f>
        <v>0</v>
      </c>
      <c r="F174" s="100" t="n">
        <f aca="false">$C174*VLOOKUP($B174,FoodDB!$A$2:$I$1010,5,0)</f>
        <v>0</v>
      </c>
      <c r="G174" s="100" t="n">
        <f aca="false">$C174*VLOOKUP($B174,FoodDB!$A$2:$I$1010,6,0)</f>
        <v>0</v>
      </c>
      <c r="H174" s="100" t="n">
        <f aca="false">$C174*VLOOKUP($B174,FoodDB!$A$2:$I$1010,7,0)</f>
        <v>0</v>
      </c>
      <c r="I174" s="100" t="n">
        <f aca="false">$C174*VLOOKUP($B174,FoodDB!$A$2:$I$1010,8,0)</f>
        <v>0</v>
      </c>
      <c r="J174" s="100" t="n">
        <f aca="false">$C174*VLOOKUP($B174,FoodDB!$A$2:$I$1010,9,0)</f>
        <v>0</v>
      </c>
    </row>
    <row r="175" customFormat="false" ht="15" hidden="false" customHeight="false" outlineLevel="0" collapsed="false">
      <c r="A175" s="0" t="s">
        <v>97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101</v>
      </c>
      <c r="B176" s="0" t="s">
        <v>102</v>
      </c>
      <c r="D176" s="100"/>
      <c r="E176" s="100"/>
      <c r="F176" s="100"/>
      <c r="G176" s="100" t="n">
        <f aca="false">VLOOKUP($A167,LossChart!$A$3:$AB$105,14,0)</f>
        <v>462.10513123192</v>
      </c>
      <c r="H176" s="100" t="n">
        <f aca="false">VLOOKUP($A167,LossChart!$A$3:$AB$105,15,0)</f>
        <v>80</v>
      </c>
      <c r="I176" s="100" t="n">
        <f aca="false">VLOOKUP($A167,LossChart!$A$3:$AB$105,16,0)</f>
        <v>482.474652711422</v>
      </c>
      <c r="J176" s="100" t="n">
        <f aca="false">VLOOKUP($A167,LossChart!$A$3:$AB$105,17,0)</f>
        <v>1024.57978394334</v>
      </c>
      <c r="K176" s="100"/>
    </row>
    <row r="177" customFormat="false" ht="15" hidden="false" customHeight="false" outlineLevel="0" collapsed="false">
      <c r="A177" s="0" t="s">
        <v>103</v>
      </c>
      <c r="D177" s="100"/>
      <c r="E177" s="100"/>
      <c r="F177" s="100"/>
      <c r="G177" s="100" t="n">
        <f aca="false">G176-G175</f>
        <v>-21.3748687680803</v>
      </c>
      <c r="H177" s="100" t="n">
        <f aca="false">H176-H175</f>
        <v>36.2857142857143</v>
      </c>
      <c r="I177" s="100" t="n">
        <f aca="false">I176-I175</f>
        <v>-36.502490145721</v>
      </c>
      <c r="J177" s="100" t="n">
        <f aca="false">J176-J175</f>
        <v>-21.5916446280883</v>
      </c>
    </row>
    <row r="179" customFormat="false" ht="60" hidden="false" customHeight="false" outlineLevel="0" collapsed="false">
      <c r="A179" s="21" t="s">
        <v>63</v>
      </c>
      <c r="B179" s="21" t="s">
        <v>92</v>
      </c>
      <c r="C179" s="21" t="s">
        <v>93</v>
      </c>
      <c r="D179" s="94" t="str">
        <f aca="false">FoodDB!$C$1</f>
        <v>Fat
(g)</v>
      </c>
      <c r="E179" s="94" t="str">
        <f aca="false">FoodDB!$D$1</f>
        <v>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109</v>
      </c>
      <c r="M179" s="94" t="s">
        <v>110</v>
      </c>
      <c r="N179" s="94" t="s">
        <v>111</v>
      </c>
      <c r="O179" s="94" t="s">
        <v>112</v>
      </c>
      <c r="P179" s="94" t="s">
        <v>117</v>
      </c>
      <c r="Q179" s="94" t="s">
        <v>118</v>
      </c>
      <c r="R179" s="94" t="s">
        <v>119</v>
      </c>
      <c r="S179" s="94" t="s">
        <v>120</v>
      </c>
      <c r="T179" s="94"/>
      <c r="U179" s="94"/>
      <c r="V179" s="94"/>
      <c r="W179" s="94"/>
    </row>
    <row r="180" customFormat="false" ht="13.8" hidden="false" customHeight="false" outlineLevel="0" collapsed="false">
      <c r="A180" s="95" t="n">
        <f aca="false">A167+1</f>
        <v>43009</v>
      </c>
      <c r="B180" s="96" t="s">
        <v>99</v>
      </c>
      <c r="C180" s="97" t="n">
        <v>7</v>
      </c>
      <c r="D180" s="0" t="n">
        <f aca="false">$C180*VLOOKUP($B180,FoodDB!$A$2:$I$1010,3,0)</f>
        <v>0</v>
      </c>
      <c r="E180" s="0" t="n">
        <f aca="false">$C180*VLOOKUP($B180,FoodDB!$A$2:$I$1010,4,0)</f>
        <v>7</v>
      </c>
      <c r="F180" s="0" t="n">
        <f aca="false">$C180*VLOOKUP($B180,FoodDB!$A$2:$I$1010,5,0)</f>
        <v>4.2</v>
      </c>
      <c r="G180" s="0" t="n">
        <f aca="false">$C180*VLOOKUP($B180,FoodDB!$A$2:$I$1010,6,0)</f>
        <v>0</v>
      </c>
      <c r="H180" s="0" t="n">
        <f aca="false">$C180*VLOOKUP($B180,FoodDB!$A$2:$I$1010,7,0)</f>
        <v>28</v>
      </c>
      <c r="I180" s="0" t="n">
        <f aca="false">$C180*VLOOKUP($B180,FoodDB!$A$2:$I$1010,8,0)</f>
        <v>16.8</v>
      </c>
      <c r="J180" s="0" t="n">
        <f aca="false">$C180*VLOOKUP($B180,FoodDB!$A$2:$I$1010,9,0)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-35.3675507935347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5.81750985427897</v>
      </c>
      <c r="S180" s="100" t="n">
        <f aca="false">VLOOKUP($A180,LossChart!$A$3:$AB$105,17,0)-O180</f>
        <v>-1.26432665354287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98</v>
      </c>
      <c r="C181" s="97" t="n">
        <v>5</v>
      </c>
      <c r="D181" s="0" t="n">
        <f aca="false">$C181*VLOOKUP($B181,FoodDB!$A$2:$I$1010,3,0)</f>
        <v>30.9</v>
      </c>
      <c r="E181" s="0" t="n">
        <f aca="false">$C181*VLOOKUP($B181,FoodDB!$A$2:$I$1010,4,0)</f>
        <v>0</v>
      </c>
      <c r="F181" s="0" t="n">
        <f aca="false">$C181*VLOOKUP($B181,FoodDB!$A$2:$I$1010,5,0)</f>
        <v>42.6</v>
      </c>
      <c r="G181" s="0" t="n">
        <f aca="false">$C181*VLOOKUP($B181,FoodDB!$A$2:$I$1010,6,0)</f>
        <v>278.1</v>
      </c>
      <c r="H181" s="0" t="n">
        <f aca="false">$C181*VLOOKUP($B181,FoodDB!$A$2:$I$1010,7,0)</f>
        <v>0</v>
      </c>
      <c r="I181" s="0" t="n">
        <f aca="false">$C181*VLOOKUP($B181,FoodDB!$A$2:$I$1010,8,0)</f>
        <v>170.4</v>
      </c>
      <c r="J181" s="0" t="n">
        <f aca="false">$C181*VLOOKUP($B181,FoodDB!$A$2:$I$1010,9,0)</f>
        <v>448.5</v>
      </c>
    </row>
    <row r="182" customFormat="false" ht="15" hidden="false" customHeight="false" outlineLevel="0" collapsed="false">
      <c r="B182" s="96" t="s">
        <v>125</v>
      </c>
      <c r="C182" s="97" t="n">
        <v>2</v>
      </c>
      <c r="D182" s="0" t="n">
        <f aca="false">$C182*VLOOKUP($B182,FoodDB!$A$2:$I$1010,3,0)</f>
        <v>7.2</v>
      </c>
      <c r="E182" s="0" t="n">
        <f aca="false">$C182*VLOOKUP($B182,FoodDB!$A$2:$I$1010,4,0)</f>
        <v>0</v>
      </c>
      <c r="F182" s="0" t="n">
        <f aca="false">$C182*VLOOKUP($B182,FoodDB!$A$2:$I$1010,5,0)</f>
        <v>62</v>
      </c>
      <c r="G182" s="0" t="n">
        <f aca="false">$C182*VLOOKUP($B182,FoodDB!$A$2:$I$1010,6,0)</f>
        <v>64.8</v>
      </c>
      <c r="H182" s="0" t="n">
        <f aca="false">$C182*VLOOKUP($B182,FoodDB!$A$2:$I$1010,7,0)</f>
        <v>0</v>
      </c>
      <c r="I182" s="0" t="n">
        <f aca="false">$C182*VLOOKUP($B182,FoodDB!$A$2:$I$1010,8,0)</f>
        <v>248</v>
      </c>
      <c r="J182" s="0" t="n">
        <f aca="false">$C182*VLOOKUP($B182,FoodDB!$A$2:$I$1010,9,0)</f>
        <v>312.8</v>
      </c>
    </row>
    <row r="183" customFormat="false" ht="13.8" hidden="false" customHeight="false" outlineLevel="0" collapsed="false">
      <c r="B183" s="96" t="s">
        <v>95</v>
      </c>
      <c r="C183" s="97" t="n">
        <v>3</v>
      </c>
      <c r="D183" s="0" t="n">
        <f aca="false">$C183*VLOOKUP($B183,FoodDB!$A$2:$I$1010,3,0)</f>
        <v>0</v>
      </c>
      <c r="E183" s="0" t="n">
        <f aca="false">$C183*VLOOKUP($B183,FoodDB!$A$2:$I$1010,4,0)</f>
        <v>1.92857142857143</v>
      </c>
      <c r="F183" s="0" t="n">
        <f aca="false">$C183*VLOOKUP($B183,FoodDB!$A$2:$I$1010,5,0)</f>
        <v>0.964285714285713</v>
      </c>
      <c r="G183" s="0" t="n">
        <f aca="false">$C183*VLOOKUP($B183,FoodDB!$A$2:$I$1010,6,0)</f>
        <v>0</v>
      </c>
      <c r="H183" s="0" t="n">
        <f aca="false">$C183*VLOOKUP($B183,FoodDB!$A$2:$I$1010,7,0)</f>
        <v>7.71428571428571</v>
      </c>
      <c r="I183" s="0" t="n">
        <f aca="false">$C183*VLOOKUP($B183,FoodDB!$A$2:$I$1010,8,0)</f>
        <v>3.85714285714287</v>
      </c>
      <c r="J183" s="0" t="n">
        <f aca="false">$C183*VLOOKUP($B183,FoodDB!$A$2:$I$1010,9,0)</f>
        <v>11.5714285714286</v>
      </c>
    </row>
    <row r="184" customFormat="false" ht="15" hidden="false" customHeight="false" outlineLevel="0" collapsed="false">
      <c r="B184" s="96" t="s">
        <v>96</v>
      </c>
      <c r="C184" s="97" t="n">
        <v>2</v>
      </c>
      <c r="D184" s="0" t="n">
        <f aca="false">$C184*VLOOKUP($B184,FoodDB!$A$2:$I$1010,3,0)</f>
        <v>18</v>
      </c>
      <c r="E184" s="0" t="n">
        <f aca="false">$C184*VLOOKUP($B184,FoodDB!$A$2:$I$1010,4,0)</f>
        <v>4</v>
      </c>
      <c r="F184" s="0" t="n">
        <f aca="false">$C184*VLOOKUP($B184,FoodDB!$A$2:$I$1010,5,0)</f>
        <v>9.4</v>
      </c>
      <c r="G184" s="0" t="n">
        <f aca="false">$C184*VLOOKUP($B184,FoodDB!$A$2:$I$1010,6,0)</f>
        <v>162</v>
      </c>
      <c r="H184" s="0" t="n">
        <f aca="false">$C184*VLOOKUP($B184,FoodDB!$A$2:$I$1010,7,0)</f>
        <v>16</v>
      </c>
      <c r="I184" s="0" t="n">
        <f aca="false">$C184*VLOOKUP($B184,FoodDB!$A$2:$I$1010,8,0)</f>
        <v>37.6</v>
      </c>
      <c r="J184" s="0" t="n">
        <f aca="false">$C184*VLOOKUP($B184,FoodDB!$A$2:$I$1010,9,0)</f>
        <v>215.6</v>
      </c>
    </row>
    <row r="185" customFormat="false" ht="15" hidden="false" customHeight="false" outlineLevel="0" collapsed="false">
      <c r="B185" s="96" t="s">
        <v>107</v>
      </c>
      <c r="C185" s="97" t="n">
        <v>0</v>
      </c>
      <c r="D185" s="0" t="n">
        <f aca="false">$C185*VLOOKUP($B185,FoodDB!$A$2:$I$1010,3,0)</f>
        <v>0</v>
      </c>
      <c r="E185" s="0" t="n">
        <f aca="false">$C185*VLOOKUP($B185,FoodDB!$A$2:$I$1010,4,0)</f>
        <v>0</v>
      </c>
      <c r="F185" s="0" t="n">
        <f aca="false">$C185*VLOOKUP($B185,FoodDB!$A$2:$I$1010,5,0)</f>
        <v>0</v>
      </c>
      <c r="G185" s="0" t="n">
        <f aca="false">$C185*VLOOKUP($B185,FoodDB!$A$2:$I$1010,6,0)</f>
        <v>0</v>
      </c>
      <c r="H185" s="0" t="n">
        <f aca="false">$C185*VLOOKUP($B185,FoodDB!$A$2:$I$1010,7,0)</f>
        <v>0</v>
      </c>
      <c r="I185" s="0" t="n">
        <f aca="false">$C185*VLOOKUP($B185,FoodDB!$A$2:$I$1010,8,0)</f>
        <v>0</v>
      </c>
      <c r="J185" s="0" t="n">
        <f aca="false">$C185*VLOOKUP($B185,FoodDB!$A$2:$I$1010,9,0)</f>
        <v>0</v>
      </c>
    </row>
    <row r="186" customFormat="false" ht="15" hidden="false" customHeight="false" outlineLevel="0" collapsed="false">
      <c r="B186" s="96" t="s">
        <v>107</v>
      </c>
      <c r="C186" s="97" t="n">
        <v>0</v>
      </c>
      <c r="D186" s="0" t="n">
        <f aca="false">$C186*VLOOKUP($B186,FoodDB!$A$2:$I$1010,3,0)</f>
        <v>0</v>
      </c>
      <c r="E186" s="0" t="n">
        <f aca="false">$C186*VLOOKUP($B186,FoodDB!$A$2:$I$1010,4,0)</f>
        <v>0</v>
      </c>
      <c r="F186" s="0" t="n">
        <f aca="false">$C186*VLOOKUP($B186,FoodDB!$A$2:$I$1010,5,0)</f>
        <v>0</v>
      </c>
      <c r="G186" s="0" t="n">
        <f aca="false">$C186*VLOOKUP($B186,FoodDB!$A$2:$I$1010,6,0)</f>
        <v>0</v>
      </c>
      <c r="H186" s="0" t="n">
        <f aca="false">$C186*VLOOKUP($B186,FoodDB!$A$2:$I$1010,7,0)</f>
        <v>0</v>
      </c>
      <c r="I186" s="0" t="n">
        <f aca="false">$C186*VLOOKUP($B186,FoodDB!$A$2:$I$1010,8,0)</f>
        <v>0</v>
      </c>
      <c r="J186" s="0" t="n">
        <f aca="false">$C186*VLOOKUP($B186,FoodDB!$A$2:$I$1010,9,0)</f>
        <v>0</v>
      </c>
    </row>
    <row r="187" customFormat="false" ht="15" hidden="false" customHeight="false" outlineLevel="0" collapsed="false">
      <c r="A187" s="0" t="s">
        <v>97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101</v>
      </c>
      <c r="B188" s="0" t="s">
        <v>102</v>
      </c>
      <c r="E188" s="100"/>
      <c r="F188" s="100"/>
      <c r="G188" s="100" t="n">
        <f aca="false">VLOOKUP($A180,LossChart!$A$3:$AB$105,14,0)</f>
        <v>469.532449206465</v>
      </c>
      <c r="H188" s="100" t="n">
        <f aca="false">VLOOKUP($A180,LossChart!$A$3:$AB$105,15,0)</f>
        <v>80</v>
      </c>
      <c r="I188" s="100" t="n">
        <f aca="false">VLOOKUP($A180,LossChart!$A$3:$AB$105,16,0)</f>
        <v>482.474652711422</v>
      </c>
      <c r="J188" s="100" t="n">
        <f aca="false">VLOOKUP($A180,LossChart!$A$3:$AB$105,17,0)</f>
        <v>1032.00710191789</v>
      </c>
      <c r="K188" s="100"/>
    </row>
    <row r="189" customFormat="false" ht="15" hidden="false" customHeight="false" outlineLevel="0" collapsed="false">
      <c r="A189" s="0" t="s">
        <v>103</v>
      </c>
      <c r="G189" s="0" t="n">
        <f aca="false">G188-G187</f>
        <v>-35.3675507935347</v>
      </c>
      <c r="H189" s="0" t="n">
        <f aca="false">H188-H187</f>
        <v>28.2857142857143</v>
      </c>
      <c r="I189" s="0" t="n">
        <f aca="false">I188-I187</f>
        <v>5.81750985427897</v>
      </c>
      <c r="J189" s="0" t="n">
        <f aca="false">J188-J187</f>
        <v>-1.26432665354287</v>
      </c>
    </row>
    <row r="191" customFormat="false" ht="60" hidden="false" customHeight="false" outlineLevel="0" collapsed="false">
      <c r="A191" s="21" t="s">
        <v>63</v>
      </c>
      <c r="B191" s="21" t="s">
        <v>92</v>
      </c>
      <c r="C191" s="21" t="s">
        <v>93</v>
      </c>
      <c r="D191" s="94" t="str">
        <f aca="false">FoodDB!$C$1</f>
        <v>Fat
(g)</v>
      </c>
      <c r="E191" s="94" t="str">
        <f aca="false">FoodDB!$D$1</f>
        <v>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109</v>
      </c>
      <c r="M191" s="94" t="s">
        <v>110</v>
      </c>
      <c r="N191" s="94" t="s">
        <v>111</v>
      </c>
      <c r="O191" s="94" t="s">
        <v>112</v>
      </c>
      <c r="P191" s="94" t="s">
        <v>117</v>
      </c>
      <c r="Q191" s="94" t="s">
        <v>118</v>
      </c>
      <c r="R191" s="94" t="s">
        <v>119</v>
      </c>
      <c r="S191" s="94" t="s">
        <v>120</v>
      </c>
      <c r="T191" s="94"/>
      <c r="U191" s="94"/>
      <c r="V191" s="94"/>
      <c r="W191" s="94"/>
    </row>
    <row r="192" customFormat="false" ht="13.8" hidden="false" customHeight="false" outlineLevel="0" collapsed="false">
      <c r="A192" s="95" t="n">
        <f aca="false">A180+1</f>
        <v>43010</v>
      </c>
      <c r="B192" s="96" t="s">
        <v>99</v>
      </c>
      <c r="C192" s="97" t="n">
        <v>7</v>
      </c>
      <c r="D192" s="0" t="n">
        <f aca="false">$C192*VLOOKUP($B192,FoodDB!$A$2:$I$1010,3,0)</f>
        <v>0</v>
      </c>
      <c r="E192" s="0" t="n">
        <f aca="false">$C192*VLOOKUP($B192,FoodDB!$A$2:$I$1010,4,0)</f>
        <v>7</v>
      </c>
      <c r="F192" s="0" t="n">
        <f aca="false">$C192*VLOOKUP($B192,FoodDB!$A$2:$I$1010,5,0)</f>
        <v>4.2</v>
      </c>
      <c r="G192" s="0" t="n">
        <f aca="false">$C192*VLOOKUP($B192,FoodDB!$A$2:$I$1010,6,0)</f>
        <v>0</v>
      </c>
      <c r="H192" s="0" t="n">
        <f aca="false">$C192*VLOOKUP($B192,FoodDB!$A$2:$I$1010,7,0)</f>
        <v>28</v>
      </c>
      <c r="I192" s="0" t="n">
        <f aca="false">$C192*VLOOKUP($B192,FoodDB!$A$2:$I$1010,8,0)</f>
        <v>16.8</v>
      </c>
      <c r="J192" s="0" t="n">
        <f aca="false">$C192*VLOOKUP($B192,FoodDB!$A$2:$I$1010,9,0)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-27.8982422125744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5.81750985427908</v>
      </c>
      <c r="S192" s="100" t="n">
        <f aca="false">VLOOKUP($A192,LossChart!$A$3:$AB$105,17,0)-O192</f>
        <v>6.20498192741889</v>
      </c>
      <c r="T192" s="100"/>
      <c r="U192" s="100"/>
      <c r="V192" s="100"/>
      <c r="W192" s="100"/>
    </row>
    <row r="193" customFormat="false" ht="13.8" hidden="false" customHeight="false" outlineLevel="0" collapsed="false">
      <c r="B193" s="96" t="s">
        <v>98</v>
      </c>
      <c r="C193" s="97" t="n">
        <v>5</v>
      </c>
      <c r="D193" s="0" t="n">
        <f aca="false">$C193*VLOOKUP($B193,FoodDB!$A$2:$I$1010,3,0)</f>
        <v>30.9</v>
      </c>
      <c r="E193" s="0" t="n">
        <f aca="false">$C193*VLOOKUP($B193,FoodDB!$A$2:$I$1010,4,0)</f>
        <v>0</v>
      </c>
      <c r="F193" s="0" t="n">
        <f aca="false">$C193*VLOOKUP($B193,FoodDB!$A$2:$I$1010,5,0)</f>
        <v>42.6</v>
      </c>
      <c r="G193" s="0" t="n">
        <f aca="false">$C193*VLOOKUP($B193,FoodDB!$A$2:$I$1010,6,0)</f>
        <v>278.1</v>
      </c>
      <c r="H193" s="0" t="n">
        <f aca="false">$C193*VLOOKUP($B193,FoodDB!$A$2:$I$1010,7,0)</f>
        <v>0</v>
      </c>
      <c r="I193" s="0" t="n">
        <f aca="false">$C193*VLOOKUP($B193,FoodDB!$A$2:$I$1010,8,0)</f>
        <v>170.4</v>
      </c>
      <c r="J193" s="0" t="n">
        <f aca="false">$C193*VLOOKUP($B193,FoodDB!$A$2:$I$1010,9,0)</f>
        <v>448.5</v>
      </c>
    </row>
    <row r="194" customFormat="false" ht="13.8" hidden="false" customHeight="false" outlineLevel="0" collapsed="false">
      <c r="B194" s="96" t="s">
        <v>125</v>
      </c>
      <c r="C194" s="97" t="n">
        <v>2</v>
      </c>
      <c r="D194" s="0" t="n">
        <f aca="false">$C194*VLOOKUP($B194,FoodDB!$A$2:$I$1010,3,0)</f>
        <v>7.2</v>
      </c>
      <c r="E194" s="0" t="n">
        <f aca="false">$C194*VLOOKUP($B194,FoodDB!$A$2:$I$1010,4,0)</f>
        <v>0</v>
      </c>
      <c r="F194" s="0" t="n">
        <f aca="false">$C194*VLOOKUP($B194,FoodDB!$A$2:$I$1010,5,0)</f>
        <v>62</v>
      </c>
      <c r="G194" s="0" t="n">
        <f aca="false">$C194*VLOOKUP($B194,FoodDB!$A$2:$I$1010,6,0)</f>
        <v>64.8</v>
      </c>
      <c r="H194" s="0" t="n">
        <f aca="false">$C194*VLOOKUP($B194,FoodDB!$A$2:$I$1010,7,0)</f>
        <v>0</v>
      </c>
      <c r="I194" s="0" t="n">
        <f aca="false">$C194*VLOOKUP($B194,FoodDB!$A$2:$I$1010,8,0)</f>
        <v>248</v>
      </c>
      <c r="J194" s="0" t="n">
        <f aca="false">$C194*VLOOKUP($B194,FoodDB!$A$2:$I$1010,9,0)</f>
        <v>312.8</v>
      </c>
    </row>
    <row r="195" customFormat="false" ht="13.8" hidden="false" customHeight="false" outlineLevel="0" collapsed="false">
      <c r="B195" s="96" t="s">
        <v>95</v>
      </c>
      <c r="C195" s="97" t="n">
        <v>3</v>
      </c>
      <c r="D195" s="0" t="n">
        <f aca="false">$C195*VLOOKUP($B195,FoodDB!$A$2:$I$1010,3,0)</f>
        <v>0</v>
      </c>
      <c r="E195" s="0" t="n">
        <f aca="false">$C195*VLOOKUP($B195,FoodDB!$A$2:$I$1010,4,0)</f>
        <v>1.92857142857143</v>
      </c>
      <c r="F195" s="0" t="n">
        <f aca="false">$C195*VLOOKUP($B195,FoodDB!$A$2:$I$1010,5,0)</f>
        <v>0.964285714285713</v>
      </c>
      <c r="G195" s="0" t="n">
        <f aca="false">$C195*VLOOKUP($B195,FoodDB!$A$2:$I$1010,6,0)</f>
        <v>0</v>
      </c>
      <c r="H195" s="0" t="n">
        <f aca="false">$C195*VLOOKUP($B195,FoodDB!$A$2:$I$1010,7,0)</f>
        <v>7.71428571428571</v>
      </c>
      <c r="I195" s="0" t="n">
        <f aca="false">$C195*VLOOKUP($B195,FoodDB!$A$2:$I$1010,8,0)</f>
        <v>3.85714285714287</v>
      </c>
      <c r="J195" s="0" t="n">
        <f aca="false">$C195*VLOOKUP($B195,FoodDB!$A$2:$I$1010,9,0)</f>
        <v>11.5714285714286</v>
      </c>
    </row>
    <row r="196" customFormat="false" ht="13.8" hidden="false" customHeight="false" outlineLevel="0" collapsed="false">
      <c r="B196" s="96" t="s">
        <v>96</v>
      </c>
      <c r="C196" s="97" t="n">
        <v>2</v>
      </c>
      <c r="D196" s="0" t="n">
        <f aca="false">$C196*VLOOKUP($B196,FoodDB!$A$2:$I$1010,3,0)</f>
        <v>18</v>
      </c>
      <c r="E196" s="0" t="n">
        <f aca="false">$C196*VLOOKUP($B196,FoodDB!$A$2:$I$1010,4,0)</f>
        <v>4</v>
      </c>
      <c r="F196" s="0" t="n">
        <f aca="false">$C196*VLOOKUP($B196,FoodDB!$A$2:$I$1010,5,0)</f>
        <v>9.4</v>
      </c>
      <c r="G196" s="0" t="n">
        <f aca="false">$C196*VLOOKUP($B196,FoodDB!$A$2:$I$1010,6,0)</f>
        <v>162</v>
      </c>
      <c r="H196" s="0" t="n">
        <f aca="false">$C196*VLOOKUP($B196,FoodDB!$A$2:$I$1010,7,0)</f>
        <v>16</v>
      </c>
      <c r="I196" s="0" t="n">
        <f aca="false">$C196*VLOOKUP($B196,FoodDB!$A$2:$I$1010,8,0)</f>
        <v>37.6</v>
      </c>
      <c r="J196" s="0" t="n">
        <f aca="false">$C196*VLOOKUP($B196,FoodDB!$A$2:$I$1010,9,0)</f>
        <v>215.6</v>
      </c>
    </row>
    <row r="197" customFormat="false" ht="15" hidden="false" customHeight="false" outlineLevel="0" collapsed="false">
      <c r="B197" s="96" t="s">
        <v>107</v>
      </c>
      <c r="C197" s="97" t="n">
        <v>0</v>
      </c>
      <c r="D197" s="0" t="n">
        <f aca="false">$C197*VLOOKUP($B197,FoodDB!$A$2:$I$1010,3,0)</f>
        <v>0</v>
      </c>
      <c r="E197" s="0" t="n">
        <f aca="false">$C197*VLOOKUP($B197,FoodDB!$A$2:$I$1010,4,0)</f>
        <v>0</v>
      </c>
      <c r="F197" s="0" t="n">
        <f aca="false">$C197*VLOOKUP($B197,FoodDB!$A$2:$I$1010,5,0)</f>
        <v>0</v>
      </c>
      <c r="G197" s="0" t="n">
        <f aca="false">$C197*VLOOKUP($B197,FoodDB!$A$2:$I$1010,6,0)</f>
        <v>0</v>
      </c>
      <c r="H197" s="0" t="n">
        <f aca="false">$C197*VLOOKUP($B197,FoodDB!$A$2:$I$1010,7,0)</f>
        <v>0</v>
      </c>
      <c r="I197" s="0" t="n">
        <f aca="false">$C197*VLOOKUP($B197,FoodDB!$A$2:$I$1010,8,0)</f>
        <v>0</v>
      </c>
      <c r="J197" s="0" t="n">
        <f aca="false">$C197*VLOOKUP($B197,FoodDB!$A$2:$I$1010,9,0)</f>
        <v>0</v>
      </c>
    </row>
    <row r="198" customFormat="false" ht="15" hidden="false" customHeight="false" outlineLevel="0" collapsed="false">
      <c r="B198" s="96" t="s">
        <v>107</v>
      </c>
      <c r="C198" s="97" t="n">
        <v>0</v>
      </c>
      <c r="D198" s="0" t="n">
        <f aca="false">$C198*VLOOKUP($B198,FoodDB!$A$2:$I$1010,3,0)</f>
        <v>0</v>
      </c>
      <c r="E198" s="0" t="n">
        <f aca="false">$C198*VLOOKUP($B198,FoodDB!$A$2:$I$1010,4,0)</f>
        <v>0</v>
      </c>
      <c r="F198" s="0" t="n">
        <f aca="false">$C198*VLOOKUP($B198,FoodDB!$A$2:$I$1010,5,0)</f>
        <v>0</v>
      </c>
      <c r="G198" s="0" t="n">
        <f aca="false">$C198*VLOOKUP($B198,FoodDB!$A$2:$I$1010,6,0)</f>
        <v>0</v>
      </c>
      <c r="H198" s="0" t="n">
        <f aca="false">$C198*VLOOKUP($B198,FoodDB!$A$2:$I$1010,7,0)</f>
        <v>0</v>
      </c>
      <c r="I198" s="0" t="n">
        <f aca="false">$C198*VLOOKUP($B198,FoodDB!$A$2:$I$1010,8,0)</f>
        <v>0</v>
      </c>
      <c r="J198" s="0" t="n">
        <f aca="false">$C198*VLOOKUP($B198,FoodDB!$A$2:$I$1010,9,0)</f>
        <v>0</v>
      </c>
    </row>
    <row r="199" customFormat="false" ht="15" hidden="false" customHeight="false" outlineLevel="0" collapsed="false">
      <c r="A199" s="0" t="s">
        <v>97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101</v>
      </c>
      <c r="B200" s="0" t="s">
        <v>102</v>
      </c>
      <c r="E200" s="100"/>
      <c r="F200" s="100"/>
      <c r="G200" s="100" t="n">
        <f aca="false">VLOOKUP($A192,LossChart!$A$3:$AB$105,14,0)</f>
        <v>477.001757787426</v>
      </c>
      <c r="H200" s="100" t="n">
        <f aca="false">VLOOKUP($A192,LossChart!$A$3:$AB$105,15,0)</f>
        <v>80</v>
      </c>
      <c r="I200" s="100" t="n">
        <f aca="false">VLOOKUP($A192,LossChart!$A$3:$AB$105,16,0)</f>
        <v>482.474652711422</v>
      </c>
      <c r="J200" s="100" t="n">
        <f aca="false">VLOOKUP($A192,LossChart!$A$3:$AB$105,17,0)</f>
        <v>1039.47641049885</v>
      </c>
      <c r="K200" s="100"/>
    </row>
    <row r="201" customFormat="false" ht="15" hidden="false" customHeight="false" outlineLevel="0" collapsed="false">
      <c r="A201" s="0" t="s">
        <v>103</v>
      </c>
      <c r="G201" s="0" t="n">
        <f aca="false">G200-G199</f>
        <v>-27.8982422125744</v>
      </c>
      <c r="H201" s="0" t="n">
        <f aca="false">H200-H199</f>
        <v>28.2857142857143</v>
      </c>
      <c r="I201" s="0" t="n">
        <f aca="false">I200-I199</f>
        <v>5.81750985427908</v>
      </c>
      <c r="J201" s="0" t="n">
        <f aca="false">J200-J199</f>
        <v>6.20498192741889</v>
      </c>
    </row>
    <row r="203" customFormat="false" ht="60" hidden="false" customHeight="false" outlineLevel="0" collapsed="false">
      <c r="A203" s="21" t="s">
        <v>63</v>
      </c>
      <c r="B203" s="21" t="s">
        <v>92</v>
      </c>
      <c r="C203" s="21" t="s">
        <v>93</v>
      </c>
      <c r="D203" s="94" t="str">
        <f aca="false">FoodDB!$C$1</f>
        <v>Fat
(g)</v>
      </c>
      <c r="E203" s="94" t="str">
        <f aca="false">FoodDB!$D$1</f>
        <v>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109</v>
      </c>
      <c r="M203" s="94" t="s">
        <v>110</v>
      </c>
      <c r="N203" s="94" t="s">
        <v>111</v>
      </c>
      <c r="O203" s="94" t="s">
        <v>112</v>
      </c>
      <c r="P203" s="94" t="s">
        <v>117</v>
      </c>
      <c r="Q203" s="94" t="s">
        <v>118</v>
      </c>
      <c r="R203" s="94" t="s">
        <v>119</v>
      </c>
      <c r="S203" s="94" t="s">
        <v>120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107</v>
      </c>
      <c r="C204" s="97" t="n">
        <v>0</v>
      </c>
      <c r="D204" s="0" t="n">
        <f aca="false">$C204*VLOOKUP($B204,FoodDB!$A$2:$I$1010,3,0)</f>
        <v>0</v>
      </c>
      <c r="E204" s="0" t="n">
        <f aca="false">$C204*VLOOKUP($B204,FoodDB!$A$2:$I$1010,4,0)</f>
        <v>0</v>
      </c>
      <c r="F204" s="0" t="n">
        <f aca="false">$C204*VLOOKUP($B204,FoodDB!$A$2:$I$1010,5,0)</f>
        <v>0</v>
      </c>
      <c r="G204" s="0" t="n">
        <f aca="false">$C204*VLOOKUP($B204,FoodDB!$A$2:$I$1010,6,0)</f>
        <v>0</v>
      </c>
      <c r="H204" s="0" t="n">
        <f aca="false">$C204*VLOOKUP($B204,FoodDB!$A$2:$I$1010,7,0)</f>
        <v>0</v>
      </c>
      <c r="I204" s="0" t="n">
        <f aca="false">$C204*VLOOKUP($B204,FoodDB!$A$2:$I$1010,8,0)</f>
        <v>0</v>
      </c>
      <c r="J204" s="0" t="n">
        <f aca="false">$C204*VLOOKUP($B204,FoodDB!$A$2:$I$1010,9,0)</f>
        <v>0</v>
      </c>
      <c r="L204" s="0" t="n">
        <f aca="false">SUM(G204:G210)</f>
        <v>0</v>
      </c>
      <c r="M204" s="0" t="n">
        <f aca="false">SUM(H204:H210)</f>
        <v>0</v>
      </c>
      <c r="N204" s="0" t="n">
        <f aca="false">SUM(I204:I210)</f>
        <v>0</v>
      </c>
      <c r="O204" s="0" t="n">
        <f aca="false">SUM(L204:N204)</f>
        <v>0</v>
      </c>
      <c r="P204" s="100" t="n">
        <f aca="false">VLOOKUP($A204,LossChart!$A$3:$AB$105,14,0)-L204</f>
        <v>484.411613094091</v>
      </c>
      <c r="Q204" s="100" t="n">
        <f aca="false">VLOOKUP($A204,LossChart!$A$3:$AB$105,15,0)-M204</f>
        <v>80</v>
      </c>
      <c r="R204" s="100" t="n">
        <f aca="false">VLOOKUP($A204,LossChart!$A$3:$AB$105,16,0)-N204</f>
        <v>482.474652711422</v>
      </c>
      <c r="S204" s="100" t="n">
        <f aca="false">VLOOKUP($A204,LossChart!$A$3:$AB$105,17,0)-O204</f>
        <v>1046.88626580551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107</v>
      </c>
      <c r="C205" s="97" t="n">
        <v>0</v>
      </c>
      <c r="D205" s="0" t="n">
        <f aca="false">$C205*VLOOKUP($B205,FoodDB!$A$2:$I$1010,3,0)</f>
        <v>0</v>
      </c>
      <c r="E205" s="0" t="n">
        <f aca="false">$C205*VLOOKUP($B205,FoodDB!$A$2:$I$1010,4,0)</f>
        <v>0</v>
      </c>
      <c r="F205" s="0" t="n">
        <f aca="false">$C205*VLOOKUP($B205,FoodDB!$A$2:$I$1010,5,0)</f>
        <v>0</v>
      </c>
      <c r="G205" s="0" t="n">
        <f aca="false">$C205*VLOOKUP($B205,FoodDB!$A$2:$I$1010,6,0)</f>
        <v>0</v>
      </c>
      <c r="H205" s="0" t="n">
        <f aca="false">$C205*VLOOKUP($B205,FoodDB!$A$2:$I$1010,7,0)</f>
        <v>0</v>
      </c>
      <c r="I205" s="0" t="n">
        <f aca="false">$C205*VLOOKUP($B205,FoodDB!$A$2:$I$1010,8,0)</f>
        <v>0</v>
      </c>
      <c r="J205" s="0" t="n">
        <f aca="false">$C205*VLOOKUP($B205,FoodDB!$A$2:$I$1010,9,0)</f>
        <v>0</v>
      </c>
    </row>
    <row r="206" customFormat="false" ht="15" hidden="false" customHeight="false" outlineLevel="0" collapsed="false">
      <c r="B206" s="96" t="s">
        <v>107</v>
      </c>
      <c r="C206" s="97" t="n">
        <v>0</v>
      </c>
      <c r="D206" s="0" t="n">
        <f aca="false">$C206*VLOOKUP($B206,FoodDB!$A$2:$I$1010,3,0)</f>
        <v>0</v>
      </c>
      <c r="E206" s="0" t="n">
        <f aca="false">$C206*VLOOKUP($B206,FoodDB!$A$2:$I$1010,4,0)</f>
        <v>0</v>
      </c>
      <c r="F206" s="0" t="n">
        <f aca="false">$C206*VLOOKUP($B206,FoodDB!$A$2:$I$1010,5,0)</f>
        <v>0</v>
      </c>
      <c r="G206" s="0" t="n">
        <f aca="false">$C206*VLOOKUP($B206,FoodDB!$A$2:$I$1010,6,0)</f>
        <v>0</v>
      </c>
      <c r="H206" s="0" t="n">
        <f aca="false">$C206*VLOOKUP($B206,FoodDB!$A$2:$I$1010,7,0)</f>
        <v>0</v>
      </c>
      <c r="I206" s="0" t="n">
        <f aca="false">$C206*VLOOKUP($B206,FoodDB!$A$2:$I$1010,8,0)</f>
        <v>0</v>
      </c>
      <c r="J206" s="0" t="n">
        <f aca="false">$C206*VLOOKUP($B206,FoodDB!$A$2:$I$1010,9,0)</f>
        <v>0</v>
      </c>
    </row>
    <row r="207" customFormat="false" ht="15" hidden="false" customHeight="false" outlineLevel="0" collapsed="false">
      <c r="B207" s="96" t="s">
        <v>107</v>
      </c>
      <c r="C207" s="97" t="n">
        <v>0</v>
      </c>
      <c r="D207" s="0" t="n">
        <f aca="false">$C207*VLOOKUP($B207,FoodDB!$A$2:$I$1010,3,0)</f>
        <v>0</v>
      </c>
      <c r="E207" s="0" t="n">
        <f aca="false">$C207*VLOOKUP($B207,FoodDB!$A$2:$I$1010,4,0)</f>
        <v>0</v>
      </c>
      <c r="F207" s="0" t="n">
        <f aca="false">$C207*VLOOKUP($B207,FoodDB!$A$2:$I$1010,5,0)</f>
        <v>0</v>
      </c>
      <c r="G207" s="0" t="n">
        <f aca="false">$C207*VLOOKUP($B207,FoodDB!$A$2:$I$1010,6,0)</f>
        <v>0</v>
      </c>
      <c r="H207" s="0" t="n">
        <f aca="false">$C207*VLOOKUP($B207,FoodDB!$A$2:$I$1010,7,0)</f>
        <v>0</v>
      </c>
      <c r="I207" s="0" t="n">
        <f aca="false">$C207*VLOOKUP($B207,FoodDB!$A$2:$I$1010,8,0)</f>
        <v>0</v>
      </c>
      <c r="J207" s="0" t="n">
        <f aca="false">$C207*VLOOKUP($B207,FoodDB!$A$2:$I$1010,9,0)</f>
        <v>0</v>
      </c>
    </row>
    <row r="208" customFormat="false" ht="15" hidden="false" customHeight="false" outlineLevel="0" collapsed="false">
      <c r="B208" s="96" t="s">
        <v>107</v>
      </c>
      <c r="C208" s="97" t="n">
        <v>0</v>
      </c>
      <c r="D208" s="0" t="n">
        <f aca="false">$C208*VLOOKUP($B208,FoodDB!$A$2:$I$1010,3,0)</f>
        <v>0</v>
      </c>
      <c r="E208" s="0" t="n">
        <f aca="false">$C208*VLOOKUP($B208,FoodDB!$A$2:$I$1010,4,0)</f>
        <v>0</v>
      </c>
      <c r="F208" s="0" t="n">
        <f aca="false">$C208*VLOOKUP($B208,FoodDB!$A$2:$I$1010,5,0)</f>
        <v>0</v>
      </c>
      <c r="G208" s="0" t="n">
        <f aca="false">$C208*VLOOKUP($B208,FoodDB!$A$2:$I$1010,6,0)</f>
        <v>0</v>
      </c>
      <c r="H208" s="0" t="n">
        <f aca="false">$C208*VLOOKUP($B208,FoodDB!$A$2:$I$1010,7,0)</f>
        <v>0</v>
      </c>
      <c r="I208" s="0" t="n">
        <f aca="false">$C208*VLOOKUP($B208,FoodDB!$A$2:$I$1010,8,0)</f>
        <v>0</v>
      </c>
      <c r="J208" s="0" t="n">
        <f aca="false">$C208*VLOOKUP($B208,FoodDB!$A$2:$I$1010,9,0)</f>
        <v>0</v>
      </c>
    </row>
    <row r="209" customFormat="false" ht="15" hidden="false" customHeight="false" outlineLevel="0" collapsed="false">
      <c r="B209" s="96" t="s">
        <v>107</v>
      </c>
      <c r="C209" s="97" t="n">
        <v>0</v>
      </c>
      <c r="D209" s="0" t="n">
        <f aca="false">$C209*VLOOKUP($B209,FoodDB!$A$2:$I$1010,3,0)</f>
        <v>0</v>
      </c>
      <c r="E209" s="0" t="n">
        <f aca="false">$C209*VLOOKUP($B209,FoodDB!$A$2:$I$1010,4,0)</f>
        <v>0</v>
      </c>
      <c r="F209" s="0" t="n">
        <f aca="false">$C209*VLOOKUP($B209,FoodDB!$A$2:$I$1010,5,0)</f>
        <v>0</v>
      </c>
      <c r="G209" s="0" t="n">
        <f aca="false">$C209*VLOOKUP($B209,FoodDB!$A$2:$I$1010,6,0)</f>
        <v>0</v>
      </c>
      <c r="H209" s="0" t="n">
        <f aca="false">$C209*VLOOKUP($B209,FoodDB!$A$2:$I$1010,7,0)</f>
        <v>0</v>
      </c>
      <c r="I209" s="0" t="n">
        <f aca="false">$C209*VLOOKUP($B209,FoodDB!$A$2:$I$1010,8,0)</f>
        <v>0</v>
      </c>
      <c r="J209" s="0" t="n">
        <f aca="false">$C209*VLOOKUP($B209,FoodDB!$A$2:$I$1010,9,0)</f>
        <v>0</v>
      </c>
    </row>
    <row r="210" customFormat="false" ht="15" hidden="false" customHeight="false" outlineLevel="0" collapsed="false">
      <c r="B210" s="96" t="s">
        <v>107</v>
      </c>
      <c r="C210" s="97" t="n">
        <v>0</v>
      </c>
      <c r="D210" s="0" t="n">
        <f aca="false">$C210*VLOOKUP($B210,FoodDB!$A$2:$I$1010,3,0)</f>
        <v>0</v>
      </c>
      <c r="E210" s="0" t="n">
        <f aca="false">$C210*VLOOKUP($B210,FoodDB!$A$2:$I$1010,4,0)</f>
        <v>0</v>
      </c>
      <c r="F210" s="0" t="n">
        <f aca="false">$C210*VLOOKUP($B210,FoodDB!$A$2:$I$1010,5,0)</f>
        <v>0</v>
      </c>
      <c r="G210" s="0" t="n">
        <f aca="false">$C210*VLOOKUP($B210,FoodDB!$A$2:$I$1010,6,0)</f>
        <v>0</v>
      </c>
      <c r="H210" s="0" t="n">
        <f aca="false">$C210*VLOOKUP($B210,FoodDB!$A$2:$I$1010,7,0)</f>
        <v>0</v>
      </c>
      <c r="I210" s="0" t="n">
        <f aca="false">$C210*VLOOKUP($B210,FoodDB!$A$2:$I$1010,8,0)</f>
        <v>0</v>
      </c>
      <c r="J210" s="0" t="n">
        <f aca="false">$C210*VLOOKUP($B210,FoodDB!$A$2:$I$1010,9,0)</f>
        <v>0</v>
      </c>
    </row>
    <row r="211" customFormat="false" ht="15" hidden="false" customHeight="false" outlineLevel="0" collapsed="false">
      <c r="A211" s="0" t="s">
        <v>97</v>
      </c>
      <c r="G211" s="0" t="n">
        <f aca="false">SUM(G204:G210)</f>
        <v>0</v>
      </c>
      <c r="H211" s="0" t="n">
        <f aca="false">SUM(H204:H210)</f>
        <v>0</v>
      </c>
      <c r="I211" s="0" t="n">
        <f aca="false">SUM(I204:I210)</f>
        <v>0</v>
      </c>
      <c r="J211" s="0" t="n">
        <f aca="false">SUM(G211:I211)</f>
        <v>0</v>
      </c>
    </row>
    <row r="212" customFormat="false" ht="15" hidden="false" customHeight="false" outlineLevel="0" collapsed="false">
      <c r="A212" s="0" t="s">
        <v>101</v>
      </c>
      <c r="B212" s="0" t="s">
        <v>102</v>
      </c>
      <c r="E212" s="100"/>
      <c r="F212" s="100"/>
      <c r="G212" s="100" t="n">
        <f aca="false">VLOOKUP($A204,LossChart!$A$3:$AB$105,14,0)</f>
        <v>484.411613094091</v>
      </c>
      <c r="H212" s="100" t="n">
        <f aca="false">VLOOKUP($A204,LossChart!$A$3:$AB$105,15,0)</f>
        <v>80</v>
      </c>
      <c r="I212" s="100" t="n">
        <f aca="false">VLOOKUP($A204,LossChart!$A$3:$AB$105,16,0)</f>
        <v>482.474652711422</v>
      </c>
      <c r="J212" s="100" t="n">
        <f aca="false">VLOOKUP($A204,LossChart!$A$3:$AB$105,17,0)</f>
        <v>1046.88626580551</v>
      </c>
      <c r="K212" s="100"/>
    </row>
    <row r="213" customFormat="false" ht="15" hidden="false" customHeight="false" outlineLevel="0" collapsed="false">
      <c r="A213" s="0" t="s">
        <v>103</v>
      </c>
      <c r="G213" s="0" t="n">
        <f aca="false">G212-G211</f>
        <v>484.411613094091</v>
      </c>
      <c r="H213" s="0" t="n">
        <f aca="false">H212-H211</f>
        <v>80</v>
      </c>
      <c r="I213" s="0" t="n">
        <f aca="false">I212-I211</f>
        <v>482.474652711422</v>
      </c>
      <c r="J213" s="0" t="n">
        <f aca="false">J212-J211</f>
        <v>1046.88626580551</v>
      </c>
    </row>
    <row r="215" customFormat="false" ht="60" hidden="false" customHeight="false" outlineLevel="0" collapsed="false">
      <c r="A215" s="21" t="s">
        <v>63</v>
      </c>
      <c r="B215" s="21" t="s">
        <v>92</v>
      </c>
      <c r="C215" s="21" t="s">
        <v>93</v>
      </c>
      <c r="D215" s="94" t="str">
        <f aca="false">FoodDB!$C$1</f>
        <v>Fat
(g)</v>
      </c>
      <c r="E215" s="94" t="str">
        <f aca="false">FoodDB!$D$1</f>
        <v>Carbs
(g)</v>
      </c>
      <c r="F215" s="94" t="str">
        <f aca="false">FoodDB!$E$1</f>
        <v>Protein
(g)</v>
      </c>
      <c r="G215" s="94" t="str">
        <f aca="false">FoodDB!$F$1</f>
        <v>Fat
(Cal)</v>
      </c>
      <c r="H215" s="94" t="str">
        <f aca="false">FoodDB!$G$1</f>
        <v>Carb
(Cal)</v>
      </c>
      <c r="I215" s="94" t="str">
        <f aca="false">FoodDB!$H$1</f>
        <v>Protein
(Cal)</v>
      </c>
      <c r="J215" s="94" t="str">
        <f aca="false">FoodDB!$I$1</f>
        <v>Total
Calories</v>
      </c>
      <c r="K215" s="94"/>
      <c r="L215" s="94" t="s">
        <v>109</v>
      </c>
      <c r="M215" s="94" t="s">
        <v>110</v>
      </c>
      <c r="N215" s="94" t="s">
        <v>111</v>
      </c>
      <c r="O215" s="94" t="s">
        <v>112</v>
      </c>
      <c r="P215" s="94" t="s">
        <v>117</v>
      </c>
      <c r="Q215" s="94" t="s">
        <v>118</v>
      </c>
      <c r="R215" s="94" t="s">
        <v>119</v>
      </c>
      <c r="S215" s="94" t="s">
        <v>120</v>
      </c>
      <c r="T215" s="94"/>
      <c r="U215" s="94"/>
      <c r="V215" s="94"/>
      <c r="W215" s="94"/>
    </row>
    <row r="216" customFormat="false" ht="15" hidden="false" customHeight="false" outlineLevel="0" collapsed="false">
      <c r="A216" s="95" t="n">
        <f aca="false">A204+1</f>
        <v>43012</v>
      </c>
      <c r="B216" s="96" t="s">
        <v>107</v>
      </c>
      <c r="C216" s="97" t="n">
        <v>0</v>
      </c>
      <c r="D216" s="0" t="n">
        <f aca="false">$C216*VLOOKUP($B216,FoodDB!$A$2:$I$1010,3,0)</f>
        <v>0</v>
      </c>
      <c r="E216" s="0" t="n">
        <f aca="false">$C216*VLOOKUP($B216,FoodDB!$A$2:$I$1010,4,0)</f>
        <v>0</v>
      </c>
      <c r="F216" s="0" t="n">
        <f aca="false">$C216*VLOOKUP($B216,FoodDB!$A$2:$I$1010,5,0)</f>
        <v>0</v>
      </c>
      <c r="G216" s="0" t="n">
        <f aca="false">$C216*VLOOKUP($B216,FoodDB!$A$2:$I$1010,6,0)</f>
        <v>0</v>
      </c>
      <c r="H216" s="0" t="n">
        <f aca="false">$C216*VLOOKUP($B216,FoodDB!$A$2:$I$1010,7,0)</f>
        <v>0</v>
      </c>
      <c r="I216" s="0" t="n">
        <f aca="false">$C216*VLOOKUP($B216,FoodDB!$A$2:$I$1010,8,0)</f>
        <v>0</v>
      </c>
      <c r="J216" s="0" t="n">
        <f aca="false">$C216*VLOOKUP($B216,FoodDB!$A$2:$I$1010,9,0)</f>
        <v>0</v>
      </c>
      <c r="L216" s="0" t="n">
        <f aca="false">SUM(G216:G222)</f>
        <v>0</v>
      </c>
      <c r="M216" s="0" t="n">
        <f aca="false">SUM(H216:H222)</f>
        <v>0</v>
      </c>
      <c r="N216" s="0" t="n">
        <f aca="false">SUM(I216:I222)</f>
        <v>0</v>
      </c>
      <c r="O216" s="0" t="n">
        <f aca="false">SUM(L216:N216)</f>
        <v>0</v>
      </c>
      <c r="P216" s="100" t="n">
        <f aca="false">VLOOKUP($A216,LossChart!$A$3:$AB$105,14,0)-L216</f>
        <v>491.755838253755</v>
      </c>
      <c r="Q216" s="100" t="n">
        <f aca="false">VLOOKUP($A216,LossChart!$A$3:$AB$105,15,0)-M216</f>
        <v>80</v>
      </c>
      <c r="R216" s="100" t="n">
        <f aca="false">VLOOKUP($A216,LossChart!$A$3:$AB$105,16,0)-N216</f>
        <v>482.474652711422</v>
      </c>
      <c r="S216" s="100" t="n">
        <f aca="false">VLOOKUP($A216,LossChart!$A$3:$AB$105,17,0)-O216</f>
        <v>1054.23049096518</v>
      </c>
      <c r="T216" s="100"/>
      <c r="U216" s="100"/>
      <c r="V216" s="100"/>
      <c r="W216" s="100"/>
    </row>
    <row r="217" customFormat="false" ht="15" hidden="false" customHeight="false" outlineLevel="0" collapsed="false">
      <c r="B217" s="96" t="s">
        <v>107</v>
      </c>
      <c r="C217" s="97" t="n">
        <v>0</v>
      </c>
      <c r="D217" s="0" t="n">
        <f aca="false">$C217*VLOOKUP($B217,FoodDB!$A$2:$I$1010,3,0)</f>
        <v>0</v>
      </c>
      <c r="E217" s="0" t="n">
        <f aca="false">$C217*VLOOKUP($B217,FoodDB!$A$2:$I$1010,4,0)</f>
        <v>0</v>
      </c>
      <c r="F217" s="0" t="n">
        <f aca="false">$C217*VLOOKUP($B217,FoodDB!$A$2:$I$1010,5,0)</f>
        <v>0</v>
      </c>
      <c r="G217" s="0" t="n">
        <f aca="false">$C217*VLOOKUP($B217,FoodDB!$A$2:$I$1010,6,0)</f>
        <v>0</v>
      </c>
      <c r="H217" s="0" t="n">
        <f aca="false">$C217*VLOOKUP($B217,FoodDB!$A$2:$I$1010,7,0)</f>
        <v>0</v>
      </c>
      <c r="I217" s="0" t="n">
        <f aca="false">$C217*VLOOKUP($B217,FoodDB!$A$2:$I$1010,8,0)</f>
        <v>0</v>
      </c>
      <c r="J217" s="0" t="n">
        <f aca="false">$C217*VLOOKUP($B217,FoodDB!$A$2:$I$1010,9,0)</f>
        <v>0</v>
      </c>
    </row>
    <row r="218" customFormat="false" ht="15" hidden="false" customHeight="false" outlineLevel="0" collapsed="false">
      <c r="B218" s="96" t="s">
        <v>107</v>
      </c>
      <c r="C218" s="97" t="n">
        <v>0</v>
      </c>
      <c r="D218" s="0" t="n">
        <f aca="false">$C218*VLOOKUP($B218,FoodDB!$A$2:$I$1010,3,0)</f>
        <v>0</v>
      </c>
      <c r="E218" s="0" t="n">
        <f aca="false">$C218*VLOOKUP($B218,FoodDB!$A$2:$I$1010,4,0)</f>
        <v>0</v>
      </c>
      <c r="F218" s="0" t="n">
        <f aca="false">$C218*VLOOKUP($B218,FoodDB!$A$2:$I$1010,5,0)</f>
        <v>0</v>
      </c>
      <c r="G218" s="0" t="n">
        <f aca="false">$C218*VLOOKUP($B218,FoodDB!$A$2:$I$1010,6,0)</f>
        <v>0</v>
      </c>
      <c r="H218" s="0" t="n">
        <f aca="false">$C218*VLOOKUP($B218,FoodDB!$A$2:$I$1010,7,0)</f>
        <v>0</v>
      </c>
      <c r="I218" s="0" t="n">
        <f aca="false">$C218*VLOOKUP($B218,FoodDB!$A$2:$I$1010,8,0)</f>
        <v>0</v>
      </c>
      <c r="J218" s="0" t="n">
        <f aca="false">$C218*VLOOKUP($B218,FoodDB!$A$2:$I$1010,9,0)</f>
        <v>0</v>
      </c>
    </row>
    <row r="219" customFormat="false" ht="15" hidden="false" customHeight="false" outlineLevel="0" collapsed="false">
      <c r="B219" s="96" t="s">
        <v>107</v>
      </c>
      <c r="C219" s="97" t="n">
        <v>0</v>
      </c>
      <c r="D219" s="0" t="n">
        <f aca="false">$C219*VLOOKUP($B219,FoodDB!$A$2:$I$1010,3,0)</f>
        <v>0</v>
      </c>
      <c r="E219" s="0" t="n">
        <f aca="false">$C219*VLOOKUP($B219,FoodDB!$A$2:$I$1010,4,0)</f>
        <v>0</v>
      </c>
      <c r="F219" s="0" t="n">
        <f aca="false">$C219*VLOOKUP($B219,FoodDB!$A$2:$I$1010,5,0)</f>
        <v>0</v>
      </c>
      <c r="G219" s="0" t="n">
        <f aca="false">$C219*VLOOKUP($B219,FoodDB!$A$2:$I$1010,6,0)</f>
        <v>0</v>
      </c>
      <c r="H219" s="0" t="n">
        <f aca="false">$C219*VLOOKUP($B219,FoodDB!$A$2:$I$1010,7,0)</f>
        <v>0</v>
      </c>
      <c r="I219" s="0" t="n">
        <f aca="false">$C219*VLOOKUP($B219,FoodDB!$A$2:$I$1010,8,0)</f>
        <v>0</v>
      </c>
      <c r="J219" s="0" t="n">
        <f aca="false">$C219*VLOOKUP($B219,FoodDB!$A$2:$I$1010,9,0)</f>
        <v>0</v>
      </c>
    </row>
    <row r="220" customFormat="false" ht="15" hidden="false" customHeight="false" outlineLevel="0" collapsed="false">
      <c r="B220" s="96" t="s">
        <v>107</v>
      </c>
      <c r="C220" s="97" t="n">
        <v>0</v>
      </c>
      <c r="D220" s="0" t="n">
        <f aca="false">$C220*VLOOKUP($B220,FoodDB!$A$2:$I$1010,3,0)</f>
        <v>0</v>
      </c>
      <c r="E220" s="0" t="n">
        <f aca="false">$C220*VLOOKUP($B220,FoodDB!$A$2:$I$1010,4,0)</f>
        <v>0</v>
      </c>
      <c r="F220" s="0" t="n">
        <f aca="false">$C220*VLOOKUP($B220,FoodDB!$A$2:$I$1010,5,0)</f>
        <v>0</v>
      </c>
      <c r="G220" s="0" t="n">
        <f aca="false">$C220*VLOOKUP($B220,FoodDB!$A$2:$I$1010,6,0)</f>
        <v>0</v>
      </c>
      <c r="H220" s="0" t="n">
        <f aca="false">$C220*VLOOKUP($B220,FoodDB!$A$2:$I$1010,7,0)</f>
        <v>0</v>
      </c>
      <c r="I220" s="0" t="n">
        <f aca="false">$C220*VLOOKUP($B220,FoodDB!$A$2:$I$1010,8,0)</f>
        <v>0</v>
      </c>
      <c r="J220" s="0" t="n">
        <f aca="false">$C220*VLOOKUP($B220,FoodDB!$A$2:$I$1010,9,0)</f>
        <v>0</v>
      </c>
    </row>
    <row r="221" customFormat="false" ht="15" hidden="false" customHeight="false" outlineLevel="0" collapsed="false">
      <c r="B221" s="96" t="s">
        <v>107</v>
      </c>
      <c r="C221" s="97" t="n">
        <v>0</v>
      </c>
      <c r="D221" s="0" t="n">
        <f aca="false">$C221*VLOOKUP($B221,FoodDB!$A$2:$I$1010,3,0)</f>
        <v>0</v>
      </c>
      <c r="E221" s="0" t="n">
        <f aca="false">$C221*VLOOKUP($B221,FoodDB!$A$2:$I$1010,4,0)</f>
        <v>0</v>
      </c>
      <c r="F221" s="0" t="n">
        <f aca="false">$C221*VLOOKUP($B221,FoodDB!$A$2:$I$1010,5,0)</f>
        <v>0</v>
      </c>
      <c r="G221" s="0" t="n">
        <f aca="false">$C221*VLOOKUP($B221,FoodDB!$A$2:$I$1010,6,0)</f>
        <v>0</v>
      </c>
      <c r="H221" s="0" t="n">
        <f aca="false">$C221*VLOOKUP($B221,FoodDB!$A$2:$I$1010,7,0)</f>
        <v>0</v>
      </c>
      <c r="I221" s="0" t="n">
        <f aca="false">$C221*VLOOKUP($B221,FoodDB!$A$2:$I$1010,8,0)</f>
        <v>0</v>
      </c>
      <c r="J221" s="0" t="n">
        <f aca="false">$C221*VLOOKUP($B221,FoodDB!$A$2:$I$1010,9,0)</f>
        <v>0</v>
      </c>
    </row>
    <row r="222" customFormat="false" ht="15" hidden="false" customHeight="false" outlineLevel="0" collapsed="false">
      <c r="B222" s="96" t="s">
        <v>107</v>
      </c>
      <c r="C222" s="97" t="n">
        <v>0</v>
      </c>
      <c r="D222" s="0" t="n">
        <f aca="false">$C222*VLOOKUP($B222,FoodDB!$A$2:$I$1010,3,0)</f>
        <v>0</v>
      </c>
      <c r="E222" s="0" t="n">
        <f aca="false">$C222*VLOOKUP($B222,FoodDB!$A$2:$I$1010,4,0)</f>
        <v>0</v>
      </c>
      <c r="F222" s="0" t="n">
        <f aca="false">$C222*VLOOKUP($B222,FoodDB!$A$2:$I$1010,5,0)</f>
        <v>0</v>
      </c>
      <c r="G222" s="0" t="n">
        <f aca="false">$C222*VLOOKUP($B222,FoodDB!$A$2:$I$1010,6,0)</f>
        <v>0</v>
      </c>
      <c r="H222" s="0" t="n">
        <f aca="false">$C222*VLOOKUP($B222,FoodDB!$A$2:$I$1010,7,0)</f>
        <v>0</v>
      </c>
      <c r="I222" s="0" t="n">
        <f aca="false">$C222*VLOOKUP($B222,FoodDB!$A$2:$I$1010,8,0)</f>
        <v>0</v>
      </c>
      <c r="J222" s="0" t="n">
        <f aca="false">$C222*VLOOKUP($B222,FoodDB!$A$2:$I$1010,9,0)</f>
        <v>0</v>
      </c>
    </row>
    <row r="223" customFormat="false" ht="15" hidden="false" customHeight="false" outlineLevel="0" collapsed="false">
      <c r="A223" s="0" t="s">
        <v>97</v>
      </c>
      <c r="G223" s="0" t="n">
        <f aca="false">SUM(G216:G222)</f>
        <v>0</v>
      </c>
      <c r="H223" s="0" t="n">
        <f aca="false">SUM(H216:H222)</f>
        <v>0</v>
      </c>
      <c r="I223" s="0" t="n">
        <f aca="false">SUM(I216:I222)</f>
        <v>0</v>
      </c>
      <c r="J223" s="0" t="n">
        <f aca="false">SUM(G223:I223)</f>
        <v>0</v>
      </c>
    </row>
    <row r="224" customFormat="false" ht="15" hidden="false" customHeight="false" outlineLevel="0" collapsed="false">
      <c r="A224" s="0" t="s">
        <v>101</v>
      </c>
      <c r="B224" s="0" t="s">
        <v>102</v>
      </c>
      <c r="E224" s="100"/>
      <c r="F224" s="100"/>
      <c r="G224" s="100" t="n">
        <f aca="false">VLOOKUP($A216,LossChart!$A$3:$AB$105,14,0)</f>
        <v>491.755838253755</v>
      </c>
      <c r="H224" s="100" t="n">
        <f aca="false">VLOOKUP($A216,LossChart!$A$3:$AB$105,15,0)</f>
        <v>80</v>
      </c>
      <c r="I224" s="100" t="n">
        <f aca="false">VLOOKUP($A216,LossChart!$A$3:$AB$105,16,0)</f>
        <v>482.474652711422</v>
      </c>
      <c r="J224" s="100" t="n">
        <f aca="false">VLOOKUP($A216,LossChart!$A$3:$AB$105,17,0)</f>
        <v>1054.23049096518</v>
      </c>
      <c r="K224" s="100"/>
    </row>
    <row r="225" customFormat="false" ht="15" hidden="false" customHeight="false" outlineLevel="0" collapsed="false">
      <c r="A225" s="0" t="s">
        <v>103</v>
      </c>
      <c r="G225" s="0" t="n">
        <f aca="false">G224-G223</f>
        <v>491.755838253755</v>
      </c>
      <c r="H225" s="0" t="n">
        <f aca="false">H224-H223</f>
        <v>80</v>
      </c>
      <c r="I225" s="0" t="n">
        <f aca="false">I224-I223</f>
        <v>482.474652711422</v>
      </c>
      <c r="J225" s="0" t="n">
        <f aca="false">J224-J223</f>
        <v>1054.23049096518</v>
      </c>
    </row>
    <row r="227" customFormat="false" ht="60" hidden="false" customHeight="false" outlineLevel="0" collapsed="false">
      <c r="A227" s="21" t="s">
        <v>63</v>
      </c>
      <c r="B227" s="21" t="s">
        <v>92</v>
      </c>
      <c r="C227" s="21" t="s">
        <v>93</v>
      </c>
      <c r="D227" s="94" t="str">
        <f aca="false">FoodDB!$C$1</f>
        <v>Fat
(g)</v>
      </c>
      <c r="E227" s="94" t="str">
        <f aca="false">FoodDB!$D$1</f>
        <v>Carbs
(g)</v>
      </c>
      <c r="F227" s="94" t="str">
        <f aca="false">FoodDB!$E$1</f>
        <v>Protein
(g)</v>
      </c>
      <c r="G227" s="94" t="str">
        <f aca="false">FoodDB!$F$1</f>
        <v>Fat
(Cal)</v>
      </c>
      <c r="H227" s="94" t="str">
        <f aca="false">FoodDB!$G$1</f>
        <v>Carb
(Cal)</v>
      </c>
      <c r="I227" s="94" t="str">
        <f aca="false">FoodDB!$H$1</f>
        <v>Protein
(Cal)</v>
      </c>
      <c r="J227" s="94" t="str">
        <f aca="false">FoodDB!$I$1</f>
        <v>Total
Calories</v>
      </c>
      <c r="K227" s="94"/>
      <c r="L227" s="94" t="s">
        <v>109</v>
      </c>
      <c r="M227" s="94" t="s">
        <v>110</v>
      </c>
      <c r="N227" s="94" t="s">
        <v>111</v>
      </c>
      <c r="O227" s="94" t="s">
        <v>112</v>
      </c>
      <c r="P227" s="94" t="s">
        <v>117</v>
      </c>
      <c r="Q227" s="94" t="s">
        <v>118</v>
      </c>
      <c r="R227" s="94" t="s">
        <v>119</v>
      </c>
      <c r="S227" s="94" t="s">
        <v>120</v>
      </c>
      <c r="T227" s="94"/>
      <c r="U227" s="94"/>
      <c r="V227" s="94"/>
      <c r="W227" s="94"/>
    </row>
    <row r="228" customFormat="false" ht="15" hidden="false" customHeight="false" outlineLevel="0" collapsed="false">
      <c r="A228" s="95" t="n">
        <f aca="false">A216+1</f>
        <v>43013</v>
      </c>
      <c r="B228" s="96" t="s">
        <v>107</v>
      </c>
      <c r="C228" s="97" t="n">
        <v>0</v>
      </c>
      <c r="D228" s="0" t="n">
        <f aca="false">$C228*VLOOKUP($B228,FoodDB!$A$2:$I$1010,3,0)</f>
        <v>0</v>
      </c>
      <c r="E228" s="0" t="n">
        <f aca="false">$C228*VLOOKUP($B228,FoodDB!$A$2:$I$1010,4,0)</f>
        <v>0</v>
      </c>
      <c r="F228" s="0" t="n">
        <f aca="false">$C228*VLOOKUP($B228,FoodDB!$A$2:$I$1010,5,0)</f>
        <v>0</v>
      </c>
      <c r="G228" s="0" t="n">
        <f aca="false">$C228*VLOOKUP($B228,FoodDB!$A$2:$I$1010,6,0)</f>
        <v>0</v>
      </c>
      <c r="H228" s="0" t="n">
        <f aca="false">$C228*VLOOKUP($B228,FoodDB!$A$2:$I$1010,7,0)</f>
        <v>0</v>
      </c>
      <c r="I228" s="0" t="n">
        <f aca="false">$C228*VLOOKUP($B228,FoodDB!$A$2:$I$1010,8,0)</f>
        <v>0</v>
      </c>
      <c r="J228" s="0" t="n">
        <f aca="false">$C228*VLOOKUP($B228,FoodDB!$A$2:$I$1010,9,0)</f>
        <v>0</v>
      </c>
      <c r="L228" s="0" t="n">
        <f aca="false">SUM(G228:G234)</f>
        <v>0</v>
      </c>
      <c r="M228" s="0" t="n">
        <f aca="false">SUM(H228:H234)</f>
        <v>0</v>
      </c>
      <c r="N228" s="0" t="n">
        <f aca="false">SUM(I228:I234)</f>
        <v>0</v>
      </c>
      <c r="O228" s="0" t="n">
        <f aca="false">SUM(L228:N228)</f>
        <v>0</v>
      </c>
      <c r="P228" s="100" t="n">
        <f aca="false">VLOOKUP($A228,LossChart!$A$3:$AB$105,14,0)-L228</f>
        <v>499.035014562004</v>
      </c>
      <c r="Q228" s="100" t="n">
        <f aca="false">VLOOKUP($A228,LossChart!$A$3:$AB$105,15,0)-M228</f>
        <v>80</v>
      </c>
      <c r="R228" s="100" t="n">
        <f aca="false">VLOOKUP($A228,LossChart!$A$3:$AB$105,16,0)-N228</f>
        <v>482.474652711422</v>
      </c>
      <c r="S228" s="100" t="n">
        <f aca="false">VLOOKUP($A228,LossChart!$A$3:$AB$105,17,0)-O228</f>
        <v>1061.50966727343</v>
      </c>
      <c r="T228" s="100"/>
      <c r="U228" s="100"/>
      <c r="V228" s="100"/>
      <c r="W228" s="100"/>
    </row>
    <row r="229" customFormat="false" ht="15" hidden="false" customHeight="false" outlineLevel="0" collapsed="false">
      <c r="B229" s="96" t="s">
        <v>107</v>
      </c>
      <c r="C229" s="97" t="n">
        <v>0</v>
      </c>
      <c r="D229" s="0" t="n">
        <f aca="false">$C229*VLOOKUP($B229,FoodDB!$A$2:$I$1010,3,0)</f>
        <v>0</v>
      </c>
      <c r="E229" s="0" t="n">
        <f aca="false">$C229*VLOOKUP($B229,FoodDB!$A$2:$I$1010,4,0)</f>
        <v>0</v>
      </c>
      <c r="F229" s="0" t="n">
        <f aca="false">$C229*VLOOKUP($B229,FoodDB!$A$2:$I$1010,5,0)</f>
        <v>0</v>
      </c>
      <c r="G229" s="0" t="n">
        <f aca="false">$C229*VLOOKUP($B229,FoodDB!$A$2:$I$1010,6,0)</f>
        <v>0</v>
      </c>
      <c r="H229" s="0" t="n">
        <f aca="false">$C229*VLOOKUP($B229,FoodDB!$A$2:$I$1010,7,0)</f>
        <v>0</v>
      </c>
      <c r="I229" s="0" t="n">
        <f aca="false">$C229*VLOOKUP($B229,FoodDB!$A$2:$I$1010,8,0)</f>
        <v>0</v>
      </c>
      <c r="J229" s="0" t="n">
        <f aca="false">$C229*VLOOKUP($B229,FoodDB!$A$2:$I$1010,9,0)</f>
        <v>0</v>
      </c>
    </row>
    <row r="230" customFormat="false" ht="15" hidden="false" customHeight="false" outlineLevel="0" collapsed="false">
      <c r="B230" s="96" t="s">
        <v>107</v>
      </c>
      <c r="C230" s="97" t="n">
        <v>0</v>
      </c>
      <c r="D230" s="0" t="n">
        <f aca="false">$C230*VLOOKUP($B230,FoodDB!$A$2:$I$1010,3,0)</f>
        <v>0</v>
      </c>
      <c r="E230" s="0" t="n">
        <f aca="false">$C230*VLOOKUP($B230,FoodDB!$A$2:$I$1010,4,0)</f>
        <v>0</v>
      </c>
      <c r="F230" s="0" t="n">
        <f aca="false">$C230*VLOOKUP($B230,FoodDB!$A$2:$I$1010,5,0)</f>
        <v>0</v>
      </c>
      <c r="G230" s="0" t="n">
        <f aca="false">$C230*VLOOKUP($B230,FoodDB!$A$2:$I$1010,6,0)</f>
        <v>0</v>
      </c>
      <c r="H230" s="0" t="n">
        <f aca="false">$C230*VLOOKUP($B230,FoodDB!$A$2:$I$1010,7,0)</f>
        <v>0</v>
      </c>
      <c r="I230" s="0" t="n">
        <f aca="false">$C230*VLOOKUP($B230,FoodDB!$A$2:$I$1010,8,0)</f>
        <v>0</v>
      </c>
      <c r="J230" s="0" t="n">
        <f aca="false">$C230*VLOOKUP($B230,FoodDB!$A$2:$I$1010,9,0)</f>
        <v>0</v>
      </c>
    </row>
    <row r="231" customFormat="false" ht="15" hidden="false" customHeight="false" outlineLevel="0" collapsed="false">
      <c r="B231" s="96" t="s">
        <v>107</v>
      </c>
      <c r="C231" s="97" t="n">
        <v>0</v>
      </c>
      <c r="D231" s="0" t="n">
        <f aca="false">$C231*VLOOKUP($B231,FoodDB!$A$2:$I$1010,3,0)</f>
        <v>0</v>
      </c>
      <c r="E231" s="0" t="n">
        <f aca="false">$C231*VLOOKUP($B231,FoodDB!$A$2:$I$1010,4,0)</f>
        <v>0</v>
      </c>
      <c r="F231" s="0" t="n">
        <f aca="false">$C231*VLOOKUP($B231,FoodDB!$A$2:$I$1010,5,0)</f>
        <v>0</v>
      </c>
      <c r="G231" s="0" t="n">
        <f aca="false">$C231*VLOOKUP($B231,FoodDB!$A$2:$I$1010,6,0)</f>
        <v>0</v>
      </c>
      <c r="H231" s="0" t="n">
        <f aca="false">$C231*VLOOKUP($B231,FoodDB!$A$2:$I$1010,7,0)</f>
        <v>0</v>
      </c>
      <c r="I231" s="0" t="n">
        <f aca="false">$C231*VLOOKUP($B231,FoodDB!$A$2:$I$1010,8,0)</f>
        <v>0</v>
      </c>
      <c r="J231" s="0" t="n">
        <f aca="false">$C231*VLOOKUP($B231,FoodDB!$A$2:$I$1010,9,0)</f>
        <v>0</v>
      </c>
    </row>
    <row r="232" customFormat="false" ht="15" hidden="false" customHeight="false" outlineLevel="0" collapsed="false">
      <c r="B232" s="96" t="s">
        <v>107</v>
      </c>
      <c r="C232" s="97" t="n">
        <v>0</v>
      </c>
      <c r="D232" s="0" t="n">
        <f aca="false">$C232*VLOOKUP($B232,FoodDB!$A$2:$I$1010,3,0)</f>
        <v>0</v>
      </c>
      <c r="E232" s="0" t="n">
        <f aca="false">$C232*VLOOKUP($B232,FoodDB!$A$2:$I$1010,4,0)</f>
        <v>0</v>
      </c>
      <c r="F232" s="0" t="n">
        <f aca="false">$C232*VLOOKUP($B232,FoodDB!$A$2:$I$1010,5,0)</f>
        <v>0</v>
      </c>
      <c r="G232" s="0" t="n">
        <f aca="false">$C232*VLOOKUP($B232,FoodDB!$A$2:$I$1010,6,0)</f>
        <v>0</v>
      </c>
      <c r="H232" s="0" t="n">
        <f aca="false">$C232*VLOOKUP($B232,FoodDB!$A$2:$I$1010,7,0)</f>
        <v>0</v>
      </c>
      <c r="I232" s="0" t="n">
        <f aca="false">$C232*VLOOKUP($B232,FoodDB!$A$2:$I$1010,8,0)</f>
        <v>0</v>
      </c>
      <c r="J232" s="0" t="n">
        <f aca="false">$C232*VLOOKUP($B232,FoodDB!$A$2:$I$1010,9,0)</f>
        <v>0</v>
      </c>
    </row>
    <row r="233" customFormat="false" ht="15" hidden="false" customHeight="false" outlineLevel="0" collapsed="false">
      <c r="B233" s="96" t="s">
        <v>107</v>
      </c>
      <c r="C233" s="97" t="n">
        <v>0</v>
      </c>
      <c r="D233" s="0" t="n">
        <f aca="false">$C233*VLOOKUP($B233,FoodDB!$A$2:$I$1010,3,0)</f>
        <v>0</v>
      </c>
      <c r="E233" s="0" t="n">
        <f aca="false">$C233*VLOOKUP($B233,FoodDB!$A$2:$I$1010,4,0)</f>
        <v>0</v>
      </c>
      <c r="F233" s="0" t="n">
        <f aca="false">$C233*VLOOKUP($B233,FoodDB!$A$2:$I$1010,5,0)</f>
        <v>0</v>
      </c>
      <c r="G233" s="0" t="n">
        <f aca="false">$C233*VLOOKUP($B233,FoodDB!$A$2:$I$1010,6,0)</f>
        <v>0</v>
      </c>
      <c r="H233" s="0" t="n">
        <f aca="false">$C233*VLOOKUP($B233,FoodDB!$A$2:$I$1010,7,0)</f>
        <v>0</v>
      </c>
      <c r="I233" s="0" t="n">
        <f aca="false">$C233*VLOOKUP($B233,FoodDB!$A$2:$I$1010,8,0)</f>
        <v>0</v>
      </c>
      <c r="J233" s="0" t="n">
        <f aca="false">$C233*VLOOKUP($B233,FoodDB!$A$2:$I$1010,9,0)</f>
        <v>0</v>
      </c>
    </row>
    <row r="234" customFormat="false" ht="15" hidden="false" customHeight="false" outlineLevel="0" collapsed="false">
      <c r="B234" s="96" t="s">
        <v>107</v>
      </c>
      <c r="C234" s="97" t="n">
        <v>0</v>
      </c>
      <c r="D234" s="0" t="n">
        <f aca="false">$C234*VLOOKUP($B234,FoodDB!$A$2:$I$1010,3,0)</f>
        <v>0</v>
      </c>
      <c r="E234" s="0" t="n">
        <f aca="false">$C234*VLOOKUP($B234,FoodDB!$A$2:$I$1010,4,0)</f>
        <v>0</v>
      </c>
      <c r="F234" s="0" t="n">
        <f aca="false">$C234*VLOOKUP($B234,FoodDB!$A$2:$I$1010,5,0)</f>
        <v>0</v>
      </c>
      <c r="G234" s="0" t="n">
        <f aca="false">$C234*VLOOKUP($B234,FoodDB!$A$2:$I$1010,6,0)</f>
        <v>0</v>
      </c>
      <c r="H234" s="0" t="n">
        <f aca="false">$C234*VLOOKUP($B234,FoodDB!$A$2:$I$1010,7,0)</f>
        <v>0</v>
      </c>
      <c r="I234" s="0" t="n">
        <f aca="false">$C234*VLOOKUP($B234,FoodDB!$A$2:$I$1010,8,0)</f>
        <v>0</v>
      </c>
      <c r="J234" s="0" t="n">
        <f aca="false">$C234*VLOOKUP($B234,FoodDB!$A$2:$I$1010,9,0)</f>
        <v>0</v>
      </c>
    </row>
    <row r="235" customFormat="false" ht="15" hidden="false" customHeight="false" outlineLevel="0" collapsed="false">
      <c r="A235" s="0" t="s">
        <v>97</v>
      </c>
      <c r="G235" s="0" t="n">
        <f aca="false">SUM(G228:G234)</f>
        <v>0</v>
      </c>
      <c r="H235" s="0" t="n">
        <f aca="false">SUM(H228:H234)</f>
        <v>0</v>
      </c>
      <c r="I235" s="0" t="n">
        <f aca="false">SUM(I228:I234)</f>
        <v>0</v>
      </c>
      <c r="J235" s="0" t="n">
        <f aca="false">SUM(G235:I235)</f>
        <v>0</v>
      </c>
    </row>
    <row r="236" customFormat="false" ht="15" hidden="false" customHeight="false" outlineLevel="0" collapsed="false">
      <c r="A236" s="0" t="s">
        <v>101</v>
      </c>
      <c r="B236" s="0" t="s">
        <v>102</v>
      </c>
      <c r="E236" s="100"/>
      <c r="F236" s="100"/>
      <c r="G236" s="100" t="n">
        <f aca="false">VLOOKUP($A228,LossChart!$A$3:$AB$105,14,0)</f>
        <v>499.035014562004</v>
      </c>
      <c r="H236" s="100" t="n">
        <f aca="false">VLOOKUP($A228,LossChart!$A$3:$AB$105,15,0)</f>
        <v>80</v>
      </c>
      <c r="I236" s="100" t="n">
        <f aca="false">VLOOKUP($A228,LossChart!$A$3:$AB$105,16,0)</f>
        <v>482.474652711422</v>
      </c>
      <c r="J236" s="100" t="n">
        <f aca="false">VLOOKUP($A228,LossChart!$A$3:$AB$105,17,0)</f>
        <v>1061.50966727343</v>
      </c>
      <c r="K236" s="100"/>
    </row>
    <row r="237" customFormat="false" ht="15" hidden="false" customHeight="false" outlineLevel="0" collapsed="false">
      <c r="A237" s="0" t="s">
        <v>103</v>
      </c>
      <c r="G237" s="0" t="n">
        <f aca="false">G236-G235</f>
        <v>499.035014562004</v>
      </c>
      <c r="H237" s="0" t="n">
        <f aca="false">H236-H235</f>
        <v>80</v>
      </c>
      <c r="I237" s="0" t="n">
        <f aca="false">I236-I235</f>
        <v>482.474652711422</v>
      </c>
      <c r="J237" s="0" t="n">
        <f aca="false">J236-J235</f>
        <v>1061.50966727343</v>
      </c>
    </row>
    <row r="239" customFormat="false" ht="60" hidden="false" customHeight="false" outlineLevel="0" collapsed="false">
      <c r="A239" s="21" t="s">
        <v>63</v>
      </c>
      <c r="B239" s="21" t="s">
        <v>92</v>
      </c>
      <c r="C239" s="21" t="s">
        <v>93</v>
      </c>
      <c r="D239" s="94" t="str">
        <f aca="false">FoodDB!$C$1</f>
        <v>Fat
(g)</v>
      </c>
      <c r="E239" s="94" t="str">
        <f aca="false">FoodDB!$D$1</f>
        <v>Carbs
(g)</v>
      </c>
      <c r="F239" s="94" t="str">
        <f aca="false">FoodDB!$E$1</f>
        <v>Protein
(g)</v>
      </c>
      <c r="G239" s="94" t="str">
        <f aca="false">FoodDB!$F$1</f>
        <v>Fat
(Cal)</v>
      </c>
      <c r="H239" s="94" t="str">
        <f aca="false">FoodDB!$G$1</f>
        <v>Carb
(Cal)</v>
      </c>
      <c r="I239" s="94" t="str">
        <f aca="false">FoodDB!$H$1</f>
        <v>Protein
(Cal)</v>
      </c>
      <c r="J239" s="94" t="str">
        <f aca="false">FoodDB!$I$1</f>
        <v>Total
Calories</v>
      </c>
      <c r="K239" s="94"/>
      <c r="L239" s="94" t="s">
        <v>109</v>
      </c>
      <c r="M239" s="94" t="s">
        <v>110</v>
      </c>
      <c r="N239" s="94" t="s">
        <v>111</v>
      </c>
      <c r="O239" s="94" t="s">
        <v>112</v>
      </c>
      <c r="P239" s="94" t="s">
        <v>117</v>
      </c>
      <c r="Q239" s="94" t="s">
        <v>118</v>
      </c>
      <c r="R239" s="94" t="s">
        <v>119</v>
      </c>
      <c r="S239" s="94" t="s">
        <v>120</v>
      </c>
    </row>
    <row r="240" customFormat="false" ht="15" hidden="false" customHeight="false" outlineLevel="0" collapsed="false">
      <c r="A240" s="95" t="n">
        <f aca="false">A228+1</f>
        <v>43014</v>
      </c>
      <c r="B240" s="96" t="s">
        <v>107</v>
      </c>
      <c r="C240" s="97" t="n">
        <v>0</v>
      </c>
      <c r="D240" s="0" t="n">
        <f aca="false">$C240*VLOOKUP($B240,FoodDB!$A$2:$I$1010,3,0)</f>
        <v>0</v>
      </c>
      <c r="E240" s="0" t="n">
        <f aca="false">$C240*VLOOKUP($B240,FoodDB!$A$2:$I$1010,4,0)</f>
        <v>0</v>
      </c>
      <c r="F240" s="0" t="n">
        <f aca="false">$C240*VLOOKUP($B240,FoodDB!$A$2:$I$1010,5,0)</f>
        <v>0</v>
      </c>
      <c r="G240" s="0" t="n">
        <f aca="false">$C240*VLOOKUP($B240,FoodDB!$A$2:$I$1010,6,0)</f>
        <v>0</v>
      </c>
      <c r="H240" s="0" t="n">
        <f aca="false">$C240*VLOOKUP($B240,FoodDB!$A$2:$I$1010,7,0)</f>
        <v>0</v>
      </c>
      <c r="I240" s="0" t="n">
        <f aca="false">$C240*VLOOKUP($B240,FoodDB!$A$2:$I$1010,8,0)</f>
        <v>0</v>
      </c>
      <c r="J240" s="0" t="n">
        <f aca="false">$C240*VLOOKUP($B240,FoodDB!$A$2:$I$1010,9,0)</f>
        <v>0</v>
      </c>
      <c r="L240" s="0" t="n">
        <f aca="false">SUM(G240:G246)</f>
        <v>0</v>
      </c>
      <c r="M240" s="0" t="n">
        <f aca="false">SUM(H240:H246)</f>
        <v>0</v>
      </c>
      <c r="N240" s="0" t="n">
        <f aca="false">SUM(I240:I246)</f>
        <v>0</v>
      </c>
      <c r="O240" s="0" t="n">
        <f aca="false">SUM(L240:N240)</f>
        <v>0</v>
      </c>
      <c r="P240" s="100" t="n">
        <f aca="false">VLOOKUP($A240,LossChart!$A$3:$AB$105,14,0)-L240</f>
        <v>506.249718165809</v>
      </c>
      <c r="Q240" s="100" t="n">
        <f aca="false">VLOOKUP($A240,LossChart!$A$3:$AB$105,15,0)-M240</f>
        <v>80</v>
      </c>
      <c r="R240" s="100" t="n">
        <f aca="false">VLOOKUP($A240,LossChart!$A$3:$AB$105,16,0)-N240</f>
        <v>482.474652711422</v>
      </c>
      <c r="S240" s="100" t="n">
        <f aca="false">VLOOKUP($A240,LossChart!$A$3:$AB$105,17,0)-O240</f>
        <v>1068.72437087723</v>
      </c>
    </row>
    <row r="241" customFormat="false" ht="15" hidden="false" customHeight="false" outlineLevel="0" collapsed="false">
      <c r="B241" s="96" t="s">
        <v>107</v>
      </c>
      <c r="C241" s="97" t="n">
        <v>0</v>
      </c>
      <c r="D241" s="0" t="n">
        <f aca="false">$C241*VLOOKUP($B241,FoodDB!$A$2:$I$1010,3,0)</f>
        <v>0</v>
      </c>
      <c r="E241" s="0" t="n">
        <f aca="false">$C241*VLOOKUP($B241,FoodDB!$A$2:$I$1010,4,0)</f>
        <v>0</v>
      </c>
      <c r="F241" s="0" t="n">
        <f aca="false">$C241*VLOOKUP($B241,FoodDB!$A$2:$I$1010,5,0)</f>
        <v>0</v>
      </c>
      <c r="G241" s="0" t="n">
        <f aca="false">$C241*VLOOKUP($B241,FoodDB!$A$2:$I$1010,6,0)</f>
        <v>0</v>
      </c>
      <c r="H241" s="0" t="n">
        <f aca="false">$C241*VLOOKUP($B241,FoodDB!$A$2:$I$1010,7,0)</f>
        <v>0</v>
      </c>
      <c r="I241" s="0" t="n">
        <f aca="false">$C241*VLOOKUP($B241,FoodDB!$A$2:$I$1010,8,0)</f>
        <v>0</v>
      </c>
      <c r="J241" s="0" t="n">
        <f aca="false">$C241*VLOOKUP($B241,FoodDB!$A$2:$I$1010,9,0)</f>
        <v>0</v>
      </c>
    </row>
    <row r="242" customFormat="false" ht="15" hidden="false" customHeight="false" outlineLevel="0" collapsed="false">
      <c r="B242" s="96" t="s">
        <v>107</v>
      </c>
      <c r="C242" s="97" t="n">
        <v>0</v>
      </c>
      <c r="D242" s="0" t="n">
        <f aca="false">$C242*VLOOKUP($B242,FoodDB!$A$2:$I$1010,3,0)</f>
        <v>0</v>
      </c>
      <c r="E242" s="0" t="n">
        <f aca="false">$C242*VLOOKUP($B242,FoodDB!$A$2:$I$1010,4,0)</f>
        <v>0</v>
      </c>
      <c r="F242" s="0" t="n">
        <f aca="false">$C242*VLOOKUP($B242,FoodDB!$A$2:$I$1010,5,0)</f>
        <v>0</v>
      </c>
      <c r="G242" s="0" t="n">
        <f aca="false">$C242*VLOOKUP($B242,FoodDB!$A$2:$I$1010,6,0)</f>
        <v>0</v>
      </c>
      <c r="H242" s="0" t="n">
        <f aca="false">$C242*VLOOKUP($B242,FoodDB!$A$2:$I$1010,7,0)</f>
        <v>0</v>
      </c>
      <c r="I242" s="0" t="n">
        <f aca="false">$C242*VLOOKUP($B242,FoodDB!$A$2:$I$1010,8,0)</f>
        <v>0</v>
      </c>
      <c r="J242" s="0" t="n">
        <f aca="false">$C242*VLOOKUP($B242,FoodDB!$A$2:$I$1010,9,0)</f>
        <v>0</v>
      </c>
    </row>
    <row r="243" customFormat="false" ht="15" hidden="false" customHeight="false" outlineLevel="0" collapsed="false">
      <c r="B243" s="96" t="s">
        <v>107</v>
      </c>
      <c r="C243" s="97" t="n">
        <v>0</v>
      </c>
      <c r="D243" s="0" t="n">
        <f aca="false">$C243*VLOOKUP($B243,FoodDB!$A$2:$I$1010,3,0)</f>
        <v>0</v>
      </c>
      <c r="E243" s="0" t="n">
        <f aca="false">$C243*VLOOKUP($B243,FoodDB!$A$2:$I$1010,4,0)</f>
        <v>0</v>
      </c>
      <c r="F243" s="0" t="n">
        <f aca="false">$C243*VLOOKUP($B243,FoodDB!$A$2:$I$1010,5,0)</f>
        <v>0</v>
      </c>
      <c r="G243" s="0" t="n">
        <f aca="false">$C243*VLOOKUP($B243,FoodDB!$A$2:$I$1010,6,0)</f>
        <v>0</v>
      </c>
      <c r="H243" s="0" t="n">
        <f aca="false">$C243*VLOOKUP($B243,FoodDB!$A$2:$I$1010,7,0)</f>
        <v>0</v>
      </c>
      <c r="I243" s="0" t="n">
        <f aca="false">$C243*VLOOKUP($B243,FoodDB!$A$2:$I$1010,8,0)</f>
        <v>0</v>
      </c>
      <c r="J243" s="0" t="n">
        <f aca="false">$C243*VLOOKUP($B243,FoodDB!$A$2:$I$1010,9,0)</f>
        <v>0</v>
      </c>
    </row>
    <row r="244" customFormat="false" ht="15" hidden="false" customHeight="false" outlineLevel="0" collapsed="false">
      <c r="B244" s="96" t="s">
        <v>107</v>
      </c>
      <c r="C244" s="97" t="n">
        <v>0</v>
      </c>
      <c r="D244" s="0" t="n">
        <f aca="false">$C244*VLOOKUP($B244,FoodDB!$A$2:$I$1010,3,0)</f>
        <v>0</v>
      </c>
      <c r="E244" s="0" t="n">
        <f aca="false">$C244*VLOOKUP($B244,FoodDB!$A$2:$I$1010,4,0)</f>
        <v>0</v>
      </c>
      <c r="F244" s="0" t="n">
        <f aca="false">$C244*VLOOKUP($B244,FoodDB!$A$2:$I$1010,5,0)</f>
        <v>0</v>
      </c>
      <c r="G244" s="0" t="n">
        <f aca="false">$C244*VLOOKUP($B244,FoodDB!$A$2:$I$1010,6,0)</f>
        <v>0</v>
      </c>
      <c r="H244" s="0" t="n">
        <f aca="false">$C244*VLOOKUP($B244,FoodDB!$A$2:$I$1010,7,0)</f>
        <v>0</v>
      </c>
      <c r="I244" s="0" t="n">
        <f aca="false">$C244*VLOOKUP($B244,FoodDB!$A$2:$I$1010,8,0)</f>
        <v>0</v>
      </c>
      <c r="J244" s="0" t="n">
        <f aca="false">$C244*VLOOKUP($B244,FoodDB!$A$2:$I$1010,9,0)</f>
        <v>0</v>
      </c>
    </row>
    <row r="245" customFormat="false" ht="15" hidden="false" customHeight="false" outlineLevel="0" collapsed="false">
      <c r="B245" s="96" t="s">
        <v>107</v>
      </c>
      <c r="C245" s="97" t="n">
        <v>0</v>
      </c>
      <c r="D245" s="0" t="n">
        <f aca="false">$C245*VLOOKUP($B245,FoodDB!$A$2:$I$1010,3,0)</f>
        <v>0</v>
      </c>
      <c r="E245" s="0" t="n">
        <f aca="false">$C245*VLOOKUP($B245,FoodDB!$A$2:$I$1010,4,0)</f>
        <v>0</v>
      </c>
      <c r="F245" s="0" t="n">
        <f aca="false">$C245*VLOOKUP($B245,FoodDB!$A$2:$I$1010,5,0)</f>
        <v>0</v>
      </c>
      <c r="G245" s="0" t="n">
        <f aca="false">$C245*VLOOKUP($B245,FoodDB!$A$2:$I$1010,6,0)</f>
        <v>0</v>
      </c>
      <c r="H245" s="0" t="n">
        <f aca="false">$C245*VLOOKUP($B245,FoodDB!$A$2:$I$1010,7,0)</f>
        <v>0</v>
      </c>
      <c r="I245" s="0" t="n">
        <f aca="false">$C245*VLOOKUP($B245,FoodDB!$A$2:$I$1010,8,0)</f>
        <v>0</v>
      </c>
      <c r="J245" s="0" t="n">
        <f aca="false">$C245*VLOOKUP($B245,FoodDB!$A$2:$I$1010,9,0)</f>
        <v>0</v>
      </c>
    </row>
    <row r="246" customFormat="false" ht="15" hidden="false" customHeight="false" outlineLevel="0" collapsed="false">
      <c r="B246" s="96" t="s">
        <v>107</v>
      </c>
      <c r="C246" s="97" t="n">
        <v>0</v>
      </c>
      <c r="D246" s="0" t="n">
        <f aca="false">$C246*VLOOKUP($B246,FoodDB!$A$2:$I$1010,3,0)</f>
        <v>0</v>
      </c>
      <c r="E246" s="0" t="n">
        <f aca="false">$C246*VLOOKUP($B246,FoodDB!$A$2:$I$1010,4,0)</f>
        <v>0</v>
      </c>
      <c r="F246" s="0" t="n">
        <f aca="false">$C246*VLOOKUP($B246,FoodDB!$A$2:$I$1010,5,0)</f>
        <v>0</v>
      </c>
      <c r="G246" s="0" t="n">
        <f aca="false">$C246*VLOOKUP($B246,FoodDB!$A$2:$I$1010,6,0)</f>
        <v>0</v>
      </c>
      <c r="H246" s="0" t="n">
        <f aca="false">$C246*VLOOKUP($B246,FoodDB!$A$2:$I$1010,7,0)</f>
        <v>0</v>
      </c>
      <c r="I246" s="0" t="n">
        <f aca="false">$C246*VLOOKUP($B246,FoodDB!$A$2:$I$1010,8,0)</f>
        <v>0</v>
      </c>
      <c r="J246" s="0" t="n">
        <f aca="false">$C246*VLOOKUP($B246,FoodDB!$A$2:$I$1010,9,0)</f>
        <v>0</v>
      </c>
    </row>
    <row r="247" customFormat="false" ht="15" hidden="false" customHeight="false" outlineLevel="0" collapsed="false">
      <c r="A247" s="0" t="s">
        <v>97</v>
      </c>
      <c r="G247" s="0" t="n">
        <f aca="false">SUM(G240:G246)</f>
        <v>0</v>
      </c>
      <c r="H247" s="0" t="n">
        <f aca="false">SUM(H240:H246)</f>
        <v>0</v>
      </c>
      <c r="I247" s="0" t="n">
        <f aca="false">SUM(I240:I246)</f>
        <v>0</v>
      </c>
      <c r="J247" s="0" t="n">
        <f aca="false">SUM(G247:I247)</f>
        <v>0</v>
      </c>
    </row>
    <row r="248" customFormat="false" ht="15" hidden="false" customHeight="false" outlineLevel="0" collapsed="false">
      <c r="A248" s="0" t="s">
        <v>101</v>
      </c>
      <c r="B248" s="0" t="s">
        <v>102</v>
      </c>
      <c r="E248" s="100"/>
      <c r="F248" s="100"/>
      <c r="G248" s="100" t="n">
        <f aca="false">VLOOKUP($A240,LossChart!$A$3:$AB$105,14,0)</f>
        <v>506.249718165809</v>
      </c>
      <c r="H248" s="100" t="n">
        <f aca="false">VLOOKUP($A240,LossChart!$A$3:$AB$105,15,0)</f>
        <v>80</v>
      </c>
      <c r="I248" s="100" t="n">
        <f aca="false">VLOOKUP($A240,LossChart!$A$3:$AB$105,16,0)</f>
        <v>482.474652711422</v>
      </c>
      <c r="J248" s="100" t="n">
        <f aca="false">VLOOKUP($A240,LossChart!$A$3:$AB$105,17,0)</f>
        <v>1068.72437087723</v>
      </c>
      <c r="K248" s="100"/>
    </row>
    <row r="249" customFormat="false" ht="15" hidden="false" customHeight="false" outlineLevel="0" collapsed="false">
      <c r="A249" s="0" t="s">
        <v>103</v>
      </c>
      <c r="G249" s="0" t="n">
        <f aca="false">G248-G247</f>
        <v>506.249718165809</v>
      </c>
      <c r="H249" s="0" t="n">
        <f aca="false">H248-H247</f>
        <v>80</v>
      </c>
      <c r="I249" s="0" t="n">
        <f aca="false">I248-I247</f>
        <v>482.474652711422</v>
      </c>
      <c r="J249" s="0" t="n">
        <f aca="false">J248-J247</f>
        <v>1068.72437087723</v>
      </c>
    </row>
    <row r="251" customFormat="false" ht="60" hidden="false" customHeight="false" outlineLevel="0" collapsed="false">
      <c r="A251" s="21" t="s">
        <v>63</v>
      </c>
      <c r="B251" s="21" t="s">
        <v>92</v>
      </c>
      <c r="C251" s="21" t="s">
        <v>93</v>
      </c>
      <c r="D251" s="94" t="str">
        <f aca="false">FoodDB!$C$1</f>
        <v>Fat
(g)</v>
      </c>
      <c r="E251" s="94" t="str">
        <f aca="false">FoodDB!$D$1</f>
        <v>Carbs
(g)</v>
      </c>
      <c r="F251" s="94" t="str">
        <f aca="false">FoodDB!$E$1</f>
        <v>Protein
(g)</v>
      </c>
      <c r="G251" s="94" t="str">
        <f aca="false">FoodDB!$F$1</f>
        <v>Fat
(Cal)</v>
      </c>
      <c r="H251" s="94" t="str">
        <f aca="false">FoodDB!$G$1</f>
        <v>Carb
(Cal)</v>
      </c>
      <c r="I251" s="94" t="str">
        <f aca="false">FoodDB!$H$1</f>
        <v>Protein
(Cal)</v>
      </c>
      <c r="J251" s="94" t="str">
        <f aca="false">FoodDB!$I$1</f>
        <v>Total
Calories</v>
      </c>
      <c r="K251" s="94"/>
      <c r="L251" s="94" t="s">
        <v>109</v>
      </c>
      <c r="M251" s="94" t="s">
        <v>110</v>
      </c>
      <c r="N251" s="94" t="s">
        <v>111</v>
      </c>
      <c r="O251" s="94" t="s">
        <v>112</v>
      </c>
      <c r="P251" s="94" t="s">
        <v>117</v>
      </c>
      <c r="Q251" s="94" t="s">
        <v>118</v>
      </c>
      <c r="R251" s="94" t="s">
        <v>119</v>
      </c>
      <c r="S251" s="94" t="s">
        <v>120</v>
      </c>
    </row>
    <row r="252" customFormat="false" ht="15" hidden="false" customHeight="false" outlineLevel="0" collapsed="false">
      <c r="A252" s="95" t="n">
        <f aca="false">A240+1</f>
        <v>43015</v>
      </c>
      <c r="B252" s="96" t="s">
        <v>107</v>
      </c>
      <c r="C252" s="97" t="n">
        <v>0</v>
      </c>
      <c r="D252" s="0" t="n">
        <f aca="false">$C252*VLOOKUP($B252,FoodDB!$A$2:$I$1010,3,0)</f>
        <v>0</v>
      </c>
      <c r="E252" s="0" t="n">
        <f aca="false">$C252*VLOOKUP($B252,FoodDB!$A$2:$I$1010,4,0)</f>
        <v>0</v>
      </c>
      <c r="F252" s="0" t="n">
        <f aca="false">$C252*VLOOKUP($B252,FoodDB!$A$2:$I$1010,5,0)</f>
        <v>0</v>
      </c>
      <c r="G252" s="0" t="n">
        <f aca="false">$C252*VLOOKUP($B252,FoodDB!$A$2:$I$1010,6,0)</f>
        <v>0</v>
      </c>
      <c r="H252" s="0" t="n">
        <f aca="false">$C252*VLOOKUP($B252,FoodDB!$A$2:$I$1010,7,0)</f>
        <v>0</v>
      </c>
      <c r="I252" s="0" t="n">
        <f aca="false">$C252*VLOOKUP($B252,FoodDB!$A$2:$I$1010,8,0)</f>
        <v>0</v>
      </c>
      <c r="J252" s="0" t="n">
        <f aca="false">$C252*VLOOKUP($B252,FoodDB!$A$2:$I$1010,9,0)</f>
        <v>0</v>
      </c>
      <c r="L252" s="0" t="n">
        <f aca="false">SUM(G252:G258)</f>
        <v>0</v>
      </c>
      <c r="M252" s="0" t="n">
        <f aca="false">SUM(H252:H258)</f>
        <v>0</v>
      </c>
      <c r="N252" s="0" t="n">
        <f aca="false">SUM(I252:I258)</f>
        <v>0</v>
      </c>
      <c r="O252" s="0" t="n">
        <f aca="false">SUM(L252:N252)</f>
        <v>0</v>
      </c>
      <c r="P252" s="100" t="n">
        <f aca="false">VLOOKUP($A252,LossChart!$A$3:$AB$105,14,0)-L252</f>
        <v>513.400520109123</v>
      </c>
      <c r="Q252" s="100" t="n">
        <f aca="false">VLOOKUP($A252,LossChart!$A$3:$AB$105,15,0)-M252</f>
        <v>80</v>
      </c>
      <c r="R252" s="100" t="n">
        <f aca="false">VLOOKUP($A252,LossChart!$A$3:$AB$105,16,0)-N252</f>
        <v>482.474652711422</v>
      </c>
      <c r="S252" s="100" t="n">
        <f aca="false">VLOOKUP($A252,LossChart!$A$3:$AB$105,17,0)-O252</f>
        <v>1075.87517282054</v>
      </c>
    </row>
    <row r="253" customFormat="false" ht="15" hidden="false" customHeight="false" outlineLevel="0" collapsed="false">
      <c r="B253" s="96" t="s">
        <v>107</v>
      </c>
      <c r="C253" s="97" t="n">
        <v>0</v>
      </c>
      <c r="D253" s="0" t="n">
        <f aca="false">$C253*VLOOKUP($B253,FoodDB!$A$2:$I$1010,3,0)</f>
        <v>0</v>
      </c>
      <c r="E253" s="0" t="n">
        <f aca="false">$C253*VLOOKUP($B253,FoodDB!$A$2:$I$1010,4,0)</f>
        <v>0</v>
      </c>
      <c r="F253" s="0" t="n">
        <f aca="false">$C253*VLOOKUP($B253,FoodDB!$A$2:$I$1010,5,0)</f>
        <v>0</v>
      </c>
      <c r="G253" s="0" t="n">
        <f aca="false">$C253*VLOOKUP($B253,FoodDB!$A$2:$I$1010,6,0)</f>
        <v>0</v>
      </c>
      <c r="H253" s="0" t="n">
        <f aca="false">$C253*VLOOKUP($B253,FoodDB!$A$2:$I$1010,7,0)</f>
        <v>0</v>
      </c>
      <c r="I253" s="0" t="n">
        <f aca="false">$C253*VLOOKUP($B253,FoodDB!$A$2:$I$1010,8,0)</f>
        <v>0</v>
      </c>
      <c r="J253" s="0" t="n">
        <f aca="false">$C253*VLOOKUP($B253,FoodDB!$A$2:$I$1010,9,0)</f>
        <v>0</v>
      </c>
    </row>
    <row r="254" customFormat="false" ht="15" hidden="false" customHeight="false" outlineLevel="0" collapsed="false">
      <c r="B254" s="96" t="s">
        <v>107</v>
      </c>
      <c r="C254" s="97" t="n">
        <v>0</v>
      </c>
      <c r="D254" s="0" t="n">
        <f aca="false">$C254*VLOOKUP($B254,FoodDB!$A$2:$I$1010,3,0)</f>
        <v>0</v>
      </c>
      <c r="E254" s="0" t="n">
        <f aca="false">$C254*VLOOKUP($B254,FoodDB!$A$2:$I$1010,4,0)</f>
        <v>0</v>
      </c>
      <c r="F254" s="0" t="n">
        <f aca="false">$C254*VLOOKUP($B254,FoodDB!$A$2:$I$1010,5,0)</f>
        <v>0</v>
      </c>
      <c r="G254" s="0" t="n">
        <f aca="false">$C254*VLOOKUP($B254,FoodDB!$A$2:$I$1010,6,0)</f>
        <v>0</v>
      </c>
      <c r="H254" s="0" t="n">
        <f aca="false">$C254*VLOOKUP($B254,FoodDB!$A$2:$I$1010,7,0)</f>
        <v>0</v>
      </c>
      <c r="I254" s="0" t="n">
        <f aca="false">$C254*VLOOKUP($B254,FoodDB!$A$2:$I$1010,8,0)</f>
        <v>0</v>
      </c>
      <c r="J254" s="0" t="n">
        <f aca="false">$C254*VLOOKUP($B254,FoodDB!$A$2:$I$1010,9,0)</f>
        <v>0</v>
      </c>
    </row>
    <row r="255" customFormat="false" ht="15" hidden="false" customHeight="false" outlineLevel="0" collapsed="false">
      <c r="B255" s="96" t="s">
        <v>107</v>
      </c>
      <c r="C255" s="97" t="n">
        <v>0</v>
      </c>
      <c r="D255" s="0" t="n">
        <f aca="false">$C255*VLOOKUP($B255,FoodDB!$A$2:$I$1010,3,0)</f>
        <v>0</v>
      </c>
      <c r="E255" s="0" t="n">
        <f aca="false">$C255*VLOOKUP($B255,FoodDB!$A$2:$I$1010,4,0)</f>
        <v>0</v>
      </c>
      <c r="F255" s="0" t="n">
        <f aca="false">$C255*VLOOKUP($B255,FoodDB!$A$2:$I$1010,5,0)</f>
        <v>0</v>
      </c>
      <c r="G255" s="0" t="n">
        <f aca="false">$C255*VLOOKUP($B255,FoodDB!$A$2:$I$1010,6,0)</f>
        <v>0</v>
      </c>
      <c r="H255" s="0" t="n">
        <f aca="false">$C255*VLOOKUP($B255,FoodDB!$A$2:$I$1010,7,0)</f>
        <v>0</v>
      </c>
      <c r="I255" s="0" t="n">
        <f aca="false">$C255*VLOOKUP($B255,FoodDB!$A$2:$I$1010,8,0)</f>
        <v>0</v>
      </c>
      <c r="J255" s="0" t="n">
        <f aca="false">$C255*VLOOKUP($B255,FoodDB!$A$2:$I$1010,9,0)</f>
        <v>0</v>
      </c>
    </row>
    <row r="256" customFormat="false" ht="15" hidden="false" customHeight="false" outlineLevel="0" collapsed="false">
      <c r="B256" s="96" t="s">
        <v>107</v>
      </c>
      <c r="C256" s="97" t="n">
        <v>0</v>
      </c>
      <c r="D256" s="0" t="n">
        <f aca="false">$C256*VLOOKUP($B256,FoodDB!$A$2:$I$1010,3,0)</f>
        <v>0</v>
      </c>
      <c r="E256" s="0" t="n">
        <f aca="false">$C256*VLOOKUP($B256,FoodDB!$A$2:$I$1010,4,0)</f>
        <v>0</v>
      </c>
      <c r="F256" s="0" t="n">
        <f aca="false">$C256*VLOOKUP($B256,FoodDB!$A$2:$I$1010,5,0)</f>
        <v>0</v>
      </c>
      <c r="G256" s="0" t="n">
        <f aca="false">$C256*VLOOKUP($B256,FoodDB!$A$2:$I$1010,6,0)</f>
        <v>0</v>
      </c>
      <c r="H256" s="0" t="n">
        <f aca="false">$C256*VLOOKUP($B256,FoodDB!$A$2:$I$1010,7,0)</f>
        <v>0</v>
      </c>
      <c r="I256" s="0" t="n">
        <f aca="false">$C256*VLOOKUP($B256,FoodDB!$A$2:$I$1010,8,0)</f>
        <v>0</v>
      </c>
      <c r="J256" s="0" t="n">
        <f aca="false">$C256*VLOOKUP($B256,FoodDB!$A$2:$I$1010,9,0)</f>
        <v>0</v>
      </c>
    </row>
    <row r="257" customFormat="false" ht="15" hidden="false" customHeight="false" outlineLevel="0" collapsed="false">
      <c r="B257" s="96" t="s">
        <v>107</v>
      </c>
      <c r="C257" s="97" t="n">
        <v>0</v>
      </c>
      <c r="D257" s="0" t="n">
        <f aca="false">$C257*VLOOKUP($B257,FoodDB!$A$2:$I$1010,3,0)</f>
        <v>0</v>
      </c>
      <c r="E257" s="0" t="n">
        <f aca="false">$C257*VLOOKUP($B257,FoodDB!$A$2:$I$1010,4,0)</f>
        <v>0</v>
      </c>
      <c r="F257" s="0" t="n">
        <f aca="false">$C257*VLOOKUP($B257,FoodDB!$A$2:$I$1010,5,0)</f>
        <v>0</v>
      </c>
      <c r="G257" s="0" t="n">
        <f aca="false">$C257*VLOOKUP($B257,FoodDB!$A$2:$I$1010,6,0)</f>
        <v>0</v>
      </c>
      <c r="H257" s="0" t="n">
        <f aca="false">$C257*VLOOKUP($B257,FoodDB!$A$2:$I$1010,7,0)</f>
        <v>0</v>
      </c>
      <c r="I257" s="0" t="n">
        <f aca="false">$C257*VLOOKUP($B257,FoodDB!$A$2:$I$1010,8,0)</f>
        <v>0</v>
      </c>
      <c r="J257" s="0" t="n">
        <f aca="false">$C257*VLOOKUP($B257,FoodDB!$A$2:$I$1010,9,0)</f>
        <v>0</v>
      </c>
    </row>
    <row r="258" customFormat="false" ht="15" hidden="false" customHeight="false" outlineLevel="0" collapsed="false">
      <c r="B258" s="96" t="s">
        <v>107</v>
      </c>
      <c r="C258" s="97" t="n">
        <v>0</v>
      </c>
      <c r="D258" s="0" t="n">
        <f aca="false">$C258*VLOOKUP($B258,FoodDB!$A$2:$I$1010,3,0)</f>
        <v>0</v>
      </c>
      <c r="E258" s="0" t="n">
        <f aca="false">$C258*VLOOKUP($B258,FoodDB!$A$2:$I$1010,4,0)</f>
        <v>0</v>
      </c>
      <c r="F258" s="0" t="n">
        <f aca="false">$C258*VLOOKUP($B258,FoodDB!$A$2:$I$1010,5,0)</f>
        <v>0</v>
      </c>
      <c r="G258" s="0" t="n">
        <f aca="false">$C258*VLOOKUP($B258,FoodDB!$A$2:$I$1010,6,0)</f>
        <v>0</v>
      </c>
      <c r="H258" s="0" t="n">
        <f aca="false">$C258*VLOOKUP($B258,FoodDB!$A$2:$I$1010,7,0)</f>
        <v>0</v>
      </c>
      <c r="I258" s="0" t="n">
        <f aca="false">$C258*VLOOKUP($B258,FoodDB!$A$2:$I$1010,8,0)</f>
        <v>0</v>
      </c>
      <c r="J258" s="0" t="n">
        <f aca="false">$C258*VLOOKUP($B258,FoodDB!$A$2:$I$1010,9,0)</f>
        <v>0</v>
      </c>
    </row>
    <row r="259" customFormat="false" ht="15" hidden="false" customHeight="false" outlineLevel="0" collapsed="false">
      <c r="A259" s="0" t="s">
        <v>97</v>
      </c>
      <c r="G259" s="0" t="n">
        <f aca="false">SUM(G252:G258)</f>
        <v>0</v>
      </c>
      <c r="H259" s="0" t="n">
        <f aca="false">SUM(H252:H258)</f>
        <v>0</v>
      </c>
      <c r="I259" s="0" t="n">
        <f aca="false">SUM(I252:I258)</f>
        <v>0</v>
      </c>
      <c r="J259" s="0" t="n">
        <f aca="false">SUM(G259:I259)</f>
        <v>0</v>
      </c>
    </row>
    <row r="260" customFormat="false" ht="15" hidden="false" customHeight="false" outlineLevel="0" collapsed="false">
      <c r="A260" s="0" t="s">
        <v>101</v>
      </c>
      <c r="B260" s="0" t="s">
        <v>102</v>
      </c>
      <c r="E260" s="100"/>
      <c r="F260" s="100"/>
      <c r="G260" s="100" t="n">
        <f aca="false">VLOOKUP($A252,LossChart!$A$3:$AB$105,14,0)</f>
        <v>513.400520109123</v>
      </c>
      <c r="H260" s="100" t="n">
        <f aca="false">VLOOKUP($A252,LossChart!$A$3:$AB$105,15,0)</f>
        <v>80</v>
      </c>
      <c r="I260" s="100" t="n">
        <f aca="false">VLOOKUP($A252,LossChart!$A$3:$AB$105,16,0)</f>
        <v>482.474652711422</v>
      </c>
      <c r="J260" s="100" t="n">
        <f aca="false">VLOOKUP($A252,LossChart!$A$3:$AB$105,17,0)</f>
        <v>1075.87517282054</v>
      </c>
      <c r="K260" s="100"/>
    </row>
    <row r="261" customFormat="false" ht="15" hidden="false" customHeight="false" outlineLevel="0" collapsed="false">
      <c r="A261" s="0" t="s">
        <v>103</v>
      </c>
      <c r="G261" s="0" t="n">
        <f aca="false">G260-G259</f>
        <v>513.400520109123</v>
      </c>
      <c r="H261" s="0" t="n">
        <f aca="false">H260-H259</f>
        <v>80</v>
      </c>
      <c r="I261" s="0" t="n">
        <f aca="false">I260-I259</f>
        <v>482.474652711422</v>
      </c>
      <c r="J261" s="0" t="n">
        <f aca="false">J260-J259</f>
        <v>1075.87517282054</v>
      </c>
    </row>
    <row r="263" customFormat="false" ht="60" hidden="false" customHeight="false" outlineLevel="0" collapsed="false">
      <c r="A263" s="21" t="s">
        <v>63</v>
      </c>
      <c r="B263" s="21" t="s">
        <v>92</v>
      </c>
      <c r="C263" s="21" t="s">
        <v>93</v>
      </c>
      <c r="D263" s="94" t="str">
        <f aca="false">FoodDB!$C$1</f>
        <v>Fat
(g)</v>
      </c>
      <c r="E263" s="94" t="str">
        <f aca="false">FoodDB!$D$1</f>
        <v>Carbs
(g)</v>
      </c>
      <c r="F263" s="94" t="str">
        <f aca="false">FoodDB!$E$1</f>
        <v>Protein
(g)</v>
      </c>
      <c r="G263" s="94" t="str">
        <f aca="false">FoodDB!$F$1</f>
        <v>Fat
(Cal)</v>
      </c>
      <c r="H263" s="94" t="str">
        <f aca="false">FoodDB!$G$1</f>
        <v>Carb
(Cal)</v>
      </c>
      <c r="I263" s="94" t="str">
        <f aca="false">FoodDB!$H$1</f>
        <v>Protein
(Cal)</v>
      </c>
      <c r="J263" s="94" t="str">
        <f aca="false">FoodDB!$I$1</f>
        <v>Total
Calories</v>
      </c>
      <c r="K263" s="94"/>
      <c r="L263" s="94" t="s">
        <v>109</v>
      </c>
      <c r="M263" s="94" t="s">
        <v>110</v>
      </c>
      <c r="N263" s="94" t="s">
        <v>111</v>
      </c>
      <c r="O263" s="94" t="s">
        <v>112</v>
      </c>
      <c r="P263" s="94" t="s">
        <v>117</v>
      </c>
      <c r="Q263" s="94" t="s">
        <v>118</v>
      </c>
      <c r="R263" s="94" t="s">
        <v>119</v>
      </c>
      <c r="S263" s="94" t="s">
        <v>120</v>
      </c>
    </row>
    <row r="264" customFormat="false" ht="15" hidden="false" customHeight="false" outlineLevel="0" collapsed="false">
      <c r="A264" s="95" t="n">
        <f aca="false">A252+1</f>
        <v>43016</v>
      </c>
      <c r="B264" s="96" t="s">
        <v>107</v>
      </c>
      <c r="C264" s="97" t="n">
        <v>0</v>
      </c>
      <c r="D264" s="0" t="n">
        <f aca="false">$C264*VLOOKUP($B264,FoodDB!$A$2:$I$1010,3,0)</f>
        <v>0</v>
      </c>
      <c r="E264" s="0" t="n">
        <f aca="false">$C264*VLOOKUP($B264,FoodDB!$A$2:$I$1010,4,0)</f>
        <v>0</v>
      </c>
      <c r="F264" s="0" t="n">
        <f aca="false">$C264*VLOOKUP($B264,FoodDB!$A$2:$I$1010,5,0)</f>
        <v>0</v>
      </c>
      <c r="G264" s="0" t="n">
        <f aca="false">$C264*VLOOKUP($B264,FoodDB!$A$2:$I$1010,6,0)</f>
        <v>0</v>
      </c>
      <c r="H264" s="0" t="n">
        <f aca="false">$C264*VLOOKUP($B264,FoodDB!$A$2:$I$1010,7,0)</f>
        <v>0</v>
      </c>
      <c r="I264" s="0" t="n">
        <f aca="false">$C264*VLOOKUP($B264,FoodDB!$A$2:$I$1010,8,0)</f>
        <v>0</v>
      </c>
      <c r="J264" s="0" t="n">
        <f aca="false">$C264*VLOOKUP($B264,FoodDB!$A$2:$I$1010,9,0)</f>
        <v>0</v>
      </c>
      <c r="L264" s="0" t="n">
        <f aca="false">SUM(G264:G270)</f>
        <v>0</v>
      </c>
      <c r="M264" s="0" t="n">
        <f aca="false">SUM(H264:H270)</f>
        <v>0</v>
      </c>
      <c r="N264" s="0" t="n">
        <f aca="false">SUM(I264:I270)</f>
        <v>0</v>
      </c>
      <c r="O264" s="0" t="n">
        <f aca="false">SUM(L264:N264)</f>
        <v>0</v>
      </c>
      <c r="P264" s="100" t="n">
        <f aca="false">VLOOKUP($A264,LossChart!$A$3:$AB$105,14,0)-L264</f>
        <v>520.487986378082</v>
      </c>
      <c r="Q264" s="100" t="n">
        <f aca="false">VLOOKUP($A264,LossChart!$A$3:$AB$105,15,0)-M264</f>
        <v>80</v>
      </c>
      <c r="R264" s="100" t="n">
        <f aca="false">VLOOKUP($A264,LossChart!$A$3:$AB$105,16,0)-N264</f>
        <v>482.474652711422</v>
      </c>
      <c r="S264" s="100" t="n">
        <f aca="false">VLOOKUP($A264,LossChart!$A$3:$AB$105,17,0)-O264</f>
        <v>1082.9626390895</v>
      </c>
    </row>
    <row r="265" customFormat="false" ht="15" hidden="false" customHeight="false" outlineLevel="0" collapsed="false">
      <c r="B265" s="96" t="s">
        <v>107</v>
      </c>
      <c r="C265" s="97" t="n">
        <v>0</v>
      </c>
      <c r="D265" s="0" t="n">
        <f aca="false">$C265*VLOOKUP($B265,FoodDB!$A$2:$I$1010,3,0)</f>
        <v>0</v>
      </c>
      <c r="E265" s="0" t="n">
        <f aca="false">$C265*VLOOKUP($B265,FoodDB!$A$2:$I$1010,4,0)</f>
        <v>0</v>
      </c>
      <c r="F265" s="0" t="n">
        <f aca="false">$C265*VLOOKUP($B265,FoodDB!$A$2:$I$1010,5,0)</f>
        <v>0</v>
      </c>
      <c r="G265" s="0" t="n">
        <f aca="false">$C265*VLOOKUP($B265,FoodDB!$A$2:$I$1010,6,0)</f>
        <v>0</v>
      </c>
      <c r="H265" s="0" t="n">
        <f aca="false">$C265*VLOOKUP($B265,FoodDB!$A$2:$I$1010,7,0)</f>
        <v>0</v>
      </c>
      <c r="I265" s="0" t="n">
        <f aca="false">$C265*VLOOKUP($B265,FoodDB!$A$2:$I$1010,8,0)</f>
        <v>0</v>
      </c>
      <c r="J265" s="0" t="n">
        <f aca="false">$C265*VLOOKUP($B265,FoodDB!$A$2:$I$1010,9,0)</f>
        <v>0</v>
      </c>
    </row>
    <row r="266" customFormat="false" ht="15" hidden="false" customHeight="false" outlineLevel="0" collapsed="false">
      <c r="B266" s="96" t="s">
        <v>107</v>
      </c>
      <c r="C266" s="97" t="n">
        <v>0</v>
      </c>
      <c r="D266" s="0" t="n">
        <f aca="false">$C266*VLOOKUP($B266,FoodDB!$A$2:$I$1010,3,0)</f>
        <v>0</v>
      </c>
      <c r="E266" s="0" t="n">
        <f aca="false">$C266*VLOOKUP($B266,FoodDB!$A$2:$I$1010,4,0)</f>
        <v>0</v>
      </c>
      <c r="F266" s="0" t="n">
        <f aca="false">$C266*VLOOKUP($B266,FoodDB!$A$2:$I$1010,5,0)</f>
        <v>0</v>
      </c>
      <c r="G266" s="0" t="n">
        <f aca="false">$C266*VLOOKUP($B266,FoodDB!$A$2:$I$1010,6,0)</f>
        <v>0</v>
      </c>
      <c r="H266" s="0" t="n">
        <f aca="false">$C266*VLOOKUP($B266,FoodDB!$A$2:$I$1010,7,0)</f>
        <v>0</v>
      </c>
      <c r="I266" s="0" t="n">
        <f aca="false">$C266*VLOOKUP($B266,FoodDB!$A$2:$I$1010,8,0)</f>
        <v>0</v>
      </c>
      <c r="J266" s="0" t="n">
        <f aca="false">$C266*VLOOKUP($B266,FoodDB!$A$2:$I$1010,9,0)</f>
        <v>0</v>
      </c>
    </row>
    <row r="267" customFormat="false" ht="15" hidden="false" customHeight="false" outlineLevel="0" collapsed="false">
      <c r="B267" s="96" t="s">
        <v>107</v>
      </c>
      <c r="C267" s="97" t="n">
        <v>0</v>
      </c>
      <c r="D267" s="0" t="n">
        <f aca="false">$C267*VLOOKUP($B267,FoodDB!$A$2:$I$1010,3,0)</f>
        <v>0</v>
      </c>
      <c r="E267" s="0" t="n">
        <f aca="false">$C267*VLOOKUP($B267,FoodDB!$A$2:$I$1010,4,0)</f>
        <v>0</v>
      </c>
      <c r="F267" s="0" t="n">
        <f aca="false">$C267*VLOOKUP($B267,FoodDB!$A$2:$I$1010,5,0)</f>
        <v>0</v>
      </c>
      <c r="G267" s="0" t="n">
        <f aca="false">$C267*VLOOKUP($B267,FoodDB!$A$2:$I$1010,6,0)</f>
        <v>0</v>
      </c>
      <c r="H267" s="0" t="n">
        <f aca="false">$C267*VLOOKUP($B267,FoodDB!$A$2:$I$1010,7,0)</f>
        <v>0</v>
      </c>
      <c r="I267" s="0" t="n">
        <f aca="false">$C267*VLOOKUP($B267,FoodDB!$A$2:$I$1010,8,0)</f>
        <v>0</v>
      </c>
      <c r="J267" s="0" t="n">
        <f aca="false">$C267*VLOOKUP($B267,FoodDB!$A$2:$I$1010,9,0)</f>
        <v>0</v>
      </c>
    </row>
    <row r="268" customFormat="false" ht="15" hidden="false" customHeight="false" outlineLevel="0" collapsed="false">
      <c r="B268" s="96" t="s">
        <v>107</v>
      </c>
      <c r="C268" s="97" t="n">
        <v>0</v>
      </c>
      <c r="D268" s="0" t="n">
        <f aca="false">$C268*VLOOKUP($B268,FoodDB!$A$2:$I$1010,3,0)</f>
        <v>0</v>
      </c>
      <c r="E268" s="0" t="n">
        <f aca="false">$C268*VLOOKUP($B268,FoodDB!$A$2:$I$1010,4,0)</f>
        <v>0</v>
      </c>
      <c r="F268" s="0" t="n">
        <f aca="false">$C268*VLOOKUP($B268,FoodDB!$A$2:$I$1010,5,0)</f>
        <v>0</v>
      </c>
      <c r="G268" s="0" t="n">
        <f aca="false">$C268*VLOOKUP($B268,FoodDB!$A$2:$I$1010,6,0)</f>
        <v>0</v>
      </c>
      <c r="H268" s="0" t="n">
        <f aca="false">$C268*VLOOKUP($B268,FoodDB!$A$2:$I$1010,7,0)</f>
        <v>0</v>
      </c>
      <c r="I268" s="0" t="n">
        <f aca="false">$C268*VLOOKUP($B268,FoodDB!$A$2:$I$1010,8,0)</f>
        <v>0</v>
      </c>
      <c r="J268" s="0" t="n">
        <f aca="false">$C268*VLOOKUP($B268,FoodDB!$A$2:$I$1010,9,0)</f>
        <v>0</v>
      </c>
    </row>
    <row r="269" customFormat="false" ht="15" hidden="false" customHeight="false" outlineLevel="0" collapsed="false">
      <c r="B269" s="96" t="s">
        <v>107</v>
      </c>
      <c r="C269" s="97" t="n">
        <v>0</v>
      </c>
      <c r="D269" s="0" t="n">
        <f aca="false">$C269*VLOOKUP($B269,FoodDB!$A$2:$I$1010,3,0)</f>
        <v>0</v>
      </c>
      <c r="E269" s="0" t="n">
        <f aca="false">$C269*VLOOKUP($B269,FoodDB!$A$2:$I$1010,4,0)</f>
        <v>0</v>
      </c>
      <c r="F269" s="0" t="n">
        <f aca="false">$C269*VLOOKUP($B269,FoodDB!$A$2:$I$1010,5,0)</f>
        <v>0</v>
      </c>
      <c r="G269" s="0" t="n">
        <f aca="false">$C269*VLOOKUP($B269,FoodDB!$A$2:$I$1010,6,0)</f>
        <v>0</v>
      </c>
      <c r="H269" s="0" t="n">
        <f aca="false">$C269*VLOOKUP($B269,FoodDB!$A$2:$I$1010,7,0)</f>
        <v>0</v>
      </c>
      <c r="I269" s="0" t="n">
        <f aca="false">$C269*VLOOKUP($B269,FoodDB!$A$2:$I$1010,8,0)</f>
        <v>0</v>
      </c>
      <c r="J269" s="0" t="n">
        <f aca="false">$C269*VLOOKUP($B269,FoodDB!$A$2:$I$1010,9,0)</f>
        <v>0</v>
      </c>
    </row>
    <row r="270" customFormat="false" ht="15" hidden="false" customHeight="false" outlineLevel="0" collapsed="false">
      <c r="B270" s="96" t="s">
        <v>107</v>
      </c>
      <c r="C270" s="97" t="n">
        <v>0</v>
      </c>
      <c r="D270" s="0" t="n">
        <f aca="false">$C270*VLOOKUP($B270,FoodDB!$A$2:$I$1010,3,0)</f>
        <v>0</v>
      </c>
      <c r="E270" s="0" t="n">
        <f aca="false">$C270*VLOOKUP($B270,FoodDB!$A$2:$I$1010,4,0)</f>
        <v>0</v>
      </c>
      <c r="F270" s="0" t="n">
        <f aca="false">$C270*VLOOKUP($B270,FoodDB!$A$2:$I$1010,5,0)</f>
        <v>0</v>
      </c>
      <c r="G270" s="0" t="n">
        <f aca="false">$C270*VLOOKUP($B270,FoodDB!$A$2:$I$1010,6,0)</f>
        <v>0</v>
      </c>
      <c r="H270" s="0" t="n">
        <f aca="false">$C270*VLOOKUP($B270,FoodDB!$A$2:$I$1010,7,0)</f>
        <v>0</v>
      </c>
      <c r="I270" s="0" t="n">
        <f aca="false">$C270*VLOOKUP($B270,FoodDB!$A$2:$I$1010,8,0)</f>
        <v>0</v>
      </c>
      <c r="J270" s="0" t="n">
        <f aca="false">$C270*VLOOKUP($B270,FoodDB!$A$2:$I$1010,9,0)</f>
        <v>0</v>
      </c>
    </row>
    <row r="271" customFormat="false" ht="15" hidden="false" customHeight="false" outlineLevel="0" collapsed="false">
      <c r="A271" s="0" t="s">
        <v>97</v>
      </c>
      <c r="G271" s="0" t="n">
        <f aca="false">SUM(G264:G270)</f>
        <v>0</v>
      </c>
      <c r="H271" s="0" t="n">
        <f aca="false">SUM(H264:H270)</f>
        <v>0</v>
      </c>
      <c r="I271" s="0" t="n">
        <f aca="false">SUM(I264:I270)</f>
        <v>0</v>
      </c>
      <c r="J271" s="0" t="n">
        <f aca="false">SUM(G271:I271)</f>
        <v>0</v>
      </c>
    </row>
    <row r="272" customFormat="false" ht="15" hidden="false" customHeight="false" outlineLevel="0" collapsed="false">
      <c r="A272" s="0" t="s">
        <v>101</v>
      </c>
      <c r="B272" s="0" t="s">
        <v>102</v>
      </c>
      <c r="E272" s="100"/>
      <c r="F272" s="100"/>
      <c r="G272" s="100" t="n">
        <f aca="false">VLOOKUP($A264,LossChart!$A$3:$AB$105,14,0)</f>
        <v>520.487986378082</v>
      </c>
      <c r="H272" s="100" t="n">
        <f aca="false">VLOOKUP($A264,LossChart!$A$3:$AB$105,15,0)</f>
        <v>80</v>
      </c>
      <c r="I272" s="100" t="n">
        <f aca="false">VLOOKUP($A264,LossChart!$A$3:$AB$105,16,0)</f>
        <v>482.474652711422</v>
      </c>
      <c r="J272" s="100" t="n">
        <f aca="false">VLOOKUP($A264,LossChart!$A$3:$AB$105,17,0)</f>
        <v>1082.9626390895</v>
      </c>
      <c r="K272" s="100"/>
    </row>
    <row r="273" customFormat="false" ht="15" hidden="false" customHeight="false" outlineLevel="0" collapsed="false">
      <c r="A273" s="0" t="s">
        <v>103</v>
      </c>
      <c r="G273" s="0" t="n">
        <f aca="false">G272-G271</f>
        <v>520.487986378082</v>
      </c>
      <c r="H273" s="0" t="n">
        <f aca="false">H272-H271</f>
        <v>80</v>
      </c>
      <c r="I273" s="0" t="n">
        <f aca="false">I272-I271</f>
        <v>482.474652711422</v>
      </c>
      <c r="J273" s="0" t="n">
        <f aca="false">J272-J271</f>
        <v>1082.9626390895</v>
      </c>
    </row>
    <row r="275" customFormat="false" ht="60" hidden="false" customHeight="false" outlineLevel="0" collapsed="false">
      <c r="A275" s="21" t="s">
        <v>63</v>
      </c>
      <c r="B275" s="21" t="s">
        <v>92</v>
      </c>
      <c r="C275" s="21" t="s">
        <v>93</v>
      </c>
      <c r="D275" s="94" t="str">
        <f aca="false">FoodDB!$C$1</f>
        <v>Fat
(g)</v>
      </c>
      <c r="E275" s="94" t="str">
        <f aca="false">FoodDB!$D$1</f>
        <v>Carbs
(g)</v>
      </c>
      <c r="F275" s="94" t="str">
        <f aca="false">FoodDB!$E$1</f>
        <v>Protein
(g)</v>
      </c>
      <c r="G275" s="94" t="str">
        <f aca="false">FoodDB!$F$1</f>
        <v>Fat
(Cal)</v>
      </c>
      <c r="H275" s="94" t="str">
        <f aca="false">FoodDB!$G$1</f>
        <v>Carb
(Cal)</v>
      </c>
      <c r="I275" s="94" t="str">
        <f aca="false">FoodDB!$H$1</f>
        <v>Protein
(Cal)</v>
      </c>
      <c r="J275" s="94" t="str">
        <f aca="false">FoodDB!$I$1</f>
        <v>Total
Calories</v>
      </c>
      <c r="K275" s="94"/>
      <c r="L275" s="94" t="s">
        <v>109</v>
      </c>
      <c r="M275" s="94" t="s">
        <v>110</v>
      </c>
      <c r="N275" s="94" t="s">
        <v>111</v>
      </c>
      <c r="O275" s="94" t="s">
        <v>112</v>
      </c>
      <c r="P275" s="94" t="s">
        <v>117</v>
      </c>
      <c r="Q275" s="94" t="s">
        <v>118</v>
      </c>
      <c r="R275" s="94" t="s">
        <v>119</v>
      </c>
      <c r="S275" s="94" t="s">
        <v>120</v>
      </c>
    </row>
    <row r="276" customFormat="false" ht="15" hidden="false" customHeight="false" outlineLevel="0" collapsed="false">
      <c r="A276" s="95" t="n">
        <f aca="false">A264+1</f>
        <v>43017</v>
      </c>
      <c r="B276" s="96" t="s">
        <v>107</v>
      </c>
      <c r="C276" s="97" t="n">
        <v>0</v>
      </c>
      <c r="D276" s="0" t="n">
        <f aca="false">$C276*VLOOKUP($B276,FoodDB!$A$2:$I$1010,3,0)</f>
        <v>0</v>
      </c>
      <c r="E276" s="0" t="n">
        <f aca="false">$C276*VLOOKUP($B276,FoodDB!$A$2:$I$1010,4,0)</f>
        <v>0</v>
      </c>
      <c r="F276" s="0" t="n">
        <f aca="false">$C276*VLOOKUP($B276,FoodDB!$A$2:$I$1010,5,0)</f>
        <v>0</v>
      </c>
      <c r="G276" s="0" t="n">
        <f aca="false">$C276*VLOOKUP($B276,FoodDB!$A$2:$I$1010,6,0)</f>
        <v>0</v>
      </c>
      <c r="H276" s="0" t="n">
        <f aca="false">$C276*VLOOKUP($B276,FoodDB!$A$2:$I$1010,7,0)</f>
        <v>0</v>
      </c>
      <c r="I276" s="0" t="n">
        <f aca="false">$C276*VLOOKUP($B276,FoodDB!$A$2:$I$1010,8,0)</f>
        <v>0</v>
      </c>
      <c r="J276" s="0" t="n">
        <f aca="false">$C276*VLOOKUP($B276,FoodDB!$A$2:$I$1010,9,0)</f>
        <v>0</v>
      </c>
      <c r="L276" s="0" t="n">
        <f aca="false">SUM(G276:G282)</f>
        <v>0</v>
      </c>
      <c r="M276" s="0" t="n">
        <f aca="false">SUM(H276:H282)</f>
        <v>0</v>
      </c>
      <c r="N276" s="0" t="n">
        <f aca="false">SUM(I276:I282)</f>
        <v>0</v>
      </c>
      <c r="O276" s="0" t="n">
        <f aca="false">SUM(L276:N276)</f>
        <v>0</v>
      </c>
      <c r="P276" s="100" t="n">
        <f aca="false">VLOOKUP($A276,LossChart!$A$3:$AB$105,14,0)-L276</f>
        <v>527.512677945801</v>
      </c>
      <c r="Q276" s="100" t="n">
        <f aca="false">VLOOKUP($A276,LossChart!$A$3:$AB$105,15,0)-M276</f>
        <v>80</v>
      </c>
      <c r="R276" s="100" t="n">
        <f aca="false">VLOOKUP($A276,LossChart!$A$3:$AB$105,16,0)-N276</f>
        <v>482.474652711422</v>
      </c>
      <c r="S276" s="100" t="n">
        <f aca="false">VLOOKUP($A276,LossChart!$A$3:$AB$105,17,0)-O276</f>
        <v>1089.98733065722</v>
      </c>
    </row>
    <row r="277" customFormat="false" ht="15" hidden="false" customHeight="false" outlineLevel="0" collapsed="false">
      <c r="B277" s="96" t="s">
        <v>107</v>
      </c>
      <c r="C277" s="97" t="n">
        <v>0</v>
      </c>
      <c r="D277" s="0" t="n">
        <f aca="false">$C277*VLOOKUP($B277,FoodDB!$A$2:$I$1010,3,0)</f>
        <v>0</v>
      </c>
      <c r="E277" s="0" t="n">
        <f aca="false">$C277*VLOOKUP($B277,FoodDB!$A$2:$I$1010,4,0)</f>
        <v>0</v>
      </c>
      <c r="F277" s="0" t="n">
        <f aca="false">$C277*VLOOKUP($B277,FoodDB!$A$2:$I$1010,5,0)</f>
        <v>0</v>
      </c>
      <c r="G277" s="0" t="n">
        <f aca="false">$C277*VLOOKUP($B277,FoodDB!$A$2:$I$1010,6,0)</f>
        <v>0</v>
      </c>
      <c r="H277" s="0" t="n">
        <f aca="false">$C277*VLOOKUP($B277,FoodDB!$A$2:$I$1010,7,0)</f>
        <v>0</v>
      </c>
      <c r="I277" s="0" t="n">
        <f aca="false">$C277*VLOOKUP($B277,FoodDB!$A$2:$I$1010,8,0)</f>
        <v>0</v>
      </c>
      <c r="J277" s="0" t="n">
        <f aca="false">$C277*VLOOKUP($B277,FoodDB!$A$2:$I$1010,9,0)</f>
        <v>0</v>
      </c>
    </row>
    <row r="278" customFormat="false" ht="15" hidden="false" customHeight="false" outlineLevel="0" collapsed="false">
      <c r="B278" s="96" t="s">
        <v>107</v>
      </c>
      <c r="C278" s="97" t="n">
        <v>0</v>
      </c>
      <c r="D278" s="0" t="n">
        <f aca="false">$C278*VLOOKUP($B278,FoodDB!$A$2:$I$1010,3,0)</f>
        <v>0</v>
      </c>
      <c r="E278" s="0" t="n">
        <f aca="false">$C278*VLOOKUP($B278,FoodDB!$A$2:$I$1010,4,0)</f>
        <v>0</v>
      </c>
      <c r="F278" s="0" t="n">
        <f aca="false">$C278*VLOOKUP($B278,FoodDB!$A$2:$I$1010,5,0)</f>
        <v>0</v>
      </c>
      <c r="G278" s="0" t="n">
        <f aca="false">$C278*VLOOKUP($B278,FoodDB!$A$2:$I$1010,6,0)</f>
        <v>0</v>
      </c>
      <c r="H278" s="0" t="n">
        <f aca="false">$C278*VLOOKUP($B278,FoodDB!$A$2:$I$1010,7,0)</f>
        <v>0</v>
      </c>
      <c r="I278" s="0" t="n">
        <f aca="false">$C278*VLOOKUP($B278,FoodDB!$A$2:$I$1010,8,0)</f>
        <v>0</v>
      </c>
      <c r="J278" s="0" t="n">
        <f aca="false">$C278*VLOOKUP($B278,FoodDB!$A$2:$I$1010,9,0)</f>
        <v>0</v>
      </c>
    </row>
    <row r="279" customFormat="false" ht="15" hidden="false" customHeight="false" outlineLevel="0" collapsed="false">
      <c r="B279" s="96" t="s">
        <v>107</v>
      </c>
      <c r="C279" s="97" t="n">
        <v>0</v>
      </c>
      <c r="D279" s="0" t="n">
        <f aca="false">$C279*VLOOKUP($B279,FoodDB!$A$2:$I$1010,3,0)</f>
        <v>0</v>
      </c>
      <c r="E279" s="0" t="n">
        <f aca="false">$C279*VLOOKUP($B279,FoodDB!$A$2:$I$1010,4,0)</f>
        <v>0</v>
      </c>
      <c r="F279" s="0" t="n">
        <f aca="false">$C279*VLOOKUP($B279,FoodDB!$A$2:$I$1010,5,0)</f>
        <v>0</v>
      </c>
      <c r="G279" s="0" t="n">
        <f aca="false">$C279*VLOOKUP($B279,FoodDB!$A$2:$I$1010,6,0)</f>
        <v>0</v>
      </c>
      <c r="H279" s="0" t="n">
        <f aca="false">$C279*VLOOKUP($B279,FoodDB!$A$2:$I$1010,7,0)</f>
        <v>0</v>
      </c>
      <c r="I279" s="0" t="n">
        <f aca="false">$C279*VLOOKUP($B279,FoodDB!$A$2:$I$1010,8,0)</f>
        <v>0</v>
      </c>
      <c r="J279" s="0" t="n">
        <f aca="false">$C279*VLOOKUP($B279,FoodDB!$A$2:$I$1010,9,0)</f>
        <v>0</v>
      </c>
    </row>
    <row r="280" customFormat="false" ht="15" hidden="false" customHeight="false" outlineLevel="0" collapsed="false">
      <c r="B280" s="96" t="s">
        <v>107</v>
      </c>
      <c r="C280" s="97" t="n">
        <v>0</v>
      </c>
      <c r="D280" s="0" t="n">
        <f aca="false">$C280*VLOOKUP($B280,FoodDB!$A$2:$I$1010,3,0)</f>
        <v>0</v>
      </c>
      <c r="E280" s="0" t="n">
        <f aca="false">$C280*VLOOKUP($B280,FoodDB!$A$2:$I$1010,4,0)</f>
        <v>0</v>
      </c>
      <c r="F280" s="0" t="n">
        <f aca="false">$C280*VLOOKUP($B280,FoodDB!$A$2:$I$1010,5,0)</f>
        <v>0</v>
      </c>
      <c r="G280" s="0" t="n">
        <f aca="false">$C280*VLOOKUP($B280,FoodDB!$A$2:$I$1010,6,0)</f>
        <v>0</v>
      </c>
      <c r="H280" s="0" t="n">
        <f aca="false">$C280*VLOOKUP($B280,FoodDB!$A$2:$I$1010,7,0)</f>
        <v>0</v>
      </c>
      <c r="I280" s="0" t="n">
        <f aca="false">$C280*VLOOKUP($B280,FoodDB!$A$2:$I$1010,8,0)</f>
        <v>0</v>
      </c>
      <c r="J280" s="0" t="n">
        <f aca="false">$C280*VLOOKUP($B280,FoodDB!$A$2:$I$1010,9,0)</f>
        <v>0</v>
      </c>
    </row>
    <row r="281" customFormat="false" ht="15" hidden="false" customHeight="false" outlineLevel="0" collapsed="false">
      <c r="B281" s="96" t="s">
        <v>107</v>
      </c>
      <c r="C281" s="97" t="n">
        <v>0</v>
      </c>
      <c r="D281" s="0" t="n">
        <f aca="false">$C281*VLOOKUP($B281,FoodDB!$A$2:$I$1010,3,0)</f>
        <v>0</v>
      </c>
      <c r="E281" s="0" t="n">
        <f aca="false">$C281*VLOOKUP($B281,FoodDB!$A$2:$I$1010,4,0)</f>
        <v>0</v>
      </c>
      <c r="F281" s="0" t="n">
        <f aca="false">$C281*VLOOKUP($B281,FoodDB!$A$2:$I$1010,5,0)</f>
        <v>0</v>
      </c>
      <c r="G281" s="0" t="n">
        <f aca="false">$C281*VLOOKUP($B281,FoodDB!$A$2:$I$1010,6,0)</f>
        <v>0</v>
      </c>
      <c r="H281" s="0" t="n">
        <f aca="false">$C281*VLOOKUP($B281,FoodDB!$A$2:$I$1010,7,0)</f>
        <v>0</v>
      </c>
      <c r="I281" s="0" t="n">
        <f aca="false">$C281*VLOOKUP($B281,FoodDB!$A$2:$I$1010,8,0)</f>
        <v>0</v>
      </c>
      <c r="J281" s="0" t="n">
        <f aca="false">$C281*VLOOKUP($B281,FoodDB!$A$2:$I$1010,9,0)</f>
        <v>0</v>
      </c>
    </row>
    <row r="282" customFormat="false" ht="15" hidden="false" customHeight="false" outlineLevel="0" collapsed="false">
      <c r="B282" s="96" t="s">
        <v>107</v>
      </c>
      <c r="C282" s="97" t="n">
        <v>0</v>
      </c>
      <c r="D282" s="0" t="n">
        <f aca="false">$C282*VLOOKUP($B282,FoodDB!$A$2:$I$1010,3,0)</f>
        <v>0</v>
      </c>
      <c r="E282" s="0" t="n">
        <f aca="false">$C282*VLOOKUP($B282,FoodDB!$A$2:$I$1010,4,0)</f>
        <v>0</v>
      </c>
      <c r="F282" s="0" t="n">
        <f aca="false">$C282*VLOOKUP($B282,FoodDB!$A$2:$I$1010,5,0)</f>
        <v>0</v>
      </c>
      <c r="G282" s="0" t="n">
        <f aca="false">$C282*VLOOKUP($B282,FoodDB!$A$2:$I$1010,6,0)</f>
        <v>0</v>
      </c>
      <c r="H282" s="0" t="n">
        <f aca="false">$C282*VLOOKUP($B282,FoodDB!$A$2:$I$1010,7,0)</f>
        <v>0</v>
      </c>
      <c r="I282" s="0" t="n">
        <f aca="false">$C282*VLOOKUP($B282,FoodDB!$A$2:$I$1010,8,0)</f>
        <v>0</v>
      </c>
      <c r="J282" s="0" t="n">
        <f aca="false">$C282*VLOOKUP($B282,FoodDB!$A$2:$I$1010,9,0)</f>
        <v>0</v>
      </c>
    </row>
    <row r="283" customFormat="false" ht="15" hidden="false" customHeight="false" outlineLevel="0" collapsed="false">
      <c r="A283" s="0" t="s">
        <v>97</v>
      </c>
      <c r="G283" s="0" t="n">
        <f aca="false">SUM(G276:G282)</f>
        <v>0</v>
      </c>
      <c r="H283" s="0" t="n">
        <f aca="false">SUM(H276:H282)</f>
        <v>0</v>
      </c>
      <c r="I283" s="0" t="n">
        <f aca="false">SUM(I276:I282)</f>
        <v>0</v>
      </c>
      <c r="J283" s="0" t="n">
        <f aca="false">SUM(G283:I283)</f>
        <v>0</v>
      </c>
    </row>
    <row r="284" customFormat="false" ht="15" hidden="false" customHeight="false" outlineLevel="0" collapsed="false">
      <c r="A284" s="0" t="s">
        <v>101</v>
      </c>
      <c r="B284" s="0" t="s">
        <v>102</v>
      </c>
      <c r="E284" s="100"/>
      <c r="F284" s="100"/>
      <c r="G284" s="100" t="n">
        <f aca="false">VLOOKUP($A276,LossChart!$A$3:$AB$105,14,0)</f>
        <v>527.512677945801</v>
      </c>
      <c r="H284" s="100" t="n">
        <f aca="false">VLOOKUP($A276,LossChart!$A$3:$AB$105,15,0)</f>
        <v>80</v>
      </c>
      <c r="I284" s="100" t="n">
        <f aca="false">VLOOKUP($A276,LossChart!$A$3:$AB$105,16,0)</f>
        <v>482.474652711422</v>
      </c>
      <c r="J284" s="100" t="n">
        <f aca="false">VLOOKUP($A276,LossChart!$A$3:$AB$105,17,0)</f>
        <v>1089.98733065722</v>
      </c>
      <c r="K284" s="100"/>
    </row>
    <row r="285" customFormat="false" ht="15" hidden="false" customHeight="false" outlineLevel="0" collapsed="false">
      <c r="A285" s="0" t="s">
        <v>103</v>
      </c>
      <c r="G285" s="0" t="n">
        <f aca="false">G284-G283</f>
        <v>527.512677945801</v>
      </c>
      <c r="H285" s="0" t="n">
        <f aca="false">H284-H283</f>
        <v>80</v>
      </c>
      <c r="I285" s="0" t="n">
        <f aca="false">I284-I283</f>
        <v>482.474652711422</v>
      </c>
      <c r="J285" s="0" t="n">
        <f aca="false">J284-J283</f>
        <v>1089.98733065722</v>
      </c>
    </row>
    <row r="287" customFormat="false" ht="60" hidden="false" customHeight="false" outlineLevel="0" collapsed="false">
      <c r="A287" s="21" t="s">
        <v>63</v>
      </c>
      <c r="B287" s="21" t="s">
        <v>92</v>
      </c>
      <c r="C287" s="21" t="s">
        <v>93</v>
      </c>
      <c r="D287" s="94" t="str">
        <f aca="false">FoodDB!$C$1</f>
        <v>Fat
(g)</v>
      </c>
      <c r="E287" s="94" t="str">
        <f aca="false">FoodDB!$D$1</f>
        <v>Carbs
(g)</v>
      </c>
      <c r="F287" s="94" t="str">
        <f aca="false">FoodDB!$E$1</f>
        <v>Protein
(g)</v>
      </c>
      <c r="G287" s="94" t="str">
        <f aca="false">FoodDB!$F$1</f>
        <v>Fat
(Cal)</v>
      </c>
      <c r="H287" s="94" t="str">
        <f aca="false">FoodDB!$G$1</f>
        <v>Carb
(Cal)</v>
      </c>
      <c r="I287" s="94" t="str">
        <f aca="false">FoodDB!$H$1</f>
        <v>Protein
(Cal)</v>
      </c>
      <c r="J287" s="94" t="str">
        <f aca="false">FoodDB!$I$1</f>
        <v>Total
Calories</v>
      </c>
      <c r="K287" s="94"/>
      <c r="L287" s="94" t="s">
        <v>109</v>
      </c>
      <c r="M287" s="94" t="s">
        <v>110</v>
      </c>
      <c r="N287" s="94" t="s">
        <v>111</v>
      </c>
      <c r="O287" s="94" t="s">
        <v>112</v>
      </c>
      <c r="P287" s="94" t="s">
        <v>117</v>
      </c>
      <c r="Q287" s="94" t="s">
        <v>118</v>
      </c>
      <c r="R287" s="94" t="s">
        <v>119</v>
      </c>
      <c r="S287" s="94" t="s">
        <v>120</v>
      </c>
    </row>
    <row r="288" customFormat="false" ht="15" hidden="false" customHeight="false" outlineLevel="0" collapsed="false">
      <c r="A288" s="95" t="n">
        <f aca="false">A276+1</f>
        <v>43018</v>
      </c>
      <c r="B288" s="96" t="s">
        <v>107</v>
      </c>
      <c r="C288" s="97" t="n">
        <v>0</v>
      </c>
      <c r="D288" s="0" t="n">
        <f aca="false">$C288*VLOOKUP($B288,FoodDB!$A$2:$I$1010,3,0)</f>
        <v>0</v>
      </c>
      <c r="E288" s="0" t="n">
        <f aca="false">$C288*VLOOKUP($B288,FoodDB!$A$2:$I$1010,4,0)</f>
        <v>0</v>
      </c>
      <c r="F288" s="0" t="n">
        <f aca="false">$C288*VLOOKUP($B288,FoodDB!$A$2:$I$1010,5,0)</f>
        <v>0</v>
      </c>
      <c r="G288" s="0" t="n">
        <f aca="false">$C288*VLOOKUP($B288,FoodDB!$A$2:$I$1010,6,0)</f>
        <v>0</v>
      </c>
      <c r="H288" s="0" t="n">
        <f aca="false">$C288*VLOOKUP($B288,FoodDB!$A$2:$I$1010,7,0)</f>
        <v>0</v>
      </c>
      <c r="I288" s="0" t="n">
        <f aca="false">$C288*VLOOKUP($B288,FoodDB!$A$2:$I$1010,8,0)</f>
        <v>0</v>
      </c>
      <c r="J288" s="0" t="n">
        <f aca="false">$C288*VLOOKUP($B288,FoodDB!$A$2:$I$1010,9,0)</f>
        <v>0</v>
      </c>
      <c r="L288" s="0" t="n">
        <f aca="false">SUM(G288:G294)</f>
        <v>0</v>
      </c>
      <c r="M288" s="0" t="n">
        <f aca="false">SUM(H288:H294)</f>
        <v>0</v>
      </c>
      <c r="N288" s="0" t="n">
        <f aca="false">SUM(I288:I294)</f>
        <v>0</v>
      </c>
      <c r="O288" s="0" t="n">
        <f aca="false">SUM(L288:N288)</f>
        <v>0</v>
      </c>
      <c r="P288" s="100" t="n">
        <f aca="false">VLOOKUP($A288,LossChart!$A$3:$AB$105,14,0)-L288</f>
        <v>534.475150816778</v>
      </c>
      <c r="Q288" s="100" t="n">
        <f aca="false">VLOOKUP($A288,LossChart!$A$3:$AB$105,15,0)-M288</f>
        <v>80</v>
      </c>
      <c r="R288" s="100" t="n">
        <f aca="false">VLOOKUP($A288,LossChart!$A$3:$AB$105,16,0)-N288</f>
        <v>482.474652711422</v>
      </c>
      <c r="S288" s="100" t="n">
        <f aca="false">VLOOKUP($A288,LossChart!$A$3:$AB$105,17,0)-O288</f>
        <v>1096.9498035282</v>
      </c>
    </row>
    <row r="289" customFormat="false" ht="15" hidden="false" customHeight="false" outlineLevel="0" collapsed="false">
      <c r="B289" s="96" t="s">
        <v>107</v>
      </c>
      <c r="C289" s="97" t="n">
        <v>0</v>
      </c>
      <c r="D289" s="0" t="n">
        <f aca="false">$C289*VLOOKUP($B289,FoodDB!$A$2:$I$1010,3,0)</f>
        <v>0</v>
      </c>
      <c r="E289" s="0" t="n">
        <f aca="false">$C289*VLOOKUP($B289,FoodDB!$A$2:$I$1010,4,0)</f>
        <v>0</v>
      </c>
      <c r="F289" s="0" t="n">
        <f aca="false">$C289*VLOOKUP($B289,FoodDB!$A$2:$I$1010,5,0)</f>
        <v>0</v>
      </c>
      <c r="G289" s="0" t="n">
        <f aca="false">$C289*VLOOKUP($B289,FoodDB!$A$2:$I$1010,6,0)</f>
        <v>0</v>
      </c>
      <c r="H289" s="0" t="n">
        <f aca="false">$C289*VLOOKUP($B289,FoodDB!$A$2:$I$1010,7,0)</f>
        <v>0</v>
      </c>
      <c r="I289" s="0" t="n">
        <f aca="false">$C289*VLOOKUP($B289,FoodDB!$A$2:$I$1010,8,0)</f>
        <v>0</v>
      </c>
      <c r="J289" s="0" t="n">
        <f aca="false">$C289*VLOOKUP($B289,FoodDB!$A$2:$I$1010,9,0)</f>
        <v>0</v>
      </c>
    </row>
    <row r="290" customFormat="false" ht="15" hidden="false" customHeight="false" outlineLevel="0" collapsed="false">
      <c r="B290" s="96" t="s">
        <v>107</v>
      </c>
      <c r="C290" s="97" t="n">
        <v>0</v>
      </c>
      <c r="D290" s="0" t="n">
        <f aca="false">$C290*VLOOKUP($B290,FoodDB!$A$2:$I$1010,3,0)</f>
        <v>0</v>
      </c>
      <c r="E290" s="0" t="n">
        <f aca="false">$C290*VLOOKUP($B290,FoodDB!$A$2:$I$1010,4,0)</f>
        <v>0</v>
      </c>
      <c r="F290" s="0" t="n">
        <f aca="false">$C290*VLOOKUP($B290,FoodDB!$A$2:$I$1010,5,0)</f>
        <v>0</v>
      </c>
      <c r="G290" s="0" t="n">
        <f aca="false">$C290*VLOOKUP($B290,FoodDB!$A$2:$I$1010,6,0)</f>
        <v>0</v>
      </c>
      <c r="H290" s="0" t="n">
        <f aca="false">$C290*VLOOKUP($B290,FoodDB!$A$2:$I$1010,7,0)</f>
        <v>0</v>
      </c>
      <c r="I290" s="0" t="n">
        <f aca="false">$C290*VLOOKUP($B290,FoodDB!$A$2:$I$1010,8,0)</f>
        <v>0</v>
      </c>
      <c r="J290" s="0" t="n">
        <f aca="false">$C290*VLOOKUP($B290,FoodDB!$A$2:$I$1010,9,0)</f>
        <v>0</v>
      </c>
    </row>
    <row r="291" customFormat="false" ht="15" hidden="false" customHeight="false" outlineLevel="0" collapsed="false">
      <c r="B291" s="96" t="s">
        <v>107</v>
      </c>
      <c r="C291" s="97" t="n">
        <v>0</v>
      </c>
      <c r="D291" s="0" t="n">
        <f aca="false">$C291*VLOOKUP($B291,FoodDB!$A$2:$I$1010,3,0)</f>
        <v>0</v>
      </c>
      <c r="E291" s="0" t="n">
        <f aca="false">$C291*VLOOKUP($B291,FoodDB!$A$2:$I$1010,4,0)</f>
        <v>0</v>
      </c>
      <c r="F291" s="0" t="n">
        <f aca="false">$C291*VLOOKUP($B291,FoodDB!$A$2:$I$1010,5,0)</f>
        <v>0</v>
      </c>
      <c r="G291" s="0" t="n">
        <f aca="false">$C291*VLOOKUP($B291,FoodDB!$A$2:$I$1010,6,0)</f>
        <v>0</v>
      </c>
      <c r="H291" s="0" t="n">
        <f aca="false">$C291*VLOOKUP($B291,FoodDB!$A$2:$I$1010,7,0)</f>
        <v>0</v>
      </c>
      <c r="I291" s="0" t="n">
        <f aca="false">$C291*VLOOKUP($B291,FoodDB!$A$2:$I$1010,8,0)</f>
        <v>0</v>
      </c>
      <c r="J291" s="0" t="n">
        <f aca="false">$C291*VLOOKUP($B291,FoodDB!$A$2:$I$1010,9,0)</f>
        <v>0</v>
      </c>
    </row>
    <row r="292" customFormat="false" ht="15" hidden="false" customHeight="false" outlineLevel="0" collapsed="false">
      <c r="B292" s="96" t="s">
        <v>107</v>
      </c>
      <c r="C292" s="97" t="n">
        <v>0</v>
      </c>
      <c r="D292" s="0" t="n">
        <f aca="false">$C292*VLOOKUP($B292,FoodDB!$A$2:$I$1010,3,0)</f>
        <v>0</v>
      </c>
      <c r="E292" s="0" t="n">
        <f aca="false">$C292*VLOOKUP($B292,FoodDB!$A$2:$I$1010,4,0)</f>
        <v>0</v>
      </c>
      <c r="F292" s="0" t="n">
        <f aca="false">$C292*VLOOKUP($B292,FoodDB!$A$2:$I$1010,5,0)</f>
        <v>0</v>
      </c>
      <c r="G292" s="0" t="n">
        <f aca="false">$C292*VLOOKUP($B292,FoodDB!$A$2:$I$1010,6,0)</f>
        <v>0</v>
      </c>
      <c r="H292" s="0" t="n">
        <f aca="false">$C292*VLOOKUP($B292,FoodDB!$A$2:$I$1010,7,0)</f>
        <v>0</v>
      </c>
      <c r="I292" s="0" t="n">
        <f aca="false">$C292*VLOOKUP($B292,FoodDB!$A$2:$I$1010,8,0)</f>
        <v>0</v>
      </c>
      <c r="J292" s="0" t="n">
        <f aca="false">$C292*VLOOKUP($B292,FoodDB!$A$2:$I$1010,9,0)</f>
        <v>0</v>
      </c>
    </row>
    <row r="293" customFormat="false" ht="15" hidden="false" customHeight="false" outlineLevel="0" collapsed="false">
      <c r="B293" s="96" t="s">
        <v>107</v>
      </c>
      <c r="C293" s="97" t="n">
        <v>0</v>
      </c>
      <c r="D293" s="0" t="n">
        <f aca="false">$C293*VLOOKUP($B293,FoodDB!$A$2:$I$1010,3,0)</f>
        <v>0</v>
      </c>
      <c r="E293" s="0" t="n">
        <f aca="false">$C293*VLOOKUP($B293,FoodDB!$A$2:$I$1010,4,0)</f>
        <v>0</v>
      </c>
      <c r="F293" s="0" t="n">
        <f aca="false">$C293*VLOOKUP($B293,FoodDB!$A$2:$I$1010,5,0)</f>
        <v>0</v>
      </c>
      <c r="G293" s="0" t="n">
        <f aca="false">$C293*VLOOKUP($B293,FoodDB!$A$2:$I$1010,6,0)</f>
        <v>0</v>
      </c>
      <c r="H293" s="0" t="n">
        <f aca="false">$C293*VLOOKUP($B293,FoodDB!$A$2:$I$1010,7,0)</f>
        <v>0</v>
      </c>
      <c r="I293" s="0" t="n">
        <f aca="false">$C293*VLOOKUP($B293,FoodDB!$A$2:$I$1010,8,0)</f>
        <v>0</v>
      </c>
      <c r="J293" s="0" t="n">
        <f aca="false">$C293*VLOOKUP($B293,FoodDB!$A$2:$I$1010,9,0)</f>
        <v>0</v>
      </c>
    </row>
    <row r="294" customFormat="false" ht="15" hidden="false" customHeight="false" outlineLevel="0" collapsed="false">
      <c r="B294" s="96" t="s">
        <v>107</v>
      </c>
      <c r="C294" s="97" t="n">
        <v>0</v>
      </c>
      <c r="D294" s="0" t="n">
        <f aca="false">$C294*VLOOKUP($B294,FoodDB!$A$2:$I$1010,3,0)</f>
        <v>0</v>
      </c>
      <c r="E294" s="0" t="n">
        <f aca="false">$C294*VLOOKUP($B294,FoodDB!$A$2:$I$1010,4,0)</f>
        <v>0</v>
      </c>
      <c r="F294" s="0" t="n">
        <f aca="false">$C294*VLOOKUP($B294,FoodDB!$A$2:$I$1010,5,0)</f>
        <v>0</v>
      </c>
      <c r="G294" s="0" t="n">
        <f aca="false">$C294*VLOOKUP($B294,FoodDB!$A$2:$I$1010,6,0)</f>
        <v>0</v>
      </c>
      <c r="H294" s="0" t="n">
        <f aca="false">$C294*VLOOKUP($B294,FoodDB!$A$2:$I$1010,7,0)</f>
        <v>0</v>
      </c>
      <c r="I294" s="0" t="n">
        <f aca="false">$C294*VLOOKUP($B294,FoodDB!$A$2:$I$1010,8,0)</f>
        <v>0</v>
      </c>
      <c r="J294" s="0" t="n">
        <f aca="false">$C294*VLOOKUP($B294,FoodDB!$A$2:$I$1010,9,0)</f>
        <v>0</v>
      </c>
    </row>
    <row r="295" customFormat="false" ht="15" hidden="false" customHeight="false" outlineLevel="0" collapsed="false">
      <c r="A295" s="0" t="s">
        <v>97</v>
      </c>
      <c r="G295" s="0" t="n">
        <f aca="false">SUM(G288:G294)</f>
        <v>0</v>
      </c>
      <c r="H295" s="0" t="n">
        <f aca="false">SUM(H288:H294)</f>
        <v>0</v>
      </c>
      <c r="I295" s="0" t="n">
        <f aca="false">SUM(I288:I294)</f>
        <v>0</v>
      </c>
      <c r="J295" s="0" t="n">
        <f aca="false">SUM(G295:I295)</f>
        <v>0</v>
      </c>
    </row>
    <row r="296" customFormat="false" ht="15" hidden="false" customHeight="false" outlineLevel="0" collapsed="false">
      <c r="A296" s="0" t="s">
        <v>101</v>
      </c>
      <c r="B296" s="0" t="s">
        <v>102</v>
      </c>
      <c r="E296" s="100"/>
      <c r="F296" s="100"/>
      <c r="G296" s="100" t="n">
        <f aca="false">VLOOKUP($A288,LossChart!$A$3:$AB$105,14,0)</f>
        <v>534.475150816778</v>
      </c>
      <c r="H296" s="100" t="n">
        <f aca="false">VLOOKUP($A288,LossChart!$A$3:$AB$105,15,0)</f>
        <v>80</v>
      </c>
      <c r="I296" s="100" t="n">
        <f aca="false">VLOOKUP($A288,LossChart!$A$3:$AB$105,16,0)</f>
        <v>482.474652711422</v>
      </c>
      <c r="J296" s="100" t="n">
        <f aca="false">VLOOKUP($A288,LossChart!$A$3:$AB$105,17,0)</f>
        <v>1096.9498035282</v>
      </c>
      <c r="K296" s="100"/>
    </row>
    <row r="297" customFormat="false" ht="15" hidden="false" customHeight="false" outlineLevel="0" collapsed="false">
      <c r="A297" s="0" t="s">
        <v>103</v>
      </c>
      <c r="G297" s="0" t="n">
        <f aca="false">G296-G295</f>
        <v>534.475150816778</v>
      </c>
      <c r="H297" s="0" t="n">
        <f aca="false">H296-H295</f>
        <v>80</v>
      </c>
      <c r="I297" s="0" t="n">
        <f aca="false">I296-I295</f>
        <v>482.474652711422</v>
      </c>
      <c r="J297" s="0" t="n">
        <f aca="false">J296-J295</f>
        <v>1096.9498035282</v>
      </c>
    </row>
    <row r="299" customFormat="false" ht="60" hidden="false" customHeight="false" outlineLevel="0" collapsed="false">
      <c r="A299" s="21" t="s">
        <v>63</v>
      </c>
      <c r="B299" s="21" t="s">
        <v>92</v>
      </c>
      <c r="C299" s="21" t="s">
        <v>93</v>
      </c>
      <c r="D299" s="94" t="str">
        <f aca="false">FoodDB!$C$1</f>
        <v>Fat
(g)</v>
      </c>
      <c r="E299" s="94" t="str">
        <f aca="false">FoodDB!$D$1</f>
        <v>Carbs
(g)</v>
      </c>
      <c r="F299" s="94" t="str">
        <f aca="false">FoodDB!$E$1</f>
        <v>Protein
(g)</v>
      </c>
      <c r="G299" s="94" t="str">
        <f aca="false">FoodDB!$F$1</f>
        <v>Fat
(Cal)</v>
      </c>
      <c r="H299" s="94" t="str">
        <f aca="false">FoodDB!$G$1</f>
        <v>Carb
(Cal)</v>
      </c>
      <c r="I299" s="94" t="str">
        <f aca="false">FoodDB!$H$1</f>
        <v>Protein
(Cal)</v>
      </c>
      <c r="J299" s="94" t="str">
        <f aca="false">FoodDB!$I$1</f>
        <v>Total
Calories</v>
      </c>
      <c r="K299" s="94"/>
      <c r="L299" s="94" t="s">
        <v>109</v>
      </c>
      <c r="M299" s="94" t="s">
        <v>110</v>
      </c>
      <c r="N299" s="94" t="s">
        <v>111</v>
      </c>
      <c r="O299" s="94" t="s">
        <v>112</v>
      </c>
      <c r="P299" s="94" t="s">
        <v>117</v>
      </c>
      <c r="Q299" s="94" t="s">
        <v>118</v>
      </c>
      <c r="R299" s="94" t="s">
        <v>119</v>
      </c>
      <c r="S299" s="94" t="s">
        <v>120</v>
      </c>
    </row>
    <row r="300" customFormat="false" ht="15" hidden="false" customHeight="false" outlineLevel="0" collapsed="false">
      <c r="A300" s="95" t="n">
        <f aca="false">A288+1</f>
        <v>43019</v>
      </c>
      <c r="B300" s="96" t="s">
        <v>107</v>
      </c>
      <c r="C300" s="97" t="n">
        <v>0</v>
      </c>
      <c r="D300" s="0" t="n">
        <f aca="false">$C300*VLOOKUP($B300,FoodDB!$A$2:$I$1010,3,0)</f>
        <v>0</v>
      </c>
      <c r="E300" s="0" t="n">
        <f aca="false">$C300*VLOOKUP($B300,FoodDB!$A$2:$I$1010,4,0)</f>
        <v>0</v>
      </c>
      <c r="F300" s="0" t="n">
        <f aca="false">$C300*VLOOKUP($B300,FoodDB!$A$2:$I$1010,5,0)</f>
        <v>0</v>
      </c>
      <c r="G300" s="0" t="n">
        <f aca="false">$C300*VLOOKUP($B300,FoodDB!$A$2:$I$1010,6,0)</f>
        <v>0</v>
      </c>
      <c r="H300" s="0" t="n">
        <f aca="false">$C300*VLOOKUP($B300,FoodDB!$A$2:$I$1010,7,0)</f>
        <v>0</v>
      </c>
      <c r="I300" s="0" t="n">
        <f aca="false">$C300*VLOOKUP($B300,FoodDB!$A$2:$I$1010,8,0)</f>
        <v>0</v>
      </c>
      <c r="J300" s="0" t="n">
        <f aca="false">$C300*VLOOKUP($B300,FoodDB!$A$2:$I$1010,9,0)</f>
        <v>0</v>
      </c>
      <c r="L300" s="0" t="n">
        <f aca="false">SUM(G300:G306)</f>
        <v>0</v>
      </c>
      <c r="M300" s="0" t="n">
        <f aca="false">SUM(H300:H306)</f>
        <v>0</v>
      </c>
      <c r="N300" s="0" t="n">
        <f aca="false">SUM(I300:I306)</f>
        <v>0</v>
      </c>
      <c r="O300" s="0" t="n">
        <f aca="false">SUM(L300:N300)</f>
        <v>0</v>
      </c>
      <c r="P300" s="100" t="n">
        <f aca="false">VLOOKUP($A300,LossChart!$A$3:$AB$105,14,0)-L300</f>
        <v>541.375956070898</v>
      </c>
      <c r="Q300" s="100" t="n">
        <f aca="false">VLOOKUP($A300,LossChart!$A$3:$AB$105,15,0)-M300</f>
        <v>80</v>
      </c>
      <c r="R300" s="100" t="n">
        <f aca="false">VLOOKUP($A300,LossChart!$A$3:$AB$105,16,0)-N300</f>
        <v>482.474652711422</v>
      </c>
      <c r="S300" s="100" t="n">
        <f aca="false">VLOOKUP($A300,LossChart!$A$3:$AB$105,17,0)-O300</f>
        <v>1103.85060878232</v>
      </c>
    </row>
    <row r="301" customFormat="false" ht="15" hidden="false" customHeight="false" outlineLevel="0" collapsed="false">
      <c r="B301" s="96" t="s">
        <v>107</v>
      </c>
      <c r="C301" s="97" t="n">
        <v>0</v>
      </c>
      <c r="D301" s="0" t="n">
        <f aca="false">$C301*VLOOKUP($B301,FoodDB!$A$2:$I$1010,3,0)</f>
        <v>0</v>
      </c>
      <c r="E301" s="0" t="n">
        <f aca="false">$C301*VLOOKUP($B301,FoodDB!$A$2:$I$1010,4,0)</f>
        <v>0</v>
      </c>
      <c r="F301" s="0" t="n">
        <f aca="false">$C301*VLOOKUP($B301,FoodDB!$A$2:$I$1010,5,0)</f>
        <v>0</v>
      </c>
      <c r="G301" s="0" t="n">
        <f aca="false">$C301*VLOOKUP($B301,FoodDB!$A$2:$I$1010,6,0)</f>
        <v>0</v>
      </c>
      <c r="H301" s="0" t="n">
        <f aca="false">$C301*VLOOKUP($B301,FoodDB!$A$2:$I$1010,7,0)</f>
        <v>0</v>
      </c>
      <c r="I301" s="0" t="n">
        <f aca="false">$C301*VLOOKUP($B301,FoodDB!$A$2:$I$1010,8,0)</f>
        <v>0</v>
      </c>
      <c r="J301" s="0" t="n">
        <f aca="false">$C301*VLOOKUP($B301,FoodDB!$A$2:$I$1010,9,0)</f>
        <v>0</v>
      </c>
    </row>
    <row r="302" customFormat="false" ht="15" hidden="false" customHeight="false" outlineLevel="0" collapsed="false">
      <c r="B302" s="96" t="s">
        <v>107</v>
      </c>
      <c r="C302" s="97" t="n">
        <v>0</v>
      </c>
      <c r="D302" s="0" t="n">
        <f aca="false">$C302*VLOOKUP($B302,FoodDB!$A$2:$I$1010,3,0)</f>
        <v>0</v>
      </c>
      <c r="E302" s="0" t="n">
        <f aca="false">$C302*VLOOKUP($B302,FoodDB!$A$2:$I$1010,4,0)</f>
        <v>0</v>
      </c>
      <c r="F302" s="0" t="n">
        <f aca="false">$C302*VLOOKUP($B302,FoodDB!$A$2:$I$1010,5,0)</f>
        <v>0</v>
      </c>
      <c r="G302" s="0" t="n">
        <f aca="false">$C302*VLOOKUP($B302,FoodDB!$A$2:$I$1010,6,0)</f>
        <v>0</v>
      </c>
      <c r="H302" s="0" t="n">
        <f aca="false">$C302*VLOOKUP($B302,FoodDB!$A$2:$I$1010,7,0)</f>
        <v>0</v>
      </c>
      <c r="I302" s="0" t="n">
        <f aca="false">$C302*VLOOKUP($B302,FoodDB!$A$2:$I$1010,8,0)</f>
        <v>0</v>
      </c>
      <c r="J302" s="0" t="n">
        <f aca="false">$C302*VLOOKUP($B302,FoodDB!$A$2:$I$1010,9,0)</f>
        <v>0</v>
      </c>
    </row>
    <row r="303" customFormat="false" ht="15" hidden="false" customHeight="false" outlineLevel="0" collapsed="false">
      <c r="B303" s="96" t="s">
        <v>107</v>
      </c>
      <c r="C303" s="97" t="n">
        <v>0</v>
      </c>
      <c r="D303" s="0" t="n">
        <f aca="false">$C303*VLOOKUP($B303,FoodDB!$A$2:$I$1010,3,0)</f>
        <v>0</v>
      </c>
      <c r="E303" s="0" t="n">
        <f aca="false">$C303*VLOOKUP($B303,FoodDB!$A$2:$I$1010,4,0)</f>
        <v>0</v>
      </c>
      <c r="F303" s="0" t="n">
        <f aca="false">$C303*VLOOKUP($B303,FoodDB!$A$2:$I$1010,5,0)</f>
        <v>0</v>
      </c>
      <c r="G303" s="0" t="n">
        <f aca="false">$C303*VLOOKUP($B303,FoodDB!$A$2:$I$1010,6,0)</f>
        <v>0</v>
      </c>
      <c r="H303" s="0" t="n">
        <f aca="false">$C303*VLOOKUP($B303,FoodDB!$A$2:$I$1010,7,0)</f>
        <v>0</v>
      </c>
      <c r="I303" s="0" t="n">
        <f aca="false">$C303*VLOOKUP($B303,FoodDB!$A$2:$I$1010,8,0)</f>
        <v>0</v>
      </c>
      <c r="J303" s="0" t="n">
        <f aca="false">$C303*VLOOKUP($B303,FoodDB!$A$2:$I$1010,9,0)</f>
        <v>0</v>
      </c>
    </row>
    <row r="304" customFormat="false" ht="15" hidden="false" customHeight="false" outlineLevel="0" collapsed="false">
      <c r="B304" s="96" t="s">
        <v>107</v>
      </c>
      <c r="C304" s="97" t="n">
        <v>0</v>
      </c>
      <c r="D304" s="0" t="n">
        <f aca="false">$C304*VLOOKUP($B304,FoodDB!$A$2:$I$1010,3,0)</f>
        <v>0</v>
      </c>
      <c r="E304" s="0" t="n">
        <f aca="false">$C304*VLOOKUP($B304,FoodDB!$A$2:$I$1010,4,0)</f>
        <v>0</v>
      </c>
      <c r="F304" s="0" t="n">
        <f aca="false">$C304*VLOOKUP($B304,FoodDB!$A$2:$I$1010,5,0)</f>
        <v>0</v>
      </c>
      <c r="G304" s="0" t="n">
        <f aca="false">$C304*VLOOKUP($B304,FoodDB!$A$2:$I$1010,6,0)</f>
        <v>0</v>
      </c>
      <c r="H304" s="0" t="n">
        <f aca="false">$C304*VLOOKUP($B304,FoodDB!$A$2:$I$1010,7,0)</f>
        <v>0</v>
      </c>
      <c r="I304" s="0" t="n">
        <f aca="false">$C304*VLOOKUP($B304,FoodDB!$A$2:$I$1010,8,0)</f>
        <v>0</v>
      </c>
      <c r="J304" s="0" t="n">
        <f aca="false">$C304*VLOOKUP($B304,FoodDB!$A$2:$I$1010,9,0)</f>
        <v>0</v>
      </c>
    </row>
    <row r="305" customFormat="false" ht="15" hidden="false" customHeight="false" outlineLevel="0" collapsed="false">
      <c r="B305" s="96" t="s">
        <v>107</v>
      </c>
      <c r="C305" s="97" t="n">
        <v>0</v>
      </c>
      <c r="D305" s="0" t="n">
        <f aca="false">$C305*VLOOKUP($B305,FoodDB!$A$2:$I$1010,3,0)</f>
        <v>0</v>
      </c>
      <c r="E305" s="0" t="n">
        <f aca="false">$C305*VLOOKUP($B305,FoodDB!$A$2:$I$1010,4,0)</f>
        <v>0</v>
      </c>
      <c r="F305" s="0" t="n">
        <f aca="false">$C305*VLOOKUP($B305,FoodDB!$A$2:$I$1010,5,0)</f>
        <v>0</v>
      </c>
      <c r="G305" s="0" t="n">
        <f aca="false">$C305*VLOOKUP($B305,FoodDB!$A$2:$I$1010,6,0)</f>
        <v>0</v>
      </c>
      <c r="H305" s="0" t="n">
        <f aca="false">$C305*VLOOKUP($B305,FoodDB!$A$2:$I$1010,7,0)</f>
        <v>0</v>
      </c>
      <c r="I305" s="0" t="n">
        <f aca="false">$C305*VLOOKUP($B305,FoodDB!$A$2:$I$1010,8,0)</f>
        <v>0</v>
      </c>
      <c r="J305" s="0" t="n">
        <f aca="false">$C305*VLOOKUP($B305,FoodDB!$A$2:$I$1010,9,0)</f>
        <v>0</v>
      </c>
    </row>
    <row r="306" customFormat="false" ht="15" hidden="false" customHeight="false" outlineLevel="0" collapsed="false">
      <c r="B306" s="96" t="s">
        <v>107</v>
      </c>
      <c r="C306" s="97" t="n">
        <v>0</v>
      </c>
      <c r="D306" s="0" t="n">
        <f aca="false">$C306*VLOOKUP($B306,FoodDB!$A$2:$I$1010,3,0)</f>
        <v>0</v>
      </c>
      <c r="E306" s="0" t="n">
        <f aca="false">$C306*VLOOKUP($B306,FoodDB!$A$2:$I$1010,4,0)</f>
        <v>0</v>
      </c>
      <c r="F306" s="0" t="n">
        <f aca="false">$C306*VLOOKUP($B306,FoodDB!$A$2:$I$1010,5,0)</f>
        <v>0</v>
      </c>
      <c r="G306" s="0" t="n">
        <f aca="false">$C306*VLOOKUP($B306,FoodDB!$A$2:$I$1010,6,0)</f>
        <v>0</v>
      </c>
      <c r="H306" s="0" t="n">
        <f aca="false">$C306*VLOOKUP($B306,FoodDB!$A$2:$I$1010,7,0)</f>
        <v>0</v>
      </c>
      <c r="I306" s="0" t="n">
        <f aca="false">$C306*VLOOKUP($B306,FoodDB!$A$2:$I$1010,8,0)</f>
        <v>0</v>
      </c>
      <c r="J306" s="0" t="n">
        <f aca="false">$C306*VLOOKUP($B306,FoodDB!$A$2:$I$1010,9,0)</f>
        <v>0</v>
      </c>
    </row>
    <row r="307" customFormat="false" ht="15" hidden="false" customHeight="false" outlineLevel="0" collapsed="false">
      <c r="A307" s="0" t="s">
        <v>97</v>
      </c>
      <c r="G307" s="0" t="n">
        <f aca="false">SUM(G300:G306)</f>
        <v>0</v>
      </c>
      <c r="H307" s="0" t="n">
        <f aca="false">SUM(H300:H306)</f>
        <v>0</v>
      </c>
      <c r="I307" s="0" t="n">
        <f aca="false">SUM(I300:I306)</f>
        <v>0</v>
      </c>
      <c r="J307" s="0" t="n">
        <f aca="false">SUM(G307:I307)</f>
        <v>0</v>
      </c>
    </row>
    <row r="308" customFormat="false" ht="15" hidden="false" customHeight="false" outlineLevel="0" collapsed="false">
      <c r="A308" s="0" t="s">
        <v>101</v>
      </c>
      <c r="B308" s="0" t="s">
        <v>102</v>
      </c>
      <c r="E308" s="100"/>
      <c r="F308" s="100"/>
      <c r="G308" s="100" t="n">
        <f aca="false">VLOOKUP($A300,LossChart!$A$3:$AB$105,14,0)</f>
        <v>541.375956070898</v>
      </c>
      <c r="H308" s="100" t="n">
        <f aca="false">VLOOKUP($A300,LossChart!$A$3:$AB$105,15,0)</f>
        <v>80</v>
      </c>
      <c r="I308" s="100" t="n">
        <f aca="false">VLOOKUP($A300,LossChart!$A$3:$AB$105,16,0)</f>
        <v>482.474652711422</v>
      </c>
      <c r="J308" s="100" t="n">
        <f aca="false">VLOOKUP($A300,LossChart!$A$3:$AB$105,17,0)</f>
        <v>1103.85060878232</v>
      </c>
      <c r="K308" s="100"/>
    </row>
    <row r="309" customFormat="false" ht="15" hidden="false" customHeight="false" outlineLevel="0" collapsed="false">
      <c r="A309" s="0" t="s">
        <v>103</v>
      </c>
      <c r="G309" s="0" t="n">
        <f aca="false">G308-G307</f>
        <v>541.375956070898</v>
      </c>
      <c r="H309" s="0" t="n">
        <f aca="false">H308-H307</f>
        <v>80</v>
      </c>
      <c r="I309" s="0" t="n">
        <f aca="false">I308-I307</f>
        <v>482.474652711422</v>
      </c>
      <c r="J309" s="0" t="n">
        <f aca="false">J308-J307</f>
        <v>1103.85060878232</v>
      </c>
    </row>
    <row r="311" customFormat="false" ht="60" hidden="false" customHeight="false" outlineLevel="0" collapsed="false">
      <c r="A311" s="21" t="s">
        <v>63</v>
      </c>
      <c r="B311" s="21" t="s">
        <v>92</v>
      </c>
      <c r="C311" s="21" t="s">
        <v>93</v>
      </c>
      <c r="D311" s="94" t="str">
        <f aca="false">FoodDB!$C$1</f>
        <v>Fat
(g)</v>
      </c>
      <c r="E311" s="94" t="str">
        <f aca="false">FoodDB!$D$1</f>
        <v>Carbs
(g)</v>
      </c>
      <c r="F311" s="94" t="str">
        <f aca="false">FoodDB!$E$1</f>
        <v>Protein
(g)</v>
      </c>
      <c r="G311" s="94" t="str">
        <f aca="false">FoodDB!$F$1</f>
        <v>Fat
(Cal)</v>
      </c>
      <c r="H311" s="94" t="str">
        <f aca="false">FoodDB!$G$1</f>
        <v>Carb
(Cal)</v>
      </c>
      <c r="I311" s="94" t="str">
        <f aca="false">FoodDB!$H$1</f>
        <v>Protein
(Cal)</v>
      </c>
      <c r="J311" s="94" t="str">
        <f aca="false">FoodDB!$I$1</f>
        <v>Total
Calories</v>
      </c>
      <c r="K311" s="94"/>
      <c r="L311" s="94" t="s">
        <v>109</v>
      </c>
      <c r="M311" s="94" t="s">
        <v>110</v>
      </c>
      <c r="N311" s="94" t="s">
        <v>111</v>
      </c>
      <c r="O311" s="94" t="s">
        <v>112</v>
      </c>
      <c r="P311" s="94" t="s">
        <v>117</v>
      </c>
      <c r="Q311" s="94" t="s">
        <v>118</v>
      </c>
      <c r="R311" s="94" t="s">
        <v>119</v>
      </c>
      <c r="S311" s="94" t="s">
        <v>120</v>
      </c>
    </row>
    <row r="312" customFormat="false" ht="15" hidden="false" customHeight="false" outlineLevel="0" collapsed="false">
      <c r="A312" s="95" t="n">
        <f aca="false">A300+1</f>
        <v>43020</v>
      </c>
      <c r="B312" s="96" t="s">
        <v>107</v>
      </c>
      <c r="C312" s="97" t="n">
        <v>0</v>
      </c>
      <c r="D312" s="0" t="n">
        <f aca="false">$C312*VLOOKUP($B312,FoodDB!$A$2:$I$1010,3,0)</f>
        <v>0</v>
      </c>
      <c r="E312" s="0" t="n">
        <f aca="false">$C312*VLOOKUP($B312,FoodDB!$A$2:$I$1010,4,0)</f>
        <v>0</v>
      </c>
      <c r="F312" s="0" t="n">
        <f aca="false">$C312*VLOOKUP($B312,FoodDB!$A$2:$I$1010,5,0)</f>
        <v>0</v>
      </c>
      <c r="G312" s="0" t="n">
        <f aca="false">$C312*VLOOKUP($B312,FoodDB!$A$2:$I$1010,6,0)</f>
        <v>0</v>
      </c>
      <c r="H312" s="0" t="n">
        <f aca="false">$C312*VLOOKUP($B312,FoodDB!$A$2:$I$1010,7,0)</f>
        <v>0</v>
      </c>
      <c r="I312" s="0" t="n">
        <f aca="false">$C312*VLOOKUP($B312,FoodDB!$A$2:$I$1010,8,0)</f>
        <v>0</v>
      </c>
      <c r="J312" s="0" t="n">
        <f aca="false">$C312*VLOOKUP($B312,FoodDB!$A$2:$I$1010,9,0)</f>
        <v>0</v>
      </c>
      <c r="L312" s="0" t="n">
        <f aca="false">SUM(G312:G318)</f>
        <v>0</v>
      </c>
      <c r="M312" s="0" t="n">
        <f aca="false">SUM(H312:H318)</f>
        <v>0</v>
      </c>
      <c r="N312" s="0" t="n">
        <f aca="false">SUM(I312:I318)</f>
        <v>0</v>
      </c>
      <c r="O312" s="0" t="n">
        <f aca="false">SUM(L312:N312)</f>
        <v>0</v>
      </c>
      <c r="P312" s="100" t="n">
        <f aca="false">VLOOKUP($A312,LossChart!$A$3:$AB$105,14,0)-L312</f>
        <v>548.215639907053</v>
      </c>
      <c r="Q312" s="100" t="n">
        <f aca="false">VLOOKUP($A312,LossChart!$A$3:$AB$105,15,0)-M312</f>
        <v>80</v>
      </c>
      <c r="R312" s="100" t="n">
        <f aca="false">VLOOKUP($A312,LossChart!$A$3:$AB$105,16,0)-N312</f>
        <v>482.474652711422</v>
      </c>
      <c r="S312" s="100" t="n">
        <f aca="false">VLOOKUP($A312,LossChart!$A$3:$AB$105,17,0)-O312</f>
        <v>1110.69029261847</v>
      </c>
    </row>
    <row r="313" customFormat="false" ht="15" hidden="false" customHeight="false" outlineLevel="0" collapsed="false">
      <c r="B313" s="96" t="s">
        <v>107</v>
      </c>
      <c r="C313" s="97" t="n">
        <v>0</v>
      </c>
      <c r="D313" s="0" t="n">
        <f aca="false">$C313*VLOOKUP($B313,FoodDB!$A$2:$I$1010,3,0)</f>
        <v>0</v>
      </c>
      <c r="E313" s="0" t="n">
        <f aca="false">$C313*VLOOKUP($B313,FoodDB!$A$2:$I$1010,4,0)</f>
        <v>0</v>
      </c>
      <c r="F313" s="0" t="n">
        <f aca="false">$C313*VLOOKUP($B313,FoodDB!$A$2:$I$1010,5,0)</f>
        <v>0</v>
      </c>
      <c r="G313" s="0" t="n">
        <f aca="false">$C313*VLOOKUP($B313,FoodDB!$A$2:$I$1010,6,0)</f>
        <v>0</v>
      </c>
      <c r="H313" s="0" t="n">
        <f aca="false">$C313*VLOOKUP($B313,FoodDB!$A$2:$I$1010,7,0)</f>
        <v>0</v>
      </c>
      <c r="I313" s="0" t="n">
        <f aca="false">$C313*VLOOKUP($B313,FoodDB!$A$2:$I$1010,8,0)</f>
        <v>0</v>
      </c>
      <c r="J313" s="0" t="n">
        <f aca="false">$C313*VLOOKUP($B313,FoodDB!$A$2:$I$1010,9,0)</f>
        <v>0</v>
      </c>
    </row>
    <row r="314" customFormat="false" ht="15" hidden="false" customHeight="false" outlineLevel="0" collapsed="false">
      <c r="B314" s="96" t="s">
        <v>107</v>
      </c>
      <c r="C314" s="97" t="n">
        <v>0</v>
      </c>
      <c r="D314" s="0" t="n">
        <f aca="false">$C314*VLOOKUP($B314,FoodDB!$A$2:$I$1010,3,0)</f>
        <v>0</v>
      </c>
      <c r="E314" s="0" t="n">
        <f aca="false">$C314*VLOOKUP($B314,FoodDB!$A$2:$I$1010,4,0)</f>
        <v>0</v>
      </c>
      <c r="F314" s="0" t="n">
        <f aca="false">$C314*VLOOKUP($B314,FoodDB!$A$2:$I$1010,5,0)</f>
        <v>0</v>
      </c>
      <c r="G314" s="0" t="n">
        <f aca="false">$C314*VLOOKUP($B314,FoodDB!$A$2:$I$1010,6,0)</f>
        <v>0</v>
      </c>
      <c r="H314" s="0" t="n">
        <f aca="false">$C314*VLOOKUP($B314,FoodDB!$A$2:$I$1010,7,0)</f>
        <v>0</v>
      </c>
      <c r="I314" s="0" t="n">
        <f aca="false">$C314*VLOOKUP($B314,FoodDB!$A$2:$I$1010,8,0)</f>
        <v>0</v>
      </c>
      <c r="J314" s="0" t="n">
        <f aca="false">$C314*VLOOKUP($B314,FoodDB!$A$2:$I$1010,9,0)</f>
        <v>0</v>
      </c>
    </row>
    <row r="315" customFormat="false" ht="15" hidden="false" customHeight="false" outlineLevel="0" collapsed="false">
      <c r="B315" s="96" t="s">
        <v>107</v>
      </c>
      <c r="C315" s="97" t="n">
        <v>0</v>
      </c>
      <c r="D315" s="0" t="n">
        <f aca="false">$C315*VLOOKUP($B315,FoodDB!$A$2:$I$1010,3,0)</f>
        <v>0</v>
      </c>
      <c r="E315" s="0" t="n">
        <f aca="false">$C315*VLOOKUP($B315,FoodDB!$A$2:$I$1010,4,0)</f>
        <v>0</v>
      </c>
      <c r="F315" s="0" t="n">
        <f aca="false">$C315*VLOOKUP($B315,FoodDB!$A$2:$I$1010,5,0)</f>
        <v>0</v>
      </c>
      <c r="G315" s="0" t="n">
        <f aca="false">$C315*VLOOKUP($B315,FoodDB!$A$2:$I$1010,6,0)</f>
        <v>0</v>
      </c>
      <c r="H315" s="0" t="n">
        <f aca="false">$C315*VLOOKUP($B315,FoodDB!$A$2:$I$1010,7,0)</f>
        <v>0</v>
      </c>
      <c r="I315" s="0" t="n">
        <f aca="false">$C315*VLOOKUP($B315,FoodDB!$A$2:$I$1010,8,0)</f>
        <v>0</v>
      </c>
      <c r="J315" s="0" t="n">
        <f aca="false">$C315*VLOOKUP($B315,FoodDB!$A$2:$I$1010,9,0)</f>
        <v>0</v>
      </c>
    </row>
    <row r="316" customFormat="false" ht="15" hidden="false" customHeight="false" outlineLevel="0" collapsed="false">
      <c r="B316" s="96" t="s">
        <v>107</v>
      </c>
      <c r="C316" s="97" t="n">
        <v>0</v>
      </c>
      <c r="D316" s="0" t="n">
        <f aca="false">$C316*VLOOKUP($B316,FoodDB!$A$2:$I$1010,3,0)</f>
        <v>0</v>
      </c>
      <c r="E316" s="0" t="n">
        <f aca="false">$C316*VLOOKUP($B316,FoodDB!$A$2:$I$1010,4,0)</f>
        <v>0</v>
      </c>
      <c r="F316" s="0" t="n">
        <f aca="false">$C316*VLOOKUP($B316,FoodDB!$A$2:$I$1010,5,0)</f>
        <v>0</v>
      </c>
      <c r="G316" s="0" t="n">
        <f aca="false">$C316*VLOOKUP($B316,FoodDB!$A$2:$I$1010,6,0)</f>
        <v>0</v>
      </c>
      <c r="H316" s="0" t="n">
        <f aca="false">$C316*VLOOKUP($B316,FoodDB!$A$2:$I$1010,7,0)</f>
        <v>0</v>
      </c>
      <c r="I316" s="0" t="n">
        <f aca="false">$C316*VLOOKUP($B316,FoodDB!$A$2:$I$1010,8,0)</f>
        <v>0</v>
      </c>
      <c r="J316" s="0" t="n">
        <f aca="false">$C316*VLOOKUP($B316,FoodDB!$A$2:$I$1010,9,0)</f>
        <v>0</v>
      </c>
    </row>
    <row r="317" customFormat="false" ht="15" hidden="false" customHeight="false" outlineLevel="0" collapsed="false">
      <c r="B317" s="96" t="s">
        <v>107</v>
      </c>
      <c r="C317" s="97" t="n">
        <v>0</v>
      </c>
      <c r="D317" s="0" t="n">
        <f aca="false">$C317*VLOOKUP($B317,FoodDB!$A$2:$I$1010,3,0)</f>
        <v>0</v>
      </c>
      <c r="E317" s="0" t="n">
        <f aca="false">$C317*VLOOKUP($B317,FoodDB!$A$2:$I$1010,4,0)</f>
        <v>0</v>
      </c>
      <c r="F317" s="0" t="n">
        <f aca="false">$C317*VLOOKUP($B317,FoodDB!$A$2:$I$1010,5,0)</f>
        <v>0</v>
      </c>
      <c r="G317" s="0" t="n">
        <f aca="false">$C317*VLOOKUP($B317,FoodDB!$A$2:$I$1010,6,0)</f>
        <v>0</v>
      </c>
      <c r="H317" s="0" t="n">
        <f aca="false">$C317*VLOOKUP($B317,FoodDB!$A$2:$I$1010,7,0)</f>
        <v>0</v>
      </c>
      <c r="I317" s="0" t="n">
        <f aca="false">$C317*VLOOKUP($B317,FoodDB!$A$2:$I$1010,8,0)</f>
        <v>0</v>
      </c>
      <c r="J317" s="0" t="n">
        <f aca="false">$C317*VLOOKUP($B317,FoodDB!$A$2:$I$1010,9,0)</f>
        <v>0</v>
      </c>
    </row>
    <row r="318" customFormat="false" ht="15" hidden="false" customHeight="false" outlineLevel="0" collapsed="false">
      <c r="B318" s="96" t="s">
        <v>107</v>
      </c>
      <c r="C318" s="97" t="n">
        <v>0</v>
      </c>
      <c r="D318" s="0" t="n">
        <f aca="false">$C318*VLOOKUP($B318,FoodDB!$A$2:$I$1010,3,0)</f>
        <v>0</v>
      </c>
      <c r="E318" s="0" t="n">
        <f aca="false">$C318*VLOOKUP($B318,FoodDB!$A$2:$I$1010,4,0)</f>
        <v>0</v>
      </c>
      <c r="F318" s="0" t="n">
        <f aca="false">$C318*VLOOKUP($B318,FoodDB!$A$2:$I$1010,5,0)</f>
        <v>0</v>
      </c>
      <c r="G318" s="0" t="n">
        <f aca="false">$C318*VLOOKUP($B318,FoodDB!$A$2:$I$1010,6,0)</f>
        <v>0</v>
      </c>
      <c r="H318" s="0" t="n">
        <f aca="false">$C318*VLOOKUP($B318,FoodDB!$A$2:$I$1010,7,0)</f>
        <v>0</v>
      </c>
      <c r="I318" s="0" t="n">
        <f aca="false">$C318*VLOOKUP($B318,FoodDB!$A$2:$I$1010,8,0)</f>
        <v>0</v>
      </c>
      <c r="J318" s="0" t="n">
        <f aca="false">$C318*VLOOKUP($B318,FoodDB!$A$2:$I$1010,9,0)</f>
        <v>0</v>
      </c>
    </row>
    <row r="319" customFormat="false" ht="15" hidden="false" customHeight="false" outlineLevel="0" collapsed="false">
      <c r="A319" s="0" t="s">
        <v>97</v>
      </c>
      <c r="G319" s="0" t="n">
        <f aca="false">SUM(G312:G318)</f>
        <v>0</v>
      </c>
      <c r="H319" s="0" t="n">
        <f aca="false">SUM(H312:H318)</f>
        <v>0</v>
      </c>
      <c r="I319" s="0" t="n">
        <f aca="false">SUM(I312:I318)</f>
        <v>0</v>
      </c>
      <c r="J319" s="0" t="n">
        <f aca="false">SUM(G319:I319)</f>
        <v>0</v>
      </c>
    </row>
    <row r="320" customFormat="false" ht="15" hidden="false" customHeight="false" outlineLevel="0" collapsed="false">
      <c r="A320" s="0" t="s">
        <v>101</v>
      </c>
      <c r="B320" s="0" t="s">
        <v>102</v>
      </c>
      <c r="E320" s="100"/>
      <c r="F320" s="100"/>
      <c r="G320" s="100" t="n">
        <f aca="false">VLOOKUP($A312,LossChart!$A$3:$AB$105,14,0)</f>
        <v>548.215639907053</v>
      </c>
      <c r="H320" s="100" t="n">
        <f aca="false">VLOOKUP($A312,LossChart!$A$3:$AB$105,15,0)</f>
        <v>80</v>
      </c>
      <c r="I320" s="100" t="n">
        <f aca="false">VLOOKUP($A312,LossChart!$A$3:$AB$105,16,0)</f>
        <v>482.474652711422</v>
      </c>
      <c r="J320" s="100" t="n">
        <f aca="false">VLOOKUP($A312,LossChart!$A$3:$AB$105,17,0)</f>
        <v>1110.69029261847</v>
      </c>
      <c r="K320" s="100"/>
    </row>
    <row r="321" customFormat="false" ht="15" hidden="false" customHeight="false" outlineLevel="0" collapsed="false">
      <c r="A321" s="0" t="s">
        <v>103</v>
      </c>
      <c r="G321" s="0" t="n">
        <f aca="false">G320-G319</f>
        <v>548.215639907053</v>
      </c>
      <c r="H321" s="0" t="n">
        <f aca="false">H320-H319</f>
        <v>80</v>
      </c>
      <c r="I321" s="0" t="n">
        <f aca="false">I320-I319</f>
        <v>482.474652711422</v>
      </c>
      <c r="J321" s="0" t="n">
        <f aca="false">J320-J319</f>
        <v>1110.69029261847</v>
      </c>
    </row>
    <row r="323" customFormat="false" ht="60" hidden="false" customHeight="false" outlineLevel="0" collapsed="false">
      <c r="A323" s="21" t="s">
        <v>63</v>
      </c>
      <c r="B323" s="21" t="s">
        <v>92</v>
      </c>
      <c r="C323" s="21" t="s">
        <v>93</v>
      </c>
      <c r="D323" s="94" t="str">
        <f aca="false">FoodDB!$C$1</f>
        <v>Fat
(g)</v>
      </c>
      <c r="E323" s="94" t="str">
        <f aca="false">FoodDB!$D$1</f>
        <v>Carbs
(g)</v>
      </c>
      <c r="F323" s="94" t="str">
        <f aca="false">FoodDB!$E$1</f>
        <v>Protein
(g)</v>
      </c>
      <c r="G323" s="94" t="str">
        <f aca="false">FoodDB!$F$1</f>
        <v>Fat
(Cal)</v>
      </c>
      <c r="H323" s="94" t="str">
        <f aca="false">FoodDB!$G$1</f>
        <v>Carb
(Cal)</v>
      </c>
      <c r="I323" s="94" t="str">
        <f aca="false">FoodDB!$H$1</f>
        <v>Protein
(Cal)</v>
      </c>
      <c r="J323" s="94" t="str">
        <f aca="false">FoodDB!$I$1</f>
        <v>Total
Calories</v>
      </c>
      <c r="K323" s="94"/>
      <c r="L323" s="94" t="s">
        <v>109</v>
      </c>
      <c r="M323" s="94" t="s">
        <v>110</v>
      </c>
      <c r="N323" s="94" t="s">
        <v>111</v>
      </c>
      <c r="O323" s="94" t="s">
        <v>112</v>
      </c>
      <c r="P323" s="94" t="s">
        <v>117</v>
      </c>
      <c r="Q323" s="94" t="s">
        <v>118</v>
      </c>
      <c r="R323" s="94" t="s">
        <v>119</v>
      </c>
      <c r="S323" s="94" t="s">
        <v>120</v>
      </c>
    </row>
    <row r="324" customFormat="false" ht="15" hidden="false" customHeight="false" outlineLevel="0" collapsed="false">
      <c r="A324" s="95" t="n">
        <f aca="false">A312+1</f>
        <v>43021</v>
      </c>
      <c r="B324" s="96" t="s">
        <v>107</v>
      </c>
      <c r="C324" s="97" t="n">
        <v>0</v>
      </c>
      <c r="D324" s="0" t="n">
        <f aca="false">$C324*VLOOKUP($B324,FoodDB!$A$2:$I$1010,3,0)</f>
        <v>0</v>
      </c>
      <c r="E324" s="0" t="n">
        <f aca="false">$C324*VLOOKUP($B324,FoodDB!$A$2:$I$1010,4,0)</f>
        <v>0</v>
      </c>
      <c r="F324" s="0" t="n">
        <f aca="false">$C324*VLOOKUP($B324,FoodDB!$A$2:$I$1010,5,0)</f>
        <v>0</v>
      </c>
      <c r="G324" s="0" t="n">
        <f aca="false">$C324*VLOOKUP($B324,FoodDB!$A$2:$I$1010,6,0)</f>
        <v>0</v>
      </c>
      <c r="H324" s="0" t="n">
        <f aca="false">$C324*VLOOKUP($B324,FoodDB!$A$2:$I$1010,7,0)</f>
        <v>0</v>
      </c>
      <c r="I324" s="0" t="n">
        <f aca="false">$C324*VLOOKUP($B324,FoodDB!$A$2:$I$1010,8,0)</f>
        <v>0</v>
      </c>
      <c r="J324" s="0" t="n">
        <f aca="false">$C324*VLOOKUP($B324,FoodDB!$A$2:$I$1010,9,0)</f>
        <v>0</v>
      </c>
      <c r="L324" s="0" t="n">
        <f aca="false">SUM(G324:G330)</f>
        <v>0</v>
      </c>
      <c r="M324" s="0" t="n">
        <f aca="false">SUM(H324:H330)</f>
        <v>0</v>
      </c>
      <c r="N324" s="0" t="n">
        <f aca="false">SUM(I324:I330)</f>
        <v>0</v>
      </c>
      <c r="O324" s="0" t="n">
        <f aca="false">SUM(L324:N324)</f>
        <v>0</v>
      </c>
      <c r="P324" s="100" t="n">
        <f aca="false">VLOOKUP($A324,LossChart!$A$3:$AB$105,14,0)-L324</f>
        <v>554.994743686373</v>
      </c>
      <c r="Q324" s="100" t="n">
        <f aca="false">VLOOKUP($A324,LossChart!$A$3:$AB$105,15,0)-M324</f>
        <v>80</v>
      </c>
      <c r="R324" s="100" t="n">
        <f aca="false">VLOOKUP($A324,LossChart!$A$3:$AB$105,16,0)-N324</f>
        <v>482.474652711422</v>
      </c>
      <c r="S324" s="100" t="n">
        <f aca="false">VLOOKUP($A324,LossChart!$A$3:$AB$105,17,0)-O324</f>
        <v>1117.4693963978</v>
      </c>
    </row>
    <row r="325" customFormat="false" ht="15" hidden="false" customHeight="false" outlineLevel="0" collapsed="false">
      <c r="B325" s="96" t="s">
        <v>107</v>
      </c>
      <c r="C325" s="97" t="n">
        <v>0</v>
      </c>
      <c r="D325" s="0" t="n">
        <f aca="false">$C325*VLOOKUP($B325,FoodDB!$A$2:$I$1010,3,0)</f>
        <v>0</v>
      </c>
      <c r="E325" s="0" t="n">
        <f aca="false">$C325*VLOOKUP($B325,FoodDB!$A$2:$I$1010,4,0)</f>
        <v>0</v>
      </c>
      <c r="F325" s="0" t="n">
        <f aca="false">$C325*VLOOKUP($B325,FoodDB!$A$2:$I$1010,5,0)</f>
        <v>0</v>
      </c>
      <c r="G325" s="0" t="n">
        <f aca="false">$C325*VLOOKUP($B325,FoodDB!$A$2:$I$1010,6,0)</f>
        <v>0</v>
      </c>
      <c r="H325" s="0" t="n">
        <f aca="false">$C325*VLOOKUP($B325,FoodDB!$A$2:$I$1010,7,0)</f>
        <v>0</v>
      </c>
      <c r="I325" s="0" t="n">
        <f aca="false">$C325*VLOOKUP($B325,FoodDB!$A$2:$I$1010,8,0)</f>
        <v>0</v>
      </c>
      <c r="J325" s="0" t="n">
        <f aca="false">$C325*VLOOKUP($B325,FoodDB!$A$2:$I$1010,9,0)</f>
        <v>0</v>
      </c>
    </row>
    <row r="326" customFormat="false" ht="15" hidden="false" customHeight="false" outlineLevel="0" collapsed="false">
      <c r="B326" s="96" t="s">
        <v>107</v>
      </c>
      <c r="C326" s="97" t="n">
        <v>0</v>
      </c>
      <c r="D326" s="0" t="n">
        <f aca="false">$C326*VLOOKUP($B326,FoodDB!$A$2:$I$1010,3,0)</f>
        <v>0</v>
      </c>
      <c r="E326" s="0" t="n">
        <f aca="false">$C326*VLOOKUP($B326,FoodDB!$A$2:$I$1010,4,0)</f>
        <v>0</v>
      </c>
      <c r="F326" s="0" t="n">
        <f aca="false">$C326*VLOOKUP($B326,FoodDB!$A$2:$I$1010,5,0)</f>
        <v>0</v>
      </c>
      <c r="G326" s="0" t="n">
        <f aca="false">$C326*VLOOKUP($B326,FoodDB!$A$2:$I$1010,6,0)</f>
        <v>0</v>
      </c>
      <c r="H326" s="0" t="n">
        <f aca="false">$C326*VLOOKUP($B326,FoodDB!$A$2:$I$1010,7,0)</f>
        <v>0</v>
      </c>
      <c r="I326" s="0" t="n">
        <f aca="false">$C326*VLOOKUP($B326,FoodDB!$A$2:$I$1010,8,0)</f>
        <v>0</v>
      </c>
      <c r="J326" s="0" t="n">
        <f aca="false">$C326*VLOOKUP($B326,FoodDB!$A$2:$I$1010,9,0)</f>
        <v>0</v>
      </c>
    </row>
    <row r="327" customFormat="false" ht="15" hidden="false" customHeight="false" outlineLevel="0" collapsed="false">
      <c r="B327" s="96" t="s">
        <v>107</v>
      </c>
      <c r="C327" s="97" t="n">
        <v>0</v>
      </c>
      <c r="D327" s="0" t="n">
        <f aca="false">$C327*VLOOKUP($B327,FoodDB!$A$2:$I$1010,3,0)</f>
        <v>0</v>
      </c>
      <c r="E327" s="0" t="n">
        <f aca="false">$C327*VLOOKUP($B327,FoodDB!$A$2:$I$1010,4,0)</f>
        <v>0</v>
      </c>
      <c r="F327" s="0" t="n">
        <f aca="false">$C327*VLOOKUP($B327,FoodDB!$A$2:$I$1010,5,0)</f>
        <v>0</v>
      </c>
      <c r="G327" s="0" t="n">
        <f aca="false">$C327*VLOOKUP($B327,FoodDB!$A$2:$I$1010,6,0)</f>
        <v>0</v>
      </c>
      <c r="H327" s="0" t="n">
        <f aca="false">$C327*VLOOKUP($B327,FoodDB!$A$2:$I$1010,7,0)</f>
        <v>0</v>
      </c>
      <c r="I327" s="0" t="n">
        <f aca="false">$C327*VLOOKUP($B327,FoodDB!$A$2:$I$1010,8,0)</f>
        <v>0</v>
      </c>
      <c r="J327" s="0" t="n">
        <f aca="false">$C327*VLOOKUP($B327,FoodDB!$A$2:$I$1010,9,0)</f>
        <v>0</v>
      </c>
    </row>
    <row r="328" customFormat="false" ht="15" hidden="false" customHeight="false" outlineLevel="0" collapsed="false">
      <c r="B328" s="96" t="s">
        <v>107</v>
      </c>
      <c r="C328" s="97" t="n">
        <v>0</v>
      </c>
      <c r="D328" s="0" t="n">
        <f aca="false">$C328*VLOOKUP($B328,FoodDB!$A$2:$I$1010,3,0)</f>
        <v>0</v>
      </c>
      <c r="E328" s="0" t="n">
        <f aca="false">$C328*VLOOKUP($B328,FoodDB!$A$2:$I$1010,4,0)</f>
        <v>0</v>
      </c>
      <c r="F328" s="0" t="n">
        <f aca="false">$C328*VLOOKUP($B328,FoodDB!$A$2:$I$1010,5,0)</f>
        <v>0</v>
      </c>
      <c r="G328" s="0" t="n">
        <f aca="false">$C328*VLOOKUP($B328,FoodDB!$A$2:$I$1010,6,0)</f>
        <v>0</v>
      </c>
      <c r="H328" s="0" t="n">
        <f aca="false">$C328*VLOOKUP($B328,FoodDB!$A$2:$I$1010,7,0)</f>
        <v>0</v>
      </c>
      <c r="I328" s="0" t="n">
        <f aca="false">$C328*VLOOKUP($B328,FoodDB!$A$2:$I$1010,8,0)</f>
        <v>0</v>
      </c>
      <c r="J328" s="0" t="n">
        <f aca="false">$C328*VLOOKUP($B328,FoodDB!$A$2:$I$1010,9,0)</f>
        <v>0</v>
      </c>
    </row>
    <row r="329" customFormat="false" ht="15" hidden="false" customHeight="false" outlineLevel="0" collapsed="false">
      <c r="B329" s="96" t="s">
        <v>107</v>
      </c>
      <c r="C329" s="97" t="n">
        <v>0</v>
      </c>
      <c r="D329" s="0" t="n">
        <f aca="false">$C329*VLOOKUP($B329,FoodDB!$A$2:$I$1010,3,0)</f>
        <v>0</v>
      </c>
      <c r="E329" s="0" t="n">
        <f aca="false">$C329*VLOOKUP($B329,FoodDB!$A$2:$I$1010,4,0)</f>
        <v>0</v>
      </c>
      <c r="F329" s="0" t="n">
        <f aca="false">$C329*VLOOKUP($B329,FoodDB!$A$2:$I$1010,5,0)</f>
        <v>0</v>
      </c>
      <c r="G329" s="0" t="n">
        <f aca="false">$C329*VLOOKUP($B329,FoodDB!$A$2:$I$1010,6,0)</f>
        <v>0</v>
      </c>
      <c r="H329" s="0" t="n">
        <f aca="false">$C329*VLOOKUP($B329,FoodDB!$A$2:$I$1010,7,0)</f>
        <v>0</v>
      </c>
      <c r="I329" s="0" t="n">
        <f aca="false">$C329*VLOOKUP($B329,FoodDB!$A$2:$I$1010,8,0)</f>
        <v>0</v>
      </c>
      <c r="J329" s="0" t="n">
        <f aca="false">$C329*VLOOKUP($B329,FoodDB!$A$2:$I$1010,9,0)</f>
        <v>0</v>
      </c>
    </row>
    <row r="330" customFormat="false" ht="15" hidden="false" customHeight="false" outlineLevel="0" collapsed="false">
      <c r="B330" s="96" t="s">
        <v>107</v>
      </c>
      <c r="C330" s="97" t="n">
        <v>0</v>
      </c>
      <c r="D330" s="0" t="n">
        <f aca="false">$C330*VLOOKUP($B330,FoodDB!$A$2:$I$1010,3,0)</f>
        <v>0</v>
      </c>
      <c r="E330" s="0" t="n">
        <f aca="false">$C330*VLOOKUP($B330,FoodDB!$A$2:$I$1010,4,0)</f>
        <v>0</v>
      </c>
      <c r="F330" s="0" t="n">
        <f aca="false">$C330*VLOOKUP($B330,FoodDB!$A$2:$I$1010,5,0)</f>
        <v>0</v>
      </c>
      <c r="G330" s="0" t="n">
        <f aca="false">$C330*VLOOKUP($B330,FoodDB!$A$2:$I$1010,6,0)</f>
        <v>0</v>
      </c>
      <c r="H330" s="0" t="n">
        <f aca="false">$C330*VLOOKUP($B330,FoodDB!$A$2:$I$1010,7,0)</f>
        <v>0</v>
      </c>
      <c r="I330" s="0" t="n">
        <f aca="false">$C330*VLOOKUP($B330,FoodDB!$A$2:$I$1010,8,0)</f>
        <v>0</v>
      </c>
      <c r="J330" s="0" t="n">
        <f aca="false">$C330*VLOOKUP($B330,FoodDB!$A$2:$I$1010,9,0)</f>
        <v>0</v>
      </c>
    </row>
    <row r="331" customFormat="false" ht="15" hidden="false" customHeight="false" outlineLevel="0" collapsed="false">
      <c r="A331" s="0" t="s">
        <v>97</v>
      </c>
      <c r="G331" s="0" t="n">
        <f aca="false">SUM(G324:G330)</f>
        <v>0</v>
      </c>
      <c r="H331" s="0" t="n">
        <f aca="false">SUM(H324:H330)</f>
        <v>0</v>
      </c>
      <c r="I331" s="0" t="n">
        <f aca="false">SUM(I324:I330)</f>
        <v>0</v>
      </c>
      <c r="J331" s="0" t="n">
        <f aca="false">SUM(G331:I331)</f>
        <v>0</v>
      </c>
    </row>
    <row r="332" customFormat="false" ht="15" hidden="false" customHeight="false" outlineLevel="0" collapsed="false">
      <c r="A332" s="0" t="s">
        <v>101</v>
      </c>
      <c r="B332" s="0" t="s">
        <v>102</v>
      </c>
      <c r="E332" s="100"/>
      <c r="F332" s="100"/>
      <c r="G332" s="100" t="n">
        <f aca="false">VLOOKUP($A324,LossChart!$A$3:$AB$105,14,0)</f>
        <v>554.994743686373</v>
      </c>
      <c r="H332" s="100" t="n">
        <f aca="false">VLOOKUP($A324,LossChart!$A$3:$AB$105,15,0)</f>
        <v>80</v>
      </c>
      <c r="I332" s="100" t="n">
        <f aca="false">VLOOKUP($A324,LossChart!$A$3:$AB$105,16,0)</f>
        <v>482.474652711422</v>
      </c>
      <c r="J332" s="100" t="n">
        <f aca="false">VLOOKUP($A324,LossChart!$A$3:$AB$105,17,0)</f>
        <v>1117.4693963978</v>
      </c>
      <c r="K332" s="100"/>
    </row>
    <row r="333" customFormat="false" ht="15" hidden="false" customHeight="false" outlineLevel="0" collapsed="false">
      <c r="A333" s="0" t="s">
        <v>103</v>
      </c>
      <c r="G333" s="0" t="n">
        <f aca="false">G332-G331</f>
        <v>554.994743686373</v>
      </c>
      <c r="H333" s="0" t="n">
        <f aca="false">H332-H331</f>
        <v>80</v>
      </c>
      <c r="I333" s="0" t="n">
        <f aca="false">I332-I331</f>
        <v>482.474652711422</v>
      </c>
      <c r="J333" s="0" t="n">
        <f aca="false">J332-J331</f>
        <v>1117.4693963978</v>
      </c>
    </row>
    <row r="335" customFormat="false" ht="60" hidden="false" customHeight="false" outlineLevel="0" collapsed="false">
      <c r="A335" s="21" t="s">
        <v>63</v>
      </c>
      <c r="B335" s="21" t="s">
        <v>92</v>
      </c>
      <c r="C335" s="21" t="s">
        <v>93</v>
      </c>
      <c r="D335" s="94" t="str">
        <f aca="false">FoodDB!$C$1</f>
        <v>Fat
(g)</v>
      </c>
      <c r="E335" s="94" t="str">
        <f aca="false">FoodDB!$D$1</f>
        <v>Carbs
(g)</v>
      </c>
      <c r="F335" s="94" t="str">
        <f aca="false">FoodDB!$E$1</f>
        <v>Protein
(g)</v>
      </c>
      <c r="G335" s="94" t="str">
        <f aca="false">FoodDB!$F$1</f>
        <v>Fat
(Cal)</v>
      </c>
      <c r="H335" s="94" t="str">
        <f aca="false">FoodDB!$G$1</f>
        <v>Carb
(Cal)</v>
      </c>
      <c r="I335" s="94" t="str">
        <f aca="false">FoodDB!$H$1</f>
        <v>Protein
(Cal)</v>
      </c>
      <c r="J335" s="94" t="str">
        <f aca="false">FoodDB!$I$1</f>
        <v>Total
Calories</v>
      </c>
      <c r="K335" s="94"/>
      <c r="L335" s="94" t="s">
        <v>109</v>
      </c>
      <c r="M335" s="94" t="s">
        <v>110</v>
      </c>
      <c r="N335" s="94" t="s">
        <v>111</v>
      </c>
      <c r="O335" s="94" t="s">
        <v>112</v>
      </c>
      <c r="P335" s="94" t="s">
        <v>117</v>
      </c>
      <c r="Q335" s="94" t="s">
        <v>118</v>
      </c>
      <c r="R335" s="94" t="s">
        <v>119</v>
      </c>
      <c r="S335" s="94" t="s">
        <v>120</v>
      </c>
    </row>
    <row r="336" customFormat="false" ht="15" hidden="false" customHeight="false" outlineLevel="0" collapsed="false">
      <c r="A336" s="95" t="n">
        <f aca="false">A324+1</f>
        <v>43022</v>
      </c>
      <c r="B336" s="96" t="s">
        <v>107</v>
      </c>
      <c r="C336" s="97" t="n">
        <v>0</v>
      </c>
      <c r="D336" s="0" t="n">
        <f aca="false">$C336*VLOOKUP($B336,FoodDB!$A$2:$I$1010,3,0)</f>
        <v>0</v>
      </c>
      <c r="E336" s="0" t="n">
        <f aca="false">$C336*VLOOKUP($B336,FoodDB!$A$2:$I$1010,4,0)</f>
        <v>0</v>
      </c>
      <c r="F336" s="0" t="n">
        <f aca="false">$C336*VLOOKUP($B336,FoodDB!$A$2:$I$1010,5,0)</f>
        <v>0</v>
      </c>
      <c r="G336" s="0" t="n">
        <f aca="false">$C336*VLOOKUP($B336,FoodDB!$A$2:$I$1010,6,0)</f>
        <v>0</v>
      </c>
      <c r="H336" s="0" t="n">
        <f aca="false">$C336*VLOOKUP($B336,FoodDB!$A$2:$I$1010,7,0)</f>
        <v>0</v>
      </c>
      <c r="I336" s="0" t="n">
        <f aca="false">$C336*VLOOKUP($B336,FoodDB!$A$2:$I$1010,8,0)</f>
        <v>0</v>
      </c>
      <c r="J336" s="0" t="n">
        <f aca="false">$C336*VLOOKUP($B336,FoodDB!$A$2:$I$1010,9,0)</f>
        <v>0</v>
      </c>
      <c r="L336" s="0" t="n">
        <f aca="false">SUM(G336:G342)</f>
        <v>0</v>
      </c>
      <c r="M336" s="0" t="n">
        <f aca="false">SUM(H336:H342)</f>
        <v>0</v>
      </c>
      <c r="N336" s="0" t="n">
        <f aca="false">SUM(I336:I342)</f>
        <v>0</v>
      </c>
      <c r="O336" s="0" t="n">
        <f aca="false">SUM(L336:N336)</f>
        <v>0</v>
      </c>
      <c r="P336" s="100" t="n">
        <f aca="false">VLOOKUP($A336,LossChart!$A$3:$AB$105,14,0)-L336</f>
        <v>561.713803975076</v>
      </c>
      <c r="Q336" s="100" t="n">
        <f aca="false">VLOOKUP($A336,LossChart!$A$3:$AB$105,15,0)-M336</f>
        <v>80</v>
      </c>
      <c r="R336" s="100" t="n">
        <f aca="false">VLOOKUP($A336,LossChart!$A$3:$AB$105,16,0)-N336</f>
        <v>482.474652711422</v>
      </c>
      <c r="S336" s="100" t="n">
        <f aca="false">VLOOKUP($A336,LossChart!$A$3:$AB$105,17,0)-O336</f>
        <v>1124.1884566865</v>
      </c>
    </row>
    <row r="337" customFormat="false" ht="15" hidden="false" customHeight="false" outlineLevel="0" collapsed="false">
      <c r="B337" s="96" t="s">
        <v>107</v>
      </c>
      <c r="C337" s="97" t="n">
        <v>0</v>
      </c>
      <c r="D337" s="0" t="n">
        <f aca="false">$C337*VLOOKUP($B337,FoodDB!$A$2:$I$1010,3,0)</f>
        <v>0</v>
      </c>
      <c r="E337" s="0" t="n">
        <f aca="false">$C337*VLOOKUP($B337,FoodDB!$A$2:$I$1010,4,0)</f>
        <v>0</v>
      </c>
      <c r="F337" s="0" t="n">
        <f aca="false">$C337*VLOOKUP($B337,FoodDB!$A$2:$I$1010,5,0)</f>
        <v>0</v>
      </c>
      <c r="G337" s="0" t="n">
        <f aca="false">$C337*VLOOKUP($B337,FoodDB!$A$2:$I$1010,6,0)</f>
        <v>0</v>
      </c>
      <c r="H337" s="0" t="n">
        <f aca="false">$C337*VLOOKUP($B337,FoodDB!$A$2:$I$1010,7,0)</f>
        <v>0</v>
      </c>
      <c r="I337" s="0" t="n">
        <f aca="false">$C337*VLOOKUP($B337,FoodDB!$A$2:$I$1010,8,0)</f>
        <v>0</v>
      </c>
      <c r="J337" s="0" t="n">
        <f aca="false">$C337*VLOOKUP($B337,FoodDB!$A$2:$I$1010,9,0)</f>
        <v>0</v>
      </c>
    </row>
    <row r="338" customFormat="false" ht="15" hidden="false" customHeight="false" outlineLevel="0" collapsed="false">
      <c r="B338" s="96" t="s">
        <v>107</v>
      </c>
      <c r="C338" s="97" t="n">
        <v>0</v>
      </c>
      <c r="D338" s="0" t="n">
        <f aca="false">$C338*VLOOKUP($B338,FoodDB!$A$2:$I$1010,3,0)</f>
        <v>0</v>
      </c>
      <c r="E338" s="0" t="n">
        <f aca="false">$C338*VLOOKUP($B338,FoodDB!$A$2:$I$1010,4,0)</f>
        <v>0</v>
      </c>
      <c r="F338" s="0" t="n">
        <f aca="false">$C338*VLOOKUP($B338,FoodDB!$A$2:$I$1010,5,0)</f>
        <v>0</v>
      </c>
      <c r="G338" s="0" t="n">
        <f aca="false">$C338*VLOOKUP($B338,FoodDB!$A$2:$I$1010,6,0)</f>
        <v>0</v>
      </c>
      <c r="H338" s="0" t="n">
        <f aca="false">$C338*VLOOKUP($B338,FoodDB!$A$2:$I$1010,7,0)</f>
        <v>0</v>
      </c>
      <c r="I338" s="0" t="n">
        <f aca="false">$C338*VLOOKUP($B338,FoodDB!$A$2:$I$1010,8,0)</f>
        <v>0</v>
      </c>
      <c r="J338" s="0" t="n">
        <f aca="false">$C338*VLOOKUP($B338,FoodDB!$A$2:$I$1010,9,0)</f>
        <v>0</v>
      </c>
    </row>
    <row r="339" customFormat="false" ht="15" hidden="false" customHeight="false" outlineLevel="0" collapsed="false">
      <c r="B339" s="96" t="s">
        <v>107</v>
      </c>
      <c r="C339" s="97" t="n">
        <v>0</v>
      </c>
      <c r="D339" s="0" t="n">
        <f aca="false">$C339*VLOOKUP($B339,FoodDB!$A$2:$I$1010,3,0)</f>
        <v>0</v>
      </c>
      <c r="E339" s="0" t="n">
        <f aca="false">$C339*VLOOKUP($B339,FoodDB!$A$2:$I$1010,4,0)</f>
        <v>0</v>
      </c>
      <c r="F339" s="0" t="n">
        <f aca="false">$C339*VLOOKUP($B339,FoodDB!$A$2:$I$1010,5,0)</f>
        <v>0</v>
      </c>
      <c r="G339" s="0" t="n">
        <f aca="false">$C339*VLOOKUP($B339,FoodDB!$A$2:$I$1010,6,0)</f>
        <v>0</v>
      </c>
      <c r="H339" s="0" t="n">
        <f aca="false">$C339*VLOOKUP($B339,FoodDB!$A$2:$I$1010,7,0)</f>
        <v>0</v>
      </c>
      <c r="I339" s="0" t="n">
        <f aca="false">$C339*VLOOKUP($B339,FoodDB!$A$2:$I$1010,8,0)</f>
        <v>0</v>
      </c>
      <c r="J339" s="0" t="n">
        <f aca="false">$C339*VLOOKUP($B339,FoodDB!$A$2:$I$1010,9,0)</f>
        <v>0</v>
      </c>
    </row>
    <row r="340" customFormat="false" ht="15" hidden="false" customHeight="false" outlineLevel="0" collapsed="false">
      <c r="B340" s="96" t="s">
        <v>107</v>
      </c>
      <c r="C340" s="97" t="n">
        <v>0</v>
      </c>
      <c r="D340" s="0" t="n">
        <f aca="false">$C340*VLOOKUP($B340,FoodDB!$A$2:$I$1010,3,0)</f>
        <v>0</v>
      </c>
      <c r="E340" s="0" t="n">
        <f aca="false">$C340*VLOOKUP($B340,FoodDB!$A$2:$I$1010,4,0)</f>
        <v>0</v>
      </c>
      <c r="F340" s="0" t="n">
        <f aca="false">$C340*VLOOKUP($B340,FoodDB!$A$2:$I$1010,5,0)</f>
        <v>0</v>
      </c>
      <c r="G340" s="0" t="n">
        <f aca="false">$C340*VLOOKUP($B340,FoodDB!$A$2:$I$1010,6,0)</f>
        <v>0</v>
      </c>
      <c r="H340" s="0" t="n">
        <f aca="false">$C340*VLOOKUP($B340,FoodDB!$A$2:$I$1010,7,0)</f>
        <v>0</v>
      </c>
      <c r="I340" s="0" t="n">
        <f aca="false">$C340*VLOOKUP($B340,FoodDB!$A$2:$I$1010,8,0)</f>
        <v>0</v>
      </c>
      <c r="J340" s="0" t="n">
        <f aca="false">$C340*VLOOKUP($B340,FoodDB!$A$2:$I$1010,9,0)</f>
        <v>0</v>
      </c>
    </row>
    <row r="341" customFormat="false" ht="15" hidden="false" customHeight="false" outlineLevel="0" collapsed="false">
      <c r="B341" s="96" t="s">
        <v>107</v>
      </c>
      <c r="C341" s="97" t="n">
        <v>0</v>
      </c>
      <c r="D341" s="0" t="n">
        <f aca="false">$C341*VLOOKUP($B341,FoodDB!$A$2:$I$1010,3,0)</f>
        <v>0</v>
      </c>
      <c r="E341" s="0" t="n">
        <f aca="false">$C341*VLOOKUP($B341,FoodDB!$A$2:$I$1010,4,0)</f>
        <v>0</v>
      </c>
      <c r="F341" s="0" t="n">
        <f aca="false">$C341*VLOOKUP($B341,FoodDB!$A$2:$I$1010,5,0)</f>
        <v>0</v>
      </c>
      <c r="G341" s="0" t="n">
        <f aca="false">$C341*VLOOKUP($B341,FoodDB!$A$2:$I$1010,6,0)</f>
        <v>0</v>
      </c>
      <c r="H341" s="0" t="n">
        <f aca="false">$C341*VLOOKUP($B341,FoodDB!$A$2:$I$1010,7,0)</f>
        <v>0</v>
      </c>
      <c r="I341" s="0" t="n">
        <f aca="false">$C341*VLOOKUP($B341,FoodDB!$A$2:$I$1010,8,0)</f>
        <v>0</v>
      </c>
      <c r="J341" s="0" t="n">
        <f aca="false">$C341*VLOOKUP($B341,FoodDB!$A$2:$I$1010,9,0)</f>
        <v>0</v>
      </c>
    </row>
    <row r="342" customFormat="false" ht="15" hidden="false" customHeight="false" outlineLevel="0" collapsed="false">
      <c r="B342" s="96" t="s">
        <v>107</v>
      </c>
      <c r="C342" s="97" t="n">
        <v>0</v>
      </c>
      <c r="D342" s="0" t="n">
        <f aca="false">$C342*VLOOKUP($B342,FoodDB!$A$2:$I$1010,3,0)</f>
        <v>0</v>
      </c>
      <c r="E342" s="0" t="n">
        <f aca="false">$C342*VLOOKUP($B342,FoodDB!$A$2:$I$1010,4,0)</f>
        <v>0</v>
      </c>
      <c r="F342" s="0" t="n">
        <f aca="false">$C342*VLOOKUP($B342,FoodDB!$A$2:$I$1010,5,0)</f>
        <v>0</v>
      </c>
      <c r="G342" s="0" t="n">
        <f aca="false">$C342*VLOOKUP($B342,FoodDB!$A$2:$I$1010,6,0)</f>
        <v>0</v>
      </c>
      <c r="H342" s="0" t="n">
        <f aca="false">$C342*VLOOKUP($B342,FoodDB!$A$2:$I$1010,7,0)</f>
        <v>0</v>
      </c>
      <c r="I342" s="0" t="n">
        <f aca="false">$C342*VLOOKUP($B342,FoodDB!$A$2:$I$1010,8,0)</f>
        <v>0</v>
      </c>
      <c r="J342" s="0" t="n">
        <f aca="false">$C342*VLOOKUP($B342,FoodDB!$A$2:$I$1010,9,0)</f>
        <v>0</v>
      </c>
    </row>
    <row r="343" customFormat="false" ht="15" hidden="false" customHeight="false" outlineLevel="0" collapsed="false">
      <c r="A343" s="0" t="s">
        <v>97</v>
      </c>
      <c r="G343" s="0" t="n">
        <f aca="false">SUM(G336:G342)</f>
        <v>0</v>
      </c>
      <c r="H343" s="0" t="n">
        <f aca="false">SUM(H336:H342)</f>
        <v>0</v>
      </c>
      <c r="I343" s="0" t="n">
        <f aca="false">SUM(I336:I342)</f>
        <v>0</v>
      </c>
      <c r="J343" s="0" t="n">
        <f aca="false">SUM(G343:I343)</f>
        <v>0</v>
      </c>
    </row>
    <row r="344" customFormat="false" ht="15" hidden="false" customHeight="false" outlineLevel="0" collapsed="false">
      <c r="A344" s="0" t="s">
        <v>101</v>
      </c>
      <c r="B344" s="0" t="s">
        <v>102</v>
      </c>
      <c r="E344" s="100"/>
      <c r="F344" s="100"/>
      <c r="G344" s="100" t="n">
        <f aca="false">VLOOKUP($A336,LossChart!$A$3:$AB$105,14,0)</f>
        <v>561.713803975076</v>
      </c>
      <c r="H344" s="100" t="n">
        <f aca="false">VLOOKUP($A336,LossChart!$A$3:$AB$105,15,0)</f>
        <v>80</v>
      </c>
      <c r="I344" s="100" t="n">
        <f aca="false">VLOOKUP($A336,LossChart!$A$3:$AB$105,16,0)</f>
        <v>482.474652711422</v>
      </c>
      <c r="J344" s="100" t="n">
        <f aca="false">VLOOKUP($A336,LossChart!$A$3:$AB$105,17,0)</f>
        <v>1124.1884566865</v>
      </c>
      <c r="K344" s="100"/>
    </row>
    <row r="345" customFormat="false" ht="15" hidden="false" customHeight="false" outlineLevel="0" collapsed="false">
      <c r="A345" s="0" t="s">
        <v>103</v>
      </c>
      <c r="G345" s="0" t="n">
        <f aca="false">G344-G343</f>
        <v>561.713803975076</v>
      </c>
      <c r="H345" s="0" t="n">
        <f aca="false">H344-H343</f>
        <v>80</v>
      </c>
      <c r="I345" s="0" t="n">
        <f aca="false">I344-I343</f>
        <v>482.474652711422</v>
      </c>
      <c r="J345" s="0" t="n">
        <f aca="false">J344-J343</f>
        <v>1124.1884566865</v>
      </c>
    </row>
    <row r="347" customFormat="false" ht="60" hidden="false" customHeight="false" outlineLevel="0" collapsed="false">
      <c r="A347" s="21" t="s">
        <v>63</v>
      </c>
      <c r="B347" s="21" t="s">
        <v>92</v>
      </c>
      <c r="C347" s="21" t="s">
        <v>93</v>
      </c>
      <c r="D347" s="94" t="str">
        <f aca="false">FoodDB!$C$1</f>
        <v>Fat
(g)</v>
      </c>
      <c r="E347" s="94" t="str">
        <f aca="false">FoodDB!$D$1</f>
        <v>Carbs
(g)</v>
      </c>
      <c r="F347" s="94" t="str">
        <f aca="false">FoodDB!$E$1</f>
        <v>Protein
(g)</v>
      </c>
      <c r="G347" s="94" t="str">
        <f aca="false">FoodDB!$F$1</f>
        <v>Fat
(Cal)</v>
      </c>
      <c r="H347" s="94" t="str">
        <f aca="false">FoodDB!$G$1</f>
        <v>Carb
(Cal)</v>
      </c>
      <c r="I347" s="94" t="str">
        <f aca="false">FoodDB!$H$1</f>
        <v>Protein
(Cal)</v>
      </c>
      <c r="J347" s="94" t="str">
        <f aca="false">FoodDB!$I$1</f>
        <v>Total
Calories</v>
      </c>
      <c r="K347" s="94"/>
      <c r="L347" s="94" t="s">
        <v>109</v>
      </c>
      <c r="M347" s="94" t="s">
        <v>110</v>
      </c>
      <c r="N347" s="94" t="s">
        <v>111</v>
      </c>
      <c r="O347" s="94" t="s">
        <v>112</v>
      </c>
      <c r="P347" s="94" t="s">
        <v>117</v>
      </c>
      <c r="Q347" s="94" t="s">
        <v>118</v>
      </c>
      <c r="R347" s="94" t="s">
        <v>119</v>
      </c>
      <c r="S347" s="94" t="s">
        <v>120</v>
      </c>
    </row>
    <row r="348" customFormat="false" ht="15" hidden="false" customHeight="false" outlineLevel="0" collapsed="false">
      <c r="A348" s="95" t="n">
        <f aca="false">A336+1</f>
        <v>43023</v>
      </c>
      <c r="B348" s="96" t="s">
        <v>107</v>
      </c>
      <c r="C348" s="97" t="n">
        <v>0</v>
      </c>
      <c r="D348" s="0" t="n">
        <f aca="false">$C348*VLOOKUP($B348,FoodDB!$A$2:$I$1010,3,0)</f>
        <v>0</v>
      </c>
      <c r="E348" s="0" t="n">
        <f aca="false">$C348*VLOOKUP($B348,FoodDB!$A$2:$I$1010,4,0)</f>
        <v>0</v>
      </c>
      <c r="F348" s="0" t="n">
        <f aca="false">$C348*VLOOKUP($B348,FoodDB!$A$2:$I$1010,5,0)</f>
        <v>0</v>
      </c>
      <c r="G348" s="0" t="n">
        <f aca="false">$C348*VLOOKUP($B348,FoodDB!$A$2:$I$1010,6,0)</f>
        <v>0</v>
      </c>
      <c r="H348" s="0" t="n">
        <f aca="false">$C348*VLOOKUP($B348,FoodDB!$A$2:$I$1010,7,0)</f>
        <v>0</v>
      </c>
      <c r="I348" s="0" t="n">
        <f aca="false">$C348*VLOOKUP($B348,FoodDB!$A$2:$I$1010,8,0)</f>
        <v>0</v>
      </c>
      <c r="J348" s="0" t="n">
        <f aca="false">$C348*VLOOKUP($B348,FoodDB!$A$2:$I$1010,9,0)</f>
        <v>0</v>
      </c>
      <c r="L348" s="0" t="n">
        <f aca="false">SUM(G348:G354)</f>
        <v>0</v>
      </c>
      <c r="M348" s="0" t="n">
        <f aca="false">SUM(H348:H354)</f>
        <v>0</v>
      </c>
      <c r="N348" s="0" t="n">
        <f aca="false">SUM(I348:I354)</f>
        <v>0</v>
      </c>
      <c r="O348" s="0" t="n">
        <f aca="false">SUM(L348:N348)</f>
        <v>0</v>
      </c>
      <c r="P348" s="100" t="n">
        <f aca="false">VLOOKUP($A348,LossChart!$A$3:$AB$105,14,0)-L348</f>
        <v>568.373352586937</v>
      </c>
      <c r="Q348" s="100" t="n">
        <f aca="false">VLOOKUP($A348,LossChart!$A$3:$AB$105,15,0)-M348</f>
        <v>80</v>
      </c>
      <c r="R348" s="100" t="n">
        <f aca="false">VLOOKUP($A348,LossChart!$A$3:$AB$105,16,0)-N348</f>
        <v>482.474652711422</v>
      </c>
      <c r="S348" s="100" t="n">
        <f aca="false">VLOOKUP($A348,LossChart!$A$3:$AB$105,17,0)-O348</f>
        <v>1130.84800529836</v>
      </c>
    </row>
    <row r="349" customFormat="false" ht="15" hidden="false" customHeight="false" outlineLevel="0" collapsed="false">
      <c r="B349" s="96" t="s">
        <v>107</v>
      </c>
      <c r="C349" s="97" t="n">
        <v>0</v>
      </c>
      <c r="D349" s="0" t="n">
        <f aca="false">$C349*VLOOKUP($B349,FoodDB!$A$2:$I$1010,3,0)</f>
        <v>0</v>
      </c>
      <c r="E349" s="0" t="n">
        <f aca="false">$C349*VLOOKUP($B349,FoodDB!$A$2:$I$1010,4,0)</f>
        <v>0</v>
      </c>
      <c r="F349" s="0" t="n">
        <f aca="false">$C349*VLOOKUP($B349,FoodDB!$A$2:$I$1010,5,0)</f>
        <v>0</v>
      </c>
      <c r="G349" s="0" t="n">
        <f aca="false">$C349*VLOOKUP($B349,FoodDB!$A$2:$I$1010,6,0)</f>
        <v>0</v>
      </c>
      <c r="H349" s="0" t="n">
        <f aca="false">$C349*VLOOKUP($B349,FoodDB!$A$2:$I$1010,7,0)</f>
        <v>0</v>
      </c>
      <c r="I349" s="0" t="n">
        <f aca="false">$C349*VLOOKUP($B349,FoodDB!$A$2:$I$1010,8,0)</f>
        <v>0</v>
      </c>
      <c r="J349" s="0" t="n">
        <f aca="false">$C349*VLOOKUP($B349,FoodDB!$A$2:$I$1010,9,0)</f>
        <v>0</v>
      </c>
    </row>
    <row r="350" customFormat="false" ht="15" hidden="false" customHeight="false" outlineLevel="0" collapsed="false">
      <c r="B350" s="96" t="s">
        <v>107</v>
      </c>
      <c r="C350" s="97" t="n">
        <v>0</v>
      </c>
      <c r="D350" s="0" t="n">
        <f aca="false">$C350*VLOOKUP($B350,FoodDB!$A$2:$I$1010,3,0)</f>
        <v>0</v>
      </c>
      <c r="E350" s="0" t="n">
        <f aca="false">$C350*VLOOKUP($B350,FoodDB!$A$2:$I$1010,4,0)</f>
        <v>0</v>
      </c>
      <c r="F350" s="0" t="n">
        <f aca="false">$C350*VLOOKUP($B350,FoodDB!$A$2:$I$1010,5,0)</f>
        <v>0</v>
      </c>
      <c r="G350" s="0" t="n">
        <f aca="false">$C350*VLOOKUP($B350,FoodDB!$A$2:$I$1010,6,0)</f>
        <v>0</v>
      </c>
      <c r="H350" s="0" t="n">
        <f aca="false">$C350*VLOOKUP($B350,FoodDB!$A$2:$I$1010,7,0)</f>
        <v>0</v>
      </c>
      <c r="I350" s="0" t="n">
        <f aca="false">$C350*VLOOKUP($B350,FoodDB!$A$2:$I$1010,8,0)</f>
        <v>0</v>
      </c>
      <c r="J350" s="0" t="n">
        <f aca="false">$C350*VLOOKUP($B350,FoodDB!$A$2:$I$1010,9,0)</f>
        <v>0</v>
      </c>
    </row>
    <row r="351" customFormat="false" ht="15" hidden="false" customHeight="false" outlineLevel="0" collapsed="false">
      <c r="B351" s="96" t="s">
        <v>107</v>
      </c>
      <c r="C351" s="97" t="n">
        <v>0</v>
      </c>
      <c r="D351" s="0" t="n">
        <f aca="false">$C351*VLOOKUP($B351,FoodDB!$A$2:$I$1010,3,0)</f>
        <v>0</v>
      </c>
      <c r="E351" s="0" t="n">
        <f aca="false">$C351*VLOOKUP($B351,FoodDB!$A$2:$I$1010,4,0)</f>
        <v>0</v>
      </c>
      <c r="F351" s="0" t="n">
        <f aca="false">$C351*VLOOKUP($B351,FoodDB!$A$2:$I$1010,5,0)</f>
        <v>0</v>
      </c>
      <c r="G351" s="0" t="n">
        <f aca="false">$C351*VLOOKUP($B351,FoodDB!$A$2:$I$1010,6,0)</f>
        <v>0</v>
      </c>
      <c r="H351" s="0" t="n">
        <f aca="false">$C351*VLOOKUP($B351,FoodDB!$A$2:$I$1010,7,0)</f>
        <v>0</v>
      </c>
      <c r="I351" s="0" t="n">
        <f aca="false">$C351*VLOOKUP($B351,FoodDB!$A$2:$I$1010,8,0)</f>
        <v>0</v>
      </c>
      <c r="J351" s="0" t="n">
        <f aca="false">$C351*VLOOKUP($B351,FoodDB!$A$2:$I$1010,9,0)</f>
        <v>0</v>
      </c>
    </row>
    <row r="352" customFormat="false" ht="15" hidden="false" customHeight="false" outlineLevel="0" collapsed="false">
      <c r="B352" s="96" t="s">
        <v>107</v>
      </c>
      <c r="C352" s="97" t="n">
        <v>0</v>
      </c>
      <c r="D352" s="0" t="n">
        <f aca="false">$C352*VLOOKUP($B352,FoodDB!$A$2:$I$1010,3,0)</f>
        <v>0</v>
      </c>
      <c r="E352" s="0" t="n">
        <f aca="false">$C352*VLOOKUP($B352,FoodDB!$A$2:$I$1010,4,0)</f>
        <v>0</v>
      </c>
      <c r="F352" s="0" t="n">
        <f aca="false">$C352*VLOOKUP($B352,FoodDB!$A$2:$I$1010,5,0)</f>
        <v>0</v>
      </c>
      <c r="G352" s="0" t="n">
        <f aca="false">$C352*VLOOKUP($B352,FoodDB!$A$2:$I$1010,6,0)</f>
        <v>0</v>
      </c>
      <c r="H352" s="0" t="n">
        <f aca="false">$C352*VLOOKUP($B352,FoodDB!$A$2:$I$1010,7,0)</f>
        <v>0</v>
      </c>
      <c r="I352" s="0" t="n">
        <f aca="false">$C352*VLOOKUP($B352,FoodDB!$A$2:$I$1010,8,0)</f>
        <v>0</v>
      </c>
      <c r="J352" s="0" t="n">
        <f aca="false">$C352*VLOOKUP($B352,FoodDB!$A$2:$I$1010,9,0)</f>
        <v>0</v>
      </c>
    </row>
    <row r="353" customFormat="false" ht="15" hidden="false" customHeight="false" outlineLevel="0" collapsed="false">
      <c r="B353" s="96" t="s">
        <v>107</v>
      </c>
      <c r="C353" s="97" t="n">
        <v>0</v>
      </c>
      <c r="D353" s="0" t="n">
        <f aca="false">$C353*VLOOKUP($B353,FoodDB!$A$2:$I$1010,3,0)</f>
        <v>0</v>
      </c>
      <c r="E353" s="0" t="n">
        <f aca="false">$C353*VLOOKUP($B353,FoodDB!$A$2:$I$1010,4,0)</f>
        <v>0</v>
      </c>
      <c r="F353" s="0" t="n">
        <f aca="false">$C353*VLOOKUP($B353,FoodDB!$A$2:$I$1010,5,0)</f>
        <v>0</v>
      </c>
      <c r="G353" s="0" t="n">
        <f aca="false">$C353*VLOOKUP($B353,FoodDB!$A$2:$I$1010,6,0)</f>
        <v>0</v>
      </c>
      <c r="H353" s="0" t="n">
        <f aca="false">$C353*VLOOKUP($B353,FoodDB!$A$2:$I$1010,7,0)</f>
        <v>0</v>
      </c>
      <c r="I353" s="0" t="n">
        <f aca="false">$C353*VLOOKUP($B353,FoodDB!$A$2:$I$1010,8,0)</f>
        <v>0</v>
      </c>
      <c r="J353" s="0" t="n">
        <f aca="false">$C353*VLOOKUP($B353,FoodDB!$A$2:$I$1010,9,0)</f>
        <v>0</v>
      </c>
    </row>
    <row r="354" customFormat="false" ht="15" hidden="false" customHeight="false" outlineLevel="0" collapsed="false">
      <c r="B354" s="96" t="s">
        <v>107</v>
      </c>
      <c r="C354" s="97" t="n">
        <v>0</v>
      </c>
      <c r="D354" s="0" t="n">
        <f aca="false">$C354*VLOOKUP($B354,FoodDB!$A$2:$I$1010,3,0)</f>
        <v>0</v>
      </c>
      <c r="E354" s="0" t="n">
        <f aca="false">$C354*VLOOKUP($B354,FoodDB!$A$2:$I$1010,4,0)</f>
        <v>0</v>
      </c>
      <c r="F354" s="0" t="n">
        <f aca="false">$C354*VLOOKUP($B354,FoodDB!$A$2:$I$1010,5,0)</f>
        <v>0</v>
      </c>
      <c r="G354" s="0" t="n">
        <f aca="false">$C354*VLOOKUP($B354,FoodDB!$A$2:$I$1010,6,0)</f>
        <v>0</v>
      </c>
      <c r="H354" s="0" t="n">
        <f aca="false">$C354*VLOOKUP($B354,FoodDB!$A$2:$I$1010,7,0)</f>
        <v>0</v>
      </c>
      <c r="I354" s="0" t="n">
        <f aca="false">$C354*VLOOKUP($B354,FoodDB!$A$2:$I$1010,8,0)</f>
        <v>0</v>
      </c>
      <c r="J354" s="0" t="n">
        <f aca="false">$C354*VLOOKUP($B354,FoodDB!$A$2:$I$1010,9,0)</f>
        <v>0</v>
      </c>
    </row>
    <row r="355" customFormat="false" ht="15" hidden="false" customHeight="false" outlineLevel="0" collapsed="false">
      <c r="A355" s="0" t="s">
        <v>97</v>
      </c>
      <c r="G355" s="0" t="n">
        <f aca="false">SUM(G348:G354)</f>
        <v>0</v>
      </c>
      <c r="H355" s="0" t="n">
        <f aca="false">SUM(H348:H354)</f>
        <v>0</v>
      </c>
      <c r="I355" s="0" t="n">
        <f aca="false">SUM(I348:I354)</f>
        <v>0</v>
      </c>
      <c r="J355" s="0" t="n">
        <f aca="false">SUM(G355:I355)</f>
        <v>0</v>
      </c>
    </row>
    <row r="356" customFormat="false" ht="15" hidden="false" customHeight="false" outlineLevel="0" collapsed="false">
      <c r="A356" s="0" t="s">
        <v>101</v>
      </c>
      <c r="B356" s="0" t="s">
        <v>102</v>
      </c>
      <c r="E356" s="100"/>
      <c r="F356" s="100"/>
      <c r="G356" s="100" t="n">
        <f aca="false">VLOOKUP($A348,LossChart!$A$3:$AB$105,14,0)</f>
        <v>568.373352586937</v>
      </c>
      <c r="H356" s="100" t="n">
        <f aca="false">VLOOKUP($A348,LossChart!$A$3:$AB$105,15,0)</f>
        <v>80</v>
      </c>
      <c r="I356" s="100" t="n">
        <f aca="false">VLOOKUP($A348,LossChart!$A$3:$AB$105,16,0)</f>
        <v>482.474652711422</v>
      </c>
      <c r="J356" s="100" t="n">
        <f aca="false">VLOOKUP($A348,LossChart!$A$3:$AB$105,17,0)</f>
        <v>1130.84800529836</v>
      </c>
      <c r="K356" s="100"/>
    </row>
    <row r="357" customFormat="false" ht="15" hidden="false" customHeight="false" outlineLevel="0" collapsed="false">
      <c r="A357" s="0" t="s">
        <v>103</v>
      </c>
      <c r="G357" s="0" t="n">
        <f aca="false">G356-G355</f>
        <v>568.373352586937</v>
      </c>
      <c r="H357" s="0" t="n">
        <f aca="false">H356-H355</f>
        <v>80</v>
      </c>
      <c r="I357" s="0" t="n">
        <f aca="false">I356-I355</f>
        <v>482.474652711422</v>
      </c>
      <c r="J357" s="0" t="n">
        <f aca="false">J356-J355</f>
        <v>1130.84800529836</v>
      </c>
    </row>
    <row r="359" customFormat="false" ht="60" hidden="false" customHeight="false" outlineLevel="0" collapsed="false">
      <c r="A359" s="21" t="s">
        <v>63</v>
      </c>
      <c r="B359" s="21" t="s">
        <v>92</v>
      </c>
      <c r="C359" s="21" t="s">
        <v>93</v>
      </c>
      <c r="D359" s="94" t="str">
        <f aca="false">FoodDB!$C$1</f>
        <v>Fat
(g)</v>
      </c>
      <c r="E359" s="94" t="str">
        <f aca="false">FoodDB!$D$1</f>
        <v>Carbs
(g)</v>
      </c>
      <c r="F359" s="94" t="str">
        <f aca="false">FoodDB!$E$1</f>
        <v>Protein
(g)</v>
      </c>
      <c r="G359" s="94" t="str">
        <f aca="false">FoodDB!$F$1</f>
        <v>Fat
(Cal)</v>
      </c>
      <c r="H359" s="94" t="str">
        <f aca="false">FoodDB!$G$1</f>
        <v>Carb
(Cal)</v>
      </c>
      <c r="I359" s="94" t="str">
        <f aca="false">FoodDB!$H$1</f>
        <v>Protein
(Cal)</v>
      </c>
      <c r="J359" s="94" t="str">
        <f aca="false">FoodDB!$I$1</f>
        <v>Total
Calories</v>
      </c>
      <c r="K359" s="94"/>
      <c r="L359" s="94" t="s">
        <v>109</v>
      </c>
      <c r="M359" s="94" t="s">
        <v>110</v>
      </c>
      <c r="N359" s="94" t="s">
        <v>111</v>
      </c>
      <c r="O359" s="94" t="s">
        <v>112</v>
      </c>
      <c r="P359" s="94" t="s">
        <v>117</v>
      </c>
      <c r="Q359" s="94" t="s">
        <v>118</v>
      </c>
      <c r="R359" s="94" t="s">
        <v>119</v>
      </c>
      <c r="S359" s="94" t="s">
        <v>120</v>
      </c>
    </row>
    <row r="360" customFormat="false" ht="15" hidden="false" customHeight="false" outlineLevel="0" collapsed="false">
      <c r="A360" s="95" t="n">
        <f aca="false">A348+1</f>
        <v>43024</v>
      </c>
      <c r="B360" s="96" t="s">
        <v>107</v>
      </c>
      <c r="C360" s="97" t="n">
        <v>0</v>
      </c>
      <c r="D360" s="0" t="n">
        <f aca="false">$C360*VLOOKUP($B360,FoodDB!$A$2:$I$1010,3,0)</f>
        <v>0</v>
      </c>
      <c r="E360" s="0" t="n">
        <f aca="false">$C360*VLOOKUP($B360,FoodDB!$A$2:$I$1010,4,0)</f>
        <v>0</v>
      </c>
      <c r="F360" s="0" t="n">
        <f aca="false">$C360*VLOOKUP($B360,FoodDB!$A$2:$I$1010,5,0)</f>
        <v>0</v>
      </c>
      <c r="G360" s="0" t="n">
        <f aca="false">$C360*VLOOKUP($B360,FoodDB!$A$2:$I$1010,6,0)</f>
        <v>0</v>
      </c>
      <c r="H360" s="0" t="n">
        <f aca="false">$C360*VLOOKUP($B360,FoodDB!$A$2:$I$1010,7,0)</f>
        <v>0</v>
      </c>
      <c r="I360" s="0" t="n">
        <f aca="false">$C360*VLOOKUP($B360,FoodDB!$A$2:$I$1010,8,0)</f>
        <v>0</v>
      </c>
      <c r="J360" s="0" t="n">
        <f aca="false">$C360*VLOOKUP($B360,FoodDB!$A$2:$I$1010,9,0)</f>
        <v>0</v>
      </c>
      <c r="L360" s="0" t="n">
        <f aca="false">SUM(G360:G366)</f>
        <v>0</v>
      </c>
      <c r="M360" s="0" t="n">
        <f aca="false">SUM(H360:H366)</f>
        <v>0</v>
      </c>
      <c r="N360" s="0" t="n">
        <f aca="false">SUM(I360:I366)</f>
        <v>0</v>
      </c>
      <c r="O360" s="0" t="n">
        <f aca="false">SUM(L360:N360)</f>
        <v>0</v>
      </c>
      <c r="P360" s="100" t="n">
        <f aca="false">VLOOKUP($A360,LossChart!$A$3:$AB$105,14,0)-L360</f>
        <v>574.973916625378</v>
      </c>
      <c r="Q360" s="100" t="n">
        <f aca="false">VLOOKUP($A360,LossChart!$A$3:$AB$105,15,0)-M360</f>
        <v>80</v>
      </c>
      <c r="R360" s="100" t="n">
        <f aca="false">VLOOKUP($A360,LossChart!$A$3:$AB$105,16,0)-N360</f>
        <v>482.474652711422</v>
      </c>
      <c r="S360" s="100" t="n">
        <f aca="false">VLOOKUP($A360,LossChart!$A$3:$AB$105,17,0)-O360</f>
        <v>1137.4485693368</v>
      </c>
    </row>
    <row r="361" customFormat="false" ht="15" hidden="false" customHeight="false" outlineLevel="0" collapsed="false">
      <c r="B361" s="96" t="s">
        <v>107</v>
      </c>
      <c r="C361" s="97" t="n">
        <v>0</v>
      </c>
      <c r="D361" s="0" t="n">
        <f aca="false">$C361*VLOOKUP($B361,FoodDB!$A$2:$I$1010,3,0)</f>
        <v>0</v>
      </c>
      <c r="E361" s="0" t="n">
        <f aca="false">$C361*VLOOKUP($B361,FoodDB!$A$2:$I$1010,4,0)</f>
        <v>0</v>
      </c>
      <c r="F361" s="0" t="n">
        <f aca="false">$C361*VLOOKUP($B361,FoodDB!$A$2:$I$1010,5,0)</f>
        <v>0</v>
      </c>
      <c r="G361" s="0" t="n">
        <f aca="false">$C361*VLOOKUP($B361,FoodDB!$A$2:$I$1010,6,0)</f>
        <v>0</v>
      </c>
      <c r="H361" s="0" t="n">
        <f aca="false">$C361*VLOOKUP($B361,FoodDB!$A$2:$I$1010,7,0)</f>
        <v>0</v>
      </c>
      <c r="I361" s="0" t="n">
        <f aca="false">$C361*VLOOKUP($B361,FoodDB!$A$2:$I$1010,8,0)</f>
        <v>0</v>
      </c>
      <c r="J361" s="0" t="n">
        <f aca="false">$C361*VLOOKUP($B361,FoodDB!$A$2:$I$1010,9,0)</f>
        <v>0</v>
      </c>
    </row>
    <row r="362" customFormat="false" ht="15" hidden="false" customHeight="false" outlineLevel="0" collapsed="false">
      <c r="B362" s="96" t="s">
        <v>107</v>
      </c>
      <c r="C362" s="97" t="n">
        <v>0</v>
      </c>
      <c r="D362" s="0" t="n">
        <f aca="false">$C362*VLOOKUP($B362,FoodDB!$A$2:$I$1010,3,0)</f>
        <v>0</v>
      </c>
      <c r="E362" s="0" t="n">
        <f aca="false">$C362*VLOOKUP($B362,FoodDB!$A$2:$I$1010,4,0)</f>
        <v>0</v>
      </c>
      <c r="F362" s="0" t="n">
        <f aca="false">$C362*VLOOKUP($B362,FoodDB!$A$2:$I$1010,5,0)</f>
        <v>0</v>
      </c>
      <c r="G362" s="0" t="n">
        <f aca="false">$C362*VLOOKUP($B362,FoodDB!$A$2:$I$1010,6,0)</f>
        <v>0</v>
      </c>
      <c r="H362" s="0" t="n">
        <f aca="false">$C362*VLOOKUP($B362,FoodDB!$A$2:$I$1010,7,0)</f>
        <v>0</v>
      </c>
      <c r="I362" s="0" t="n">
        <f aca="false">$C362*VLOOKUP($B362,FoodDB!$A$2:$I$1010,8,0)</f>
        <v>0</v>
      </c>
      <c r="J362" s="0" t="n">
        <f aca="false">$C362*VLOOKUP($B362,FoodDB!$A$2:$I$1010,9,0)</f>
        <v>0</v>
      </c>
    </row>
    <row r="363" customFormat="false" ht="15" hidden="false" customHeight="false" outlineLevel="0" collapsed="false">
      <c r="B363" s="96" t="s">
        <v>107</v>
      </c>
      <c r="C363" s="97" t="n">
        <v>0</v>
      </c>
      <c r="D363" s="0" t="n">
        <f aca="false">$C363*VLOOKUP($B363,FoodDB!$A$2:$I$1010,3,0)</f>
        <v>0</v>
      </c>
      <c r="E363" s="0" t="n">
        <f aca="false">$C363*VLOOKUP($B363,FoodDB!$A$2:$I$1010,4,0)</f>
        <v>0</v>
      </c>
      <c r="F363" s="0" t="n">
        <f aca="false">$C363*VLOOKUP($B363,FoodDB!$A$2:$I$1010,5,0)</f>
        <v>0</v>
      </c>
      <c r="G363" s="0" t="n">
        <f aca="false">$C363*VLOOKUP($B363,FoodDB!$A$2:$I$1010,6,0)</f>
        <v>0</v>
      </c>
      <c r="H363" s="0" t="n">
        <f aca="false">$C363*VLOOKUP($B363,FoodDB!$A$2:$I$1010,7,0)</f>
        <v>0</v>
      </c>
      <c r="I363" s="0" t="n">
        <f aca="false">$C363*VLOOKUP($B363,FoodDB!$A$2:$I$1010,8,0)</f>
        <v>0</v>
      </c>
      <c r="J363" s="0" t="n">
        <f aca="false">$C363*VLOOKUP($B363,FoodDB!$A$2:$I$1010,9,0)</f>
        <v>0</v>
      </c>
    </row>
    <row r="364" customFormat="false" ht="15" hidden="false" customHeight="false" outlineLevel="0" collapsed="false">
      <c r="B364" s="96" t="s">
        <v>107</v>
      </c>
      <c r="C364" s="97" t="n">
        <v>0</v>
      </c>
      <c r="D364" s="0" t="n">
        <f aca="false">$C364*VLOOKUP($B364,FoodDB!$A$2:$I$1010,3,0)</f>
        <v>0</v>
      </c>
      <c r="E364" s="0" t="n">
        <f aca="false">$C364*VLOOKUP($B364,FoodDB!$A$2:$I$1010,4,0)</f>
        <v>0</v>
      </c>
      <c r="F364" s="0" t="n">
        <f aca="false">$C364*VLOOKUP($B364,FoodDB!$A$2:$I$1010,5,0)</f>
        <v>0</v>
      </c>
      <c r="G364" s="0" t="n">
        <f aca="false">$C364*VLOOKUP($B364,FoodDB!$A$2:$I$1010,6,0)</f>
        <v>0</v>
      </c>
      <c r="H364" s="0" t="n">
        <f aca="false">$C364*VLOOKUP($B364,FoodDB!$A$2:$I$1010,7,0)</f>
        <v>0</v>
      </c>
      <c r="I364" s="0" t="n">
        <f aca="false">$C364*VLOOKUP($B364,FoodDB!$A$2:$I$1010,8,0)</f>
        <v>0</v>
      </c>
      <c r="J364" s="0" t="n">
        <f aca="false">$C364*VLOOKUP($B364,FoodDB!$A$2:$I$1010,9,0)</f>
        <v>0</v>
      </c>
    </row>
    <row r="365" customFormat="false" ht="15" hidden="false" customHeight="false" outlineLevel="0" collapsed="false">
      <c r="B365" s="96" t="s">
        <v>107</v>
      </c>
      <c r="C365" s="97" t="n">
        <v>0</v>
      </c>
      <c r="D365" s="0" t="n">
        <f aca="false">$C365*VLOOKUP($B365,FoodDB!$A$2:$I$1010,3,0)</f>
        <v>0</v>
      </c>
      <c r="E365" s="0" t="n">
        <f aca="false">$C365*VLOOKUP($B365,FoodDB!$A$2:$I$1010,4,0)</f>
        <v>0</v>
      </c>
      <c r="F365" s="0" t="n">
        <f aca="false">$C365*VLOOKUP($B365,FoodDB!$A$2:$I$1010,5,0)</f>
        <v>0</v>
      </c>
      <c r="G365" s="0" t="n">
        <f aca="false">$C365*VLOOKUP($B365,FoodDB!$A$2:$I$1010,6,0)</f>
        <v>0</v>
      </c>
      <c r="H365" s="0" t="n">
        <f aca="false">$C365*VLOOKUP($B365,FoodDB!$A$2:$I$1010,7,0)</f>
        <v>0</v>
      </c>
      <c r="I365" s="0" t="n">
        <f aca="false">$C365*VLOOKUP($B365,FoodDB!$A$2:$I$1010,8,0)</f>
        <v>0</v>
      </c>
      <c r="J365" s="0" t="n">
        <f aca="false">$C365*VLOOKUP($B365,FoodDB!$A$2:$I$1010,9,0)</f>
        <v>0</v>
      </c>
    </row>
    <row r="366" customFormat="false" ht="15" hidden="false" customHeight="false" outlineLevel="0" collapsed="false">
      <c r="B366" s="96" t="s">
        <v>107</v>
      </c>
      <c r="C366" s="97" t="n">
        <v>0</v>
      </c>
      <c r="D366" s="0" t="n">
        <f aca="false">$C366*VLOOKUP($B366,FoodDB!$A$2:$I$1010,3,0)</f>
        <v>0</v>
      </c>
      <c r="E366" s="0" t="n">
        <f aca="false">$C366*VLOOKUP($B366,FoodDB!$A$2:$I$1010,4,0)</f>
        <v>0</v>
      </c>
      <c r="F366" s="0" t="n">
        <f aca="false">$C366*VLOOKUP($B366,FoodDB!$A$2:$I$1010,5,0)</f>
        <v>0</v>
      </c>
      <c r="G366" s="0" t="n">
        <f aca="false">$C366*VLOOKUP($B366,FoodDB!$A$2:$I$1010,6,0)</f>
        <v>0</v>
      </c>
      <c r="H366" s="0" t="n">
        <f aca="false">$C366*VLOOKUP($B366,FoodDB!$A$2:$I$1010,7,0)</f>
        <v>0</v>
      </c>
      <c r="I366" s="0" t="n">
        <f aca="false">$C366*VLOOKUP($B366,FoodDB!$A$2:$I$1010,8,0)</f>
        <v>0</v>
      </c>
      <c r="J366" s="0" t="n">
        <f aca="false">$C366*VLOOKUP($B366,FoodDB!$A$2:$I$1010,9,0)</f>
        <v>0</v>
      </c>
    </row>
    <row r="367" customFormat="false" ht="15" hidden="false" customHeight="false" outlineLevel="0" collapsed="false">
      <c r="A367" s="0" t="s">
        <v>97</v>
      </c>
      <c r="G367" s="0" t="n">
        <f aca="false">SUM(G360:G366)</f>
        <v>0</v>
      </c>
      <c r="H367" s="0" t="n">
        <f aca="false">SUM(H360:H366)</f>
        <v>0</v>
      </c>
      <c r="I367" s="0" t="n">
        <f aca="false">SUM(I360:I366)</f>
        <v>0</v>
      </c>
      <c r="J367" s="0" t="n">
        <f aca="false">SUM(G367:I367)</f>
        <v>0</v>
      </c>
    </row>
    <row r="368" customFormat="false" ht="15" hidden="false" customHeight="false" outlineLevel="0" collapsed="false">
      <c r="A368" s="0" t="s">
        <v>101</v>
      </c>
      <c r="B368" s="0" t="s">
        <v>102</v>
      </c>
      <c r="E368" s="100"/>
      <c r="F368" s="100"/>
      <c r="G368" s="100" t="n">
        <f aca="false">VLOOKUP($A360,LossChart!$A$3:$AB$105,14,0)</f>
        <v>574.973916625378</v>
      </c>
      <c r="H368" s="100" t="n">
        <f aca="false">VLOOKUP($A360,LossChart!$A$3:$AB$105,15,0)</f>
        <v>80</v>
      </c>
      <c r="I368" s="100" t="n">
        <f aca="false">VLOOKUP($A360,LossChart!$A$3:$AB$105,16,0)</f>
        <v>482.474652711422</v>
      </c>
      <c r="J368" s="100" t="n">
        <f aca="false">VLOOKUP($A360,LossChart!$A$3:$AB$105,17,0)</f>
        <v>1137.4485693368</v>
      </c>
      <c r="K368" s="100"/>
    </row>
    <row r="369" customFormat="false" ht="15" hidden="false" customHeight="false" outlineLevel="0" collapsed="false">
      <c r="A369" s="0" t="s">
        <v>103</v>
      </c>
      <c r="G369" s="0" t="n">
        <f aca="false">G368-G367</f>
        <v>574.973916625378</v>
      </c>
      <c r="H369" s="0" t="n">
        <f aca="false">H368-H367</f>
        <v>80</v>
      </c>
      <c r="I369" s="0" t="n">
        <f aca="false">I368-I367</f>
        <v>482.474652711422</v>
      </c>
      <c r="J369" s="0" t="n">
        <f aca="false">J368-J367</f>
        <v>1137.4485693368</v>
      </c>
    </row>
    <row r="371" customFormat="false" ht="60" hidden="false" customHeight="false" outlineLevel="0" collapsed="false">
      <c r="A371" s="21" t="s">
        <v>63</v>
      </c>
      <c r="B371" s="21" t="s">
        <v>92</v>
      </c>
      <c r="C371" s="21" t="s">
        <v>93</v>
      </c>
      <c r="D371" s="94" t="str">
        <f aca="false">FoodDB!$C$1</f>
        <v>Fat
(g)</v>
      </c>
      <c r="E371" s="94" t="str">
        <f aca="false">FoodDB!$D$1</f>
        <v>Carbs
(g)</v>
      </c>
      <c r="F371" s="94" t="str">
        <f aca="false">FoodDB!$E$1</f>
        <v>Protein
(g)</v>
      </c>
      <c r="G371" s="94" t="str">
        <f aca="false">FoodDB!$F$1</f>
        <v>Fat
(Cal)</v>
      </c>
      <c r="H371" s="94" t="str">
        <f aca="false">FoodDB!$G$1</f>
        <v>Carb
(Cal)</v>
      </c>
      <c r="I371" s="94" t="str">
        <f aca="false">FoodDB!$H$1</f>
        <v>Protein
(Cal)</v>
      </c>
      <c r="J371" s="94" t="str">
        <f aca="false">FoodDB!$I$1</f>
        <v>Total
Calories</v>
      </c>
      <c r="K371" s="94"/>
      <c r="L371" s="94" t="s">
        <v>109</v>
      </c>
      <c r="M371" s="94" t="s">
        <v>110</v>
      </c>
      <c r="N371" s="94" t="s">
        <v>111</v>
      </c>
      <c r="O371" s="94" t="s">
        <v>112</v>
      </c>
      <c r="P371" s="94" t="s">
        <v>117</v>
      </c>
      <c r="Q371" s="94" t="s">
        <v>118</v>
      </c>
      <c r="R371" s="94" t="s">
        <v>119</v>
      </c>
      <c r="S371" s="94" t="s">
        <v>120</v>
      </c>
    </row>
    <row r="372" customFormat="false" ht="15" hidden="false" customHeight="false" outlineLevel="0" collapsed="false">
      <c r="A372" s="95" t="n">
        <f aca="false">A360+1</f>
        <v>43025</v>
      </c>
      <c r="B372" s="96" t="s">
        <v>107</v>
      </c>
      <c r="C372" s="97" t="n">
        <v>0</v>
      </c>
      <c r="D372" s="0" t="n">
        <f aca="false">$C372*VLOOKUP($B372,FoodDB!$A$2:$I$1010,3,0)</f>
        <v>0</v>
      </c>
      <c r="E372" s="0" t="n">
        <f aca="false">$C372*VLOOKUP($B372,FoodDB!$A$2:$I$1010,4,0)</f>
        <v>0</v>
      </c>
      <c r="F372" s="0" t="n">
        <f aca="false">$C372*VLOOKUP($B372,FoodDB!$A$2:$I$1010,5,0)</f>
        <v>0</v>
      </c>
      <c r="G372" s="0" t="n">
        <f aca="false">$C372*VLOOKUP($B372,FoodDB!$A$2:$I$1010,6,0)</f>
        <v>0</v>
      </c>
      <c r="H372" s="0" t="n">
        <f aca="false">$C372*VLOOKUP($B372,FoodDB!$A$2:$I$1010,7,0)</f>
        <v>0</v>
      </c>
      <c r="I372" s="0" t="n">
        <f aca="false">$C372*VLOOKUP($B372,FoodDB!$A$2:$I$1010,8,0)</f>
        <v>0</v>
      </c>
      <c r="J372" s="0" t="n">
        <f aca="false">$C372*VLOOKUP($B372,FoodDB!$A$2:$I$1010,9,0)</f>
        <v>0</v>
      </c>
      <c r="L372" s="0" t="n">
        <f aca="false">SUM(G372:G378)</f>
        <v>0</v>
      </c>
      <c r="M372" s="0" t="n">
        <f aca="false">SUM(H372:H378)</f>
        <v>0</v>
      </c>
      <c r="N372" s="0" t="n">
        <f aca="false">SUM(I372:I378)</f>
        <v>0</v>
      </c>
      <c r="O372" s="0" t="n">
        <f aca="false">SUM(L372:N372)</f>
        <v>0</v>
      </c>
      <c r="P372" s="100" t="n">
        <f aca="false">VLOOKUP($A372,LossChart!$A$3:$AB$105,14,0)-L372</f>
        <v>581.516018525193</v>
      </c>
      <c r="Q372" s="100" t="n">
        <f aca="false">VLOOKUP($A372,LossChart!$A$3:$AB$105,15,0)-M372</f>
        <v>80</v>
      </c>
      <c r="R372" s="100" t="n">
        <f aca="false">VLOOKUP($A372,LossChart!$A$3:$AB$105,16,0)-N372</f>
        <v>482.474652711422</v>
      </c>
      <c r="S372" s="100" t="n">
        <f aca="false">VLOOKUP($A372,LossChart!$A$3:$AB$105,17,0)-O372</f>
        <v>1143.99067123661</v>
      </c>
    </row>
    <row r="373" customFormat="false" ht="15" hidden="false" customHeight="false" outlineLevel="0" collapsed="false">
      <c r="B373" s="96" t="s">
        <v>107</v>
      </c>
      <c r="C373" s="97" t="n">
        <v>0</v>
      </c>
      <c r="D373" s="0" t="n">
        <f aca="false">$C373*VLOOKUP($B373,FoodDB!$A$2:$I$1010,3,0)</f>
        <v>0</v>
      </c>
      <c r="E373" s="0" t="n">
        <f aca="false">$C373*VLOOKUP($B373,FoodDB!$A$2:$I$1010,4,0)</f>
        <v>0</v>
      </c>
      <c r="F373" s="0" t="n">
        <f aca="false">$C373*VLOOKUP($B373,FoodDB!$A$2:$I$1010,5,0)</f>
        <v>0</v>
      </c>
      <c r="G373" s="0" t="n">
        <f aca="false">$C373*VLOOKUP($B373,FoodDB!$A$2:$I$1010,6,0)</f>
        <v>0</v>
      </c>
      <c r="H373" s="0" t="n">
        <f aca="false">$C373*VLOOKUP($B373,FoodDB!$A$2:$I$1010,7,0)</f>
        <v>0</v>
      </c>
      <c r="I373" s="0" t="n">
        <f aca="false">$C373*VLOOKUP($B373,FoodDB!$A$2:$I$1010,8,0)</f>
        <v>0</v>
      </c>
      <c r="J373" s="0" t="n">
        <f aca="false">$C373*VLOOKUP($B373,FoodDB!$A$2:$I$1010,9,0)</f>
        <v>0</v>
      </c>
    </row>
    <row r="374" customFormat="false" ht="15" hidden="false" customHeight="false" outlineLevel="0" collapsed="false">
      <c r="B374" s="96" t="s">
        <v>107</v>
      </c>
      <c r="C374" s="97" t="n">
        <v>0</v>
      </c>
      <c r="D374" s="0" t="n">
        <f aca="false">$C374*VLOOKUP($B374,FoodDB!$A$2:$I$1010,3,0)</f>
        <v>0</v>
      </c>
      <c r="E374" s="0" t="n">
        <f aca="false">$C374*VLOOKUP($B374,FoodDB!$A$2:$I$1010,4,0)</f>
        <v>0</v>
      </c>
      <c r="F374" s="0" t="n">
        <f aca="false">$C374*VLOOKUP($B374,FoodDB!$A$2:$I$1010,5,0)</f>
        <v>0</v>
      </c>
      <c r="G374" s="0" t="n">
        <f aca="false">$C374*VLOOKUP($B374,FoodDB!$A$2:$I$1010,6,0)</f>
        <v>0</v>
      </c>
      <c r="H374" s="0" t="n">
        <f aca="false">$C374*VLOOKUP($B374,FoodDB!$A$2:$I$1010,7,0)</f>
        <v>0</v>
      </c>
      <c r="I374" s="0" t="n">
        <f aca="false">$C374*VLOOKUP($B374,FoodDB!$A$2:$I$1010,8,0)</f>
        <v>0</v>
      </c>
      <c r="J374" s="0" t="n">
        <f aca="false">$C374*VLOOKUP($B374,FoodDB!$A$2:$I$1010,9,0)</f>
        <v>0</v>
      </c>
    </row>
    <row r="375" customFormat="false" ht="15" hidden="false" customHeight="false" outlineLevel="0" collapsed="false">
      <c r="B375" s="96" t="s">
        <v>107</v>
      </c>
      <c r="C375" s="97" t="n">
        <v>0</v>
      </c>
      <c r="D375" s="0" t="n">
        <f aca="false">$C375*VLOOKUP($B375,FoodDB!$A$2:$I$1010,3,0)</f>
        <v>0</v>
      </c>
      <c r="E375" s="0" t="n">
        <f aca="false">$C375*VLOOKUP($B375,FoodDB!$A$2:$I$1010,4,0)</f>
        <v>0</v>
      </c>
      <c r="F375" s="0" t="n">
        <f aca="false">$C375*VLOOKUP($B375,FoodDB!$A$2:$I$1010,5,0)</f>
        <v>0</v>
      </c>
      <c r="G375" s="0" t="n">
        <f aca="false">$C375*VLOOKUP($B375,FoodDB!$A$2:$I$1010,6,0)</f>
        <v>0</v>
      </c>
      <c r="H375" s="0" t="n">
        <f aca="false">$C375*VLOOKUP($B375,FoodDB!$A$2:$I$1010,7,0)</f>
        <v>0</v>
      </c>
      <c r="I375" s="0" t="n">
        <f aca="false">$C375*VLOOKUP($B375,FoodDB!$A$2:$I$1010,8,0)</f>
        <v>0</v>
      </c>
      <c r="J375" s="0" t="n">
        <f aca="false">$C375*VLOOKUP($B375,FoodDB!$A$2:$I$1010,9,0)</f>
        <v>0</v>
      </c>
    </row>
    <row r="376" customFormat="false" ht="15" hidden="false" customHeight="false" outlineLevel="0" collapsed="false">
      <c r="B376" s="96" t="s">
        <v>107</v>
      </c>
      <c r="C376" s="97" t="n">
        <v>0</v>
      </c>
      <c r="D376" s="0" t="n">
        <f aca="false">$C376*VLOOKUP($B376,FoodDB!$A$2:$I$1010,3,0)</f>
        <v>0</v>
      </c>
      <c r="E376" s="0" t="n">
        <f aca="false">$C376*VLOOKUP($B376,FoodDB!$A$2:$I$1010,4,0)</f>
        <v>0</v>
      </c>
      <c r="F376" s="0" t="n">
        <f aca="false">$C376*VLOOKUP($B376,FoodDB!$A$2:$I$1010,5,0)</f>
        <v>0</v>
      </c>
      <c r="G376" s="0" t="n">
        <f aca="false">$C376*VLOOKUP($B376,FoodDB!$A$2:$I$1010,6,0)</f>
        <v>0</v>
      </c>
      <c r="H376" s="0" t="n">
        <f aca="false">$C376*VLOOKUP($B376,FoodDB!$A$2:$I$1010,7,0)</f>
        <v>0</v>
      </c>
      <c r="I376" s="0" t="n">
        <f aca="false">$C376*VLOOKUP($B376,FoodDB!$A$2:$I$1010,8,0)</f>
        <v>0</v>
      </c>
      <c r="J376" s="0" t="n">
        <f aca="false">$C376*VLOOKUP($B376,FoodDB!$A$2:$I$1010,9,0)</f>
        <v>0</v>
      </c>
    </row>
    <row r="377" customFormat="false" ht="15" hidden="false" customHeight="false" outlineLevel="0" collapsed="false">
      <c r="B377" s="96" t="s">
        <v>107</v>
      </c>
      <c r="C377" s="97" t="n">
        <v>0</v>
      </c>
      <c r="D377" s="0" t="n">
        <f aca="false">$C377*VLOOKUP($B377,FoodDB!$A$2:$I$1010,3,0)</f>
        <v>0</v>
      </c>
      <c r="E377" s="0" t="n">
        <f aca="false">$C377*VLOOKUP($B377,FoodDB!$A$2:$I$1010,4,0)</f>
        <v>0</v>
      </c>
      <c r="F377" s="0" t="n">
        <f aca="false">$C377*VLOOKUP($B377,FoodDB!$A$2:$I$1010,5,0)</f>
        <v>0</v>
      </c>
      <c r="G377" s="0" t="n">
        <f aca="false">$C377*VLOOKUP($B377,FoodDB!$A$2:$I$1010,6,0)</f>
        <v>0</v>
      </c>
      <c r="H377" s="0" t="n">
        <f aca="false">$C377*VLOOKUP($B377,FoodDB!$A$2:$I$1010,7,0)</f>
        <v>0</v>
      </c>
      <c r="I377" s="0" t="n">
        <f aca="false">$C377*VLOOKUP($B377,FoodDB!$A$2:$I$1010,8,0)</f>
        <v>0</v>
      </c>
      <c r="J377" s="0" t="n">
        <f aca="false">$C377*VLOOKUP($B377,FoodDB!$A$2:$I$1010,9,0)</f>
        <v>0</v>
      </c>
    </row>
    <row r="378" customFormat="false" ht="15" hidden="false" customHeight="false" outlineLevel="0" collapsed="false">
      <c r="B378" s="96" t="s">
        <v>107</v>
      </c>
      <c r="C378" s="97" t="n">
        <v>0</v>
      </c>
      <c r="D378" s="0" t="n">
        <f aca="false">$C378*VLOOKUP($B378,FoodDB!$A$2:$I$1010,3,0)</f>
        <v>0</v>
      </c>
      <c r="E378" s="0" t="n">
        <f aca="false">$C378*VLOOKUP($B378,FoodDB!$A$2:$I$1010,4,0)</f>
        <v>0</v>
      </c>
      <c r="F378" s="0" t="n">
        <f aca="false">$C378*VLOOKUP($B378,FoodDB!$A$2:$I$1010,5,0)</f>
        <v>0</v>
      </c>
      <c r="G378" s="0" t="n">
        <f aca="false">$C378*VLOOKUP($B378,FoodDB!$A$2:$I$1010,6,0)</f>
        <v>0</v>
      </c>
      <c r="H378" s="0" t="n">
        <f aca="false">$C378*VLOOKUP($B378,FoodDB!$A$2:$I$1010,7,0)</f>
        <v>0</v>
      </c>
      <c r="I378" s="0" t="n">
        <f aca="false">$C378*VLOOKUP($B378,FoodDB!$A$2:$I$1010,8,0)</f>
        <v>0</v>
      </c>
      <c r="J378" s="0" t="n">
        <f aca="false">$C378*VLOOKUP($B378,FoodDB!$A$2:$I$1010,9,0)</f>
        <v>0</v>
      </c>
    </row>
    <row r="379" customFormat="false" ht="15" hidden="false" customHeight="false" outlineLevel="0" collapsed="false">
      <c r="A379" s="0" t="s">
        <v>97</v>
      </c>
      <c r="G379" s="0" t="n">
        <f aca="false">SUM(G372:G378)</f>
        <v>0</v>
      </c>
      <c r="H379" s="0" t="n">
        <f aca="false">SUM(H372:H378)</f>
        <v>0</v>
      </c>
      <c r="I379" s="0" t="n">
        <f aca="false">SUM(I372:I378)</f>
        <v>0</v>
      </c>
      <c r="J379" s="0" t="n">
        <f aca="false">SUM(G379:I379)</f>
        <v>0</v>
      </c>
    </row>
    <row r="380" customFormat="false" ht="15" hidden="false" customHeight="false" outlineLevel="0" collapsed="false">
      <c r="A380" s="0" t="s">
        <v>101</v>
      </c>
      <c r="B380" s="0" t="s">
        <v>102</v>
      </c>
      <c r="E380" s="100"/>
      <c r="F380" s="100"/>
      <c r="G380" s="100" t="n">
        <f aca="false">VLOOKUP($A372,LossChart!$A$3:$AB$105,14,0)</f>
        <v>581.516018525193</v>
      </c>
      <c r="H380" s="100" t="n">
        <f aca="false">VLOOKUP($A372,LossChart!$A$3:$AB$105,15,0)</f>
        <v>80</v>
      </c>
      <c r="I380" s="100" t="n">
        <f aca="false">VLOOKUP($A372,LossChart!$A$3:$AB$105,16,0)</f>
        <v>482.474652711422</v>
      </c>
      <c r="J380" s="100" t="n">
        <f aca="false">VLOOKUP($A372,LossChart!$A$3:$AB$105,17,0)</f>
        <v>1143.99067123661</v>
      </c>
      <c r="K380" s="100"/>
    </row>
    <row r="381" customFormat="false" ht="15" hidden="false" customHeight="false" outlineLevel="0" collapsed="false">
      <c r="A381" s="0" t="s">
        <v>103</v>
      </c>
      <c r="G381" s="0" t="n">
        <f aca="false">G380-G379</f>
        <v>581.516018525193</v>
      </c>
      <c r="H381" s="0" t="n">
        <f aca="false">H380-H379</f>
        <v>80</v>
      </c>
      <c r="I381" s="0" t="n">
        <f aca="false">I380-I379</f>
        <v>482.474652711422</v>
      </c>
      <c r="J381" s="0" t="n">
        <f aca="false">J380-J379</f>
        <v>1143.99067123661</v>
      </c>
    </row>
    <row r="383" customFormat="false" ht="60" hidden="false" customHeight="false" outlineLevel="0" collapsed="false">
      <c r="A383" s="21" t="s">
        <v>63</v>
      </c>
      <c r="B383" s="21" t="s">
        <v>92</v>
      </c>
      <c r="C383" s="21" t="s">
        <v>93</v>
      </c>
      <c r="D383" s="94" t="str">
        <f aca="false">FoodDB!$C$1</f>
        <v>Fat
(g)</v>
      </c>
      <c r="E383" s="94" t="str">
        <f aca="false">FoodDB!$D$1</f>
        <v>Carbs
(g)</v>
      </c>
      <c r="F383" s="94" t="str">
        <f aca="false">FoodDB!$E$1</f>
        <v>Protein
(g)</v>
      </c>
      <c r="G383" s="94" t="str">
        <f aca="false">FoodDB!$F$1</f>
        <v>Fat
(Cal)</v>
      </c>
      <c r="H383" s="94" t="str">
        <f aca="false">FoodDB!$G$1</f>
        <v>Carb
(Cal)</v>
      </c>
      <c r="I383" s="94" t="str">
        <f aca="false">FoodDB!$H$1</f>
        <v>Protein
(Cal)</v>
      </c>
      <c r="J383" s="94" t="str">
        <f aca="false">FoodDB!$I$1</f>
        <v>Total
Calories</v>
      </c>
      <c r="K383" s="94"/>
      <c r="L383" s="94" t="s">
        <v>109</v>
      </c>
      <c r="M383" s="94" t="s">
        <v>110</v>
      </c>
      <c r="N383" s="94" t="s">
        <v>111</v>
      </c>
      <c r="O383" s="94" t="s">
        <v>112</v>
      </c>
      <c r="P383" s="94" t="s">
        <v>117</v>
      </c>
      <c r="Q383" s="94" t="s">
        <v>118</v>
      </c>
      <c r="R383" s="94" t="s">
        <v>119</v>
      </c>
      <c r="S383" s="94" t="s">
        <v>120</v>
      </c>
    </row>
    <row r="384" customFormat="false" ht="15" hidden="false" customHeight="false" outlineLevel="0" collapsed="false">
      <c r="A384" s="95" t="n">
        <f aca="false">A372+1</f>
        <v>43026</v>
      </c>
      <c r="B384" s="96" t="s">
        <v>107</v>
      </c>
      <c r="C384" s="97" t="n">
        <v>0</v>
      </c>
      <c r="D384" s="0" t="n">
        <f aca="false">$C384*VLOOKUP($B384,FoodDB!$A$2:$I$1010,3,0)</f>
        <v>0</v>
      </c>
      <c r="E384" s="0" t="n">
        <f aca="false">$C384*VLOOKUP($B384,FoodDB!$A$2:$I$1010,4,0)</f>
        <v>0</v>
      </c>
      <c r="F384" s="0" t="n">
        <f aca="false">$C384*VLOOKUP($B384,FoodDB!$A$2:$I$1010,5,0)</f>
        <v>0</v>
      </c>
      <c r="G384" s="0" t="n">
        <f aca="false">$C384*VLOOKUP($B384,FoodDB!$A$2:$I$1010,6,0)</f>
        <v>0</v>
      </c>
      <c r="H384" s="0" t="n">
        <f aca="false">$C384*VLOOKUP($B384,FoodDB!$A$2:$I$1010,7,0)</f>
        <v>0</v>
      </c>
      <c r="I384" s="0" t="n">
        <f aca="false">$C384*VLOOKUP($B384,FoodDB!$A$2:$I$1010,8,0)</f>
        <v>0</v>
      </c>
      <c r="J384" s="0" t="n">
        <f aca="false">$C384*VLOOKUP($B384,FoodDB!$A$2:$I$1010,9,0)</f>
        <v>0</v>
      </c>
      <c r="L384" s="0" t="n">
        <f aca="false">SUM(G384:G390)</f>
        <v>0</v>
      </c>
      <c r="M384" s="0" t="n">
        <f aca="false">SUM(H384:H390)</f>
        <v>0</v>
      </c>
      <c r="N384" s="0" t="n">
        <f aca="false">SUM(I384:I390)</f>
        <v>0</v>
      </c>
      <c r="O384" s="0" t="n">
        <f aca="false">SUM(L384:N384)</f>
        <v>0</v>
      </c>
      <c r="P384" s="100" t="n">
        <f aca="false">VLOOKUP($A384,LossChart!$A$3:$AB$105,14,0)-L384</f>
        <v>588.000176093895</v>
      </c>
      <c r="Q384" s="100" t="n">
        <f aca="false">VLOOKUP($A384,LossChart!$A$3:$AB$105,15,0)-M384</f>
        <v>80</v>
      </c>
      <c r="R384" s="100" t="n">
        <f aca="false">VLOOKUP($A384,LossChart!$A$3:$AB$105,16,0)-N384</f>
        <v>482.474652711422</v>
      </c>
      <c r="S384" s="100" t="n">
        <f aca="false">VLOOKUP($A384,LossChart!$A$3:$AB$105,17,0)-O384</f>
        <v>1150.47482880532</v>
      </c>
    </row>
    <row r="385" customFormat="false" ht="15" hidden="false" customHeight="false" outlineLevel="0" collapsed="false">
      <c r="B385" s="96" t="s">
        <v>107</v>
      </c>
      <c r="C385" s="97" t="n">
        <v>0</v>
      </c>
      <c r="D385" s="0" t="n">
        <f aca="false">$C385*VLOOKUP($B385,FoodDB!$A$2:$I$1010,3,0)</f>
        <v>0</v>
      </c>
      <c r="E385" s="0" t="n">
        <f aca="false">$C385*VLOOKUP($B385,FoodDB!$A$2:$I$1010,4,0)</f>
        <v>0</v>
      </c>
      <c r="F385" s="0" t="n">
        <f aca="false">$C385*VLOOKUP($B385,FoodDB!$A$2:$I$1010,5,0)</f>
        <v>0</v>
      </c>
      <c r="G385" s="0" t="n">
        <f aca="false">$C385*VLOOKUP($B385,FoodDB!$A$2:$I$1010,6,0)</f>
        <v>0</v>
      </c>
      <c r="H385" s="0" t="n">
        <f aca="false">$C385*VLOOKUP($B385,FoodDB!$A$2:$I$1010,7,0)</f>
        <v>0</v>
      </c>
      <c r="I385" s="0" t="n">
        <f aca="false">$C385*VLOOKUP($B385,FoodDB!$A$2:$I$1010,8,0)</f>
        <v>0</v>
      </c>
      <c r="J385" s="0" t="n">
        <f aca="false">$C385*VLOOKUP($B385,FoodDB!$A$2:$I$1010,9,0)</f>
        <v>0</v>
      </c>
    </row>
    <row r="386" customFormat="false" ht="15" hidden="false" customHeight="false" outlineLevel="0" collapsed="false">
      <c r="B386" s="96" t="s">
        <v>107</v>
      </c>
      <c r="C386" s="97" t="n">
        <v>0</v>
      </c>
      <c r="D386" s="0" t="n">
        <f aca="false">$C386*VLOOKUP($B386,FoodDB!$A$2:$I$1010,3,0)</f>
        <v>0</v>
      </c>
      <c r="E386" s="0" t="n">
        <f aca="false">$C386*VLOOKUP($B386,FoodDB!$A$2:$I$1010,4,0)</f>
        <v>0</v>
      </c>
      <c r="F386" s="0" t="n">
        <f aca="false">$C386*VLOOKUP($B386,FoodDB!$A$2:$I$1010,5,0)</f>
        <v>0</v>
      </c>
      <c r="G386" s="0" t="n">
        <f aca="false">$C386*VLOOKUP($B386,FoodDB!$A$2:$I$1010,6,0)</f>
        <v>0</v>
      </c>
      <c r="H386" s="0" t="n">
        <f aca="false">$C386*VLOOKUP($B386,FoodDB!$A$2:$I$1010,7,0)</f>
        <v>0</v>
      </c>
      <c r="I386" s="0" t="n">
        <f aca="false">$C386*VLOOKUP($B386,FoodDB!$A$2:$I$1010,8,0)</f>
        <v>0</v>
      </c>
      <c r="J386" s="0" t="n">
        <f aca="false">$C386*VLOOKUP($B386,FoodDB!$A$2:$I$1010,9,0)</f>
        <v>0</v>
      </c>
    </row>
    <row r="387" customFormat="false" ht="15" hidden="false" customHeight="false" outlineLevel="0" collapsed="false">
      <c r="B387" s="96" t="s">
        <v>107</v>
      </c>
      <c r="C387" s="97" t="n">
        <v>0</v>
      </c>
      <c r="D387" s="0" t="n">
        <f aca="false">$C387*VLOOKUP($B387,FoodDB!$A$2:$I$1010,3,0)</f>
        <v>0</v>
      </c>
      <c r="E387" s="0" t="n">
        <f aca="false">$C387*VLOOKUP($B387,FoodDB!$A$2:$I$1010,4,0)</f>
        <v>0</v>
      </c>
      <c r="F387" s="0" t="n">
        <f aca="false">$C387*VLOOKUP($B387,FoodDB!$A$2:$I$1010,5,0)</f>
        <v>0</v>
      </c>
      <c r="G387" s="0" t="n">
        <f aca="false">$C387*VLOOKUP($B387,FoodDB!$A$2:$I$1010,6,0)</f>
        <v>0</v>
      </c>
      <c r="H387" s="0" t="n">
        <f aca="false">$C387*VLOOKUP($B387,FoodDB!$A$2:$I$1010,7,0)</f>
        <v>0</v>
      </c>
      <c r="I387" s="0" t="n">
        <f aca="false">$C387*VLOOKUP($B387,FoodDB!$A$2:$I$1010,8,0)</f>
        <v>0</v>
      </c>
      <c r="J387" s="0" t="n">
        <f aca="false">$C387*VLOOKUP($B387,FoodDB!$A$2:$I$1010,9,0)</f>
        <v>0</v>
      </c>
    </row>
    <row r="388" customFormat="false" ht="15" hidden="false" customHeight="false" outlineLevel="0" collapsed="false">
      <c r="B388" s="96" t="s">
        <v>107</v>
      </c>
      <c r="C388" s="97" t="n">
        <v>0</v>
      </c>
      <c r="D388" s="0" t="n">
        <f aca="false">$C388*VLOOKUP($B388,FoodDB!$A$2:$I$1010,3,0)</f>
        <v>0</v>
      </c>
      <c r="E388" s="0" t="n">
        <f aca="false">$C388*VLOOKUP($B388,FoodDB!$A$2:$I$1010,4,0)</f>
        <v>0</v>
      </c>
      <c r="F388" s="0" t="n">
        <f aca="false">$C388*VLOOKUP($B388,FoodDB!$A$2:$I$1010,5,0)</f>
        <v>0</v>
      </c>
      <c r="G388" s="0" t="n">
        <f aca="false">$C388*VLOOKUP($B388,FoodDB!$A$2:$I$1010,6,0)</f>
        <v>0</v>
      </c>
      <c r="H388" s="0" t="n">
        <f aca="false">$C388*VLOOKUP($B388,FoodDB!$A$2:$I$1010,7,0)</f>
        <v>0</v>
      </c>
      <c r="I388" s="0" t="n">
        <f aca="false">$C388*VLOOKUP($B388,FoodDB!$A$2:$I$1010,8,0)</f>
        <v>0</v>
      </c>
      <c r="J388" s="0" t="n">
        <f aca="false">$C388*VLOOKUP($B388,FoodDB!$A$2:$I$1010,9,0)</f>
        <v>0</v>
      </c>
    </row>
    <row r="389" customFormat="false" ht="15" hidden="false" customHeight="false" outlineLevel="0" collapsed="false">
      <c r="B389" s="96" t="s">
        <v>107</v>
      </c>
      <c r="C389" s="97" t="n">
        <v>0</v>
      </c>
      <c r="D389" s="0" t="n">
        <f aca="false">$C389*VLOOKUP($B389,FoodDB!$A$2:$I$1010,3,0)</f>
        <v>0</v>
      </c>
      <c r="E389" s="0" t="n">
        <f aca="false">$C389*VLOOKUP($B389,FoodDB!$A$2:$I$1010,4,0)</f>
        <v>0</v>
      </c>
      <c r="F389" s="0" t="n">
        <f aca="false">$C389*VLOOKUP($B389,FoodDB!$A$2:$I$1010,5,0)</f>
        <v>0</v>
      </c>
      <c r="G389" s="0" t="n">
        <f aca="false">$C389*VLOOKUP($B389,FoodDB!$A$2:$I$1010,6,0)</f>
        <v>0</v>
      </c>
      <c r="H389" s="0" t="n">
        <f aca="false">$C389*VLOOKUP($B389,FoodDB!$A$2:$I$1010,7,0)</f>
        <v>0</v>
      </c>
      <c r="I389" s="0" t="n">
        <f aca="false">$C389*VLOOKUP($B389,FoodDB!$A$2:$I$1010,8,0)</f>
        <v>0</v>
      </c>
      <c r="J389" s="0" t="n">
        <f aca="false">$C389*VLOOKUP($B389,FoodDB!$A$2:$I$1010,9,0)</f>
        <v>0</v>
      </c>
    </row>
    <row r="390" customFormat="false" ht="15" hidden="false" customHeight="false" outlineLevel="0" collapsed="false">
      <c r="B390" s="96" t="s">
        <v>107</v>
      </c>
      <c r="C390" s="97" t="n">
        <v>0</v>
      </c>
      <c r="D390" s="0" t="n">
        <f aca="false">$C390*VLOOKUP($B390,FoodDB!$A$2:$I$1010,3,0)</f>
        <v>0</v>
      </c>
      <c r="E390" s="0" t="n">
        <f aca="false">$C390*VLOOKUP($B390,FoodDB!$A$2:$I$1010,4,0)</f>
        <v>0</v>
      </c>
      <c r="F390" s="0" t="n">
        <f aca="false">$C390*VLOOKUP($B390,FoodDB!$A$2:$I$1010,5,0)</f>
        <v>0</v>
      </c>
      <c r="G390" s="0" t="n">
        <f aca="false">$C390*VLOOKUP($B390,FoodDB!$A$2:$I$1010,6,0)</f>
        <v>0</v>
      </c>
      <c r="H390" s="0" t="n">
        <f aca="false">$C390*VLOOKUP($B390,FoodDB!$A$2:$I$1010,7,0)</f>
        <v>0</v>
      </c>
      <c r="I390" s="0" t="n">
        <f aca="false">$C390*VLOOKUP($B390,FoodDB!$A$2:$I$1010,8,0)</f>
        <v>0</v>
      </c>
      <c r="J390" s="0" t="n">
        <f aca="false">$C390*VLOOKUP($B390,FoodDB!$A$2:$I$1010,9,0)</f>
        <v>0</v>
      </c>
    </row>
    <row r="391" customFormat="false" ht="15" hidden="false" customHeight="false" outlineLevel="0" collapsed="false">
      <c r="A391" s="0" t="s">
        <v>97</v>
      </c>
      <c r="G391" s="0" t="n">
        <f aca="false">SUM(G384:G390)</f>
        <v>0</v>
      </c>
      <c r="H391" s="0" t="n">
        <f aca="false">SUM(H384:H390)</f>
        <v>0</v>
      </c>
      <c r="I391" s="0" t="n">
        <f aca="false">SUM(I384:I390)</f>
        <v>0</v>
      </c>
      <c r="J391" s="0" t="n">
        <f aca="false">SUM(G391:I391)</f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E392" s="100"/>
      <c r="F392" s="100"/>
      <c r="G392" s="100" t="n">
        <f aca="false">VLOOKUP($A384,LossChart!$A$3:$AB$105,14,0)</f>
        <v>588.000176093895</v>
      </c>
      <c r="H392" s="100" t="n">
        <f aca="false">VLOOKUP($A384,LossChart!$A$3:$AB$105,15,0)</f>
        <v>80</v>
      </c>
      <c r="I392" s="100" t="n">
        <f aca="false">VLOOKUP($A384,LossChart!$A$3:$AB$105,16,0)</f>
        <v>482.474652711422</v>
      </c>
      <c r="J392" s="100" t="n">
        <f aca="false">VLOOKUP($A384,LossChart!$A$3:$AB$105,17,0)</f>
        <v>1150.47482880532</v>
      </c>
      <c r="K392" s="100"/>
    </row>
    <row r="393" customFormat="false" ht="15" hidden="false" customHeight="false" outlineLevel="0" collapsed="false">
      <c r="A393" s="0" t="s">
        <v>103</v>
      </c>
      <c r="G393" s="0" t="n">
        <f aca="false">G392-G391</f>
        <v>588.000176093895</v>
      </c>
      <c r="H393" s="0" t="n">
        <f aca="false">H392-H391</f>
        <v>80</v>
      </c>
      <c r="I393" s="0" t="n">
        <f aca="false">I392-I391</f>
        <v>482.474652711422</v>
      </c>
      <c r="J393" s="0" t="n">
        <f aca="false">J392-J391</f>
        <v>1150.47482880532</v>
      </c>
    </row>
    <row r="395" customFormat="false" ht="60" hidden="false" customHeight="false" outlineLevel="0" collapsed="false">
      <c r="A395" s="21" t="s">
        <v>63</v>
      </c>
      <c r="B395" s="21" t="s">
        <v>92</v>
      </c>
      <c r="C395" s="21" t="s">
        <v>93</v>
      </c>
      <c r="D395" s="94" t="str">
        <f aca="false">FoodDB!$C$1</f>
        <v>Fat
(g)</v>
      </c>
      <c r="E395" s="94" t="str">
        <f aca="false">FoodDB!$D$1</f>
        <v>Carbs
(g)</v>
      </c>
      <c r="F395" s="94" t="str">
        <f aca="false">FoodDB!$E$1</f>
        <v>Protein
(g)</v>
      </c>
      <c r="G395" s="94" t="str">
        <f aca="false">FoodDB!$F$1</f>
        <v>Fat
(Cal)</v>
      </c>
      <c r="H395" s="94" t="str">
        <f aca="false">FoodDB!$G$1</f>
        <v>Carb
(Cal)</v>
      </c>
      <c r="I395" s="94" t="str">
        <f aca="false">FoodDB!$H$1</f>
        <v>Protein
(Cal)</v>
      </c>
      <c r="J395" s="94" t="str">
        <f aca="false">FoodDB!$I$1</f>
        <v>Total
Calories</v>
      </c>
      <c r="K395" s="94"/>
      <c r="L395" s="94" t="s">
        <v>109</v>
      </c>
      <c r="M395" s="94" t="s">
        <v>110</v>
      </c>
      <c r="N395" s="94" t="s">
        <v>111</v>
      </c>
      <c r="O395" s="94" t="s">
        <v>112</v>
      </c>
      <c r="P395" s="94" t="s">
        <v>117</v>
      </c>
      <c r="Q395" s="94" t="s">
        <v>118</v>
      </c>
      <c r="R395" s="94" t="s">
        <v>119</v>
      </c>
      <c r="S395" s="94" t="s">
        <v>120</v>
      </c>
    </row>
    <row r="396" customFormat="false" ht="15" hidden="false" customHeight="false" outlineLevel="0" collapsed="false">
      <c r="A396" s="95" t="n">
        <f aca="false">A384+1</f>
        <v>43027</v>
      </c>
      <c r="B396" s="96" t="s">
        <v>107</v>
      </c>
      <c r="C396" s="97" t="n">
        <v>0</v>
      </c>
      <c r="D396" s="0" t="n">
        <f aca="false">$C396*VLOOKUP($B396,FoodDB!$A$2:$I$1010,3,0)</f>
        <v>0</v>
      </c>
      <c r="E396" s="0" t="n">
        <f aca="false">$C396*VLOOKUP($B396,FoodDB!$A$2:$I$1010,4,0)</f>
        <v>0</v>
      </c>
      <c r="F396" s="0" t="n">
        <f aca="false">$C396*VLOOKUP($B396,FoodDB!$A$2:$I$1010,5,0)</f>
        <v>0</v>
      </c>
      <c r="G396" s="0" t="n">
        <f aca="false">$C396*VLOOKUP($B396,FoodDB!$A$2:$I$1010,6,0)</f>
        <v>0</v>
      </c>
      <c r="H396" s="0" t="n">
        <f aca="false">$C396*VLOOKUP($B396,FoodDB!$A$2:$I$1010,7,0)</f>
        <v>0</v>
      </c>
      <c r="I396" s="0" t="n">
        <f aca="false">$C396*VLOOKUP($B396,FoodDB!$A$2:$I$1010,8,0)</f>
        <v>0</v>
      </c>
      <c r="J396" s="0" t="n">
        <f aca="false">$C396*VLOOKUP($B396,FoodDB!$A$2:$I$1010,9,0)</f>
        <v>0</v>
      </c>
      <c r="L396" s="0" t="n">
        <f aca="false">SUM(G396:G402)</f>
        <v>0</v>
      </c>
      <c r="M396" s="0" t="n">
        <f aca="false">SUM(H396:H402)</f>
        <v>0</v>
      </c>
      <c r="N396" s="0" t="n">
        <f aca="false">SUM(I396:I402)</f>
        <v>0</v>
      </c>
      <c r="O396" s="0" t="n">
        <f aca="false">SUM(L396:N396)</f>
        <v>0</v>
      </c>
      <c r="P396" s="100" t="n">
        <f aca="false">VLOOKUP($A396,LossChart!$A$3:$AB$105,14,0)-L396</f>
        <v>594.426902552703</v>
      </c>
      <c r="Q396" s="100" t="n">
        <f aca="false">VLOOKUP($A396,LossChart!$A$3:$AB$105,15,0)-M396</f>
        <v>80</v>
      </c>
      <c r="R396" s="100" t="n">
        <f aca="false">VLOOKUP($A396,LossChart!$A$3:$AB$105,16,0)-N396</f>
        <v>482.474652711422</v>
      </c>
      <c r="S396" s="100" t="n">
        <f aca="false">VLOOKUP($A396,LossChart!$A$3:$AB$105,17,0)-O396</f>
        <v>1156.90155526412</v>
      </c>
    </row>
    <row r="397" customFormat="false" ht="15" hidden="false" customHeight="false" outlineLevel="0" collapsed="false">
      <c r="B397" s="96" t="s">
        <v>107</v>
      </c>
      <c r="C397" s="97" t="n">
        <v>0</v>
      </c>
      <c r="D397" s="0" t="n">
        <f aca="false">$C397*VLOOKUP($B397,FoodDB!$A$2:$I$1010,3,0)</f>
        <v>0</v>
      </c>
      <c r="E397" s="0" t="n">
        <f aca="false">$C397*VLOOKUP($B397,FoodDB!$A$2:$I$1010,4,0)</f>
        <v>0</v>
      </c>
      <c r="F397" s="0" t="n">
        <f aca="false">$C397*VLOOKUP($B397,FoodDB!$A$2:$I$1010,5,0)</f>
        <v>0</v>
      </c>
      <c r="G397" s="0" t="n">
        <f aca="false">$C397*VLOOKUP($B397,FoodDB!$A$2:$I$1010,6,0)</f>
        <v>0</v>
      </c>
      <c r="H397" s="0" t="n">
        <f aca="false">$C397*VLOOKUP($B397,FoodDB!$A$2:$I$1010,7,0)</f>
        <v>0</v>
      </c>
      <c r="I397" s="0" t="n">
        <f aca="false">$C397*VLOOKUP($B397,FoodDB!$A$2:$I$1010,8,0)</f>
        <v>0</v>
      </c>
      <c r="J397" s="0" t="n">
        <f aca="false">$C397*VLOOKUP($B397,FoodDB!$A$2:$I$1010,9,0)</f>
        <v>0</v>
      </c>
    </row>
    <row r="398" customFormat="false" ht="15" hidden="false" customHeight="false" outlineLevel="0" collapsed="false">
      <c r="B398" s="96" t="s">
        <v>107</v>
      </c>
      <c r="C398" s="97" t="n">
        <v>0</v>
      </c>
      <c r="D398" s="0" t="n">
        <f aca="false">$C398*VLOOKUP($B398,FoodDB!$A$2:$I$1010,3,0)</f>
        <v>0</v>
      </c>
      <c r="E398" s="0" t="n">
        <f aca="false">$C398*VLOOKUP($B398,FoodDB!$A$2:$I$1010,4,0)</f>
        <v>0</v>
      </c>
      <c r="F398" s="0" t="n">
        <f aca="false">$C398*VLOOKUP($B398,FoodDB!$A$2:$I$1010,5,0)</f>
        <v>0</v>
      </c>
      <c r="G398" s="0" t="n">
        <f aca="false">$C398*VLOOKUP($B398,FoodDB!$A$2:$I$1010,6,0)</f>
        <v>0</v>
      </c>
      <c r="H398" s="0" t="n">
        <f aca="false">$C398*VLOOKUP($B398,FoodDB!$A$2:$I$1010,7,0)</f>
        <v>0</v>
      </c>
      <c r="I398" s="0" t="n">
        <f aca="false">$C398*VLOOKUP($B398,FoodDB!$A$2:$I$1010,8,0)</f>
        <v>0</v>
      </c>
      <c r="J398" s="0" t="n">
        <f aca="false">$C398*VLOOKUP($B398,FoodDB!$A$2:$I$1010,9,0)</f>
        <v>0</v>
      </c>
    </row>
    <row r="399" customFormat="false" ht="15" hidden="false" customHeight="false" outlineLevel="0" collapsed="false">
      <c r="B399" s="96" t="s">
        <v>107</v>
      </c>
      <c r="C399" s="97" t="n">
        <v>0</v>
      </c>
      <c r="D399" s="0" t="n">
        <f aca="false">$C399*VLOOKUP($B399,FoodDB!$A$2:$I$1010,3,0)</f>
        <v>0</v>
      </c>
      <c r="E399" s="0" t="n">
        <f aca="false">$C399*VLOOKUP($B399,FoodDB!$A$2:$I$1010,4,0)</f>
        <v>0</v>
      </c>
      <c r="F399" s="0" t="n">
        <f aca="false">$C399*VLOOKUP($B399,FoodDB!$A$2:$I$1010,5,0)</f>
        <v>0</v>
      </c>
      <c r="G399" s="0" t="n">
        <f aca="false">$C399*VLOOKUP($B399,FoodDB!$A$2:$I$1010,6,0)</f>
        <v>0</v>
      </c>
      <c r="H399" s="0" t="n">
        <f aca="false">$C399*VLOOKUP($B399,FoodDB!$A$2:$I$1010,7,0)</f>
        <v>0</v>
      </c>
      <c r="I399" s="0" t="n">
        <f aca="false">$C399*VLOOKUP($B399,FoodDB!$A$2:$I$1010,8,0)</f>
        <v>0</v>
      </c>
      <c r="J399" s="0" t="n">
        <f aca="false">$C399*VLOOKUP($B399,FoodDB!$A$2:$I$1010,9,0)</f>
        <v>0</v>
      </c>
    </row>
    <row r="400" customFormat="false" ht="15" hidden="false" customHeight="false" outlineLevel="0" collapsed="false">
      <c r="B400" s="96" t="s">
        <v>107</v>
      </c>
      <c r="C400" s="97" t="n">
        <v>0</v>
      </c>
      <c r="D400" s="0" t="n">
        <f aca="false">$C400*VLOOKUP($B400,FoodDB!$A$2:$I$1010,3,0)</f>
        <v>0</v>
      </c>
      <c r="E400" s="0" t="n">
        <f aca="false">$C400*VLOOKUP($B400,FoodDB!$A$2:$I$1010,4,0)</f>
        <v>0</v>
      </c>
      <c r="F400" s="0" t="n">
        <f aca="false">$C400*VLOOKUP($B400,FoodDB!$A$2:$I$1010,5,0)</f>
        <v>0</v>
      </c>
      <c r="G400" s="0" t="n">
        <f aca="false">$C400*VLOOKUP($B400,FoodDB!$A$2:$I$1010,6,0)</f>
        <v>0</v>
      </c>
      <c r="H400" s="0" t="n">
        <f aca="false">$C400*VLOOKUP($B400,FoodDB!$A$2:$I$1010,7,0)</f>
        <v>0</v>
      </c>
      <c r="I400" s="0" t="n">
        <f aca="false">$C400*VLOOKUP($B400,FoodDB!$A$2:$I$1010,8,0)</f>
        <v>0</v>
      </c>
      <c r="J400" s="0" t="n">
        <f aca="false">$C400*VLOOKUP($B400,FoodDB!$A$2:$I$1010,9,0)</f>
        <v>0</v>
      </c>
    </row>
    <row r="401" customFormat="false" ht="15" hidden="false" customHeight="false" outlineLevel="0" collapsed="false">
      <c r="B401" s="96" t="s">
        <v>107</v>
      </c>
      <c r="C401" s="97" t="n">
        <v>0</v>
      </c>
      <c r="D401" s="0" t="n">
        <f aca="false">$C401*VLOOKUP($B401,FoodDB!$A$2:$I$1010,3,0)</f>
        <v>0</v>
      </c>
      <c r="E401" s="0" t="n">
        <f aca="false">$C401*VLOOKUP($B401,FoodDB!$A$2:$I$1010,4,0)</f>
        <v>0</v>
      </c>
      <c r="F401" s="0" t="n">
        <f aca="false">$C401*VLOOKUP($B401,FoodDB!$A$2:$I$1010,5,0)</f>
        <v>0</v>
      </c>
      <c r="G401" s="0" t="n">
        <f aca="false">$C401*VLOOKUP($B401,FoodDB!$A$2:$I$1010,6,0)</f>
        <v>0</v>
      </c>
      <c r="H401" s="0" t="n">
        <f aca="false">$C401*VLOOKUP($B401,FoodDB!$A$2:$I$1010,7,0)</f>
        <v>0</v>
      </c>
      <c r="I401" s="0" t="n">
        <f aca="false">$C401*VLOOKUP($B401,FoodDB!$A$2:$I$1010,8,0)</f>
        <v>0</v>
      </c>
      <c r="J401" s="0" t="n">
        <f aca="false">$C401*VLOOKUP($B401,FoodDB!$A$2:$I$1010,9,0)</f>
        <v>0</v>
      </c>
    </row>
    <row r="402" customFormat="false" ht="15" hidden="false" customHeight="false" outlineLevel="0" collapsed="false">
      <c r="B402" s="96" t="s">
        <v>107</v>
      </c>
      <c r="C402" s="97" t="n">
        <v>0</v>
      </c>
      <c r="D402" s="0" t="n">
        <f aca="false">$C402*VLOOKUP($B402,FoodDB!$A$2:$I$1010,3,0)</f>
        <v>0</v>
      </c>
      <c r="E402" s="0" t="n">
        <f aca="false">$C402*VLOOKUP($B402,FoodDB!$A$2:$I$1010,4,0)</f>
        <v>0</v>
      </c>
      <c r="F402" s="0" t="n">
        <f aca="false">$C402*VLOOKUP($B402,FoodDB!$A$2:$I$1010,5,0)</f>
        <v>0</v>
      </c>
      <c r="G402" s="0" t="n">
        <f aca="false">$C402*VLOOKUP($B402,FoodDB!$A$2:$I$1010,6,0)</f>
        <v>0</v>
      </c>
      <c r="H402" s="0" t="n">
        <f aca="false">$C402*VLOOKUP($B402,FoodDB!$A$2:$I$1010,7,0)</f>
        <v>0</v>
      </c>
      <c r="I402" s="0" t="n">
        <f aca="false">$C402*VLOOKUP($B402,FoodDB!$A$2:$I$1010,8,0)</f>
        <v>0</v>
      </c>
      <c r="J402" s="0" t="n">
        <f aca="false">$C402*VLOOKUP($B402,FoodDB!$A$2:$I$1010,9,0)</f>
        <v>0</v>
      </c>
    </row>
    <row r="403" customFormat="false" ht="15" hidden="false" customHeight="false" outlineLevel="0" collapsed="false">
      <c r="A403" s="0" t="s">
        <v>97</v>
      </c>
      <c r="G403" s="0" t="n">
        <f aca="false">SUM(G396:G402)</f>
        <v>0</v>
      </c>
      <c r="H403" s="0" t="n">
        <f aca="false">SUM(H396:H402)</f>
        <v>0</v>
      </c>
      <c r="I403" s="0" t="n">
        <f aca="false">SUM(I396:I402)</f>
        <v>0</v>
      </c>
      <c r="J403" s="0" t="n">
        <f aca="false">SUM(G403:I403)</f>
        <v>0</v>
      </c>
    </row>
    <row r="404" customFormat="false" ht="15" hidden="false" customHeight="false" outlineLevel="0" collapsed="false">
      <c r="A404" s="0" t="s">
        <v>101</v>
      </c>
      <c r="B404" s="0" t="s">
        <v>102</v>
      </c>
      <c r="E404" s="100"/>
      <c r="F404" s="100"/>
      <c r="G404" s="100" t="n">
        <f aca="false">VLOOKUP($A396,LossChart!$A$3:$AB$105,14,0)</f>
        <v>594.426902552703</v>
      </c>
      <c r="H404" s="100" t="n">
        <f aca="false">VLOOKUP($A396,LossChart!$A$3:$AB$105,15,0)</f>
        <v>80</v>
      </c>
      <c r="I404" s="100" t="n">
        <f aca="false">VLOOKUP($A396,LossChart!$A$3:$AB$105,16,0)</f>
        <v>482.474652711422</v>
      </c>
      <c r="J404" s="100" t="n">
        <f aca="false">VLOOKUP($A396,LossChart!$A$3:$AB$105,17,0)</f>
        <v>1156.90155526412</v>
      </c>
      <c r="K404" s="100"/>
    </row>
    <row r="405" customFormat="false" ht="15" hidden="false" customHeight="false" outlineLevel="0" collapsed="false">
      <c r="A405" s="0" t="s">
        <v>103</v>
      </c>
      <c r="G405" s="0" t="n">
        <f aca="false">G404-G403</f>
        <v>594.426902552703</v>
      </c>
      <c r="H405" s="0" t="n">
        <f aca="false">H404-H403</f>
        <v>80</v>
      </c>
      <c r="I405" s="0" t="n">
        <f aca="false">I404-I403</f>
        <v>482.474652711422</v>
      </c>
      <c r="J405" s="0" t="n">
        <f aca="false">J404-J403</f>
        <v>1156.90155526412</v>
      </c>
    </row>
    <row r="407" customFormat="false" ht="60" hidden="false" customHeight="false" outlineLevel="0" collapsed="false">
      <c r="A407" s="21" t="s">
        <v>63</v>
      </c>
      <c r="B407" s="21" t="s">
        <v>92</v>
      </c>
      <c r="C407" s="21" t="s">
        <v>93</v>
      </c>
      <c r="D407" s="94" t="str">
        <f aca="false">FoodDB!$C$1</f>
        <v>Fat
(g)</v>
      </c>
      <c r="E407" s="94" t="str">
        <f aca="false">FoodDB!$D$1</f>
        <v>Carbs
(g)</v>
      </c>
      <c r="F407" s="94" t="str">
        <f aca="false">FoodDB!$E$1</f>
        <v>Protein
(g)</v>
      </c>
      <c r="G407" s="94" t="str">
        <f aca="false">FoodDB!$F$1</f>
        <v>Fat
(Cal)</v>
      </c>
      <c r="H407" s="94" t="str">
        <f aca="false">FoodDB!$G$1</f>
        <v>Carb
(Cal)</v>
      </c>
      <c r="I407" s="94" t="str">
        <f aca="false">FoodDB!$H$1</f>
        <v>Protein
(Cal)</v>
      </c>
      <c r="J407" s="94" t="str">
        <f aca="false">FoodDB!$I$1</f>
        <v>Total
Calories</v>
      </c>
      <c r="K407" s="94"/>
      <c r="L407" s="94" t="s">
        <v>109</v>
      </c>
      <c r="M407" s="94" t="s">
        <v>110</v>
      </c>
      <c r="N407" s="94" t="s">
        <v>111</v>
      </c>
      <c r="O407" s="94" t="s">
        <v>112</v>
      </c>
      <c r="P407" s="94" t="s">
        <v>117</v>
      </c>
      <c r="Q407" s="94" t="s">
        <v>118</v>
      </c>
      <c r="R407" s="94" t="s">
        <v>119</v>
      </c>
      <c r="S407" s="94" t="s">
        <v>120</v>
      </c>
    </row>
    <row r="408" customFormat="false" ht="15" hidden="false" customHeight="false" outlineLevel="0" collapsed="false">
      <c r="A408" s="95" t="n">
        <f aca="false">A396+1</f>
        <v>43028</v>
      </c>
      <c r="B408" s="96" t="s">
        <v>107</v>
      </c>
      <c r="C408" s="97" t="n">
        <v>0</v>
      </c>
      <c r="D408" s="0" t="n">
        <f aca="false">$C408*VLOOKUP($B408,FoodDB!$A$2:$I$1010,3,0)</f>
        <v>0</v>
      </c>
      <c r="E408" s="0" t="n">
        <f aca="false">$C408*VLOOKUP($B408,FoodDB!$A$2:$I$1010,4,0)</f>
        <v>0</v>
      </c>
      <c r="F408" s="0" t="n">
        <f aca="false">$C408*VLOOKUP($B408,FoodDB!$A$2:$I$1010,5,0)</f>
        <v>0</v>
      </c>
      <c r="G408" s="0" t="n">
        <f aca="false">$C408*VLOOKUP($B408,FoodDB!$A$2:$I$1010,6,0)</f>
        <v>0</v>
      </c>
      <c r="H408" s="0" t="n">
        <f aca="false">$C408*VLOOKUP($B408,FoodDB!$A$2:$I$1010,7,0)</f>
        <v>0</v>
      </c>
      <c r="I408" s="0" t="n">
        <f aca="false">$C408*VLOOKUP($B408,FoodDB!$A$2:$I$1010,8,0)</f>
        <v>0</v>
      </c>
      <c r="J408" s="0" t="n">
        <f aca="false">$C408*VLOOKUP($B408,FoodDB!$A$2:$I$1010,9,0)</f>
        <v>0</v>
      </c>
      <c r="L408" s="0" t="n">
        <f aca="false">SUM(G408:G414)</f>
        <v>0</v>
      </c>
      <c r="M408" s="0" t="n">
        <f aca="false">SUM(H408:H414)</f>
        <v>0</v>
      </c>
      <c r="N408" s="0" t="n">
        <f aca="false">SUM(I408:I414)</f>
        <v>0</v>
      </c>
      <c r="O408" s="0" t="n">
        <f aca="false">SUM(L408:N408)</f>
        <v>0</v>
      </c>
      <c r="P408" s="100" t="n">
        <f aca="false">VLOOKUP($A408,LossChart!$A$3:$AB$105,14,0)-L408</f>
        <v>600.796706577162</v>
      </c>
      <c r="Q408" s="100" t="n">
        <f aca="false">VLOOKUP($A408,LossChart!$A$3:$AB$105,15,0)-M408</f>
        <v>80</v>
      </c>
      <c r="R408" s="100" t="n">
        <f aca="false">VLOOKUP($A408,LossChart!$A$3:$AB$105,16,0)-N408</f>
        <v>482.474652711422</v>
      </c>
      <c r="S408" s="100" t="n">
        <f aca="false">VLOOKUP($A408,LossChart!$A$3:$AB$105,17,0)-O408</f>
        <v>1163.27135928858</v>
      </c>
    </row>
    <row r="409" customFormat="false" ht="15" hidden="false" customHeight="false" outlineLevel="0" collapsed="false">
      <c r="B409" s="96" t="s">
        <v>107</v>
      </c>
      <c r="C409" s="97" t="n">
        <v>0</v>
      </c>
      <c r="D409" s="0" t="n">
        <f aca="false">$C409*VLOOKUP($B409,FoodDB!$A$2:$I$1010,3,0)</f>
        <v>0</v>
      </c>
      <c r="E409" s="0" t="n">
        <f aca="false">$C409*VLOOKUP($B409,FoodDB!$A$2:$I$1010,4,0)</f>
        <v>0</v>
      </c>
      <c r="F409" s="0" t="n">
        <f aca="false">$C409*VLOOKUP($B409,FoodDB!$A$2:$I$1010,5,0)</f>
        <v>0</v>
      </c>
      <c r="G409" s="0" t="n">
        <f aca="false">$C409*VLOOKUP($B409,FoodDB!$A$2:$I$1010,6,0)</f>
        <v>0</v>
      </c>
      <c r="H409" s="0" t="n">
        <f aca="false">$C409*VLOOKUP($B409,FoodDB!$A$2:$I$1010,7,0)</f>
        <v>0</v>
      </c>
      <c r="I409" s="0" t="n">
        <f aca="false">$C409*VLOOKUP($B409,FoodDB!$A$2:$I$1010,8,0)</f>
        <v>0</v>
      </c>
      <c r="J409" s="0" t="n">
        <f aca="false">$C409*VLOOKUP($B409,FoodDB!$A$2:$I$1010,9,0)</f>
        <v>0</v>
      </c>
    </row>
    <row r="410" customFormat="false" ht="15" hidden="false" customHeight="false" outlineLevel="0" collapsed="false">
      <c r="B410" s="96" t="s">
        <v>107</v>
      </c>
      <c r="C410" s="97" t="n">
        <v>0</v>
      </c>
      <c r="D410" s="0" t="n">
        <f aca="false">$C410*VLOOKUP($B410,FoodDB!$A$2:$I$1010,3,0)</f>
        <v>0</v>
      </c>
      <c r="E410" s="0" t="n">
        <f aca="false">$C410*VLOOKUP($B410,FoodDB!$A$2:$I$1010,4,0)</f>
        <v>0</v>
      </c>
      <c r="F410" s="0" t="n">
        <f aca="false">$C410*VLOOKUP($B410,FoodDB!$A$2:$I$1010,5,0)</f>
        <v>0</v>
      </c>
      <c r="G410" s="0" t="n">
        <f aca="false">$C410*VLOOKUP($B410,FoodDB!$A$2:$I$1010,6,0)</f>
        <v>0</v>
      </c>
      <c r="H410" s="0" t="n">
        <f aca="false">$C410*VLOOKUP($B410,FoodDB!$A$2:$I$1010,7,0)</f>
        <v>0</v>
      </c>
      <c r="I410" s="0" t="n">
        <f aca="false">$C410*VLOOKUP($B410,FoodDB!$A$2:$I$1010,8,0)</f>
        <v>0</v>
      </c>
      <c r="J410" s="0" t="n">
        <f aca="false">$C410*VLOOKUP($B410,FoodDB!$A$2:$I$1010,9,0)</f>
        <v>0</v>
      </c>
    </row>
    <row r="411" customFormat="false" ht="15" hidden="false" customHeight="false" outlineLevel="0" collapsed="false">
      <c r="B411" s="96" t="s">
        <v>107</v>
      </c>
      <c r="C411" s="97" t="n">
        <v>0</v>
      </c>
      <c r="D411" s="0" t="n">
        <f aca="false">$C411*VLOOKUP($B411,FoodDB!$A$2:$I$1010,3,0)</f>
        <v>0</v>
      </c>
      <c r="E411" s="0" t="n">
        <f aca="false">$C411*VLOOKUP($B411,FoodDB!$A$2:$I$1010,4,0)</f>
        <v>0</v>
      </c>
      <c r="F411" s="0" t="n">
        <f aca="false">$C411*VLOOKUP($B411,FoodDB!$A$2:$I$1010,5,0)</f>
        <v>0</v>
      </c>
      <c r="G411" s="0" t="n">
        <f aca="false">$C411*VLOOKUP($B411,FoodDB!$A$2:$I$1010,6,0)</f>
        <v>0</v>
      </c>
      <c r="H411" s="0" t="n">
        <f aca="false">$C411*VLOOKUP($B411,FoodDB!$A$2:$I$1010,7,0)</f>
        <v>0</v>
      </c>
      <c r="I411" s="0" t="n">
        <f aca="false">$C411*VLOOKUP($B411,FoodDB!$A$2:$I$1010,8,0)</f>
        <v>0</v>
      </c>
      <c r="J411" s="0" t="n">
        <f aca="false">$C411*VLOOKUP($B411,FoodDB!$A$2:$I$1010,9,0)</f>
        <v>0</v>
      </c>
    </row>
    <row r="412" customFormat="false" ht="15" hidden="false" customHeight="false" outlineLevel="0" collapsed="false">
      <c r="B412" s="96" t="s">
        <v>107</v>
      </c>
      <c r="C412" s="97" t="n">
        <v>0</v>
      </c>
      <c r="D412" s="0" t="n">
        <f aca="false">$C412*VLOOKUP($B412,FoodDB!$A$2:$I$1010,3,0)</f>
        <v>0</v>
      </c>
      <c r="E412" s="0" t="n">
        <f aca="false">$C412*VLOOKUP($B412,FoodDB!$A$2:$I$1010,4,0)</f>
        <v>0</v>
      </c>
      <c r="F412" s="0" t="n">
        <f aca="false">$C412*VLOOKUP($B412,FoodDB!$A$2:$I$1010,5,0)</f>
        <v>0</v>
      </c>
      <c r="G412" s="0" t="n">
        <f aca="false">$C412*VLOOKUP($B412,FoodDB!$A$2:$I$1010,6,0)</f>
        <v>0</v>
      </c>
      <c r="H412" s="0" t="n">
        <f aca="false">$C412*VLOOKUP($B412,FoodDB!$A$2:$I$1010,7,0)</f>
        <v>0</v>
      </c>
      <c r="I412" s="0" t="n">
        <f aca="false">$C412*VLOOKUP($B412,FoodDB!$A$2:$I$1010,8,0)</f>
        <v>0</v>
      </c>
      <c r="J412" s="0" t="n">
        <f aca="false">$C412*VLOOKUP($B412,FoodDB!$A$2:$I$1010,9,0)</f>
        <v>0</v>
      </c>
    </row>
    <row r="413" customFormat="false" ht="15" hidden="false" customHeight="false" outlineLevel="0" collapsed="false">
      <c r="B413" s="96" t="s">
        <v>107</v>
      </c>
      <c r="C413" s="97" t="n">
        <v>0</v>
      </c>
      <c r="D413" s="0" t="n">
        <f aca="false">$C413*VLOOKUP($B413,FoodDB!$A$2:$I$1010,3,0)</f>
        <v>0</v>
      </c>
      <c r="E413" s="0" t="n">
        <f aca="false">$C413*VLOOKUP($B413,FoodDB!$A$2:$I$1010,4,0)</f>
        <v>0</v>
      </c>
      <c r="F413" s="0" t="n">
        <f aca="false">$C413*VLOOKUP($B413,FoodDB!$A$2:$I$1010,5,0)</f>
        <v>0</v>
      </c>
      <c r="G413" s="0" t="n">
        <f aca="false">$C413*VLOOKUP($B413,FoodDB!$A$2:$I$1010,6,0)</f>
        <v>0</v>
      </c>
      <c r="H413" s="0" t="n">
        <f aca="false">$C413*VLOOKUP($B413,FoodDB!$A$2:$I$1010,7,0)</f>
        <v>0</v>
      </c>
      <c r="I413" s="0" t="n">
        <f aca="false">$C413*VLOOKUP($B413,FoodDB!$A$2:$I$1010,8,0)</f>
        <v>0</v>
      </c>
      <c r="J413" s="0" t="n">
        <f aca="false">$C413*VLOOKUP($B413,FoodDB!$A$2:$I$1010,9,0)</f>
        <v>0</v>
      </c>
    </row>
    <row r="414" customFormat="false" ht="15" hidden="false" customHeight="false" outlineLevel="0" collapsed="false">
      <c r="B414" s="96" t="s">
        <v>107</v>
      </c>
      <c r="C414" s="97" t="n">
        <v>0</v>
      </c>
      <c r="D414" s="0" t="n">
        <f aca="false">$C414*VLOOKUP($B414,FoodDB!$A$2:$I$1010,3,0)</f>
        <v>0</v>
      </c>
      <c r="E414" s="0" t="n">
        <f aca="false">$C414*VLOOKUP($B414,FoodDB!$A$2:$I$1010,4,0)</f>
        <v>0</v>
      </c>
      <c r="F414" s="0" t="n">
        <f aca="false">$C414*VLOOKUP($B414,FoodDB!$A$2:$I$1010,5,0)</f>
        <v>0</v>
      </c>
      <c r="G414" s="0" t="n">
        <f aca="false">$C414*VLOOKUP($B414,FoodDB!$A$2:$I$1010,6,0)</f>
        <v>0</v>
      </c>
      <c r="H414" s="0" t="n">
        <f aca="false">$C414*VLOOKUP($B414,FoodDB!$A$2:$I$1010,7,0)</f>
        <v>0</v>
      </c>
      <c r="I414" s="0" t="n">
        <f aca="false">$C414*VLOOKUP($B414,FoodDB!$A$2:$I$1010,8,0)</f>
        <v>0</v>
      </c>
      <c r="J414" s="0" t="n">
        <f aca="false">$C414*VLOOKUP($B414,FoodDB!$A$2:$I$1010,9,0)</f>
        <v>0</v>
      </c>
    </row>
    <row r="415" customFormat="false" ht="15" hidden="false" customHeight="false" outlineLevel="0" collapsed="false">
      <c r="A415" s="0" t="s">
        <v>97</v>
      </c>
      <c r="G415" s="0" t="n">
        <f aca="false">SUM(G408:G414)</f>
        <v>0</v>
      </c>
      <c r="H415" s="0" t="n">
        <f aca="false">SUM(H408:H414)</f>
        <v>0</v>
      </c>
      <c r="I415" s="0" t="n">
        <f aca="false">SUM(I408:I414)</f>
        <v>0</v>
      </c>
      <c r="J415" s="0" t="n">
        <f aca="false">SUM(G415:I415)</f>
        <v>0</v>
      </c>
    </row>
    <row r="416" customFormat="false" ht="15" hidden="false" customHeight="false" outlineLevel="0" collapsed="false">
      <c r="A416" s="0" t="s">
        <v>101</v>
      </c>
      <c r="B416" s="0" t="s">
        <v>102</v>
      </c>
      <c r="E416" s="100"/>
      <c r="F416" s="100"/>
      <c r="G416" s="100" t="n">
        <f aca="false">VLOOKUP($A408,LossChart!$A$3:$AB$105,14,0)</f>
        <v>600.796706577162</v>
      </c>
      <c r="H416" s="100" t="n">
        <f aca="false">VLOOKUP($A408,LossChart!$A$3:$AB$105,15,0)</f>
        <v>80</v>
      </c>
      <c r="I416" s="100" t="n">
        <f aca="false">VLOOKUP($A408,LossChart!$A$3:$AB$105,16,0)</f>
        <v>482.474652711422</v>
      </c>
      <c r="J416" s="100" t="n">
        <f aca="false">VLOOKUP($A408,LossChart!$A$3:$AB$105,17,0)</f>
        <v>1163.27135928858</v>
      </c>
      <c r="K416" s="100"/>
    </row>
    <row r="417" customFormat="false" ht="15" hidden="false" customHeight="false" outlineLevel="0" collapsed="false">
      <c r="A417" s="0" t="s">
        <v>103</v>
      </c>
      <c r="G417" s="0" t="n">
        <f aca="false">G416-G415</f>
        <v>600.796706577162</v>
      </c>
      <c r="H417" s="0" t="n">
        <f aca="false">H416-H415</f>
        <v>80</v>
      </c>
      <c r="I417" s="0" t="n">
        <f aca="false">I416-I415</f>
        <v>482.474652711422</v>
      </c>
      <c r="J417" s="0" t="n">
        <f aca="false">J416-J415</f>
        <v>1163.27135928858</v>
      </c>
    </row>
    <row r="419" customFormat="false" ht="60" hidden="false" customHeight="false" outlineLevel="0" collapsed="false">
      <c r="A419" s="21" t="s">
        <v>63</v>
      </c>
      <c r="B419" s="21" t="s">
        <v>92</v>
      </c>
      <c r="C419" s="21" t="s">
        <v>93</v>
      </c>
      <c r="D419" s="94" t="str">
        <f aca="false">FoodDB!$C$1</f>
        <v>Fat
(g)</v>
      </c>
      <c r="E419" s="94" t="str">
        <f aca="false">FoodDB!$D$1</f>
        <v>Carbs
(g)</v>
      </c>
      <c r="F419" s="94" t="str">
        <f aca="false">FoodDB!$E$1</f>
        <v>Protein
(g)</v>
      </c>
      <c r="G419" s="94" t="str">
        <f aca="false">FoodDB!$F$1</f>
        <v>Fat
(Cal)</v>
      </c>
      <c r="H419" s="94" t="str">
        <f aca="false">FoodDB!$G$1</f>
        <v>Carb
(Cal)</v>
      </c>
      <c r="I419" s="94" t="str">
        <f aca="false">FoodDB!$H$1</f>
        <v>Protein
(Cal)</v>
      </c>
      <c r="J419" s="94" t="str">
        <f aca="false">FoodDB!$I$1</f>
        <v>Total
Calories</v>
      </c>
      <c r="K419" s="94"/>
      <c r="L419" s="94" t="s">
        <v>109</v>
      </c>
      <c r="M419" s="94" t="s">
        <v>110</v>
      </c>
      <c r="N419" s="94" t="s">
        <v>111</v>
      </c>
      <c r="O419" s="94" t="s">
        <v>112</v>
      </c>
      <c r="P419" s="94" t="s">
        <v>117</v>
      </c>
      <c r="Q419" s="94" t="s">
        <v>118</v>
      </c>
      <c r="R419" s="94" t="s">
        <v>119</v>
      </c>
      <c r="S419" s="94" t="s">
        <v>120</v>
      </c>
    </row>
    <row r="420" customFormat="false" ht="15" hidden="false" customHeight="false" outlineLevel="0" collapsed="false">
      <c r="A420" s="95" t="n">
        <f aca="false">A408+1</f>
        <v>43029</v>
      </c>
      <c r="B420" s="96" t="s">
        <v>107</v>
      </c>
      <c r="C420" s="97" t="n">
        <v>0</v>
      </c>
      <c r="D420" s="0" t="n">
        <f aca="false">$C420*VLOOKUP($B420,FoodDB!$A$2:$I$1010,3,0)</f>
        <v>0</v>
      </c>
      <c r="E420" s="0" t="n">
        <f aca="false">$C420*VLOOKUP($B420,FoodDB!$A$2:$I$1010,4,0)</f>
        <v>0</v>
      </c>
      <c r="F420" s="0" t="n">
        <f aca="false">$C420*VLOOKUP($B420,FoodDB!$A$2:$I$1010,5,0)</f>
        <v>0</v>
      </c>
      <c r="G420" s="0" t="n">
        <f aca="false">$C420*VLOOKUP($B420,FoodDB!$A$2:$I$1010,6,0)</f>
        <v>0</v>
      </c>
      <c r="H420" s="0" t="n">
        <f aca="false">$C420*VLOOKUP($B420,FoodDB!$A$2:$I$1010,7,0)</f>
        <v>0</v>
      </c>
      <c r="I420" s="0" t="n">
        <f aca="false">$C420*VLOOKUP($B420,FoodDB!$A$2:$I$1010,8,0)</f>
        <v>0</v>
      </c>
      <c r="J420" s="0" t="n">
        <f aca="false">$C420*VLOOKUP($B420,FoodDB!$A$2:$I$1010,9,0)</f>
        <v>0</v>
      </c>
      <c r="L420" s="0" t="n">
        <f aca="false">SUM(G420:G426)</f>
        <v>0</v>
      </c>
      <c r="M420" s="0" t="n">
        <f aca="false">SUM(H420:H426)</f>
        <v>0</v>
      </c>
      <c r="N420" s="0" t="n">
        <f aca="false">SUM(I420:I426)</f>
        <v>0</v>
      </c>
      <c r="O420" s="0" t="n">
        <f aca="false">SUM(L420:N420)</f>
        <v>0</v>
      </c>
      <c r="P420" s="100" t="n">
        <f aca="false">VLOOKUP($A420,LossChart!$A$3:$AB$105,14,0)-L420</f>
        <v>607.110092337404</v>
      </c>
      <c r="Q420" s="100" t="n">
        <f aca="false">VLOOKUP($A420,LossChart!$A$3:$AB$105,15,0)-M420</f>
        <v>80</v>
      </c>
      <c r="R420" s="100" t="n">
        <f aca="false">VLOOKUP($A420,LossChart!$A$3:$AB$105,16,0)-N420</f>
        <v>482.474652711422</v>
      </c>
      <c r="S420" s="100" t="n">
        <f aca="false">VLOOKUP($A420,LossChart!$A$3:$AB$105,17,0)-O420</f>
        <v>1169.58474504883</v>
      </c>
    </row>
    <row r="421" customFormat="false" ht="15" hidden="false" customHeight="false" outlineLevel="0" collapsed="false">
      <c r="B421" s="96" t="s">
        <v>107</v>
      </c>
      <c r="C421" s="97" t="n">
        <v>0</v>
      </c>
      <c r="D421" s="0" t="n">
        <f aca="false">$C421*VLOOKUP($B421,FoodDB!$A$2:$I$1010,3,0)</f>
        <v>0</v>
      </c>
      <c r="E421" s="0" t="n">
        <f aca="false">$C421*VLOOKUP($B421,FoodDB!$A$2:$I$1010,4,0)</f>
        <v>0</v>
      </c>
      <c r="F421" s="0" t="n">
        <f aca="false">$C421*VLOOKUP($B421,FoodDB!$A$2:$I$1010,5,0)</f>
        <v>0</v>
      </c>
      <c r="G421" s="0" t="n">
        <f aca="false">$C421*VLOOKUP($B421,FoodDB!$A$2:$I$1010,6,0)</f>
        <v>0</v>
      </c>
      <c r="H421" s="0" t="n">
        <f aca="false">$C421*VLOOKUP($B421,FoodDB!$A$2:$I$1010,7,0)</f>
        <v>0</v>
      </c>
      <c r="I421" s="0" t="n">
        <f aca="false">$C421*VLOOKUP($B421,FoodDB!$A$2:$I$1010,8,0)</f>
        <v>0</v>
      </c>
      <c r="J421" s="0" t="n">
        <f aca="false">$C421*VLOOKUP($B421,FoodDB!$A$2:$I$1010,9,0)</f>
        <v>0</v>
      </c>
    </row>
    <row r="422" customFormat="false" ht="15" hidden="false" customHeight="false" outlineLevel="0" collapsed="false">
      <c r="B422" s="96" t="s">
        <v>107</v>
      </c>
      <c r="C422" s="97" t="n">
        <v>0</v>
      </c>
      <c r="D422" s="0" t="n">
        <f aca="false">$C422*VLOOKUP($B422,FoodDB!$A$2:$I$1010,3,0)</f>
        <v>0</v>
      </c>
      <c r="E422" s="0" t="n">
        <f aca="false">$C422*VLOOKUP($B422,FoodDB!$A$2:$I$1010,4,0)</f>
        <v>0</v>
      </c>
      <c r="F422" s="0" t="n">
        <f aca="false">$C422*VLOOKUP($B422,FoodDB!$A$2:$I$1010,5,0)</f>
        <v>0</v>
      </c>
      <c r="G422" s="0" t="n">
        <f aca="false">$C422*VLOOKUP($B422,FoodDB!$A$2:$I$1010,6,0)</f>
        <v>0</v>
      </c>
      <c r="H422" s="0" t="n">
        <f aca="false">$C422*VLOOKUP($B422,FoodDB!$A$2:$I$1010,7,0)</f>
        <v>0</v>
      </c>
      <c r="I422" s="0" t="n">
        <f aca="false">$C422*VLOOKUP($B422,FoodDB!$A$2:$I$1010,8,0)</f>
        <v>0</v>
      </c>
      <c r="J422" s="0" t="n">
        <f aca="false">$C422*VLOOKUP($B422,FoodDB!$A$2:$I$1010,9,0)</f>
        <v>0</v>
      </c>
    </row>
    <row r="423" customFormat="false" ht="15" hidden="false" customHeight="false" outlineLevel="0" collapsed="false">
      <c r="B423" s="96" t="s">
        <v>107</v>
      </c>
      <c r="C423" s="97" t="n">
        <v>0</v>
      </c>
      <c r="D423" s="0" t="n">
        <f aca="false">$C423*VLOOKUP($B423,FoodDB!$A$2:$I$1010,3,0)</f>
        <v>0</v>
      </c>
      <c r="E423" s="0" t="n">
        <f aca="false">$C423*VLOOKUP($B423,FoodDB!$A$2:$I$1010,4,0)</f>
        <v>0</v>
      </c>
      <c r="F423" s="0" t="n">
        <f aca="false">$C423*VLOOKUP($B423,FoodDB!$A$2:$I$1010,5,0)</f>
        <v>0</v>
      </c>
      <c r="G423" s="0" t="n">
        <f aca="false">$C423*VLOOKUP($B423,FoodDB!$A$2:$I$1010,6,0)</f>
        <v>0</v>
      </c>
      <c r="H423" s="0" t="n">
        <f aca="false">$C423*VLOOKUP($B423,FoodDB!$A$2:$I$1010,7,0)</f>
        <v>0</v>
      </c>
      <c r="I423" s="0" t="n">
        <f aca="false">$C423*VLOOKUP($B423,FoodDB!$A$2:$I$1010,8,0)</f>
        <v>0</v>
      </c>
      <c r="J423" s="0" t="n">
        <f aca="false">$C423*VLOOKUP($B423,FoodDB!$A$2:$I$1010,9,0)</f>
        <v>0</v>
      </c>
    </row>
    <row r="424" customFormat="false" ht="15" hidden="false" customHeight="false" outlineLevel="0" collapsed="false">
      <c r="B424" s="96" t="s">
        <v>107</v>
      </c>
      <c r="C424" s="97" t="n">
        <v>0</v>
      </c>
      <c r="D424" s="0" t="n">
        <f aca="false">$C424*VLOOKUP($B424,FoodDB!$A$2:$I$1010,3,0)</f>
        <v>0</v>
      </c>
      <c r="E424" s="0" t="n">
        <f aca="false">$C424*VLOOKUP($B424,FoodDB!$A$2:$I$1010,4,0)</f>
        <v>0</v>
      </c>
      <c r="F424" s="0" t="n">
        <f aca="false">$C424*VLOOKUP($B424,FoodDB!$A$2:$I$1010,5,0)</f>
        <v>0</v>
      </c>
      <c r="G424" s="0" t="n">
        <f aca="false">$C424*VLOOKUP($B424,FoodDB!$A$2:$I$1010,6,0)</f>
        <v>0</v>
      </c>
      <c r="H424" s="0" t="n">
        <f aca="false">$C424*VLOOKUP($B424,FoodDB!$A$2:$I$1010,7,0)</f>
        <v>0</v>
      </c>
      <c r="I424" s="0" t="n">
        <f aca="false">$C424*VLOOKUP($B424,FoodDB!$A$2:$I$1010,8,0)</f>
        <v>0</v>
      </c>
      <c r="J424" s="0" t="n">
        <f aca="false">$C424*VLOOKUP($B424,FoodDB!$A$2:$I$1010,9,0)</f>
        <v>0</v>
      </c>
    </row>
    <row r="425" customFormat="false" ht="15" hidden="false" customHeight="false" outlineLevel="0" collapsed="false">
      <c r="B425" s="96" t="s">
        <v>107</v>
      </c>
      <c r="C425" s="97" t="n">
        <v>0</v>
      </c>
      <c r="D425" s="0" t="n">
        <f aca="false">$C425*VLOOKUP($B425,FoodDB!$A$2:$I$1010,3,0)</f>
        <v>0</v>
      </c>
      <c r="E425" s="0" t="n">
        <f aca="false">$C425*VLOOKUP($B425,FoodDB!$A$2:$I$1010,4,0)</f>
        <v>0</v>
      </c>
      <c r="F425" s="0" t="n">
        <f aca="false">$C425*VLOOKUP($B425,FoodDB!$A$2:$I$1010,5,0)</f>
        <v>0</v>
      </c>
      <c r="G425" s="0" t="n">
        <f aca="false">$C425*VLOOKUP($B425,FoodDB!$A$2:$I$1010,6,0)</f>
        <v>0</v>
      </c>
      <c r="H425" s="0" t="n">
        <f aca="false">$C425*VLOOKUP($B425,FoodDB!$A$2:$I$1010,7,0)</f>
        <v>0</v>
      </c>
      <c r="I425" s="0" t="n">
        <f aca="false">$C425*VLOOKUP($B425,FoodDB!$A$2:$I$1010,8,0)</f>
        <v>0</v>
      </c>
      <c r="J425" s="0" t="n">
        <f aca="false">$C425*VLOOKUP($B425,FoodDB!$A$2:$I$1010,9,0)</f>
        <v>0</v>
      </c>
    </row>
    <row r="426" customFormat="false" ht="15" hidden="false" customHeight="false" outlineLevel="0" collapsed="false">
      <c r="B426" s="96" t="s">
        <v>107</v>
      </c>
      <c r="C426" s="97" t="n">
        <v>0</v>
      </c>
      <c r="D426" s="0" t="n">
        <f aca="false">$C426*VLOOKUP($B426,FoodDB!$A$2:$I$1010,3,0)</f>
        <v>0</v>
      </c>
      <c r="E426" s="0" t="n">
        <f aca="false">$C426*VLOOKUP($B426,FoodDB!$A$2:$I$1010,4,0)</f>
        <v>0</v>
      </c>
      <c r="F426" s="0" t="n">
        <f aca="false">$C426*VLOOKUP($B426,FoodDB!$A$2:$I$1010,5,0)</f>
        <v>0</v>
      </c>
      <c r="G426" s="0" t="n">
        <f aca="false">$C426*VLOOKUP($B426,FoodDB!$A$2:$I$1010,6,0)</f>
        <v>0</v>
      </c>
      <c r="H426" s="0" t="n">
        <f aca="false">$C426*VLOOKUP($B426,FoodDB!$A$2:$I$1010,7,0)</f>
        <v>0</v>
      </c>
      <c r="I426" s="0" t="n">
        <f aca="false">$C426*VLOOKUP($B426,FoodDB!$A$2:$I$1010,8,0)</f>
        <v>0</v>
      </c>
      <c r="J426" s="0" t="n">
        <f aca="false">$C426*VLOOKUP($B426,FoodDB!$A$2:$I$1010,9,0)</f>
        <v>0</v>
      </c>
    </row>
    <row r="427" customFormat="false" ht="15" hidden="false" customHeight="false" outlineLevel="0" collapsed="false">
      <c r="A427" s="0" t="s">
        <v>97</v>
      </c>
      <c r="G427" s="0" t="n">
        <f aca="false">SUM(G420:G426)</f>
        <v>0</v>
      </c>
      <c r="H427" s="0" t="n">
        <f aca="false">SUM(H420:H426)</f>
        <v>0</v>
      </c>
      <c r="I427" s="0" t="n">
        <f aca="false">SUM(I420:I426)</f>
        <v>0</v>
      </c>
      <c r="J427" s="0" t="n">
        <f aca="false">SUM(G427:I427)</f>
        <v>0</v>
      </c>
    </row>
    <row r="428" customFormat="false" ht="15" hidden="false" customHeight="false" outlineLevel="0" collapsed="false">
      <c r="A428" s="0" t="s">
        <v>101</v>
      </c>
      <c r="B428" s="0" t="s">
        <v>102</v>
      </c>
      <c r="E428" s="100"/>
      <c r="F428" s="100"/>
      <c r="G428" s="100" t="n">
        <f aca="false">VLOOKUP($A420,LossChart!$A$3:$AB$105,14,0)</f>
        <v>607.110092337404</v>
      </c>
      <c r="H428" s="100" t="n">
        <f aca="false">VLOOKUP($A420,LossChart!$A$3:$AB$105,15,0)</f>
        <v>80</v>
      </c>
      <c r="I428" s="100" t="n">
        <f aca="false">VLOOKUP($A420,LossChart!$A$3:$AB$105,16,0)</f>
        <v>482.474652711422</v>
      </c>
      <c r="J428" s="100" t="n">
        <f aca="false">VLOOKUP($A420,LossChart!$A$3:$AB$105,17,0)</f>
        <v>1169.58474504883</v>
      </c>
      <c r="K428" s="100"/>
    </row>
    <row r="429" customFormat="false" ht="15" hidden="false" customHeight="false" outlineLevel="0" collapsed="false">
      <c r="A429" s="0" t="s">
        <v>103</v>
      </c>
      <c r="G429" s="0" t="n">
        <f aca="false">G428-G427</f>
        <v>607.110092337404</v>
      </c>
      <c r="H429" s="0" t="n">
        <f aca="false">H428-H427</f>
        <v>80</v>
      </c>
      <c r="I429" s="0" t="n">
        <f aca="false">I428-I427</f>
        <v>482.474652711422</v>
      </c>
      <c r="J429" s="0" t="n">
        <f aca="false">J428-J427</f>
        <v>1169.58474504883</v>
      </c>
    </row>
    <row r="431" customFormat="false" ht="60" hidden="false" customHeight="false" outlineLevel="0" collapsed="false">
      <c r="A431" s="21" t="s">
        <v>63</v>
      </c>
      <c r="B431" s="21" t="s">
        <v>92</v>
      </c>
      <c r="C431" s="21" t="s">
        <v>93</v>
      </c>
      <c r="D431" s="94" t="str">
        <f aca="false">FoodDB!$C$1</f>
        <v>Fat
(g)</v>
      </c>
      <c r="E431" s="94" t="str">
        <f aca="false">FoodDB!$D$1</f>
        <v>Carbs
(g)</v>
      </c>
      <c r="F431" s="94" t="str">
        <f aca="false">FoodDB!$E$1</f>
        <v>Protein
(g)</v>
      </c>
      <c r="G431" s="94" t="str">
        <f aca="false">FoodDB!$F$1</f>
        <v>Fat
(Cal)</v>
      </c>
      <c r="H431" s="94" t="str">
        <f aca="false">FoodDB!$G$1</f>
        <v>Carb
(Cal)</v>
      </c>
      <c r="I431" s="94" t="str">
        <f aca="false">FoodDB!$H$1</f>
        <v>Protein
(Cal)</v>
      </c>
      <c r="J431" s="94" t="str">
        <f aca="false">FoodDB!$I$1</f>
        <v>Total
Calories</v>
      </c>
      <c r="K431" s="94"/>
      <c r="L431" s="94" t="s">
        <v>109</v>
      </c>
      <c r="M431" s="94" t="s">
        <v>110</v>
      </c>
      <c r="N431" s="94" t="s">
        <v>111</v>
      </c>
      <c r="O431" s="94" t="s">
        <v>112</v>
      </c>
      <c r="P431" s="94" t="s">
        <v>117</v>
      </c>
      <c r="Q431" s="94" t="s">
        <v>118</v>
      </c>
      <c r="R431" s="94" t="s">
        <v>119</v>
      </c>
      <c r="S431" s="94" t="s">
        <v>120</v>
      </c>
    </row>
    <row r="432" customFormat="false" ht="15" hidden="false" customHeight="false" outlineLevel="0" collapsed="false">
      <c r="A432" s="95" t="n">
        <f aca="false">A420+1</f>
        <v>43030</v>
      </c>
      <c r="B432" s="96" t="s">
        <v>107</v>
      </c>
      <c r="C432" s="97" t="n">
        <v>0</v>
      </c>
      <c r="D432" s="0" t="n">
        <f aca="false">$C432*VLOOKUP($B432,FoodDB!$A$2:$I$1010,3,0)</f>
        <v>0</v>
      </c>
      <c r="E432" s="0" t="n">
        <f aca="false">$C432*VLOOKUP($B432,FoodDB!$A$2:$I$1010,4,0)</f>
        <v>0</v>
      </c>
      <c r="F432" s="0" t="n">
        <f aca="false">$C432*VLOOKUP($B432,FoodDB!$A$2:$I$1010,5,0)</f>
        <v>0</v>
      </c>
      <c r="G432" s="0" t="n">
        <f aca="false">$C432*VLOOKUP($B432,FoodDB!$A$2:$I$1010,6,0)</f>
        <v>0</v>
      </c>
      <c r="H432" s="0" t="n">
        <f aca="false">$C432*VLOOKUP($B432,FoodDB!$A$2:$I$1010,7,0)</f>
        <v>0</v>
      </c>
      <c r="I432" s="0" t="n">
        <f aca="false">$C432*VLOOKUP($B432,FoodDB!$A$2:$I$1010,8,0)</f>
        <v>0</v>
      </c>
      <c r="J432" s="0" t="n">
        <f aca="false">$C432*VLOOKUP($B432,FoodDB!$A$2:$I$1010,9,0)</f>
        <v>0</v>
      </c>
      <c r="L432" s="0" t="n">
        <f aca="false">SUM(G432:G438)</f>
        <v>0</v>
      </c>
      <c r="M432" s="0" t="n">
        <f aca="false">SUM(H432:H438)</f>
        <v>0</v>
      </c>
      <c r="N432" s="0" t="n">
        <f aca="false">SUM(I432:I438)</f>
        <v>0</v>
      </c>
      <c r="O432" s="0" t="n">
        <f aca="false">SUM(L432:N432)</f>
        <v>0</v>
      </c>
      <c r="P432" s="100" t="n">
        <f aca="false">VLOOKUP($A432,LossChart!$A$3:$AB$105,14,0)-L432</f>
        <v>613.367559538056</v>
      </c>
      <c r="Q432" s="100" t="n">
        <f aca="false">VLOOKUP($A432,LossChart!$A$3:$AB$105,15,0)-M432</f>
        <v>80</v>
      </c>
      <c r="R432" s="100" t="n">
        <f aca="false">VLOOKUP($A432,LossChart!$A$3:$AB$105,16,0)-N432</f>
        <v>482.474652711422</v>
      </c>
      <c r="S432" s="100" t="n">
        <f aca="false">VLOOKUP($A432,LossChart!$A$3:$AB$105,17,0)-O432</f>
        <v>1175.84221224948</v>
      </c>
    </row>
    <row r="433" customFormat="false" ht="15" hidden="false" customHeight="false" outlineLevel="0" collapsed="false">
      <c r="B433" s="96" t="s">
        <v>107</v>
      </c>
      <c r="C433" s="97" t="n">
        <v>0</v>
      </c>
      <c r="D433" s="0" t="n">
        <f aca="false">$C433*VLOOKUP($B433,FoodDB!$A$2:$I$1010,3,0)</f>
        <v>0</v>
      </c>
      <c r="E433" s="0" t="n">
        <f aca="false">$C433*VLOOKUP($B433,FoodDB!$A$2:$I$1010,4,0)</f>
        <v>0</v>
      </c>
      <c r="F433" s="0" t="n">
        <f aca="false">$C433*VLOOKUP($B433,FoodDB!$A$2:$I$1010,5,0)</f>
        <v>0</v>
      </c>
      <c r="G433" s="0" t="n">
        <f aca="false">$C433*VLOOKUP($B433,FoodDB!$A$2:$I$1010,6,0)</f>
        <v>0</v>
      </c>
      <c r="H433" s="0" t="n">
        <f aca="false">$C433*VLOOKUP($B433,FoodDB!$A$2:$I$1010,7,0)</f>
        <v>0</v>
      </c>
      <c r="I433" s="0" t="n">
        <f aca="false">$C433*VLOOKUP($B433,FoodDB!$A$2:$I$1010,8,0)</f>
        <v>0</v>
      </c>
      <c r="J433" s="0" t="n">
        <f aca="false">$C433*VLOOKUP($B433,FoodDB!$A$2:$I$1010,9,0)</f>
        <v>0</v>
      </c>
    </row>
    <row r="434" customFormat="false" ht="15" hidden="false" customHeight="false" outlineLevel="0" collapsed="false">
      <c r="B434" s="96" t="s">
        <v>107</v>
      </c>
      <c r="C434" s="97" t="n">
        <v>0</v>
      </c>
      <c r="D434" s="0" t="n">
        <f aca="false">$C434*VLOOKUP($B434,FoodDB!$A$2:$I$1010,3,0)</f>
        <v>0</v>
      </c>
      <c r="E434" s="0" t="n">
        <f aca="false">$C434*VLOOKUP($B434,FoodDB!$A$2:$I$1010,4,0)</f>
        <v>0</v>
      </c>
      <c r="F434" s="0" t="n">
        <f aca="false">$C434*VLOOKUP($B434,FoodDB!$A$2:$I$1010,5,0)</f>
        <v>0</v>
      </c>
      <c r="G434" s="0" t="n">
        <f aca="false">$C434*VLOOKUP($B434,FoodDB!$A$2:$I$1010,6,0)</f>
        <v>0</v>
      </c>
      <c r="H434" s="0" t="n">
        <f aca="false">$C434*VLOOKUP($B434,FoodDB!$A$2:$I$1010,7,0)</f>
        <v>0</v>
      </c>
      <c r="I434" s="0" t="n">
        <f aca="false">$C434*VLOOKUP($B434,FoodDB!$A$2:$I$1010,8,0)</f>
        <v>0</v>
      </c>
      <c r="J434" s="0" t="n">
        <f aca="false">$C434*VLOOKUP($B434,FoodDB!$A$2:$I$1010,9,0)</f>
        <v>0</v>
      </c>
    </row>
    <row r="435" customFormat="false" ht="15" hidden="false" customHeight="false" outlineLevel="0" collapsed="false">
      <c r="B435" s="96" t="s">
        <v>107</v>
      </c>
      <c r="C435" s="97" t="n">
        <v>0</v>
      </c>
      <c r="D435" s="0" t="n">
        <f aca="false">$C435*VLOOKUP($B435,FoodDB!$A$2:$I$1010,3,0)</f>
        <v>0</v>
      </c>
      <c r="E435" s="0" t="n">
        <f aca="false">$C435*VLOOKUP($B435,FoodDB!$A$2:$I$1010,4,0)</f>
        <v>0</v>
      </c>
      <c r="F435" s="0" t="n">
        <f aca="false">$C435*VLOOKUP($B435,FoodDB!$A$2:$I$1010,5,0)</f>
        <v>0</v>
      </c>
      <c r="G435" s="0" t="n">
        <f aca="false">$C435*VLOOKUP($B435,FoodDB!$A$2:$I$1010,6,0)</f>
        <v>0</v>
      </c>
      <c r="H435" s="0" t="n">
        <f aca="false">$C435*VLOOKUP($B435,FoodDB!$A$2:$I$1010,7,0)</f>
        <v>0</v>
      </c>
      <c r="I435" s="0" t="n">
        <f aca="false">$C435*VLOOKUP($B435,FoodDB!$A$2:$I$1010,8,0)</f>
        <v>0</v>
      </c>
      <c r="J435" s="0" t="n">
        <f aca="false">$C435*VLOOKUP($B435,FoodDB!$A$2:$I$1010,9,0)</f>
        <v>0</v>
      </c>
    </row>
    <row r="436" customFormat="false" ht="15" hidden="false" customHeight="false" outlineLevel="0" collapsed="false">
      <c r="B436" s="96" t="s">
        <v>107</v>
      </c>
      <c r="C436" s="97" t="n">
        <v>0</v>
      </c>
      <c r="D436" s="0" t="n">
        <f aca="false">$C436*VLOOKUP($B436,FoodDB!$A$2:$I$1010,3,0)</f>
        <v>0</v>
      </c>
      <c r="E436" s="0" t="n">
        <f aca="false">$C436*VLOOKUP($B436,FoodDB!$A$2:$I$1010,4,0)</f>
        <v>0</v>
      </c>
      <c r="F436" s="0" t="n">
        <f aca="false">$C436*VLOOKUP($B436,FoodDB!$A$2:$I$1010,5,0)</f>
        <v>0</v>
      </c>
      <c r="G436" s="0" t="n">
        <f aca="false">$C436*VLOOKUP($B436,FoodDB!$A$2:$I$1010,6,0)</f>
        <v>0</v>
      </c>
      <c r="H436" s="0" t="n">
        <f aca="false">$C436*VLOOKUP($B436,FoodDB!$A$2:$I$1010,7,0)</f>
        <v>0</v>
      </c>
      <c r="I436" s="0" t="n">
        <f aca="false">$C436*VLOOKUP($B436,FoodDB!$A$2:$I$1010,8,0)</f>
        <v>0</v>
      </c>
      <c r="J436" s="0" t="n">
        <f aca="false">$C436*VLOOKUP($B436,FoodDB!$A$2:$I$1010,9,0)</f>
        <v>0</v>
      </c>
    </row>
    <row r="437" customFormat="false" ht="15" hidden="false" customHeight="false" outlineLevel="0" collapsed="false">
      <c r="B437" s="96" t="s">
        <v>107</v>
      </c>
      <c r="C437" s="97" t="n">
        <v>0</v>
      </c>
      <c r="D437" s="0" t="n">
        <f aca="false">$C437*VLOOKUP($B437,FoodDB!$A$2:$I$1010,3,0)</f>
        <v>0</v>
      </c>
      <c r="E437" s="0" t="n">
        <f aca="false">$C437*VLOOKUP($B437,FoodDB!$A$2:$I$1010,4,0)</f>
        <v>0</v>
      </c>
      <c r="F437" s="0" t="n">
        <f aca="false">$C437*VLOOKUP($B437,FoodDB!$A$2:$I$1010,5,0)</f>
        <v>0</v>
      </c>
      <c r="G437" s="0" t="n">
        <f aca="false">$C437*VLOOKUP($B437,FoodDB!$A$2:$I$1010,6,0)</f>
        <v>0</v>
      </c>
      <c r="H437" s="0" t="n">
        <f aca="false">$C437*VLOOKUP($B437,FoodDB!$A$2:$I$1010,7,0)</f>
        <v>0</v>
      </c>
      <c r="I437" s="0" t="n">
        <f aca="false">$C437*VLOOKUP($B437,FoodDB!$A$2:$I$1010,8,0)</f>
        <v>0</v>
      </c>
      <c r="J437" s="0" t="n">
        <f aca="false">$C437*VLOOKUP($B437,FoodDB!$A$2:$I$1010,9,0)</f>
        <v>0</v>
      </c>
    </row>
    <row r="438" customFormat="false" ht="15" hidden="false" customHeight="false" outlineLevel="0" collapsed="false">
      <c r="B438" s="96" t="s">
        <v>107</v>
      </c>
      <c r="C438" s="97" t="n">
        <v>0</v>
      </c>
      <c r="D438" s="0" t="n">
        <f aca="false">$C438*VLOOKUP($B438,FoodDB!$A$2:$I$1010,3,0)</f>
        <v>0</v>
      </c>
      <c r="E438" s="0" t="n">
        <f aca="false">$C438*VLOOKUP($B438,FoodDB!$A$2:$I$1010,4,0)</f>
        <v>0</v>
      </c>
      <c r="F438" s="0" t="n">
        <f aca="false">$C438*VLOOKUP($B438,FoodDB!$A$2:$I$1010,5,0)</f>
        <v>0</v>
      </c>
      <c r="G438" s="0" t="n">
        <f aca="false">$C438*VLOOKUP($B438,FoodDB!$A$2:$I$1010,6,0)</f>
        <v>0</v>
      </c>
      <c r="H438" s="0" t="n">
        <f aca="false">$C438*VLOOKUP($B438,FoodDB!$A$2:$I$1010,7,0)</f>
        <v>0</v>
      </c>
      <c r="I438" s="0" t="n">
        <f aca="false">$C438*VLOOKUP($B438,FoodDB!$A$2:$I$1010,8,0)</f>
        <v>0</v>
      </c>
      <c r="J438" s="0" t="n">
        <f aca="false">$C438*VLOOKUP($B438,FoodDB!$A$2:$I$1010,9,0)</f>
        <v>0</v>
      </c>
    </row>
    <row r="439" customFormat="false" ht="15" hidden="false" customHeight="false" outlineLevel="0" collapsed="false">
      <c r="A439" s="0" t="s">
        <v>97</v>
      </c>
      <c r="G439" s="0" t="n">
        <f aca="false">SUM(G432:G438)</f>
        <v>0</v>
      </c>
      <c r="H439" s="0" t="n">
        <f aca="false">SUM(H432:H438)</f>
        <v>0</v>
      </c>
      <c r="I439" s="0" t="n">
        <f aca="false">SUM(I432:I438)</f>
        <v>0</v>
      </c>
      <c r="J439" s="0" t="n">
        <f aca="false">SUM(G439:I439)</f>
        <v>0</v>
      </c>
    </row>
    <row r="440" customFormat="false" ht="15" hidden="false" customHeight="false" outlineLevel="0" collapsed="false">
      <c r="A440" s="0" t="s">
        <v>101</v>
      </c>
      <c r="B440" s="0" t="s">
        <v>102</v>
      </c>
      <c r="E440" s="100"/>
      <c r="F440" s="100"/>
      <c r="G440" s="100" t="n">
        <f aca="false">VLOOKUP($A432,LossChart!$A$3:$AB$105,14,0)</f>
        <v>613.367559538056</v>
      </c>
      <c r="H440" s="100" t="n">
        <f aca="false">VLOOKUP($A432,LossChart!$A$3:$AB$105,15,0)</f>
        <v>80</v>
      </c>
      <c r="I440" s="100" t="n">
        <f aca="false">VLOOKUP($A432,LossChart!$A$3:$AB$105,16,0)</f>
        <v>482.474652711422</v>
      </c>
      <c r="J440" s="100" t="n">
        <f aca="false">VLOOKUP($A432,LossChart!$A$3:$AB$105,17,0)</f>
        <v>1175.84221224948</v>
      </c>
      <c r="K440" s="100"/>
    </row>
    <row r="441" customFormat="false" ht="15" hidden="false" customHeight="false" outlineLevel="0" collapsed="false">
      <c r="A441" s="0" t="s">
        <v>103</v>
      </c>
      <c r="G441" s="0" t="n">
        <f aca="false">G440-G439</f>
        <v>613.367559538056</v>
      </c>
      <c r="H441" s="0" t="n">
        <f aca="false">H440-H439</f>
        <v>80</v>
      </c>
      <c r="I441" s="0" t="n">
        <f aca="false">I440-I439</f>
        <v>482.474652711422</v>
      </c>
      <c r="J441" s="0" t="n">
        <f aca="false">J440-J439</f>
        <v>1175.84221224948</v>
      </c>
    </row>
    <row r="443" customFormat="false" ht="60" hidden="false" customHeight="false" outlineLevel="0" collapsed="false">
      <c r="A443" s="21" t="s">
        <v>63</v>
      </c>
      <c r="B443" s="21" t="s">
        <v>92</v>
      </c>
      <c r="C443" s="21" t="s">
        <v>93</v>
      </c>
      <c r="D443" s="94" t="str">
        <f aca="false">FoodDB!$C$1</f>
        <v>Fat
(g)</v>
      </c>
      <c r="E443" s="94" t="str">
        <f aca="false">FoodDB!$D$1</f>
        <v>Carbs
(g)</v>
      </c>
      <c r="F443" s="94" t="str">
        <f aca="false">FoodDB!$E$1</f>
        <v>Protein
(g)</v>
      </c>
      <c r="G443" s="94" t="str">
        <f aca="false">FoodDB!$F$1</f>
        <v>Fat
(Cal)</v>
      </c>
      <c r="H443" s="94" t="str">
        <f aca="false">FoodDB!$G$1</f>
        <v>Carb
(Cal)</v>
      </c>
      <c r="I443" s="94" t="str">
        <f aca="false">FoodDB!$H$1</f>
        <v>Protein
(Cal)</v>
      </c>
      <c r="J443" s="94" t="str">
        <f aca="false">FoodDB!$I$1</f>
        <v>Total
Calories</v>
      </c>
      <c r="K443" s="94"/>
      <c r="L443" s="94" t="s">
        <v>109</v>
      </c>
      <c r="M443" s="94" t="s">
        <v>110</v>
      </c>
      <c r="N443" s="94" t="s">
        <v>111</v>
      </c>
      <c r="O443" s="94" t="s">
        <v>112</v>
      </c>
      <c r="P443" s="94" t="s">
        <v>117</v>
      </c>
      <c r="Q443" s="94" t="s">
        <v>118</v>
      </c>
      <c r="R443" s="94" t="s">
        <v>119</v>
      </c>
      <c r="S443" s="94" t="s">
        <v>120</v>
      </c>
    </row>
    <row r="444" customFormat="false" ht="15" hidden="false" customHeight="false" outlineLevel="0" collapsed="false">
      <c r="A444" s="95" t="n">
        <f aca="false">A432+1</f>
        <v>43031</v>
      </c>
      <c r="B444" s="96" t="s">
        <v>107</v>
      </c>
      <c r="C444" s="97" t="n">
        <v>0</v>
      </c>
      <c r="D444" s="0" t="n">
        <f aca="false">$C444*VLOOKUP($B444,FoodDB!$A$2:$I$1010,3,0)</f>
        <v>0</v>
      </c>
      <c r="E444" s="0" t="n">
        <f aca="false">$C444*VLOOKUP($B444,FoodDB!$A$2:$I$1010,4,0)</f>
        <v>0</v>
      </c>
      <c r="F444" s="0" t="n">
        <f aca="false">$C444*VLOOKUP($B444,FoodDB!$A$2:$I$1010,5,0)</f>
        <v>0</v>
      </c>
      <c r="G444" s="0" t="n">
        <f aca="false">$C444*VLOOKUP($B444,FoodDB!$A$2:$I$1010,6,0)</f>
        <v>0</v>
      </c>
      <c r="H444" s="0" t="n">
        <f aca="false">$C444*VLOOKUP($B444,FoodDB!$A$2:$I$1010,7,0)</f>
        <v>0</v>
      </c>
      <c r="I444" s="0" t="n">
        <f aca="false">$C444*VLOOKUP($B444,FoodDB!$A$2:$I$1010,8,0)</f>
        <v>0</v>
      </c>
      <c r="J444" s="0" t="n">
        <f aca="false">$C444*VLOOKUP($B444,FoodDB!$A$2:$I$1010,9,0)</f>
        <v>0</v>
      </c>
      <c r="L444" s="0" t="n">
        <f aca="false">SUM(G444:G450)</f>
        <v>0</v>
      </c>
      <c r="M444" s="0" t="n">
        <f aca="false">SUM(H444:H450)</f>
        <v>0</v>
      </c>
      <c r="N444" s="0" t="n">
        <f aca="false">SUM(I444:I450)</f>
        <v>0</v>
      </c>
      <c r="O444" s="0" t="n">
        <f aca="false">SUM(L444:N444)</f>
        <v>0</v>
      </c>
      <c r="P444" s="100" t="n">
        <f aca="false">VLOOKUP($A444,LossChart!$A$3:$AB$105,14,0)-L444</f>
        <v>619.569603457787</v>
      </c>
      <c r="Q444" s="100" t="n">
        <f aca="false">VLOOKUP($A444,LossChart!$A$3:$AB$105,15,0)-M444</f>
        <v>80</v>
      </c>
      <c r="R444" s="100" t="n">
        <f aca="false">VLOOKUP($A444,LossChart!$A$3:$AB$105,16,0)-N444</f>
        <v>482.474652711422</v>
      </c>
      <c r="S444" s="100" t="n">
        <f aca="false">VLOOKUP($A444,LossChart!$A$3:$AB$105,17,0)-O444</f>
        <v>1182.04425616921</v>
      </c>
    </row>
    <row r="445" customFormat="false" ht="15" hidden="false" customHeight="false" outlineLevel="0" collapsed="false">
      <c r="B445" s="96" t="s">
        <v>107</v>
      </c>
      <c r="C445" s="97" t="n">
        <v>0</v>
      </c>
      <c r="D445" s="0" t="n">
        <f aca="false">$C445*VLOOKUP($B445,FoodDB!$A$2:$I$1010,3,0)</f>
        <v>0</v>
      </c>
      <c r="E445" s="0" t="n">
        <f aca="false">$C445*VLOOKUP($B445,FoodDB!$A$2:$I$1010,4,0)</f>
        <v>0</v>
      </c>
      <c r="F445" s="0" t="n">
        <f aca="false">$C445*VLOOKUP($B445,FoodDB!$A$2:$I$1010,5,0)</f>
        <v>0</v>
      </c>
      <c r="G445" s="0" t="n">
        <f aca="false">$C445*VLOOKUP($B445,FoodDB!$A$2:$I$1010,6,0)</f>
        <v>0</v>
      </c>
      <c r="H445" s="0" t="n">
        <f aca="false">$C445*VLOOKUP($B445,FoodDB!$A$2:$I$1010,7,0)</f>
        <v>0</v>
      </c>
      <c r="I445" s="0" t="n">
        <f aca="false">$C445*VLOOKUP($B445,FoodDB!$A$2:$I$1010,8,0)</f>
        <v>0</v>
      </c>
      <c r="J445" s="0" t="n">
        <f aca="false">$C445*VLOOKUP($B445,FoodDB!$A$2:$I$1010,9,0)</f>
        <v>0</v>
      </c>
    </row>
    <row r="446" customFormat="false" ht="15" hidden="false" customHeight="false" outlineLevel="0" collapsed="false">
      <c r="B446" s="96" t="s">
        <v>107</v>
      </c>
      <c r="C446" s="97" t="n">
        <v>0</v>
      </c>
      <c r="D446" s="0" t="n">
        <f aca="false">$C446*VLOOKUP($B446,FoodDB!$A$2:$I$1010,3,0)</f>
        <v>0</v>
      </c>
      <c r="E446" s="0" t="n">
        <f aca="false">$C446*VLOOKUP($B446,FoodDB!$A$2:$I$1010,4,0)</f>
        <v>0</v>
      </c>
      <c r="F446" s="0" t="n">
        <f aca="false">$C446*VLOOKUP($B446,FoodDB!$A$2:$I$1010,5,0)</f>
        <v>0</v>
      </c>
      <c r="G446" s="0" t="n">
        <f aca="false">$C446*VLOOKUP($B446,FoodDB!$A$2:$I$1010,6,0)</f>
        <v>0</v>
      </c>
      <c r="H446" s="0" t="n">
        <f aca="false">$C446*VLOOKUP($B446,FoodDB!$A$2:$I$1010,7,0)</f>
        <v>0</v>
      </c>
      <c r="I446" s="0" t="n">
        <f aca="false">$C446*VLOOKUP($B446,FoodDB!$A$2:$I$1010,8,0)</f>
        <v>0</v>
      </c>
      <c r="J446" s="0" t="n">
        <f aca="false">$C446*VLOOKUP($B446,FoodDB!$A$2:$I$1010,9,0)</f>
        <v>0</v>
      </c>
    </row>
    <row r="447" customFormat="false" ht="15" hidden="false" customHeight="false" outlineLevel="0" collapsed="false">
      <c r="B447" s="96" t="s">
        <v>107</v>
      </c>
      <c r="C447" s="97" t="n">
        <v>0</v>
      </c>
      <c r="D447" s="0" t="n">
        <f aca="false">$C447*VLOOKUP($B447,FoodDB!$A$2:$I$1010,3,0)</f>
        <v>0</v>
      </c>
      <c r="E447" s="0" t="n">
        <f aca="false">$C447*VLOOKUP($B447,FoodDB!$A$2:$I$1010,4,0)</f>
        <v>0</v>
      </c>
      <c r="F447" s="0" t="n">
        <f aca="false">$C447*VLOOKUP($B447,FoodDB!$A$2:$I$1010,5,0)</f>
        <v>0</v>
      </c>
      <c r="G447" s="0" t="n">
        <f aca="false">$C447*VLOOKUP($B447,FoodDB!$A$2:$I$1010,6,0)</f>
        <v>0</v>
      </c>
      <c r="H447" s="0" t="n">
        <f aca="false">$C447*VLOOKUP($B447,FoodDB!$A$2:$I$1010,7,0)</f>
        <v>0</v>
      </c>
      <c r="I447" s="0" t="n">
        <f aca="false">$C447*VLOOKUP($B447,FoodDB!$A$2:$I$1010,8,0)</f>
        <v>0</v>
      </c>
      <c r="J447" s="0" t="n">
        <f aca="false">$C447*VLOOKUP($B447,FoodDB!$A$2:$I$1010,9,0)</f>
        <v>0</v>
      </c>
    </row>
    <row r="448" customFormat="false" ht="15" hidden="false" customHeight="false" outlineLevel="0" collapsed="false">
      <c r="B448" s="96" t="s">
        <v>107</v>
      </c>
      <c r="C448" s="97" t="n">
        <v>0</v>
      </c>
      <c r="D448" s="0" t="n">
        <f aca="false">$C448*VLOOKUP($B448,FoodDB!$A$2:$I$1010,3,0)</f>
        <v>0</v>
      </c>
      <c r="E448" s="0" t="n">
        <f aca="false">$C448*VLOOKUP($B448,FoodDB!$A$2:$I$1010,4,0)</f>
        <v>0</v>
      </c>
      <c r="F448" s="0" t="n">
        <f aca="false">$C448*VLOOKUP($B448,FoodDB!$A$2:$I$1010,5,0)</f>
        <v>0</v>
      </c>
      <c r="G448" s="0" t="n">
        <f aca="false">$C448*VLOOKUP($B448,FoodDB!$A$2:$I$1010,6,0)</f>
        <v>0</v>
      </c>
      <c r="H448" s="0" t="n">
        <f aca="false">$C448*VLOOKUP($B448,FoodDB!$A$2:$I$1010,7,0)</f>
        <v>0</v>
      </c>
      <c r="I448" s="0" t="n">
        <f aca="false">$C448*VLOOKUP($B448,FoodDB!$A$2:$I$1010,8,0)</f>
        <v>0</v>
      </c>
      <c r="J448" s="0" t="n">
        <f aca="false">$C448*VLOOKUP($B448,FoodDB!$A$2:$I$1010,9,0)</f>
        <v>0</v>
      </c>
    </row>
    <row r="449" customFormat="false" ht="15" hidden="false" customHeight="false" outlineLevel="0" collapsed="false">
      <c r="B449" s="96" t="s">
        <v>107</v>
      </c>
      <c r="C449" s="97" t="n">
        <v>0</v>
      </c>
      <c r="D449" s="0" t="n">
        <f aca="false">$C449*VLOOKUP($B449,FoodDB!$A$2:$I$1010,3,0)</f>
        <v>0</v>
      </c>
      <c r="E449" s="0" t="n">
        <f aca="false">$C449*VLOOKUP($B449,FoodDB!$A$2:$I$1010,4,0)</f>
        <v>0</v>
      </c>
      <c r="F449" s="0" t="n">
        <f aca="false">$C449*VLOOKUP($B449,FoodDB!$A$2:$I$1010,5,0)</f>
        <v>0</v>
      </c>
      <c r="G449" s="0" t="n">
        <f aca="false">$C449*VLOOKUP($B449,FoodDB!$A$2:$I$1010,6,0)</f>
        <v>0</v>
      </c>
      <c r="H449" s="0" t="n">
        <f aca="false">$C449*VLOOKUP($B449,FoodDB!$A$2:$I$1010,7,0)</f>
        <v>0</v>
      </c>
      <c r="I449" s="0" t="n">
        <f aca="false">$C449*VLOOKUP($B449,FoodDB!$A$2:$I$1010,8,0)</f>
        <v>0</v>
      </c>
      <c r="J449" s="0" t="n">
        <f aca="false">$C449*VLOOKUP($B449,FoodDB!$A$2:$I$1010,9,0)</f>
        <v>0</v>
      </c>
    </row>
    <row r="450" customFormat="false" ht="15" hidden="false" customHeight="false" outlineLevel="0" collapsed="false">
      <c r="B450" s="96" t="s">
        <v>107</v>
      </c>
      <c r="C450" s="97" t="n">
        <v>0</v>
      </c>
      <c r="D450" s="0" t="n">
        <f aca="false">$C450*VLOOKUP($B450,FoodDB!$A$2:$I$1010,3,0)</f>
        <v>0</v>
      </c>
      <c r="E450" s="0" t="n">
        <f aca="false">$C450*VLOOKUP($B450,FoodDB!$A$2:$I$1010,4,0)</f>
        <v>0</v>
      </c>
      <c r="F450" s="0" t="n">
        <f aca="false">$C450*VLOOKUP($B450,FoodDB!$A$2:$I$1010,5,0)</f>
        <v>0</v>
      </c>
      <c r="G450" s="0" t="n">
        <f aca="false">$C450*VLOOKUP($B450,FoodDB!$A$2:$I$1010,6,0)</f>
        <v>0</v>
      </c>
      <c r="H450" s="0" t="n">
        <f aca="false">$C450*VLOOKUP($B450,FoodDB!$A$2:$I$1010,7,0)</f>
        <v>0</v>
      </c>
      <c r="I450" s="0" t="n">
        <f aca="false">$C450*VLOOKUP($B450,FoodDB!$A$2:$I$1010,8,0)</f>
        <v>0</v>
      </c>
      <c r="J450" s="0" t="n">
        <f aca="false">$C450*VLOOKUP($B450,FoodDB!$A$2:$I$1010,9,0)</f>
        <v>0</v>
      </c>
    </row>
    <row r="451" customFormat="false" ht="15" hidden="false" customHeight="false" outlineLevel="0" collapsed="false">
      <c r="A451" s="0" t="s">
        <v>97</v>
      </c>
      <c r="G451" s="0" t="n">
        <f aca="false">SUM(G444:G450)</f>
        <v>0</v>
      </c>
      <c r="H451" s="0" t="n">
        <f aca="false">SUM(H444:H450)</f>
        <v>0</v>
      </c>
      <c r="I451" s="0" t="n">
        <f aca="false">SUM(I444:I450)</f>
        <v>0</v>
      </c>
      <c r="J451" s="0" t="n">
        <f aca="false">SUM(G451:I451)</f>
        <v>0</v>
      </c>
    </row>
    <row r="452" customFormat="false" ht="15" hidden="false" customHeight="false" outlineLevel="0" collapsed="false">
      <c r="A452" s="0" t="s">
        <v>101</v>
      </c>
      <c r="B452" s="0" t="s">
        <v>102</v>
      </c>
      <c r="E452" s="100"/>
      <c r="F452" s="100"/>
      <c r="G452" s="100" t="n">
        <f aca="false">VLOOKUP($A444,LossChart!$A$3:$AB$105,14,0)</f>
        <v>619.569603457787</v>
      </c>
      <c r="H452" s="100" t="n">
        <f aca="false">VLOOKUP($A444,LossChart!$A$3:$AB$105,15,0)</f>
        <v>80</v>
      </c>
      <c r="I452" s="100" t="n">
        <f aca="false">VLOOKUP($A444,LossChart!$A$3:$AB$105,16,0)</f>
        <v>482.474652711422</v>
      </c>
      <c r="J452" s="100" t="n">
        <f aca="false">VLOOKUP($A444,LossChart!$A$3:$AB$105,17,0)</f>
        <v>1182.04425616921</v>
      </c>
      <c r="K452" s="100"/>
    </row>
    <row r="453" customFormat="false" ht="15" hidden="false" customHeight="false" outlineLevel="0" collapsed="false">
      <c r="A453" s="0" t="s">
        <v>103</v>
      </c>
      <c r="G453" s="0" t="n">
        <f aca="false">G452-G451</f>
        <v>619.569603457787</v>
      </c>
      <c r="H453" s="0" t="n">
        <f aca="false">H452-H451</f>
        <v>80</v>
      </c>
      <c r="I453" s="0" t="n">
        <f aca="false">I452-I451</f>
        <v>482.474652711422</v>
      </c>
      <c r="J453" s="0" t="n">
        <f aca="false">J452-J451</f>
        <v>1182.04425616921</v>
      </c>
    </row>
    <row r="455" customFormat="false" ht="60" hidden="false" customHeight="false" outlineLevel="0" collapsed="false">
      <c r="A455" s="21" t="s">
        <v>63</v>
      </c>
      <c r="B455" s="21" t="s">
        <v>92</v>
      </c>
      <c r="C455" s="21" t="s">
        <v>93</v>
      </c>
      <c r="D455" s="94" t="str">
        <f aca="false">FoodDB!$C$1</f>
        <v>Fat
(g)</v>
      </c>
      <c r="E455" s="94" t="str">
        <f aca="false">FoodDB!$D$1</f>
        <v>Carbs
(g)</v>
      </c>
      <c r="F455" s="94" t="str">
        <f aca="false">FoodDB!$E$1</f>
        <v>Protein
(g)</v>
      </c>
      <c r="G455" s="94" t="str">
        <f aca="false">FoodDB!$F$1</f>
        <v>Fat
(Cal)</v>
      </c>
      <c r="H455" s="94" t="str">
        <f aca="false">FoodDB!$G$1</f>
        <v>Carb
(Cal)</v>
      </c>
      <c r="I455" s="94" t="str">
        <f aca="false">FoodDB!$H$1</f>
        <v>Protein
(Cal)</v>
      </c>
      <c r="J455" s="94" t="str">
        <f aca="false">FoodDB!$I$1</f>
        <v>Total
Calories</v>
      </c>
      <c r="K455" s="94"/>
      <c r="L455" s="94" t="s">
        <v>109</v>
      </c>
      <c r="M455" s="94" t="s">
        <v>110</v>
      </c>
      <c r="N455" s="94" t="s">
        <v>111</v>
      </c>
      <c r="O455" s="94" t="s">
        <v>112</v>
      </c>
      <c r="P455" s="94" t="s">
        <v>117</v>
      </c>
      <c r="Q455" s="94" t="s">
        <v>118</v>
      </c>
      <c r="R455" s="94" t="s">
        <v>119</v>
      </c>
      <c r="S455" s="94" t="s">
        <v>120</v>
      </c>
    </row>
    <row r="456" customFormat="false" ht="15" hidden="false" customHeight="false" outlineLevel="0" collapsed="false">
      <c r="A456" s="95" t="n">
        <f aca="false">A444+1</f>
        <v>43032</v>
      </c>
      <c r="B456" s="96" t="s">
        <v>107</v>
      </c>
      <c r="C456" s="97" t="n">
        <v>0</v>
      </c>
      <c r="D456" s="0" t="n">
        <f aca="false">$C456*VLOOKUP($B456,FoodDB!$A$2:$I$1010,3,0)</f>
        <v>0</v>
      </c>
      <c r="E456" s="0" t="n">
        <f aca="false">$C456*VLOOKUP($B456,FoodDB!$A$2:$I$1010,4,0)</f>
        <v>0</v>
      </c>
      <c r="F456" s="0" t="n">
        <f aca="false">$C456*VLOOKUP($B456,FoodDB!$A$2:$I$1010,5,0)</f>
        <v>0</v>
      </c>
      <c r="G456" s="0" t="n">
        <f aca="false">$C456*VLOOKUP($B456,FoodDB!$A$2:$I$1010,6,0)</f>
        <v>0</v>
      </c>
      <c r="H456" s="0" t="n">
        <f aca="false">$C456*VLOOKUP($B456,FoodDB!$A$2:$I$1010,7,0)</f>
        <v>0</v>
      </c>
      <c r="I456" s="0" t="n">
        <f aca="false">$C456*VLOOKUP($B456,FoodDB!$A$2:$I$1010,8,0)</f>
        <v>0</v>
      </c>
      <c r="J456" s="0" t="n">
        <f aca="false">$C456*VLOOKUP($B456,FoodDB!$A$2:$I$1010,9,0)</f>
        <v>0</v>
      </c>
      <c r="L456" s="0" t="n">
        <f aca="false">SUM(G456:G462)</f>
        <v>0</v>
      </c>
      <c r="M456" s="0" t="n">
        <f aca="false">SUM(H456:H462)</f>
        <v>0</v>
      </c>
      <c r="N456" s="0" t="n">
        <f aca="false">SUM(I456:I462)</f>
        <v>0</v>
      </c>
      <c r="O456" s="0" t="n">
        <f aca="false">SUM(L456:N456)</f>
        <v>0</v>
      </c>
      <c r="P456" s="100" t="n">
        <f aca="false">VLOOKUP($A456,LossChart!$A$3:$AB$105,14,0)-L456</f>
        <v>625.716714988514</v>
      </c>
      <c r="Q456" s="100" t="n">
        <f aca="false">VLOOKUP($A456,LossChart!$A$3:$AB$105,15,0)-M456</f>
        <v>80</v>
      </c>
      <c r="R456" s="100" t="n">
        <f aca="false">VLOOKUP($A456,LossChart!$A$3:$AB$105,16,0)-N456</f>
        <v>482.474652711422</v>
      </c>
      <c r="S456" s="100" t="n">
        <f aca="false">VLOOKUP($A456,LossChart!$A$3:$AB$105,17,0)-O456</f>
        <v>1188.19136769994</v>
      </c>
    </row>
    <row r="457" customFormat="false" ht="15" hidden="false" customHeight="false" outlineLevel="0" collapsed="false">
      <c r="B457" s="96" t="s">
        <v>107</v>
      </c>
      <c r="C457" s="97" t="n">
        <v>0</v>
      </c>
      <c r="D457" s="0" t="n">
        <f aca="false">$C457*VLOOKUP($B457,FoodDB!$A$2:$I$1010,3,0)</f>
        <v>0</v>
      </c>
      <c r="E457" s="0" t="n">
        <f aca="false">$C457*VLOOKUP($B457,FoodDB!$A$2:$I$1010,4,0)</f>
        <v>0</v>
      </c>
      <c r="F457" s="0" t="n">
        <f aca="false">$C457*VLOOKUP($B457,FoodDB!$A$2:$I$1010,5,0)</f>
        <v>0</v>
      </c>
      <c r="G457" s="0" t="n">
        <f aca="false">$C457*VLOOKUP($B457,FoodDB!$A$2:$I$1010,6,0)</f>
        <v>0</v>
      </c>
      <c r="H457" s="0" t="n">
        <f aca="false">$C457*VLOOKUP($B457,FoodDB!$A$2:$I$1010,7,0)</f>
        <v>0</v>
      </c>
      <c r="I457" s="0" t="n">
        <f aca="false">$C457*VLOOKUP($B457,FoodDB!$A$2:$I$1010,8,0)</f>
        <v>0</v>
      </c>
      <c r="J457" s="0" t="n">
        <f aca="false">$C457*VLOOKUP($B457,FoodDB!$A$2:$I$1010,9,0)</f>
        <v>0</v>
      </c>
    </row>
    <row r="458" customFormat="false" ht="15" hidden="false" customHeight="false" outlineLevel="0" collapsed="false">
      <c r="B458" s="96" t="s">
        <v>107</v>
      </c>
      <c r="C458" s="97" t="n">
        <v>0</v>
      </c>
      <c r="D458" s="0" t="n">
        <f aca="false">$C458*VLOOKUP($B458,FoodDB!$A$2:$I$1010,3,0)</f>
        <v>0</v>
      </c>
      <c r="E458" s="0" t="n">
        <f aca="false">$C458*VLOOKUP($B458,FoodDB!$A$2:$I$1010,4,0)</f>
        <v>0</v>
      </c>
      <c r="F458" s="0" t="n">
        <f aca="false">$C458*VLOOKUP($B458,FoodDB!$A$2:$I$1010,5,0)</f>
        <v>0</v>
      </c>
      <c r="G458" s="0" t="n">
        <f aca="false">$C458*VLOOKUP($B458,FoodDB!$A$2:$I$1010,6,0)</f>
        <v>0</v>
      </c>
      <c r="H458" s="0" t="n">
        <f aca="false">$C458*VLOOKUP($B458,FoodDB!$A$2:$I$1010,7,0)</f>
        <v>0</v>
      </c>
      <c r="I458" s="0" t="n">
        <f aca="false">$C458*VLOOKUP($B458,FoodDB!$A$2:$I$1010,8,0)</f>
        <v>0</v>
      </c>
      <c r="J458" s="0" t="n">
        <f aca="false">$C458*VLOOKUP($B458,FoodDB!$A$2:$I$1010,9,0)</f>
        <v>0</v>
      </c>
    </row>
    <row r="459" customFormat="false" ht="15" hidden="false" customHeight="false" outlineLevel="0" collapsed="false">
      <c r="B459" s="96" t="s">
        <v>107</v>
      </c>
      <c r="C459" s="97" t="n">
        <v>0</v>
      </c>
      <c r="D459" s="0" t="n">
        <f aca="false">$C459*VLOOKUP($B459,FoodDB!$A$2:$I$1010,3,0)</f>
        <v>0</v>
      </c>
      <c r="E459" s="0" t="n">
        <f aca="false">$C459*VLOOKUP($B459,FoodDB!$A$2:$I$1010,4,0)</f>
        <v>0</v>
      </c>
      <c r="F459" s="0" t="n">
        <f aca="false">$C459*VLOOKUP($B459,FoodDB!$A$2:$I$1010,5,0)</f>
        <v>0</v>
      </c>
      <c r="G459" s="0" t="n">
        <f aca="false">$C459*VLOOKUP($B459,FoodDB!$A$2:$I$1010,6,0)</f>
        <v>0</v>
      </c>
      <c r="H459" s="0" t="n">
        <f aca="false">$C459*VLOOKUP($B459,FoodDB!$A$2:$I$1010,7,0)</f>
        <v>0</v>
      </c>
      <c r="I459" s="0" t="n">
        <f aca="false">$C459*VLOOKUP($B459,FoodDB!$A$2:$I$1010,8,0)</f>
        <v>0</v>
      </c>
      <c r="J459" s="0" t="n">
        <f aca="false">$C459*VLOOKUP($B459,FoodDB!$A$2:$I$1010,9,0)</f>
        <v>0</v>
      </c>
    </row>
    <row r="460" customFormat="false" ht="15" hidden="false" customHeight="false" outlineLevel="0" collapsed="false">
      <c r="B460" s="96" t="s">
        <v>107</v>
      </c>
      <c r="C460" s="97" t="n">
        <v>0</v>
      </c>
      <c r="D460" s="0" t="n">
        <f aca="false">$C460*VLOOKUP($B460,FoodDB!$A$2:$I$1010,3,0)</f>
        <v>0</v>
      </c>
      <c r="E460" s="0" t="n">
        <f aca="false">$C460*VLOOKUP($B460,FoodDB!$A$2:$I$1010,4,0)</f>
        <v>0</v>
      </c>
      <c r="F460" s="0" t="n">
        <f aca="false">$C460*VLOOKUP($B460,FoodDB!$A$2:$I$1010,5,0)</f>
        <v>0</v>
      </c>
      <c r="G460" s="0" t="n">
        <f aca="false">$C460*VLOOKUP($B460,FoodDB!$A$2:$I$1010,6,0)</f>
        <v>0</v>
      </c>
      <c r="H460" s="0" t="n">
        <f aca="false">$C460*VLOOKUP($B460,FoodDB!$A$2:$I$1010,7,0)</f>
        <v>0</v>
      </c>
      <c r="I460" s="0" t="n">
        <f aca="false">$C460*VLOOKUP($B460,FoodDB!$A$2:$I$1010,8,0)</f>
        <v>0</v>
      </c>
      <c r="J460" s="0" t="n">
        <f aca="false">$C460*VLOOKUP($B460,FoodDB!$A$2:$I$1010,9,0)</f>
        <v>0</v>
      </c>
    </row>
    <row r="461" customFormat="false" ht="15" hidden="false" customHeight="false" outlineLevel="0" collapsed="false">
      <c r="B461" s="96" t="s">
        <v>107</v>
      </c>
      <c r="C461" s="97" t="n">
        <v>0</v>
      </c>
      <c r="D461" s="0" t="n">
        <f aca="false">$C461*VLOOKUP($B461,FoodDB!$A$2:$I$1010,3,0)</f>
        <v>0</v>
      </c>
      <c r="E461" s="0" t="n">
        <f aca="false">$C461*VLOOKUP($B461,FoodDB!$A$2:$I$1010,4,0)</f>
        <v>0</v>
      </c>
      <c r="F461" s="0" t="n">
        <f aca="false">$C461*VLOOKUP($B461,FoodDB!$A$2:$I$1010,5,0)</f>
        <v>0</v>
      </c>
      <c r="G461" s="0" t="n">
        <f aca="false">$C461*VLOOKUP($B461,FoodDB!$A$2:$I$1010,6,0)</f>
        <v>0</v>
      </c>
      <c r="H461" s="0" t="n">
        <f aca="false">$C461*VLOOKUP($B461,FoodDB!$A$2:$I$1010,7,0)</f>
        <v>0</v>
      </c>
      <c r="I461" s="0" t="n">
        <f aca="false">$C461*VLOOKUP($B461,FoodDB!$A$2:$I$1010,8,0)</f>
        <v>0</v>
      </c>
      <c r="J461" s="0" t="n">
        <f aca="false">$C461*VLOOKUP($B461,FoodDB!$A$2:$I$1010,9,0)</f>
        <v>0</v>
      </c>
    </row>
    <row r="462" customFormat="false" ht="15" hidden="false" customHeight="false" outlineLevel="0" collapsed="false">
      <c r="B462" s="96" t="s">
        <v>107</v>
      </c>
      <c r="C462" s="97" t="n">
        <v>0</v>
      </c>
      <c r="D462" s="0" t="n">
        <f aca="false">$C462*VLOOKUP($B462,FoodDB!$A$2:$I$1010,3,0)</f>
        <v>0</v>
      </c>
      <c r="E462" s="0" t="n">
        <f aca="false">$C462*VLOOKUP($B462,FoodDB!$A$2:$I$1010,4,0)</f>
        <v>0</v>
      </c>
      <c r="F462" s="0" t="n">
        <f aca="false">$C462*VLOOKUP($B462,FoodDB!$A$2:$I$1010,5,0)</f>
        <v>0</v>
      </c>
      <c r="G462" s="0" t="n">
        <f aca="false">$C462*VLOOKUP($B462,FoodDB!$A$2:$I$1010,6,0)</f>
        <v>0</v>
      </c>
      <c r="H462" s="0" t="n">
        <f aca="false">$C462*VLOOKUP($B462,FoodDB!$A$2:$I$1010,7,0)</f>
        <v>0</v>
      </c>
      <c r="I462" s="0" t="n">
        <f aca="false">$C462*VLOOKUP($B462,FoodDB!$A$2:$I$1010,8,0)</f>
        <v>0</v>
      </c>
      <c r="J462" s="0" t="n">
        <f aca="false">$C462*VLOOKUP($B462,FoodDB!$A$2:$I$1010,9,0)</f>
        <v>0</v>
      </c>
    </row>
    <row r="463" customFormat="false" ht="15" hidden="false" customHeight="false" outlineLevel="0" collapsed="false">
      <c r="A463" s="0" t="s">
        <v>97</v>
      </c>
      <c r="G463" s="0" t="n">
        <f aca="false">SUM(G456:G462)</f>
        <v>0</v>
      </c>
      <c r="H463" s="0" t="n">
        <f aca="false">SUM(H456:H462)</f>
        <v>0</v>
      </c>
      <c r="I463" s="0" t="n">
        <f aca="false">SUM(I456:I462)</f>
        <v>0</v>
      </c>
      <c r="J463" s="0" t="n">
        <f aca="false">SUM(G463:I463)</f>
        <v>0</v>
      </c>
    </row>
    <row r="464" customFormat="false" ht="15" hidden="false" customHeight="false" outlineLevel="0" collapsed="false">
      <c r="A464" s="0" t="s">
        <v>101</v>
      </c>
      <c r="B464" s="0" t="s">
        <v>102</v>
      </c>
      <c r="E464" s="100"/>
      <c r="F464" s="100"/>
      <c r="G464" s="100" t="n">
        <f aca="false">VLOOKUP($A456,LossChart!$A$3:$AB$105,14,0)</f>
        <v>625.716714988514</v>
      </c>
      <c r="H464" s="100" t="n">
        <f aca="false">VLOOKUP($A456,LossChart!$A$3:$AB$105,15,0)</f>
        <v>80</v>
      </c>
      <c r="I464" s="100" t="n">
        <f aca="false">VLOOKUP($A456,LossChart!$A$3:$AB$105,16,0)</f>
        <v>482.474652711422</v>
      </c>
      <c r="J464" s="100" t="n">
        <f aca="false">VLOOKUP($A456,LossChart!$A$3:$AB$105,17,0)</f>
        <v>1188.19136769994</v>
      </c>
      <c r="K464" s="100"/>
    </row>
    <row r="465" customFormat="false" ht="15" hidden="false" customHeight="false" outlineLevel="0" collapsed="false">
      <c r="A465" s="0" t="s">
        <v>103</v>
      </c>
      <c r="G465" s="0" t="n">
        <f aca="false">G464-G463</f>
        <v>625.716714988514</v>
      </c>
      <c r="H465" s="0" t="n">
        <f aca="false">H464-H463</f>
        <v>80</v>
      </c>
      <c r="I465" s="0" t="n">
        <f aca="false">I464-I463</f>
        <v>482.474652711422</v>
      </c>
      <c r="J465" s="0" t="n">
        <f aca="false">J464-J463</f>
        <v>1188.19136769994</v>
      </c>
    </row>
    <row r="467" customFormat="false" ht="60" hidden="false" customHeight="false" outlineLevel="0" collapsed="false">
      <c r="A467" s="21" t="s">
        <v>63</v>
      </c>
      <c r="B467" s="21" t="s">
        <v>92</v>
      </c>
      <c r="C467" s="21" t="s">
        <v>93</v>
      </c>
      <c r="D467" s="94" t="str">
        <f aca="false">FoodDB!$C$1</f>
        <v>Fat
(g)</v>
      </c>
      <c r="E467" s="94" t="str">
        <f aca="false">FoodDB!$D$1</f>
        <v>Carbs
(g)</v>
      </c>
      <c r="F467" s="94" t="str">
        <f aca="false">FoodDB!$E$1</f>
        <v>Protein
(g)</v>
      </c>
      <c r="G467" s="94" t="str">
        <f aca="false">FoodDB!$F$1</f>
        <v>Fat
(Cal)</v>
      </c>
      <c r="H467" s="94" t="str">
        <f aca="false">FoodDB!$G$1</f>
        <v>Carb
(Cal)</v>
      </c>
      <c r="I467" s="94" t="str">
        <f aca="false">FoodDB!$H$1</f>
        <v>Protein
(Cal)</v>
      </c>
      <c r="J467" s="94" t="str">
        <f aca="false">FoodDB!$I$1</f>
        <v>Total
Calories</v>
      </c>
      <c r="K467" s="94"/>
      <c r="L467" s="94" t="s">
        <v>109</v>
      </c>
      <c r="M467" s="94" t="s">
        <v>110</v>
      </c>
      <c r="N467" s="94" t="s">
        <v>111</v>
      </c>
      <c r="O467" s="94" t="s">
        <v>112</v>
      </c>
      <c r="P467" s="94" t="s">
        <v>117</v>
      </c>
      <c r="Q467" s="94" t="s">
        <v>118</v>
      </c>
      <c r="R467" s="94" t="s">
        <v>119</v>
      </c>
      <c r="S467" s="94" t="s">
        <v>120</v>
      </c>
    </row>
    <row r="468" customFormat="false" ht="15" hidden="false" customHeight="false" outlineLevel="0" collapsed="false">
      <c r="A468" s="95" t="n">
        <f aca="false">A456+1</f>
        <v>43033</v>
      </c>
      <c r="B468" s="96" t="s">
        <v>107</v>
      </c>
      <c r="C468" s="97" t="n">
        <v>0</v>
      </c>
      <c r="D468" s="0" t="n">
        <f aca="false">$C468*VLOOKUP($B468,FoodDB!$A$2:$I$1010,3,0)</f>
        <v>0</v>
      </c>
      <c r="E468" s="0" t="n">
        <f aca="false">$C468*VLOOKUP($B468,FoodDB!$A$2:$I$1010,4,0)</f>
        <v>0</v>
      </c>
      <c r="F468" s="0" t="n">
        <f aca="false">$C468*VLOOKUP($B468,FoodDB!$A$2:$I$1010,5,0)</f>
        <v>0</v>
      </c>
      <c r="G468" s="0" t="n">
        <f aca="false">$C468*VLOOKUP($B468,FoodDB!$A$2:$I$1010,6,0)</f>
        <v>0</v>
      </c>
      <c r="H468" s="0" t="n">
        <f aca="false">$C468*VLOOKUP($B468,FoodDB!$A$2:$I$1010,7,0)</f>
        <v>0</v>
      </c>
      <c r="I468" s="0" t="n">
        <f aca="false">$C468*VLOOKUP($B468,FoodDB!$A$2:$I$1010,8,0)</f>
        <v>0</v>
      </c>
      <c r="J468" s="0" t="n">
        <f aca="false">$C468*VLOOKUP($B468,FoodDB!$A$2:$I$1010,9,0)</f>
        <v>0</v>
      </c>
      <c r="L468" s="0" t="n">
        <f aca="false">SUM(G468:G474)</f>
        <v>0</v>
      </c>
      <c r="M468" s="0" t="n">
        <f aca="false">SUM(H468:H474)</f>
        <v>0</v>
      </c>
      <c r="N468" s="0" t="n">
        <f aca="false">SUM(I468:I474)</f>
        <v>0</v>
      </c>
      <c r="O468" s="0" t="n">
        <f aca="false">SUM(L468:N468)</f>
        <v>0</v>
      </c>
      <c r="P468" s="100" t="n">
        <f aca="false">VLOOKUP($A468,LossChart!$A$3:$AB$105,14,0)-L468</f>
        <v>631.809380674256</v>
      </c>
      <c r="Q468" s="100" t="n">
        <f aca="false">VLOOKUP($A468,LossChart!$A$3:$AB$105,15,0)-M468</f>
        <v>80</v>
      </c>
      <c r="R468" s="100" t="n">
        <f aca="false">VLOOKUP($A468,LossChart!$A$3:$AB$105,16,0)-N468</f>
        <v>482.474652711422</v>
      </c>
      <c r="S468" s="100" t="n">
        <f aca="false">VLOOKUP($A468,LossChart!$A$3:$AB$105,17,0)-O468</f>
        <v>1194.28403338568</v>
      </c>
    </row>
    <row r="469" customFormat="false" ht="15" hidden="false" customHeight="false" outlineLevel="0" collapsed="false">
      <c r="B469" s="96" t="s">
        <v>107</v>
      </c>
      <c r="C469" s="97" t="n">
        <v>0</v>
      </c>
      <c r="D469" s="0" t="n">
        <f aca="false">$C469*VLOOKUP($B469,FoodDB!$A$2:$I$1010,3,0)</f>
        <v>0</v>
      </c>
      <c r="E469" s="0" t="n">
        <f aca="false">$C469*VLOOKUP($B469,FoodDB!$A$2:$I$1010,4,0)</f>
        <v>0</v>
      </c>
      <c r="F469" s="0" t="n">
        <f aca="false">$C469*VLOOKUP($B469,FoodDB!$A$2:$I$1010,5,0)</f>
        <v>0</v>
      </c>
      <c r="G469" s="0" t="n">
        <f aca="false">$C469*VLOOKUP($B469,FoodDB!$A$2:$I$1010,6,0)</f>
        <v>0</v>
      </c>
      <c r="H469" s="0" t="n">
        <f aca="false">$C469*VLOOKUP($B469,FoodDB!$A$2:$I$1010,7,0)</f>
        <v>0</v>
      </c>
      <c r="I469" s="0" t="n">
        <f aca="false">$C469*VLOOKUP($B469,FoodDB!$A$2:$I$1010,8,0)</f>
        <v>0</v>
      </c>
      <c r="J469" s="0" t="n">
        <f aca="false">$C469*VLOOKUP($B469,FoodDB!$A$2:$I$1010,9,0)</f>
        <v>0</v>
      </c>
    </row>
    <row r="470" customFormat="false" ht="15" hidden="false" customHeight="false" outlineLevel="0" collapsed="false">
      <c r="B470" s="96" t="s">
        <v>107</v>
      </c>
      <c r="C470" s="97" t="n">
        <v>0</v>
      </c>
      <c r="D470" s="0" t="n">
        <f aca="false">$C470*VLOOKUP($B470,FoodDB!$A$2:$I$1010,3,0)</f>
        <v>0</v>
      </c>
      <c r="E470" s="0" t="n">
        <f aca="false">$C470*VLOOKUP($B470,FoodDB!$A$2:$I$1010,4,0)</f>
        <v>0</v>
      </c>
      <c r="F470" s="0" t="n">
        <f aca="false">$C470*VLOOKUP($B470,FoodDB!$A$2:$I$1010,5,0)</f>
        <v>0</v>
      </c>
      <c r="G470" s="0" t="n">
        <f aca="false">$C470*VLOOKUP($B470,FoodDB!$A$2:$I$1010,6,0)</f>
        <v>0</v>
      </c>
      <c r="H470" s="0" t="n">
        <f aca="false">$C470*VLOOKUP($B470,FoodDB!$A$2:$I$1010,7,0)</f>
        <v>0</v>
      </c>
      <c r="I470" s="0" t="n">
        <f aca="false">$C470*VLOOKUP($B470,FoodDB!$A$2:$I$1010,8,0)</f>
        <v>0</v>
      </c>
      <c r="J470" s="0" t="n">
        <f aca="false">$C470*VLOOKUP($B470,FoodDB!$A$2:$I$1010,9,0)</f>
        <v>0</v>
      </c>
    </row>
    <row r="471" customFormat="false" ht="15" hidden="false" customHeight="false" outlineLevel="0" collapsed="false">
      <c r="B471" s="96" t="s">
        <v>107</v>
      </c>
      <c r="C471" s="97" t="n">
        <v>0</v>
      </c>
      <c r="D471" s="0" t="n">
        <f aca="false">$C471*VLOOKUP($B471,FoodDB!$A$2:$I$1010,3,0)</f>
        <v>0</v>
      </c>
      <c r="E471" s="0" t="n">
        <f aca="false">$C471*VLOOKUP($B471,FoodDB!$A$2:$I$1010,4,0)</f>
        <v>0</v>
      </c>
      <c r="F471" s="0" t="n">
        <f aca="false">$C471*VLOOKUP($B471,FoodDB!$A$2:$I$1010,5,0)</f>
        <v>0</v>
      </c>
      <c r="G471" s="0" t="n">
        <f aca="false">$C471*VLOOKUP($B471,FoodDB!$A$2:$I$1010,6,0)</f>
        <v>0</v>
      </c>
      <c r="H471" s="0" t="n">
        <f aca="false">$C471*VLOOKUP($B471,FoodDB!$A$2:$I$1010,7,0)</f>
        <v>0</v>
      </c>
      <c r="I471" s="0" t="n">
        <f aca="false">$C471*VLOOKUP($B471,FoodDB!$A$2:$I$1010,8,0)</f>
        <v>0</v>
      </c>
      <c r="J471" s="0" t="n">
        <f aca="false">$C471*VLOOKUP($B471,FoodDB!$A$2:$I$1010,9,0)</f>
        <v>0</v>
      </c>
    </row>
    <row r="472" customFormat="false" ht="15" hidden="false" customHeight="false" outlineLevel="0" collapsed="false">
      <c r="B472" s="96" t="s">
        <v>107</v>
      </c>
      <c r="C472" s="97" t="n">
        <v>0</v>
      </c>
      <c r="D472" s="0" t="n">
        <f aca="false">$C472*VLOOKUP($B472,FoodDB!$A$2:$I$1010,3,0)</f>
        <v>0</v>
      </c>
      <c r="E472" s="0" t="n">
        <f aca="false">$C472*VLOOKUP($B472,FoodDB!$A$2:$I$1010,4,0)</f>
        <v>0</v>
      </c>
      <c r="F472" s="0" t="n">
        <f aca="false">$C472*VLOOKUP($B472,FoodDB!$A$2:$I$1010,5,0)</f>
        <v>0</v>
      </c>
      <c r="G472" s="0" t="n">
        <f aca="false">$C472*VLOOKUP($B472,FoodDB!$A$2:$I$1010,6,0)</f>
        <v>0</v>
      </c>
      <c r="H472" s="0" t="n">
        <f aca="false">$C472*VLOOKUP($B472,FoodDB!$A$2:$I$1010,7,0)</f>
        <v>0</v>
      </c>
      <c r="I472" s="0" t="n">
        <f aca="false">$C472*VLOOKUP($B472,FoodDB!$A$2:$I$1010,8,0)</f>
        <v>0</v>
      </c>
      <c r="J472" s="0" t="n">
        <f aca="false">$C472*VLOOKUP($B472,FoodDB!$A$2:$I$1010,9,0)</f>
        <v>0</v>
      </c>
    </row>
    <row r="473" customFormat="false" ht="15" hidden="false" customHeight="false" outlineLevel="0" collapsed="false">
      <c r="B473" s="96" t="s">
        <v>107</v>
      </c>
      <c r="C473" s="97" t="n">
        <v>0</v>
      </c>
      <c r="D473" s="0" t="n">
        <f aca="false">$C473*VLOOKUP($B473,FoodDB!$A$2:$I$1010,3,0)</f>
        <v>0</v>
      </c>
      <c r="E473" s="0" t="n">
        <f aca="false">$C473*VLOOKUP($B473,FoodDB!$A$2:$I$1010,4,0)</f>
        <v>0</v>
      </c>
      <c r="F473" s="0" t="n">
        <f aca="false">$C473*VLOOKUP($B473,FoodDB!$A$2:$I$1010,5,0)</f>
        <v>0</v>
      </c>
      <c r="G473" s="0" t="n">
        <f aca="false">$C473*VLOOKUP($B473,FoodDB!$A$2:$I$1010,6,0)</f>
        <v>0</v>
      </c>
      <c r="H473" s="0" t="n">
        <f aca="false">$C473*VLOOKUP($B473,FoodDB!$A$2:$I$1010,7,0)</f>
        <v>0</v>
      </c>
      <c r="I473" s="0" t="n">
        <f aca="false">$C473*VLOOKUP($B473,FoodDB!$A$2:$I$1010,8,0)</f>
        <v>0</v>
      </c>
      <c r="J473" s="0" t="n">
        <f aca="false">$C473*VLOOKUP($B473,FoodDB!$A$2:$I$1010,9,0)</f>
        <v>0</v>
      </c>
    </row>
    <row r="474" customFormat="false" ht="15" hidden="false" customHeight="false" outlineLevel="0" collapsed="false">
      <c r="B474" s="96" t="s">
        <v>107</v>
      </c>
      <c r="C474" s="97" t="n">
        <v>0</v>
      </c>
      <c r="D474" s="0" t="n">
        <f aca="false">$C474*VLOOKUP($B474,FoodDB!$A$2:$I$1010,3,0)</f>
        <v>0</v>
      </c>
      <c r="E474" s="0" t="n">
        <f aca="false">$C474*VLOOKUP($B474,FoodDB!$A$2:$I$1010,4,0)</f>
        <v>0</v>
      </c>
      <c r="F474" s="0" t="n">
        <f aca="false">$C474*VLOOKUP($B474,FoodDB!$A$2:$I$1010,5,0)</f>
        <v>0</v>
      </c>
      <c r="G474" s="0" t="n">
        <f aca="false">$C474*VLOOKUP($B474,FoodDB!$A$2:$I$1010,6,0)</f>
        <v>0</v>
      </c>
      <c r="H474" s="0" t="n">
        <f aca="false">$C474*VLOOKUP($B474,FoodDB!$A$2:$I$1010,7,0)</f>
        <v>0</v>
      </c>
      <c r="I474" s="0" t="n">
        <f aca="false">$C474*VLOOKUP($B474,FoodDB!$A$2:$I$1010,8,0)</f>
        <v>0</v>
      </c>
      <c r="J474" s="0" t="n">
        <f aca="false">$C474*VLOOKUP($B474,FoodDB!$A$2:$I$1010,9,0)</f>
        <v>0</v>
      </c>
    </row>
    <row r="475" customFormat="false" ht="15" hidden="false" customHeight="false" outlineLevel="0" collapsed="false">
      <c r="A475" s="0" t="s">
        <v>97</v>
      </c>
      <c r="G475" s="0" t="n">
        <f aca="false">SUM(G468:G474)</f>
        <v>0</v>
      </c>
      <c r="H475" s="0" t="n">
        <f aca="false">SUM(H468:H474)</f>
        <v>0</v>
      </c>
      <c r="I475" s="0" t="n">
        <f aca="false">SUM(I468:I474)</f>
        <v>0</v>
      </c>
      <c r="J475" s="0" t="n">
        <f aca="false">SUM(G475:I475)</f>
        <v>0</v>
      </c>
    </row>
    <row r="476" customFormat="false" ht="15" hidden="false" customHeight="false" outlineLevel="0" collapsed="false">
      <c r="A476" s="0" t="s">
        <v>101</v>
      </c>
      <c r="B476" s="0" t="s">
        <v>102</v>
      </c>
      <c r="E476" s="100"/>
      <c r="F476" s="100"/>
      <c r="G476" s="100" t="n">
        <f aca="false">VLOOKUP($A468,LossChart!$A$3:$AB$105,14,0)</f>
        <v>631.809380674256</v>
      </c>
      <c r="H476" s="100" t="n">
        <f aca="false">VLOOKUP($A468,LossChart!$A$3:$AB$105,15,0)</f>
        <v>80</v>
      </c>
      <c r="I476" s="100" t="n">
        <f aca="false">VLOOKUP($A468,LossChart!$A$3:$AB$105,16,0)</f>
        <v>482.474652711422</v>
      </c>
      <c r="J476" s="100" t="n">
        <f aca="false">VLOOKUP($A468,LossChart!$A$3:$AB$105,17,0)</f>
        <v>1194.28403338568</v>
      </c>
      <c r="K476" s="100"/>
    </row>
    <row r="477" customFormat="false" ht="15" hidden="false" customHeight="false" outlineLevel="0" collapsed="false">
      <c r="A477" s="0" t="s">
        <v>103</v>
      </c>
      <c r="G477" s="0" t="n">
        <f aca="false">G476-G475</f>
        <v>631.809380674256</v>
      </c>
      <c r="H477" s="0" t="n">
        <f aca="false">H476-H475</f>
        <v>80</v>
      </c>
      <c r="I477" s="0" t="n">
        <f aca="false">I476-I475</f>
        <v>482.474652711422</v>
      </c>
      <c r="J477" s="0" t="n">
        <f aca="false">J476-J475</f>
        <v>1194.28403338568</v>
      </c>
    </row>
    <row r="479" customFormat="false" ht="60" hidden="false" customHeight="false" outlineLevel="0" collapsed="false">
      <c r="A479" s="21" t="s">
        <v>63</v>
      </c>
      <c r="B479" s="21" t="s">
        <v>92</v>
      </c>
      <c r="C479" s="21" t="s">
        <v>93</v>
      </c>
      <c r="D479" s="94" t="str">
        <f aca="false">FoodDB!$C$1</f>
        <v>Fat
(g)</v>
      </c>
      <c r="E479" s="94" t="str">
        <f aca="false">FoodDB!$D$1</f>
        <v>Carbs
(g)</v>
      </c>
      <c r="F479" s="94" t="str">
        <f aca="false">FoodDB!$E$1</f>
        <v>Protein
(g)</v>
      </c>
      <c r="G479" s="94" t="str">
        <f aca="false">FoodDB!$F$1</f>
        <v>Fat
(Cal)</v>
      </c>
      <c r="H479" s="94" t="str">
        <f aca="false">FoodDB!$G$1</f>
        <v>Carb
(Cal)</v>
      </c>
      <c r="I479" s="94" t="str">
        <f aca="false">FoodDB!$H$1</f>
        <v>Protein
(Cal)</v>
      </c>
      <c r="J479" s="94" t="str">
        <f aca="false">FoodDB!$I$1</f>
        <v>Total
Calories</v>
      </c>
      <c r="K479" s="94"/>
      <c r="L479" s="94" t="s">
        <v>109</v>
      </c>
      <c r="M479" s="94" t="s">
        <v>110</v>
      </c>
      <c r="N479" s="94" t="s">
        <v>111</v>
      </c>
      <c r="O479" s="94" t="s">
        <v>112</v>
      </c>
      <c r="P479" s="94" t="s">
        <v>117</v>
      </c>
      <c r="Q479" s="94" t="s">
        <v>118</v>
      </c>
      <c r="R479" s="94" t="s">
        <v>119</v>
      </c>
      <c r="S479" s="94" t="s">
        <v>120</v>
      </c>
    </row>
    <row r="480" customFormat="false" ht="15" hidden="false" customHeight="false" outlineLevel="0" collapsed="false">
      <c r="A480" s="95" t="n">
        <f aca="false">A468+1</f>
        <v>43034</v>
      </c>
      <c r="B480" s="96" t="s">
        <v>107</v>
      </c>
      <c r="C480" s="97" t="n">
        <v>0</v>
      </c>
      <c r="D480" s="0" t="n">
        <f aca="false">$C480*VLOOKUP($B480,FoodDB!$A$2:$I$1010,3,0)</f>
        <v>0</v>
      </c>
      <c r="E480" s="0" t="n">
        <f aca="false">$C480*VLOOKUP($B480,FoodDB!$A$2:$I$1010,4,0)</f>
        <v>0</v>
      </c>
      <c r="F480" s="0" t="n">
        <f aca="false">$C480*VLOOKUP($B480,FoodDB!$A$2:$I$1010,5,0)</f>
        <v>0</v>
      </c>
      <c r="G480" s="0" t="n">
        <f aca="false">$C480*VLOOKUP($B480,FoodDB!$A$2:$I$1010,6,0)</f>
        <v>0</v>
      </c>
      <c r="H480" s="0" t="n">
        <f aca="false">$C480*VLOOKUP($B480,FoodDB!$A$2:$I$1010,7,0)</f>
        <v>0</v>
      </c>
      <c r="I480" s="0" t="n">
        <f aca="false">$C480*VLOOKUP($B480,FoodDB!$A$2:$I$1010,8,0)</f>
        <v>0</v>
      </c>
      <c r="J480" s="0" t="n">
        <f aca="false">$C480*VLOOKUP($B480,FoodDB!$A$2:$I$1010,9,0)</f>
        <v>0</v>
      </c>
      <c r="L480" s="0" t="n">
        <f aca="false">SUM(G480:G486)</f>
        <v>0</v>
      </c>
      <c r="M480" s="0" t="n">
        <f aca="false">SUM(H480:H486)</f>
        <v>0</v>
      </c>
      <c r="N480" s="0" t="n">
        <f aca="false">SUM(I480:I486)</f>
        <v>0</v>
      </c>
      <c r="O480" s="0" t="n">
        <f aca="false">SUM(L480:N480)</f>
        <v>0</v>
      </c>
      <c r="P480" s="100" t="n">
        <f aca="false">VLOOKUP($A480,LossChart!$A$3:$AB$105,14,0)-L480</f>
        <v>637.848082749638</v>
      </c>
      <c r="Q480" s="100" t="n">
        <f aca="false">VLOOKUP($A480,LossChart!$A$3:$AB$105,15,0)-M480</f>
        <v>80</v>
      </c>
      <c r="R480" s="100" t="n">
        <f aca="false">VLOOKUP($A480,LossChart!$A$3:$AB$105,16,0)-N480</f>
        <v>482.474652711422</v>
      </c>
      <c r="S480" s="100" t="n">
        <f aca="false">VLOOKUP($A480,LossChart!$A$3:$AB$105,17,0)-O480</f>
        <v>1200.32273546106</v>
      </c>
    </row>
    <row r="481" customFormat="false" ht="15" hidden="false" customHeight="false" outlineLevel="0" collapsed="false">
      <c r="B481" s="96" t="s">
        <v>107</v>
      </c>
      <c r="C481" s="97" t="n">
        <v>0</v>
      </c>
      <c r="D481" s="0" t="n">
        <f aca="false">$C481*VLOOKUP($B481,FoodDB!$A$2:$I$1010,3,0)</f>
        <v>0</v>
      </c>
      <c r="E481" s="0" t="n">
        <f aca="false">$C481*VLOOKUP($B481,FoodDB!$A$2:$I$1010,4,0)</f>
        <v>0</v>
      </c>
      <c r="F481" s="0" t="n">
        <f aca="false">$C481*VLOOKUP($B481,FoodDB!$A$2:$I$1010,5,0)</f>
        <v>0</v>
      </c>
      <c r="G481" s="0" t="n">
        <f aca="false">$C481*VLOOKUP($B481,FoodDB!$A$2:$I$1010,6,0)</f>
        <v>0</v>
      </c>
      <c r="H481" s="0" t="n">
        <f aca="false">$C481*VLOOKUP($B481,FoodDB!$A$2:$I$1010,7,0)</f>
        <v>0</v>
      </c>
      <c r="I481" s="0" t="n">
        <f aca="false">$C481*VLOOKUP($B481,FoodDB!$A$2:$I$1010,8,0)</f>
        <v>0</v>
      </c>
      <c r="J481" s="0" t="n">
        <f aca="false">$C481*VLOOKUP($B481,FoodDB!$A$2:$I$1010,9,0)</f>
        <v>0</v>
      </c>
    </row>
    <row r="482" customFormat="false" ht="15" hidden="false" customHeight="false" outlineLevel="0" collapsed="false">
      <c r="B482" s="96" t="s">
        <v>107</v>
      </c>
      <c r="C482" s="97" t="n">
        <v>0</v>
      </c>
      <c r="D482" s="0" t="n">
        <f aca="false">$C482*VLOOKUP($B482,FoodDB!$A$2:$I$1010,3,0)</f>
        <v>0</v>
      </c>
      <c r="E482" s="0" t="n">
        <f aca="false">$C482*VLOOKUP($B482,FoodDB!$A$2:$I$1010,4,0)</f>
        <v>0</v>
      </c>
      <c r="F482" s="0" t="n">
        <f aca="false">$C482*VLOOKUP($B482,FoodDB!$A$2:$I$1010,5,0)</f>
        <v>0</v>
      </c>
      <c r="G482" s="0" t="n">
        <f aca="false">$C482*VLOOKUP($B482,FoodDB!$A$2:$I$1010,6,0)</f>
        <v>0</v>
      </c>
      <c r="H482" s="0" t="n">
        <f aca="false">$C482*VLOOKUP($B482,FoodDB!$A$2:$I$1010,7,0)</f>
        <v>0</v>
      </c>
      <c r="I482" s="0" t="n">
        <f aca="false">$C482*VLOOKUP($B482,FoodDB!$A$2:$I$1010,8,0)</f>
        <v>0</v>
      </c>
      <c r="J482" s="0" t="n">
        <f aca="false">$C482*VLOOKUP($B482,FoodDB!$A$2:$I$1010,9,0)</f>
        <v>0</v>
      </c>
    </row>
    <row r="483" customFormat="false" ht="15" hidden="false" customHeight="false" outlineLevel="0" collapsed="false">
      <c r="B483" s="96" t="s">
        <v>107</v>
      </c>
      <c r="C483" s="97" t="n">
        <v>0</v>
      </c>
      <c r="D483" s="0" t="n">
        <f aca="false">$C483*VLOOKUP($B483,FoodDB!$A$2:$I$1010,3,0)</f>
        <v>0</v>
      </c>
      <c r="E483" s="0" t="n">
        <f aca="false">$C483*VLOOKUP($B483,FoodDB!$A$2:$I$1010,4,0)</f>
        <v>0</v>
      </c>
      <c r="F483" s="0" t="n">
        <f aca="false">$C483*VLOOKUP($B483,FoodDB!$A$2:$I$1010,5,0)</f>
        <v>0</v>
      </c>
      <c r="G483" s="0" t="n">
        <f aca="false">$C483*VLOOKUP($B483,FoodDB!$A$2:$I$1010,6,0)</f>
        <v>0</v>
      </c>
      <c r="H483" s="0" t="n">
        <f aca="false">$C483*VLOOKUP($B483,FoodDB!$A$2:$I$1010,7,0)</f>
        <v>0</v>
      </c>
      <c r="I483" s="0" t="n">
        <f aca="false">$C483*VLOOKUP($B483,FoodDB!$A$2:$I$1010,8,0)</f>
        <v>0</v>
      </c>
      <c r="J483" s="0" t="n">
        <f aca="false">$C483*VLOOKUP($B483,FoodDB!$A$2:$I$1010,9,0)</f>
        <v>0</v>
      </c>
    </row>
    <row r="484" customFormat="false" ht="15" hidden="false" customHeight="false" outlineLevel="0" collapsed="false">
      <c r="B484" s="96" t="s">
        <v>107</v>
      </c>
      <c r="C484" s="97" t="n">
        <v>0</v>
      </c>
      <c r="D484" s="0" t="n">
        <f aca="false">$C484*VLOOKUP($B484,FoodDB!$A$2:$I$1010,3,0)</f>
        <v>0</v>
      </c>
      <c r="E484" s="0" t="n">
        <f aca="false">$C484*VLOOKUP($B484,FoodDB!$A$2:$I$1010,4,0)</f>
        <v>0</v>
      </c>
      <c r="F484" s="0" t="n">
        <f aca="false">$C484*VLOOKUP($B484,FoodDB!$A$2:$I$1010,5,0)</f>
        <v>0</v>
      </c>
      <c r="G484" s="0" t="n">
        <f aca="false">$C484*VLOOKUP($B484,FoodDB!$A$2:$I$1010,6,0)</f>
        <v>0</v>
      </c>
      <c r="H484" s="0" t="n">
        <f aca="false">$C484*VLOOKUP($B484,FoodDB!$A$2:$I$1010,7,0)</f>
        <v>0</v>
      </c>
      <c r="I484" s="0" t="n">
        <f aca="false">$C484*VLOOKUP($B484,FoodDB!$A$2:$I$1010,8,0)</f>
        <v>0</v>
      </c>
      <c r="J484" s="0" t="n">
        <f aca="false">$C484*VLOOKUP($B484,FoodDB!$A$2:$I$1010,9,0)</f>
        <v>0</v>
      </c>
    </row>
    <row r="485" customFormat="false" ht="15" hidden="false" customHeight="false" outlineLevel="0" collapsed="false">
      <c r="B485" s="96" t="s">
        <v>107</v>
      </c>
      <c r="C485" s="97" t="n">
        <v>0</v>
      </c>
      <c r="D485" s="0" t="n">
        <f aca="false">$C485*VLOOKUP($B485,FoodDB!$A$2:$I$1010,3,0)</f>
        <v>0</v>
      </c>
      <c r="E485" s="0" t="n">
        <f aca="false">$C485*VLOOKUP($B485,FoodDB!$A$2:$I$1010,4,0)</f>
        <v>0</v>
      </c>
      <c r="F485" s="0" t="n">
        <f aca="false">$C485*VLOOKUP($B485,FoodDB!$A$2:$I$1010,5,0)</f>
        <v>0</v>
      </c>
      <c r="G485" s="0" t="n">
        <f aca="false">$C485*VLOOKUP($B485,FoodDB!$A$2:$I$1010,6,0)</f>
        <v>0</v>
      </c>
      <c r="H485" s="0" t="n">
        <f aca="false">$C485*VLOOKUP($B485,FoodDB!$A$2:$I$1010,7,0)</f>
        <v>0</v>
      </c>
      <c r="I485" s="0" t="n">
        <f aca="false">$C485*VLOOKUP($B485,FoodDB!$A$2:$I$1010,8,0)</f>
        <v>0</v>
      </c>
      <c r="J485" s="0" t="n">
        <f aca="false">$C485*VLOOKUP($B485,FoodDB!$A$2:$I$1010,9,0)</f>
        <v>0</v>
      </c>
    </row>
    <row r="486" customFormat="false" ht="15" hidden="false" customHeight="false" outlineLevel="0" collapsed="false">
      <c r="B486" s="96" t="s">
        <v>107</v>
      </c>
      <c r="C486" s="97" t="n">
        <v>0</v>
      </c>
      <c r="D486" s="0" t="n">
        <f aca="false">$C486*VLOOKUP($B486,FoodDB!$A$2:$I$1010,3,0)</f>
        <v>0</v>
      </c>
      <c r="E486" s="0" t="n">
        <f aca="false">$C486*VLOOKUP($B486,FoodDB!$A$2:$I$1010,4,0)</f>
        <v>0</v>
      </c>
      <c r="F486" s="0" t="n">
        <f aca="false">$C486*VLOOKUP($B486,FoodDB!$A$2:$I$1010,5,0)</f>
        <v>0</v>
      </c>
      <c r="G486" s="0" t="n">
        <f aca="false">$C486*VLOOKUP($B486,FoodDB!$A$2:$I$1010,6,0)</f>
        <v>0</v>
      </c>
      <c r="H486" s="0" t="n">
        <f aca="false">$C486*VLOOKUP($B486,FoodDB!$A$2:$I$1010,7,0)</f>
        <v>0</v>
      </c>
      <c r="I486" s="0" t="n">
        <f aca="false">$C486*VLOOKUP($B486,FoodDB!$A$2:$I$1010,8,0)</f>
        <v>0</v>
      </c>
      <c r="J486" s="0" t="n">
        <f aca="false">$C486*VLOOKUP($B486,FoodDB!$A$2:$I$1010,9,0)</f>
        <v>0</v>
      </c>
    </row>
    <row r="487" customFormat="false" ht="15" hidden="false" customHeight="false" outlineLevel="0" collapsed="false">
      <c r="A487" s="0" t="s">
        <v>97</v>
      </c>
      <c r="G487" s="0" t="n">
        <f aca="false">SUM(G480:G486)</f>
        <v>0</v>
      </c>
      <c r="H487" s="0" t="n">
        <f aca="false">SUM(H480:H486)</f>
        <v>0</v>
      </c>
      <c r="I487" s="0" t="n">
        <f aca="false">SUM(I480:I486)</f>
        <v>0</v>
      </c>
      <c r="J487" s="0" t="n">
        <f aca="false">SUM(G487:I487)</f>
        <v>0</v>
      </c>
    </row>
    <row r="488" customFormat="false" ht="15" hidden="false" customHeight="false" outlineLevel="0" collapsed="false">
      <c r="A488" s="0" t="s">
        <v>101</v>
      </c>
      <c r="B488" s="0" t="s">
        <v>102</v>
      </c>
      <c r="E488" s="100"/>
      <c r="F488" s="100"/>
      <c r="G488" s="100" t="n">
        <f aca="false">VLOOKUP($A480,LossChart!$A$3:$AB$105,14,0)</f>
        <v>637.848082749638</v>
      </c>
      <c r="H488" s="100" t="n">
        <f aca="false">VLOOKUP($A480,LossChart!$A$3:$AB$105,15,0)</f>
        <v>80</v>
      </c>
      <c r="I488" s="100" t="n">
        <f aca="false">VLOOKUP($A480,LossChart!$A$3:$AB$105,16,0)</f>
        <v>482.474652711422</v>
      </c>
      <c r="J488" s="100" t="n">
        <f aca="false">VLOOKUP($A480,LossChart!$A$3:$AB$105,17,0)</f>
        <v>1200.32273546106</v>
      </c>
      <c r="K488" s="100"/>
    </row>
    <row r="489" customFormat="false" ht="15" hidden="false" customHeight="false" outlineLevel="0" collapsed="false">
      <c r="A489" s="0" t="s">
        <v>103</v>
      </c>
      <c r="G489" s="0" t="n">
        <f aca="false">G488-G487</f>
        <v>637.848082749638</v>
      </c>
      <c r="H489" s="0" t="n">
        <f aca="false">H488-H487</f>
        <v>80</v>
      </c>
      <c r="I489" s="0" t="n">
        <f aca="false">I488-I487</f>
        <v>482.474652711422</v>
      </c>
      <c r="J489" s="0" t="n">
        <f aca="false">J488-J487</f>
        <v>1200.32273546106</v>
      </c>
    </row>
    <row r="491" customFormat="false" ht="60" hidden="false" customHeight="false" outlineLevel="0" collapsed="false">
      <c r="A491" s="21" t="s">
        <v>63</v>
      </c>
      <c r="B491" s="21" t="s">
        <v>92</v>
      </c>
      <c r="C491" s="21" t="s">
        <v>93</v>
      </c>
      <c r="D491" s="94" t="str">
        <f aca="false">FoodDB!$C$1</f>
        <v>Fat
(g)</v>
      </c>
      <c r="E491" s="94" t="str">
        <f aca="false">FoodDB!$D$1</f>
        <v>Carbs
(g)</v>
      </c>
      <c r="F491" s="94" t="str">
        <f aca="false">FoodDB!$E$1</f>
        <v>Protein
(g)</v>
      </c>
      <c r="G491" s="94" t="str">
        <f aca="false">FoodDB!$F$1</f>
        <v>Fat
(Cal)</v>
      </c>
      <c r="H491" s="94" t="str">
        <f aca="false">FoodDB!$G$1</f>
        <v>Carb
(Cal)</v>
      </c>
      <c r="I491" s="94" t="str">
        <f aca="false">FoodDB!$H$1</f>
        <v>Protein
(Cal)</v>
      </c>
      <c r="J491" s="94" t="str">
        <f aca="false">FoodDB!$I$1</f>
        <v>Total
Calories</v>
      </c>
      <c r="K491" s="94"/>
      <c r="L491" s="94" t="s">
        <v>109</v>
      </c>
      <c r="M491" s="94" t="s">
        <v>110</v>
      </c>
      <c r="N491" s="94" t="s">
        <v>111</v>
      </c>
      <c r="O491" s="94" t="s">
        <v>112</v>
      </c>
      <c r="P491" s="94" t="s">
        <v>117</v>
      </c>
      <c r="Q491" s="94" t="s">
        <v>118</v>
      </c>
      <c r="R491" s="94" t="s">
        <v>119</v>
      </c>
      <c r="S491" s="94" t="s">
        <v>120</v>
      </c>
    </row>
    <row r="492" customFormat="false" ht="15" hidden="false" customHeight="false" outlineLevel="0" collapsed="false">
      <c r="A492" s="95" t="n">
        <f aca="false">A480+1</f>
        <v>43035</v>
      </c>
      <c r="B492" s="96" t="s">
        <v>107</v>
      </c>
      <c r="C492" s="97" t="n">
        <v>0</v>
      </c>
      <c r="D492" s="0" t="n">
        <f aca="false">$C492*VLOOKUP($B492,FoodDB!$A$2:$I$1010,3,0)</f>
        <v>0</v>
      </c>
      <c r="E492" s="0" t="n">
        <f aca="false">$C492*VLOOKUP($B492,FoodDB!$A$2:$I$1010,4,0)</f>
        <v>0</v>
      </c>
      <c r="F492" s="0" t="n">
        <f aca="false">$C492*VLOOKUP($B492,FoodDB!$A$2:$I$1010,5,0)</f>
        <v>0</v>
      </c>
      <c r="G492" s="0" t="n">
        <f aca="false">$C492*VLOOKUP($B492,FoodDB!$A$2:$I$1010,6,0)</f>
        <v>0</v>
      </c>
      <c r="H492" s="0" t="n">
        <f aca="false">$C492*VLOOKUP($B492,FoodDB!$A$2:$I$1010,7,0)</f>
        <v>0</v>
      </c>
      <c r="I492" s="0" t="n">
        <f aca="false">$C492*VLOOKUP($B492,FoodDB!$A$2:$I$1010,8,0)</f>
        <v>0</v>
      </c>
      <c r="J492" s="0" t="n">
        <f aca="false">$C492*VLOOKUP($B492,FoodDB!$A$2:$I$1010,9,0)</f>
        <v>0</v>
      </c>
      <c r="L492" s="0" t="n">
        <f aca="false">SUM(G492:G498)</f>
        <v>0</v>
      </c>
      <c r="M492" s="0" t="n">
        <f aca="false">SUM(H492:H498)</f>
        <v>0</v>
      </c>
      <c r="N492" s="0" t="n">
        <f aca="false">SUM(I492:I498)</f>
        <v>0</v>
      </c>
      <c r="O492" s="0" t="n">
        <f aca="false">SUM(L492:N492)</f>
        <v>0</v>
      </c>
      <c r="P492" s="100" t="n">
        <f aca="false">VLOOKUP($A492,LossChart!$A$3:$AB$105,14,0)-L492</f>
        <v>643.833299178067</v>
      </c>
      <c r="Q492" s="100" t="n">
        <f aca="false">VLOOKUP($A492,LossChart!$A$3:$AB$105,15,0)-M492</f>
        <v>80</v>
      </c>
      <c r="R492" s="100" t="n">
        <f aca="false">VLOOKUP($A492,LossChart!$A$3:$AB$105,16,0)-N492</f>
        <v>482.474652711422</v>
      </c>
      <c r="S492" s="100" t="n">
        <f aca="false">VLOOKUP($A492,LossChart!$A$3:$AB$105,17,0)-O492</f>
        <v>1206.30795188949</v>
      </c>
    </row>
    <row r="493" customFormat="false" ht="15" hidden="false" customHeight="false" outlineLevel="0" collapsed="false">
      <c r="B493" s="96" t="s">
        <v>107</v>
      </c>
      <c r="C493" s="97" t="n">
        <v>0</v>
      </c>
      <c r="D493" s="0" t="n">
        <f aca="false">$C493*VLOOKUP($B493,FoodDB!$A$2:$I$1010,3,0)</f>
        <v>0</v>
      </c>
      <c r="E493" s="0" t="n">
        <f aca="false">$C493*VLOOKUP($B493,FoodDB!$A$2:$I$1010,4,0)</f>
        <v>0</v>
      </c>
      <c r="F493" s="0" t="n">
        <f aca="false">$C493*VLOOKUP($B493,FoodDB!$A$2:$I$1010,5,0)</f>
        <v>0</v>
      </c>
      <c r="G493" s="0" t="n">
        <f aca="false">$C493*VLOOKUP($B493,FoodDB!$A$2:$I$1010,6,0)</f>
        <v>0</v>
      </c>
      <c r="H493" s="0" t="n">
        <f aca="false">$C493*VLOOKUP($B493,FoodDB!$A$2:$I$1010,7,0)</f>
        <v>0</v>
      </c>
      <c r="I493" s="0" t="n">
        <f aca="false">$C493*VLOOKUP($B493,FoodDB!$A$2:$I$1010,8,0)</f>
        <v>0</v>
      </c>
      <c r="J493" s="0" t="n">
        <f aca="false">$C493*VLOOKUP($B493,FoodDB!$A$2:$I$1010,9,0)</f>
        <v>0</v>
      </c>
    </row>
    <row r="494" customFormat="false" ht="15" hidden="false" customHeight="false" outlineLevel="0" collapsed="false">
      <c r="B494" s="96" t="s">
        <v>107</v>
      </c>
      <c r="C494" s="97" t="n">
        <v>0</v>
      </c>
      <c r="D494" s="0" t="n">
        <f aca="false">$C494*VLOOKUP($B494,FoodDB!$A$2:$I$1010,3,0)</f>
        <v>0</v>
      </c>
      <c r="E494" s="0" t="n">
        <f aca="false">$C494*VLOOKUP($B494,FoodDB!$A$2:$I$1010,4,0)</f>
        <v>0</v>
      </c>
      <c r="F494" s="0" t="n">
        <f aca="false">$C494*VLOOKUP($B494,FoodDB!$A$2:$I$1010,5,0)</f>
        <v>0</v>
      </c>
      <c r="G494" s="0" t="n">
        <f aca="false">$C494*VLOOKUP($B494,FoodDB!$A$2:$I$1010,6,0)</f>
        <v>0</v>
      </c>
      <c r="H494" s="0" t="n">
        <f aca="false">$C494*VLOOKUP($B494,FoodDB!$A$2:$I$1010,7,0)</f>
        <v>0</v>
      </c>
      <c r="I494" s="0" t="n">
        <f aca="false">$C494*VLOOKUP($B494,FoodDB!$A$2:$I$1010,8,0)</f>
        <v>0</v>
      </c>
      <c r="J494" s="0" t="n">
        <f aca="false">$C494*VLOOKUP($B494,FoodDB!$A$2:$I$1010,9,0)</f>
        <v>0</v>
      </c>
    </row>
    <row r="495" customFormat="false" ht="15" hidden="false" customHeight="false" outlineLevel="0" collapsed="false">
      <c r="B495" s="96" t="s">
        <v>107</v>
      </c>
      <c r="C495" s="97" t="n">
        <v>0</v>
      </c>
      <c r="D495" s="0" t="n">
        <f aca="false">$C495*VLOOKUP($B495,FoodDB!$A$2:$I$1010,3,0)</f>
        <v>0</v>
      </c>
      <c r="E495" s="0" t="n">
        <f aca="false">$C495*VLOOKUP($B495,FoodDB!$A$2:$I$1010,4,0)</f>
        <v>0</v>
      </c>
      <c r="F495" s="0" t="n">
        <f aca="false">$C495*VLOOKUP($B495,FoodDB!$A$2:$I$1010,5,0)</f>
        <v>0</v>
      </c>
      <c r="G495" s="0" t="n">
        <f aca="false">$C495*VLOOKUP($B495,FoodDB!$A$2:$I$1010,6,0)</f>
        <v>0</v>
      </c>
      <c r="H495" s="0" t="n">
        <f aca="false">$C495*VLOOKUP($B495,FoodDB!$A$2:$I$1010,7,0)</f>
        <v>0</v>
      </c>
      <c r="I495" s="0" t="n">
        <f aca="false">$C495*VLOOKUP($B495,FoodDB!$A$2:$I$1010,8,0)</f>
        <v>0</v>
      </c>
      <c r="J495" s="0" t="n">
        <f aca="false">$C495*VLOOKUP($B495,FoodDB!$A$2:$I$1010,9,0)</f>
        <v>0</v>
      </c>
    </row>
    <row r="496" customFormat="false" ht="15" hidden="false" customHeight="false" outlineLevel="0" collapsed="false">
      <c r="B496" s="96" t="s">
        <v>107</v>
      </c>
      <c r="C496" s="97" t="n">
        <v>0</v>
      </c>
      <c r="D496" s="0" t="n">
        <f aca="false">$C496*VLOOKUP($B496,FoodDB!$A$2:$I$1010,3,0)</f>
        <v>0</v>
      </c>
      <c r="E496" s="0" t="n">
        <f aca="false">$C496*VLOOKUP($B496,FoodDB!$A$2:$I$1010,4,0)</f>
        <v>0</v>
      </c>
      <c r="F496" s="0" t="n">
        <f aca="false">$C496*VLOOKUP($B496,FoodDB!$A$2:$I$1010,5,0)</f>
        <v>0</v>
      </c>
      <c r="G496" s="0" t="n">
        <f aca="false">$C496*VLOOKUP($B496,FoodDB!$A$2:$I$1010,6,0)</f>
        <v>0</v>
      </c>
      <c r="H496" s="0" t="n">
        <f aca="false">$C496*VLOOKUP($B496,FoodDB!$A$2:$I$1010,7,0)</f>
        <v>0</v>
      </c>
      <c r="I496" s="0" t="n">
        <f aca="false">$C496*VLOOKUP($B496,FoodDB!$A$2:$I$1010,8,0)</f>
        <v>0</v>
      </c>
      <c r="J496" s="0" t="n">
        <f aca="false">$C496*VLOOKUP($B496,FoodDB!$A$2:$I$1010,9,0)</f>
        <v>0</v>
      </c>
    </row>
    <row r="497" customFormat="false" ht="15" hidden="false" customHeight="false" outlineLevel="0" collapsed="false">
      <c r="B497" s="96" t="s">
        <v>107</v>
      </c>
      <c r="C497" s="97" t="n">
        <v>0</v>
      </c>
      <c r="D497" s="0" t="n">
        <f aca="false">$C497*VLOOKUP($B497,FoodDB!$A$2:$I$1010,3,0)</f>
        <v>0</v>
      </c>
      <c r="E497" s="0" t="n">
        <f aca="false">$C497*VLOOKUP($B497,FoodDB!$A$2:$I$1010,4,0)</f>
        <v>0</v>
      </c>
      <c r="F497" s="0" t="n">
        <f aca="false">$C497*VLOOKUP($B497,FoodDB!$A$2:$I$1010,5,0)</f>
        <v>0</v>
      </c>
      <c r="G497" s="0" t="n">
        <f aca="false">$C497*VLOOKUP($B497,FoodDB!$A$2:$I$1010,6,0)</f>
        <v>0</v>
      </c>
      <c r="H497" s="0" t="n">
        <f aca="false">$C497*VLOOKUP($B497,FoodDB!$A$2:$I$1010,7,0)</f>
        <v>0</v>
      </c>
      <c r="I497" s="0" t="n">
        <f aca="false">$C497*VLOOKUP($B497,FoodDB!$A$2:$I$1010,8,0)</f>
        <v>0</v>
      </c>
      <c r="J497" s="0" t="n">
        <f aca="false">$C497*VLOOKUP($B497,FoodDB!$A$2:$I$1010,9,0)</f>
        <v>0</v>
      </c>
    </row>
    <row r="498" customFormat="false" ht="15" hidden="false" customHeight="false" outlineLevel="0" collapsed="false">
      <c r="B498" s="96" t="s">
        <v>107</v>
      </c>
      <c r="C498" s="97" t="n">
        <v>0</v>
      </c>
      <c r="D498" s="0" t="n">
        <f aca="false">$C498*VLOOKUP($B498,FoodDB!$A$2:$I$1010,3,0)</f>
        <v>0</v>
      </c>
      <c r="E498" s="0" t="n">
        <f aca="false">$C498*VLOOKUP($B498,FoodDB!$A$2:$I$1010,4,0)</f>
        <v>0</v>
      </c>
      <c r="F498" s="0" t="n">
        <f aca="false">$C498*VLOOKUP($B498,FoodDB!$A$2:$I$1010,5,0)</f>
        <v>0</v>
      </c>
      <c r="G498" s="0" t="n">
        <f aca="false">$C498*VLOOKUP($B498,FoodDB!$A$2:$I$1010,6,0)</f>
        <v>0</v>
      </c>
      <c r="H498" s="0" t="n">
        <f aca="false">$C498*VLOOKUP($B498,FoodDB!$A$2:$I$1010,7,0)</f>
        <v>0</v>
      </c>
      <c r="I498" s="0" t="n">
        <f aca="false">$C498*VLOOKUP($B498,FoodDB!$A$2:$I$1010,8,0)</f>
        <v>0</v>
      </c>
      <c r="J498" s="0" t="n">
        <f aca="false">$C498*VLOOKUP($B498,FoodDB!$A$2:$I$1010,9,0)</f>
        <v>0</v>
      </c>
    </row>
    <row r="499" customFormat="false" ht="15" hidden="false" customHeight="false" outlineLevel="0" collapsed="false">
      <c r="A499" s="0" t="s">
        <v>97</v>
      </c>
      <c r="G499" s="0" t="n">
        <f aca="false">SUM(G492:G498)</f>
        <v>0</v>
      </c>
      <c r="H499" s="0" t="n">
        <f aca="false">SUM(H492:H498)</f>
        <v>0</v>
      </c>
      <c r="I499" s="0" t="n">
        <f aca="false">SUM(I492:I498)</f>
        <v>0</v>
      </c>
      <c r="J499" s="0" t="n">
        <f aca="false">SUM(G499:I499)</f>
        <v>0</v>
      </c>
    </row>
    <row r="500" customFormat="false" ht="15" hidden="false" customHeight="false" outlineLevel="0" collapsed="false">
      <c r="A500" s="0" t="s">
        <v>101</v>
      </c>
      <c r="B500" s="0" t="s">
        <v>102</v>
      </c>
      <c r="E500" s="100"/>
      <c r="F500" s="100"/>
      <c r="G500" s="100" t="n">
        <f aca="false">VLOOKUP($A492,LossChart!$A$3:$AB$105,14,0)</f>
        <v>643.833299178067</v>
      </c>
      <c r="H500" s="100" t="n">
        <f aca="false">VLOOKUP($A492,LossChart!$A$3:$AB$105,15,0)</f>
        <v>80</v>
      </c>
      <c r="I500" s="100" t="n">
        <f aca="false">VLOOKUP($A492,LossChart!$A$3:$AB$105,16,0)</f>
        <v>482.474652711422</v>
      </c>
      <c r="J500" s="100" t="n">
        <f aca="false">VLOOKUP($A492,LossChart!$A$3:$AB$105,17,0)</f>
        <v>1206.30795188949</v>
      </c>
      <c r="K500" s="100"/>
    </row>
    <row r="501" customFormat="false" ht="15" hidden="false" customHeight="false" outlineLevel="0" collapsed="false">
      <c r="A501" s="0" t="s">
        <v>103</v>
      </c>
      <c r="G501" s="0" t="n">
        <f aca="false">G500-G499</f>
        <v>643.833299178067</v>
      </c>
      <c r="H501" s="0" t="n">
        <f aca="false">H500-H499</f>
        <v>80</v>
      </c>
      <c r="I501" s="0" t="n">
        <f aca="false">I500-I499</f>
        <v>482.474652711422</v>
      </c>
      <c r="J501" s="0" t="n">
        <f aca="false">J500-J499</f>
        <v>1206.30795188949</v>
      </c>
    </row>
    <row r="503" customFormat="false" ht="60" hidden="false" customHeight="false" outlineLevel="0" collapsed="false">
      <c r="A503" s="21" t="s">
        <v>63</v>
      </c>
      <c r="B503" s="21" t="s">
        <v>92</v>
      </c>
      <c r="C503" s="21" t="s">
        <v>93</v>
      </c>
      <c r="D503" s="94" t="str">
        <f aca="false">FoodDB!$C$1</f>
        <v>Fat
(g)</v>
      </c>
      <c r="E503" s="94" t="str">
        <f aca="false">FoodDB!$D$1</f>
        <v>Carbs
(g)</v>
      </c>
      <c r="F503" s="94" t="str">
        <f aca="false">FoodDB!$E$1</f>
        <v>Protein
(g)</v>
      </c>
      <c r="G503" s="94" t="str">
        <f aca="false">FoodDB!$F$1</f>
        <v>Fat
(Cal)</v>
      </c>
      <c r="H503" s="94" t="str">
        <f aca="false">FoodDB!$G$1</f>
        <v>Carb
(Cal)</v>
      </c>
      <c r="I503" s="94" t="str">
        <f aca="false">FoodDB!$H$1</f>
        <v>Protein
(Cal)</v>
      </c>
      <c r="J503" s="94" t="str">
        <f aca="false">FoodDB!$I$1</f>
        <v>Total
Calories</v>
      </c>
      <c r="K503" s="94"/>
      <c r="L503" s="94" t="s">
        <v>109</v>
      </c>
      <c r="M503" s="94" t="s">
        <v>110</v>
      </c>
      <c r="N503" s="94" t="s">
        <v>111</v>
      </c>
      <c r="O503" s="94" t="s">
        <v>112</v>
      </c>
      <c r="P503" s="94" t="s">
        <v>117</v>
      </c>
      <c r="Q503" s="94" t="s">
        <v>118</v>
      </c>
      <c r="R503" s="94" t="s">
        <v>119</v>
      </c>
      <c r="S503" s="94" t="s">
        <v>120</v>
      </c>
    </row>
    <row r="504" customFormat="false" ht="15" hidden="false" customHeight="false" outlineLevel="0" collapsed="false">
      <c r="A504" s="95" t="n">
        <f aca="false">A492+1</f>
        <v>43036</v>
      </c>
      <c r="B504" s="96" t="s">
        <v>107</v>
      </c>
      <c r="C504" s="97" t="n">
        <v>0</v>
      </c>
      <c r="D504" s="0" t="n">
        <f aca="false">$C504*VLOOKUP($B504,FoodDB!$A$2:$I$1010,3,0)</f>
        <v>0</v>
      </c>
      <c r="E504" s="0" t="n">
        <f aca="false">$C504*VLOOKUP($B504,FoodDB!$A$2:$I$1010,4,0)</f>
        <v>0</v>
      </c>
      <c r="F504" s="0" t="n">
        <f aca="false">$C504*VLOOKUP($B504,FoodDB!$A$2:$I$1010,5,0)</f>
        <v>0</v>
      </c>
      <c r="G504" s="0" t="n">
        <f aca="false">$C504*VLOOKUP($B504,FoodDB!$A$2:$I$1010,6,0)</f>
        <v>0</v>
      </c>
      <c r="H504" s="0" t="n">
        <f aca="false">$C504*VLOOKUP($B504,FoodDB!$A$2:$I$1010,7,0)</f>
        <v>0</v>
      </c>
      <c r="I504" s="0" t="n">
        <f aca="false">$C504*VLOOKUP($B504,FoodDB!$A$2:$I$1010,8,0)</f>
        <v>0</v>
      </c>
      <c r="J504" s="0" t="n">
        <f aca="false">$C504*VLOOKUP($B504,FoodDB!$A$2:$I$1010,9,0)</f>
        <v>0</v>
      </c>
      <c r="L504" s="0" t="n">
        <f aca="false">SUM(G504:G510)</f>
        <v>0</v>
      </c>
      <c r="M504" s="0" t="n">
        <f aca="false">SUM(H504:H510)</f>
        <v>0</v>
      </c>
      <c r="N504" s="0" t="n">
        <f aca="false">SUM(I504:I510)</f>
        <v>0</v>
      </c>
      <c r="O504" s="0" t="n">
        <f aca="false">SUM(L504:N504)</f>
        <v>0</v>
      </c>
      <c r="P504" s="100" t="n">
        <f aca="false">VLOOKUP($A504,LossChart!$A$3:$AB$105,14,0)-L504</f>
        <v>649.765503689558</v>
      </c>
      <c r="Q504" s="100" t="n">
        <f aca="false">VLOOKUP($A504,LossChart!$A$3:$AB$105,15,0)-M504</f>
        <v>80</v>
      </c>
      <c r="R504" s="100" t="n">
        <f aca="false">VLOOKUP($A504,LossChart!$A$3:$AB$105,16,0)-N504</f>
        <v>482.474652711422</v>
      </c>
      <c r="S504" s="100" t="n">
        <f aca="false">VLOOKUP($A504,LossChart!$A$3:$AB$105,17,0)-O504</f>
        <v>1212.24015640098</v>
      </c>
    </row>
    <row r="505" customFormat="false" ht="15" hidden="false" customHeight="false" outlineLevel="0" collapsed="false">
      <c r="B505" s="96" t="s">
        <v>107</v>
      </c>
      <c r="C505" s="97" t="n">
        <v>0</v>
      </c>
      <c r="D505" s="0" t="n">
        <f aca="false">$C505*VLOOKUP($B505,FoodDB!$A$2:$I$1010,3,0)</f>
        <v>0</v>
      </c>
      <c r="E505" s="0" t="n">
        <f aca="false">$C505*VLOOKUP($B505,FoodDB!$A$2:$I$1010,4,0)</f>
        <v>0</v>
      </c>
      <c r="F505" s="0" t="n">
        <f aca="false">$C505*VLOOKUP($B505,FoodDB!$A$2:$I$1010,5,0)</f>
        <v>0</v>
      </c>
      <c r="G505" s="0" t="n">
        <f aca="false">$C505*VLOOKUP($B505,FoodDB!$A$2:$I$1010,6,0)</f>
        <v>0</v>
      </c>
      <c r="H505" s="0" t="n">
        <f aca="false">$C505*VLOOKUP($B505,FoodDB!$A$2:$I$1010,7,0)</f>
        <v>0</v>
      </c>
      <c r="I505" s="0" t="n">
        <f aca="false">$C505*VLOOKUP($B505,FoodDB!$A$2:$I$1010,8,0)</f>
        <v>0</v>
      </c>
      <c r="J505" s="0" t="n">
        <f aca="false">$C505*VLOOKUP($B505,FoodDB!$A$2:$I$1010,9,0)</f>
        <v>0</v>
      </c>
    </row>
    <row r="506" customFormat="false" ht="15" hidden="false" customHeight="false" outlineLevel="0" collapsed="false">
      <c r="B506" s="96" t="s">
        <v>107</v>
      </c>
      <c r="C506" s="97" t="n">
        <v>0</v>
      </c>
      <c r="D506" s="0" t="n">
        <f aca="false">$C506*VLOOKUP($B506,FoodDB!$A$2:$I$1010,3,0)</f>
        <v>0</v>
      </c>
      <c r="E506" s="0" t="n">
        <f aca="false">$C506*VLOOKUP($B506,FoodDB!$A$2:$I$1010,4,0)</f>
        <v>0</v>
      </c>
      <c r="F506" s="0" t="n">
        <f aca="false">$C506*VLOOKUP($B506,FoodDB!$A$2:$I$1010,5,0)</f>
        <v>0</v>
      </c>
      <c r="G506" s="0" t="n">
        <f aca="false">$C506*VLOOKUP($B506,FoodDB!$A$2:$I$1010,6,0)</f>
        <v>0</v>
      </c>
      <c r="H506" s="0" t="n">
        <f aca="false">$C506*VLOOKUP($B506,FoodDB!$A$2:$I$1010,7,0)</f>
        <v>0</v>
      </c>
      <c r="I506" s="0" t="n">
        <f aca="false">$C506*VLOOKUP($B506,FoodDB!$A$2:$I$1010,8,0)</f>
        <v>0</v>
      </c>
      <c r="J506" s="0" t="n">
        <f aca="false">$C506*VLOOKUP($B506,FoodDB!$A$2:$I$1010,9,0)</f>
        <v>0</v>
      </c>
    </row>
    <row r="507" customFormat="false" ht="15" hidden="false" customHeight="false" outlineLevel="0" collapsed="false">
      <c r="B507" s="96" t="s">
        <v>107</v>
      </c>
      <c r="C507" s="97" t="n">
        <v>0</v>
      </c>
      <c r="D507" s="0" t="n">
        <f aca="false">$C507*VLOOKUP($B507,FoodDB!$A$2:$I$1010,3,0)</f>
        <v>0</v>
      </c>
      <c r="E507" s="0" t="n">
        <f aca="false">$C507*VLOOKUP($B507,FoodDB!$A$2:$I$1010,4,0)</f>
        <v>0</v>
      </c>
      <c r="F507" s="0" t="n">
        <f aca="false">$C507*VLOOKUP($B507,FoodDB!$A$2:$I$1010,5,0)</f>
        <v>0</v>
      </c>
      <c r="G507" s="0" t="n">
        <f aca="false">$C507*VLOOKUP($B507,FoodDB!$A$2:$I$1010,6,0)</f>
        <v>0</v>
      </c>
      <c r="H507" s="0" t="n">
        <f aca="false">$C507*VLOOKUP($B507,FoodDB!$A$2:$I$1010,7,0)</f>
        <v>0</v>
      </c>
      <c r="I507" s="0" t="n">
        <f aca="false">$C507*VLOOKUP($B507,FoodDB!$A$2:$I$1010,8,0)</f>
        <v>0</v>
      </c>
      <c r="J507" s="0" t="n">
        <f aca="false">$C507*VLOOKUP($B507,FoodDB!$A$2:$I$1010,9,0)</f>
        <v>0</v>
      </c>
    </row>
    <row r="508" customFormat="false" ht="15" hidden="false" customHeight="false" outlineLevel="0" collapsed="false">
      <c r="B508" s="96" t="s">
        <v>107</v>
      </c>
      <c r="C508" s="97" t="n">
        <v>0</v>
      </c>
      <c r="D508" s="0" t="n">
        <f aca="false">$C508*VLOOKUP($B508,FoodDB!$A$2:$I$1010,3,0)</f>
        <v>0</v>
      </c>
      <c r="E508" s="0" t="n">
        <f aca="false">$C508*VLOOKUP($B508,FoodDB!$A$2:$I$1010,4,0)</f>
        <v>0</v>
      </c>
      <c r="F508" s="0" t="n">
        <f aca="false">$C508*VLOOKUP($B508,FoodDB!$A$2:$I$1010,5,0)</f>
        <v>0</v>
      </c>
      <c r="G508" s="0" t="n">
        <f aca="false">$C508*VLOOKUP($B508,FoodDB!$A$2:$I$1010,6,0)</f>
        <v>0</v>
      </c>
      <c r="H508" s="0" t="n">
        <f aca="false">$C508*VLOOKUP($B508,FoodDB!$A$2:$I$1010,7,0)</f>
        <v>0</v>
      </c>
      <c r="I508" s="0" t="n">
        <f aca="false">$C508*VLOOKUP($B508,FoodDB!$A$2:$I$1010,8,0)</f>
        <v>0</v>
      </c>
      <c r="J508" s="0" t="n">
        <f aca="false">$C508*VLOOKUP($B508,FoodDB!$A$2:$I$1010,9,0)</f>
        <v>0</v>
      </c>
    </row>
    <row r="509" customFormat="false" ht="15" hidden="false" customHeight="false" outlineLevel="0" collapsed="false">
      <c r="B509" s="96" t="s">
        <v>107</v>
      </c>
      <c r="C509" s="97" t="n">
        <v>0</v>
      </c>
      <c r="D509" s="0" t="n">
        <f aca="false">$C509*VLOOKUP($B509,FoodDB!$A$2:$I$1010,3,0)</f>
        <v>0</v>
      </c>
      <c r="E509" s="0" t="n">
        <f aca="false">$C509*VLOOKUP($B509,FoodDB!$A$2:$I$1010,4,0)</f>
        <v>0</v>
      </c>
      <c r="F509" s="0" t="n">
        <f aca="false">$C509*VLOOKUP($B509,FoodDB!$A$2:$I$1010,5,0)</f>
        <v>0</v>
      </c>
      <c r="G509" s="0" t="n">
        <f aca="false">$C509*VLOOKUP($B509,FoodDB!$A$2:$I$1010,6,0)</f>
        <v>0</v>
      </c>
      <c r="H509" s="0" t="n">
        <f aca="false">$C509*VLOOKUP($B509,FoodDB!$A$2:$I$1010,7,0)</f>
        <v>0</v>
      </c>
      <c r="I509" s="0" t="n">
        <f aca="false">$C509*VLOOKUP($B509,FoodDB!$A$2:$I$1010,8,0)</f>
        <v>0</v>
      </c>
      <c r="J509" s="0" t="n">
        <f aca="false">$C509*VLOOKUP($B509,FoodDB!$A$2:$I$1010,9,0)</f>
        <v>0</v>
      </c>
    </row>
    <row r="510" customFormat="false" ht="15" hidden="false" customHeight="false" outlineLevel="0" collapsed="false">
      <c r="B510" s="96" t="s">
        <v>107</v>
      </c>
      <c r="C510" s="97" t="n">
        <v>0</v>
      </c>
      <c r="D510" s="0" t="n">
        <f aca="false">$C510*VLOOKUP($B510,FoodDB!$A$2:$I$1010,3,0)</f>
        <v>0</v>
      </c>
      <c r="E510" s="0" t="n">
        <f aca="false">$C510*VLOOKUP($B510,FoodDB!$A$2:$I$1010,4,0)</f>
        <v>0</v>
      </c>
      <c r="F510" s="0" t="n">
        <f aca="false">$C510*VLOOKUP($B510,FoodDB!$A$2:$I$1010,5,0)</f>
        <v>0</v>
      </c>
      <c r="G510" s="0" t="n">
        <f aca="false">$C510*VLOOKUP($B510,FoodDB!$A$2:$I$1010,6,0)</f>
        <v>0</v>
      </c>
      <c r="H510" s="0" t="n">
        <f aca="false">$C510*VLOOKUP($B510,FoodDB!$A$2:$I$1010,7,0)</f>
        <v>0</v>
      </c>
      <c r="I510" s="0" t="n">
        <f aca="false">$C510*VLOOKUP($B510,FoodDB!$A$2:$I$1010,8,0)</f>
        <v>0</v>
      </c>
      <c r="J510" s="0" t="n">
        <f aca="false">$C510*VLOOKUP($B510,FoodDB!$A$2:$I$1010,9,0)</f>
        <v>0</v>
      </c>
    </row>
    <row r="511" customFormat="false" ht="15" hidden="false" customHeight="false" outlineLevel="0" collapsed="false">
      <c r="A511" s="0" t="s">
        <v>97</v>
      </c>
      <c r="G511" s="0" t="n">
        <f aca="false">SUM(G504:G510)</f>
        <v>0</v>
      </c>
      <c r="H511" s="0" t="n">
        <f aca="false">SUM(H504:H510)</f>
        <v>0</v>
      </c>
      <c r="I511" s="0" t="n">
        <f aca="false">SUM(I504:I510)</f>
        <v>0</v>
      </c>
      <c r="J511" s="0" t="n">
        <f aca="false">SUM(G511:I511)</f>
        <v>0</v>
      </c>
    </row>
    <row r="512" customFormat="false" ht="15" hidden="false" customHeight="false" outlineLevel="0" collapsed="false">
      <c r="A512" s="0" t="s">
        <v>101</v>
      </c>
      <c r="B512" s="0" t="s">
        <v>102</v>
      </c>
      <c r="E512" s="100"/>
      <c r="F512" s="100"/>
      <c r="G512" s="100" t="n">
        <f aca="false">VLOOKUP($A504,LossChart!$A$3:$AB$105,14,0)</f>
        <v>649.765503689558</v>
      </c>
      <c r="H512" s="100" t="n">
        <f aca="false">VLOOKUP($A504,LossChart!$A$3:$AB$105,15,0)</f>
        <v>80</v>
      </c>
      <c r="I512" s="100" t="n">
        <f aca="false">VLOOKUP($A504,LossChart!$A$3:$AB$105,16,0)</f>
        <v>482.474652711422</v>
      </c>
      <c r="J512" s="100" t="n">
        <f aca="false">VLOOKUP($A504,LossChart!$A$3:$AB$105,17,0)</f>
        <v>1212.24015640098</v>
      </c>
      <c r="K512" s="100"/>
    </row>
    <row r="513" customFormat="false" ht="15" hidden="false" customHeight="false" outlineLevel="0" collapsed="false">
      <c r="A513" s="0" t="s">
        <v>103</v>
      </c>
      <c r="G513" s="0" t="n">
        <f aca="false">G512-G511</f>
        <v>649.765503689558</v>
      </c>
      <c r="H513" s="0" t="n">
        <f aca="false">H512-H511</f>
        <v>80</v>
      </c>
      <c r="I513" s="0" t="n">
        <f aca="false">I512-I511</f>
        <v>482.474652711422</v>
      </c>
      <c r="J513" s="0" t="n">
        <f aca="false">J512-J511</f>
        <v>1212.24015640098</v>
      </c>
    </row>
    <row r="515" customFormat="false" ht="60" hidden="false" customHeight="false" outlineLevel="0" collapsed="false">
      <c r="A515" s="21" t="s">
        <v>63</v>
      </c>
      <c r="B515" s="21" t="s">
        <v>92</v>
      </c>
      <c r="C515" s="21" t="s">
        <v>93</v>
      </c>
      <c r="D515" s="94" t="str">
        <f aca="false">FoodDB!$C$1</f>
        <v>Fat
(g)</v>
      </c>
      <c r="E515" s="94" t="str">
        <f aca="false">FoodDB!$D$1</f>
        <v>Carbs
(g)</v>
      </c>
      <c r="F515" s="94" t="str">
        <f aca="false">FoodDB!$E$1</f>
        <v>Protein
(g)</v>
      </c>
      <c r="G515" s="94" t="str">
        <f aca="false">FoodDB!$F$1</f>
        <v>Fat
(Cal)</v>
      </c>
      <c r="H515" s="94" t="str">
        <f aca="false">FoodDB!$G$1</f>
        <v>Carb
(Cal)</v>
      </c>
      <c r="I515" s="94" t="str">
        <f aca="false">FoodDB!$H$1</f>
        <v>Protein
(Cal)</v>
      </c>
      <c r="J515" s="94" t="str">
        <f aca="false">FoodDB!$I$1</f>
        <v>Total
Calories</v>
      </c>
      <c r="K515" s="94"/>
      <c r="L515" s="94" t="s">
        <v>109</v>
      </c>
      <c r="M515" s="94" t="s">
        <v>110</v>
      </c>
      <c r="N515" s="94" t="s">
        <v>111</v>
      </c>
      <c r="O515" s="94" t="s">
        <v>112</v>
      </c>
      <c r="P515" s="94" t="s">
        <v>117</v>
      </c>
      <c r="Q515" s="94" t="s">
        <v>118</v>
      </c>
      <c r="R515" s="94" t="s">
        <v>119</v>
      </c>
      <c r="S515" s="94" t="s">
        <v>120</v>
      </c>
    </row>
    <row r="516" customFormat="false" ht="15" hidden="false" customHeight="false" outlineLevel="0" collapsed="false">
      <c r="A516" s="95" t="n">
        <f aca="false">A504+1</f>
        <v>43037</v>
      </c>
      <c r="B516" s="96" t="s">
        <v>107</v>
      </c>
      <c r="C516" s="97" t="n">
        <v>0</v>
      </c>
      <c r="D516" s="0" t="n">
        <f aca="false">$C516*VLOOKUP($B516,FoodDB!$A$2:$I$1010,3,0)</f>
        <v>0</v>
      </c>
      <c r="E516" s="0" t="n">
        <f aca="false">$C516*VLOOKUP($B516,FoodDB!$A$2:$I$1010,4,0)</f>
        <v>0</v>
      </c>
      <c r="F516" s="0" t="n">
        <f aca="false">$C516*VLOOKUP($B516,FoodDB!$A$2:$I$1010,5,0)</f>
        <v>0</v>
      </c>
      <c r="G516" s="0" t="n">
        <f aca="false">$C516*VLOOKUP($B516,FoodDB!$A$2:$I$1010,6,0)</f>
        <v>0</v>
      </c>
      <c r="H516" s="0" t="n">
        <f aca="false">$C516*VLOOKUP($B516,FoodDB!$A$2:$I$1010,7,0)</f>
        <v>0</v>
      </c>
      <c r="I516" s="0" t="n">
        <f aca="false">$C516*VLOOKUP($B516,FoodDB!$A$2:$I$1010,8,0)</f>
        <v>0</v>
      </c>
      <c r="J516" s="0" t="n">
        <f aca="false">$C516*VLOOKUP($B516,FoodDB!$A$2:$I$1010,9,0)</f>
        <v>0</v>
      </c>
      <c r="L516" s="0" t="n">
        <f aca="false">SUM(G516:G522)</f>
        <v>0</v>
      </c>
      <c r="M516" s="0" t="n">
        <f aca="false">SUM(H516:H522)</f>
        <v>0</v>
      </c>
      <c r="N516" s="0" t="n">
        <f aca="false">SUM(I516:I522)</f>
        <v>0</v>
      </c>
      <c r="O516" s="0" t="n">
        <f aca="false">SUM(L516:N516)</f>
        <v>0</v>
      </c>
      <c r="P516" s="100" t="n">
        <f aca="false">VLOOKUP($A516,LossChart!$A$3:$AB$105,14,0)-L516</f>
        <v>655.645165818233</v>
      </c>
      <c r="Q516" s="100" t="n">
        <f aca="false">VLOOKUP($A516,LossChart!$A$3:$AB$105,15,0)-M516</f>
        <v>80</v>
      </c>
      <c r="R516" s="100" t="n">
        <f aca="false">VLOOKUP($A516,LossChart!$A$3:$AB$105,16,0)-N516</f>
        <v>482.474652711422</v>
      </c>
      <c r="S516" s="100" t="n">
        <f aca="false">VLOOKUP($A516,LossChart!$A$3:$AB$105,17,0)-O516</f>
        <v>1218.11981852966</v>
      </c>
    </row>
    <row r="517" customFormat="false" ht="15" hidden="false" customHeight="false" outlineLevel="0" collapsed="false">
      <c r="B517" s="96" t="s">
        <v>107</v>
      </c>
      <c r="C517" s="97" t="n">
        <v>0</v>
      </c>
      <c r="D517" s="0" t="n">
        <f aca="false">$C517*VLOOKUP($B517,FoodDB!$A$2:$I$1010,3,0)</f>
        <v>0</v>
      </c>
      <c r="E517" s="0" t="n">
        <f aca="false">$C517*VLOOKUP($B517,FoodDB!$A$2:$I$1010,4,0)</f>
        <v>0</v>
      </c>
      <c r="F517" s="0" t="n">
        <f aca="false">$C517*VLOOKUP($B517,FoodDB!$A$2:$I$1010,5,0)</f>
        <v>0</v>
      </c>
      <c r="G517" s="0" t="n">
        <f aca="false">$C517*VLOOKUP($B517,FoodDB!$A$2:$I$1010,6,0)</f>
        <v>0</v>
      </c>
      <c r="H517" s="0" t="n">
        <f aca="false">$C517*VLOOKUP($B517,FoodDB!$A$2:$I$1010,7,0)</f>
        <v>0</v>
      </c>
      <c r="I517" s="0" t="n">
        <f aca="false">$C517*VLOOKUP($B517,FoodDB!$A$2:$I$1010,8,0)</f>
        <v>0</v>
      </c>
      <c r="J517" s="0" t="n">
        <f aca="false">$C517*VLOOKUP($B517,FoodDB!$A$2:$I$1010,9,0)</f>
        <v>0</v>
      </c>
    </row>
    <row r="518" customFormat="false" ht="15" hidden="false" customHeight="false" outlineLevel="0" collapsed="false">
      <c r="B518" s="96" t="s">
        <v>107</v>
      </c>
      <c r="C518" s="97" t="n">
        <v>0</v>
      </c>
      <c r="D518" s="0" t="n">
        <f aca="false">$C518*VLOOKUP($B518,FoodDB!$A$2:$I$1010,3,0)</f>
        <v>0</v>
      </c>
      <c r="E518" s="0" t="n">
        <f aca="false">$C518*VLOOKUP($B518,FoodDB!$A$2:$I$1010,4,0)</f>
        <v>0</v>
      </c>
      <c r="F518" s="0" t="n">
        <f aca="false">$C518*VLOOKUP($B518,FoodDB!$A$2:$I$1010,5,0)</f>
        <v>0</v>
      </c>
      <c r="G518" s="0" t="n">
        <f aca="false">$C518*VLOOKUP($B518,FoodDB!$A$2:$I$1010,6,0)</f>
        <v>0</v>
      </c>
      <c r="H518" s="0" t="n">
        <f aca="false">$C518*VLOOKUP($B518,FoodDB!$A$2:$I$1010,7,0)</f>
        <v>0</v>
      </c>
      <c r="I518" s="0" t="n">
        <f aca="false">$C518*VLOOKUP($B518,FoodDB!$A$2:$I$1010,8,0)</f>
        <v>0</v>
      </c>
      <c r="J518" s="0" t="n">
        <f aca="false">$C518*VLOOKUP($B518,FoodDB!$A$2:$I$1010,9,0)</f>
        <v>0</v>
      </c>
    </row>
    <row r="519" customFormat="false" ht="15" hidden="false" customHeight="false" outlineLevel="0" collapsed="false">
      <c r="B519" s="96" t="s">
        <v>107</v>
      </c>
      <c r="C519" s="97" t="n">
        <v>0</v>
      </c>
      <c r="D519" s="0" t="n">
        <f aca="false">$C519*VLOOKUP($B519,FoodDB!$A$2:$I$1010,3,0)</f>
        <v>0</v>
      </c>
      <c r="E519" s="0" t="n">
        <f aca="false">$C519*VLOOKUP($B519,FoodDB!$A$2:$I$1010,4,0)</f>
        <v>0</v>
      </c>
      <c r="F519" s="0" t="n">
        <f aca="false">$C519*VLOOKUP($B519,FoodDB!$A$2:$I$1010,5,0)</f>
        <v>0</v>
      </c>
      <c r="G519" s="0" t="n">
        <f aca="false">$C519*VLOOKUP($B519,FoodDB!$A$2:$I$1010,6,0)</f>
        <v>0</v>
      </c>
      <c r="H519" s="0" t="n">
        <f aca="false">$C519*VLOOKUP($B519,FoodDB!$A$2:$I$1010,7,0)</f>
        <v>0</v>
      </c>
      <c r="I519" s="0" t="n">
        <f aca="false">$C519*VLOOKUP($B519,FoodDB!$A$2:$I$1010,8,0)</f>
        <v>0</v>
      </c>
      <c r="J519" s="0" t="n">
        <f aca="false">$C519*VLOOKUP($B519,FoodDB!$A$2:$I$1010,9,0)</f>
        <v>0</v>
      </c>
    </row>
    <row r="520" customFormat="false" ht="15" hidden="false" customHeight="false" outlineLevel="0" collapsed="false">
      <c r="B520" s="96" t="s">
        <v>107</v>
      </c>
      <c r="C520" s="97" t="n">
        <v>0</v>
      </c>
      <c r="D520" s="0" t="n">
        <f aca="false">$C520*VLOOKUP($B520,FoodDB!$A$2:$I$1010,3,0)</f>
        <v>0</v>
      </c>
      <c r="E520" s="0" t="n">
        <f aca="false">$C520*VLOOKUP($B520,FoodDB!$A$2:$I$1010,4,0)</f>
        <v>0</v>
      </c>
      <c r="F520" s="0" t="n">
        <f aca="false">$C520*VLOOKUP($B520,FoodDB!$A$2:$I$1010,5,0)</f>
        <v>0</v>
      </c>
      <c r="G520" s="0" t="n">
        <f aca="false">$C520*VLOOKUP($B520,FoodDB!$A$2:$I$1010,6,0)</f>
        <v>0</v>
      </c>
      <c r="H520" s="0" t="n">
        <f aca="false">$C520*VLOOKUP($B520,FoodDB!$A$2:$I$1010,7,0)</f>
        <v>0</v>
      </c>
      <c r="I520" s="0" t="n">
        <f aca="false">$C520*VLOOKUP($B520,FoodDB!$A$2:$I$1010,8,0)</f>
        <v>0</v>
      </c>
      <c r="J520" s="0" t="n">
        <f aca="false">$C520*VLOOKUP($B520,FoodDB!$A$2:$I$1010,9,0)</f>
        <v>0</v>
      </c>
    </row>
    <row r="521" customFormat="false" ht="15" hidden="false" customHeight="false" outlineLevel="0" collapsed="false">
      <c r="B521" s="96" t="s">
        <v>107</v>
      </c>
      <c r="C521" s="97" t="n">
        <v>0</v>
      </c>
      <c r="D521" s="0" t="n">
        <f aca="false">$C521*VLOOKUP($B521,FoodDB!$A$2:$I$1010,3,0)</f>
        <v>0</v>
      </c>
      <c r="E521" s="0" t="n">
        <f aca="false">$C521*VLOOKUP($B521,FoodDB!$A$2:$I$1010,4,0)</f>
        <v>0</v>
      </c>
      <c r="F521" s="0" t="n">
        <f aca="false">$C521*VLOOKUP($B521,FoodDB!$A$2:$I$1010,5,0)</f>
        <v>0</v>
      </c>
      <c r="G521" s="0" t="n">
        <f aca="false">$C521*VLOOKUP($B521,FoodDB!$A$2:$I$1010,6,0)</f>
        <v>0</v>
      </c>
      <c r="H521" s="0" t="n">
        <f aca="false">$C521*VLOOKUP($B521,FoodDB!$A$2:$I$1010,7,0)</f>
        <v>0</v>
      </c>
      <c r="I521" s="0" t="n">
        <f aca="false">$C521*VLOOKUP($B521,FoodDB!$A$2:$I$1010,8,0)</f>
        <v>0</v>
      </c>
      <c r="J521" s="0" t="n">
        <f aca="false">$C521*VLOOKUP($B521,FoodDB!$A$2:$I$1010,9,0)</f>
        <v>0</v>
      </c>
    </row>
    <row r="522" customFormat="false" ht="15" hidden="false" customHeight="false" outlineLevel="0" collapsed="false">
      <c r="B522" s="96" t="s">
        <v>107</v>
      </c>
      <c r="C522" s="97" t="n">
        <v>0</v>
      </c>
      <c r="D522" s="0" t="n">
        <f aca="false">$C522*VLOOKUP($B522,FoodDB!$A$2:$I$1010,3,0)</f>
        <v>0</v>
      </c>
      <c r="E522" s="0" t="n">
        <f aca="false">$C522*VLOOKUP($B522,FoodDB!$A$2:$I$1010,4,0)</f>
        <v>0</v>
      </c>
      <c r="F522" s="0" t="n">
        <f aca="false">$C522*VLOOKUP($B522,FoodDB!$A$2:$I$1010,5,0)</f>
        <v>0</v>
      </c>
      <c r="G522" s="0" t="n">
        <f aca="false">$C522*VLOOKUP($B522,FoodDB!$A$2:$I$1010,6,0)</f>
        <v>0</v>
      </c>
      <c r="H522" s="0" t="n">
        <f aca="false">$C522*VLOOKUP($B522,FoodDB!$A$2:$I$1010,7,0)</f>
        <v>0</v>
      </c>
      <c r="I522" s="0" t="n">
        <f aca="false">$C522*VLOOKUP($B522,FoodDB!$A$2:$I$1010,8,0)</f>
        <v>0</v>
      </c>
      <c r="J522" s="0" t="n">
        <f aca="false">$C522*VLOOKUP($B522,FoodDB!$A$2:$I$1010,9,0)</f>
        <v>0</v>
      </c>
    </row>
    <row r="523" customFormat="false" ht="15" hidden="false" customHeight="false" outlineLevel="0" collapsed="false">
      <c r="A523" s="0" t="s">
        <v>97</v>
      </c>
      <c r="G523" s="0" t="n">
        <f aca="false">SUM(G516:G522)</f>
        <v>0</v>
      </c>
      <c r="H523" s="0" t="n">
        <f aca="false">SUM(H516:H522)</f>
        <v>0</v>
      </c>
      <c r="I523" s="0" t="n">
        <f aca="false">SUM(I516:I522)</f>
        <v>0</v>
      </c>
      <c r="J523" s="0" t="n">
        <f aca="false">SUM(G523:I523)</f>
        <v>0</v>
      </c>
    </row>
    <row r="524" customFormat="false" ht="15" hidden="false" customHeight="false" outlineLevel="0" collapsed="false">
      <c r="A524" s="0" t="s">
        <v>101</v>
      </c>
      <c r="B524" s="0" t="s">
        <v>102</v>
      </c>
      <c r="E524" s="100"/>
      <c r="F524" s="100"/>
      <c r="G524" s="100" t="n">
        <f aca="false">VLOOKUP($A516,LossChart!$A$3:$AB$105,14,0)</f>
        <v>655.645165818233</v>
      </c>
      <c r="H524" s="100" t="n">
        <f aca="false">VLOOKUP($A516,LossChart!$A$3:$AB$105,15,0)</f>
        <v>80</v>
      </c>
      <c r="I524" s="100" t="n">
        <f aca="false">VLOOKUP($A516,LossChart!$A$3:$AB$105,16,0)</f>
        <v>482.474652711422</v>
      </c>
      <c r="J524" s="100" t="n">
        <f aca="false">VLOOKUP($A516,LossChart!$A$3:$AB$105,17,0)</f>
        <v>1218.11981852966</v>
      </c>
      <c r="K524" s="100"/>
    </row>
    <row r="525" customFormat="false" ht="15" hidden="false" customHeight="false" outlineLevel="0" collapsed="false">
      <c r="A525" s="0" t="s">
        <v>103</v>
      </c>
      <c r="G525" s="0" t="n">
        <f aca="false">G524-G523</f>
        <v>655.645165818233</v>
      </c>
      <c r="H525" s="0" t="n">
        <f aca="false">H524-H523</f>
        <v>80</v>
      </c>
      <c r="I525" s="0" t="n">
        <f aca="false">I524-I523</f>
        <v>482.474652711422</v>
      </c>
      <c r="J525" s="0" t="n">
        <f aca="false">J524-J523</f>
        <v>1218.11981852966</v>
      </c>
    </row>
    <row r="527" customFormat="false" ht="60" hidden="false" customHeight="false" outlineLevel="0" collapsed="false">
      <c r="A527" s="21" t="s">
        <v>63</v>
      </c>
      <c r="B527" s="21" t="s">
        <v>92</v>
      </c>
      <c r="C527" s="21" t="s">
        <v>93</v>
      </c>
      <c r="D527" s="94" t="str">
        <f aca="false">FoodDB!$C$1</f>
        <v>Fat
(g)</v>
      </c>
      <c r="E527" s="94" t="str">
        <f aca="false">FoodDB!$D$1</f>
        <v>Carbs
(g)</v>
      </c>
      <c r="F527" s="94" t="str">
        <f aca="false">FoodDB!$E$1</f>
        <v>Protein
(g)</v>
      </c>
      <c r="G527" s="94" t="str">
        <f aca="false">FoodDB!$F$1</f>
        <v>Fat
(Cal)</v>
      </c>
      <c r="H527" s="94" t="str">
        <f aca="false">FoodDB!$G$1</f>
        <v>Carb
(Cal)</v>
      </c>
      <c r="I527" s="94" t="str">
        <f aca="false">FoodDB!$H$1</f>
        <v>Protein
(Cal)</v>
      </c>
      <c r="J527" s="94" t="str">
        <f aca="false">FoodDB!$I$1</f>
        <v>Total
Calories</v>
      </c>
      <c r="K527" s="94"/>
      <c r="L527" s="94" t="s">
        <v>109</v>
      </c>
      <c r="M527" s="94" t="s">
        <v>110</v>
      </c>
      <c r="N527" s="94" t="s">
        <v>111</v>
      </c>
      <c r="O527" s="94" t="s">
        <v>112</v>
      </c>
      <c r="P527" s="94" t="s">
        <v>117</v>
      </c>
      <c r="Q527" s="94" t="s">
        <v>118</v>
      </c>
      <c r="R527" s="94" t="s">
        <v>119</v>
      </c>
      <c r="S527" s="94" t="s">
        <v>120</v>
      </c>
    </row>
    <row r="528" customFormat="false" ht="15" hidden="false" customHeight="false" outlineLevel="0" collapsed="false">
      <c r="A528" s="95" t="n">
        <f aca="false">A516+1</f>
        <v>43038</v>
      </c>
      <c r="B528" s="96" t="s">
        <v>107</v>
      </c>
      <c r="C528" s="97" t="n">
        <v>0</v>
      </c>
      <c r="D528" s="0" t="n">
        <f aca="false">$C528*VLOOKUP($B528,FoodDB!$A$2:$I$1010,3,0)</f>
        <v>0</v>
      </c>
      <c r="E528" s="0" t="n">
        <f aca="false">$C528*VLOOKUP($B528,FoodDB!$A$2:$I$1010,4,0)</f>
        <v>0</v>
      </c>
      <c r="F528" s="0" t="n">
        <f aca="false">$C528*VLOOKUP($B528,FoodDB!$A$2:$I$1010,5,0)</f>
        <v>0</v>
      </c>
      <c r="G528" s="0" t="n">
        <f aca="false">$C528*VLOOKUP($B528,FoodDB!$A$2:$I$1010,6,0)</f>
        <v>0</v>
      </c>
      <c r="H528" s="0" t="n">
        <f aca="false">$C528*VLOOKUP($B528,FoodDB!$A$2:$I$1010,7,0)</f>
        <v>0</v>
      </c>
      <c r="I528" s="0" t="n">
        <f aca="false">$C528*VLOOKUP($B528,FoodDB!$A$2:$I$1010,8,0)</f>
        <v>0</v>
      </c>
      <c r="J528" s="0" t="n">
        <f aca="false">$C528*VLOOKUP($B528,FoodDB!$A$2:$I$1010,9,0)</f>
        <v>0</v>
      </c>
      <c r="L528" s="0" t="n">
        <f aca="false">SUM(G528:G534)</f>
        <v>0</v>
      </c>
      <c r="M528" s="0" t="n">
        <f aca="false">SUM(H528:H534)</f>
        <v>0</v>
      </c>
      <c r="N528" s="0" t="n">
        <f aca="false">SUM(I528:I534)</f>
        <v>0</v>
      </c>
      <c r="O528" s="0" t="n">
        <f aca="false">SUM(L528:N528)</f>
        <v>0</v>
      </c>
      <c r="P528" s="100" t="n">
        <f aca="false">VLOOKUP($A528,LossChart!$A$3:$AB$105,14,0)-L528</f>
        <v>661.472750939483</v>
      </c>
      <c r="Q528" s="100" t="n">
        <f aca="false">VLOOKUP($A528,LossChart!$A$3:$AB$105,15,0)-M528</f>
        <v>80</v>
      </c>
      <c r="R528" s="100" t="n">
        <f aca="false">VLOOKUP($A528,LossChart!$A$3:$AB$105,16,0)-N528</f>
        <v>482.474652711422</v>
      </c>
      <c r="S528" s="100" t="n">
        <f aca="false">VLOOKUP($A528,LossChart!$A$3:$AB$105,17,0)-O528</f>
        <v>1223.94740365091</v>
      </c>
    </row>
    <row r="529" customFormat="false" ht="15" hidden="false" customHeight="false" outlineLevel="0" collapsed="false">
      <c r="B529" s="96" t="s">
        <v>107</v>
      </c>
      <c r="C529" s="97" t="n">
        <v>0</v>
      </c>
      <c r="D529" s="0" t="n">
        <f aca="false">$C529*VLOOKUP($B529,FoodDB!$A$2:$I$1010,3,0)</f>
        <v>0</v>
      </c>
      <c r="E529" s="0" t="n">
        <f aca="false">$C529*VLOOKUP($B529,FoodDB!$A$2:$I$1010,4,0)</f>
        <v>0</v>
      </c>
      <c r="F529" s="0" t="n">
        <f aca="false">$C529*VLOOKUP($B529,FoodDB!$A$2:$I$1010,5,0)</f>
        <v>0</v>
      </c>
      <c r="G529" s="0" t="n">
        <f aca="false">$C529*VLOOKUP($B529,FoodDB!$A$2:$I$1010,6,0)</f>
        <v>0</v>
      </c>
      <c r="H529" s="0" t="n">
        <f aca="false">$C529*VLOOKUP($B529,FoodDB!$A$2:$I$1010,7,0)</f>
        <v>0</v>
      </c>
      <c r="I529" s="0" t="n">
        <f aca="false">$C529*VLOOKUP($B529,FoodDB!$A$2:$I$1010,8,0)</f>
        <v>0</v>
      </c>
      <c r="J529" s="0" t="n">
        <f aca="false">$C529*VLOOKUP($B529,FoodDB!$A$2:$I$1010,9,0)</f>
        <v>0</v>
      </c>
    </row>
    <row r="530" customFormat="false" ht="15" hidden="false" customHeight="false" outlineLevel="0" collapsed="false">
      <c r="B530" s="96" t="s">
        <v>107</v>
      </c>
      <c r="C530" s="97" t="n">
        <v>0</v>
      </c>
      <c r="D530" s="0" t="n">
        <f aca="false">$C530*VLOOKUP($B530,FoodDB!$A$2:$I$1010,3,0)</f>
        <v>0</v>
      </c>
      <c r="E530" s="0" t="n">
        <f aca="false">$C530*VLOOKUP($B530,FoodDB!$A$2:$I$1010,4,0)</f>
        <v>0</v>
      </c>
      <c r="F530" s="0" t="n">
        <f aca="false">$C530*VLOOKUP($B530,FoodDB!$A$2:$I$1010,5,0)</f>
        <v>0</v>
      </c>
      <c r="G530" s="0" t="n">
        <f aca="false">$C530*VLOOKUP($B530,FoodDB!$A$2:$I$1010,6,0)</f>
        <v>0</v>
      </c>
      <c r="H530" s="0" t="n">
        <f aca="false">$C530*VLOOKUP($B530,FoodDB!$A$2:$I$1010,7,0)</f>
        <v>0</v>
      </c>
      <c r="I530" s="0" t="n">
        <f aca="false">$C530*VLOOKUP($B530,FoodDB!$A$2:$I$1010,8,0)</f>
        <v>0</v>
      </c>
      <c r="J530" s="0" t="n">
        <f aca="false">$C530*VLOOKUP($B530,FoodDB!$A$2:$I$1010,9,0)</f>
        <v>0</v>
      </c>
    </row>
    <row r="531" customFormat="false" ht="15" hidden="false" customHeight="false" outlineLevel="0" collapsed="false">
      <c r="B531" s="96" t="s">
        <v>107</v>
      </c>
      <c r="C531" s="97" t="n">
        <v>0</v>
      </c>
      <c r="D531" s="0" t="n">
        <f aca="false">$C531*VLOOKUP($B531,FoodDB!$A$2:$I$1010,3,0)</f>
        <v>0</v>
      </c>
      <c r="E531" s="0" t="n">
        <f aca="false">$C531*VLOOKUP($B531,FoodDB!$A$2:$I$1010,4,0)</f>
        <v>0</v>
      </c>
      <c r="F531" s="0" t="n">
        <f aca="false">$C531*VLOOKUP($B531,FoodDB!$A$2:$I$1010,5,0)</f>
        <v>0</v>
      </c>
      <c r="G531" s="0" t="n">
        <f aca="false">$C531*VLOOKUP($B531,FoodDB!$A$2:$I$1010,6,0)</f>
        <v>0</v>
      </c>
      <c r="H531" s="0" t="n">
        <f aca="false">$C531*VLOOKUP($B531,FoodDB!$A$2:$I$1010,7,0)</f>
        <v>0</v>
      </c>
      <c r="I531" s="0" t="n">
        <f aca="false">$C531*VLOOKUP($B531,FoodDB!$A$2:$I$1010,8,0)</f>
        <v>0</v>
      </c>
      <c r="J531" s="0" t="n">
        <f aca="false">$C531*VLOOKUP($B531,FoodDB!$A$2:$I$1010,9,0)</f>
        <v>0</v>
      </c>
    </row>
    <row r="532" customFormat="false" ht="15" hidden="false" customHeight="false" outlineLevel="0" collapsed="false">
      <c r="B532" s="96" t="s">
        <v>107</v>
      </c>
      <c r="C532" s="97" t="n">
        <v>0</v>
      </c>
      <c r="D532" s="0" t="n">
        <f aca="false">$C532*VLOOKUP($B532,FoodDB!$A$2:$I$1010,3,0)</f>
        <v>0</v>
      </c>
      <c r="E532" s="0" t="n">
        <f aca="false">$C532*VLOOKUP($B532,FoodDB!$A$2:$I$1010,4,0)</f>
        <v>0</v>
      </c>
      <c r="F532" s="0" t="n">
        <f aca="false">$C532*VLOOKUP($B532,FoodDB!$A$2:$I$1010,5,0)</f>
        <v>0</v>
      </c>
      <c r="G532" s="0" t="n">
        <f aca="false">$C532*VLOOKUP($B532,FoodDB!$A$2:$I$1010,6,0)</f>
        <v>0</v>
      </c>
      <c r="H532" s="0" t="n">
        <f aca="false">$C532*VLOOKUP($B532,FoodDB!$A$2:$I$1010,7,0)</f>
        <v>0</v>
      </c>
      <c r="I532" s="0" t="n">
        <f aca="false">$C532*VLOOKUP($B532,FoodDB!$A$2:$I$1010,8,0)</f>
        <v>0</v>
      </c>
      <c r="J532" s="0" t="n">
        <f aca="false">$C532*VLOOKUP($B532,FoodDB!$A$2:$I$1010,9,0)</f>
        <v>0</v>
      </c>
    </row>
    <row r="533" customFormat="false" ht="15" hidden="false" customHeight="false" outlineLevel="0" collapsed="false">
      <c r="B533" s="96" t="s">
        <v>107</v>
      </c>
      <c r="C533" s="97" t="n">
        <v>0</v>
      </c>
      <c r="D533" s="0" t="n">
        <f aca="false">$C533*VLOOKUP($B533,FoodDB!$A$2:$I$1010,3,0)</f>
        <v>0</v>
      </c>
      <c r="E533" s="0" t="n">
        <f aca="false">$C533*VLOOKUP($B533,FoodDB!$A$2:$I$1010,4,0)</f>
        <v>0</v>
      </c>
      <c r="F533" s="0" t="n">
        <f aca="false">$C533*VLOOKUP($B533,FoodDB!$A$2:$I$1010,5,0)</f>
        <v>0</v>
      </c>
      <c r="G533" s="0" t="n">
        <f aca="false">$C533*VLOOKUP($B533,FoodDB!$A$2:$I$1010,6,0)</f>
        <v>0</v>
      </c>
      <c r="H533" s="0" t="n">
        <f aca="false">$C533*VLOOKUP($B533,FoodDB!$A$2:$I$1010,7,0)</f>
        <v>0</v>
      </c>
      <c r="I533" s="0" t="n">
        <f aca="false">$C533*VLOOKUP($B533,FoodDB!$A$2:$I$1010,8,0)</f>
        <v>0</v>
      </c>
      <c r="J533" s="0" t="n">
        <f aca="false">$C533*VLOOKUP($B533,FoodDB!$A$2:$I$1010,9,0)</f>
        <v>0</v>
      </c>
    </row>
    <row r="534" customFormat="false" ht="15" hidden="false" customHeight="false" outlineLevel="0" collapsed="false">
      <c r="B534" s="96" t="s">
        <v>107</v>
      </c>
      <c r="C534" s="97" t="n">
        <v>0</v>
      </c>
      <c r="D534" s="0" t="n">
        <f aca="false">$C534*VLOOKUP($B534,FoodDB!$A$2:$I$1010,3,0)</f>
        <v>0</v>
      </c>
      <c r="E534" s="0" t="n">
        <f aca="false">$C534*VLOOKUP($B534,FoodDB!$A$2:$I$1010,4,0)</f>
        <v>0</v>
      </c>
      <c r="F534" s="0" t="n">
        <f aca="false">$C534*VLOOKUP($B534,FoodDB!$A$2:$I$1010,5,0)</f>
        <v>0</v>
      </c>
      <c r="G534" s="0" t="n">
        <f aca="false">$C534*VLOOKUP($B534,FoodDB!$A$2:$I$1010,6,0)</f>
        <v>0</v>
      </c>
      <c r="H534" s="0" t="n">
        <f aca="false">$C534*VLOOKUP($B534,FoodDB!$A$2:$I$1010,7,0)</f>
        <v>0</v>
      </c>
      <c r="I534" s="0" t="n">
        <f aca="false">$C534*VLOOKUP($B534,FoodDB!$A$2:$I$1010,8,0)</f>
        <v>0</v>
      </c>
      <c r="J534" s="0" t="n">
        <f aca="false">$C534*VLOOKUP($B534,FoodDB!$A$2:$I$1010,9,0)</f>
        <v>0</v>
      </c>
    </row>
    <row r="535" customFormat="false" ht="15" hidden="false" customHeight="false" outlineLevel="0" collapsed="false">
      <c r="A535" s="0" t="s">
        <v>97</v>
      </c>
      <c r="G535" s="0" t="n">
        <f aca="false">SUM(G528:G534)</f>
        <v>0</v>
      </c>
      <c r="H535" s="0" t="n">
        <f aca="false">SUM(H528:H534)</f>
        <v>0</v>
      </c>
      <c r="I535" s="0" t="n">
        <f aca="false">SUM(I528:I534)</f>
        <v>0</v>
      </c>
      <c r="J535" s="0" t="n">
        <f aca="false">SUM(G535:I535)</f>
        <v>0</v>
      </c>
    </row>
    <row r="536" customFormat="false" ht="15" hidden="false" customHeight="false" outlineLevel="0" collapsed="false">
      <c r="A536" s="0" t="s">
        <v>101</v>
      </c>
      <c r="B536" s="0" t="s">
        <v>102</v>
      </c>
      <c r="E536" s="100"/>
      <c r="F536" s="100"/>
      <c r="G536" s="100" t="n">
        <f aca="false">VLOOKUP($A528,LossChart!$A$3:$AB$105,14,0)</f>
        <v>661.472750939483</v>
      </c>
      <c r="H536" s="100" t="n">
        <f aca="false">VLOOKUP($A528,LossChart!$A$3:$AB$105,15,0)</f>
        <v>80</v>
      </c>
      <c r="I536" s="100" t="n">
        <f aca="false">VLOOKUP($A528,LossChart!$A$3:$AB$105,16,0)</f>
        <v>482.474652711422</v>
      </c>
      <c r="J536" s="100" t="n">
        <f aca="false">VLOOKUP($A528,LossChart!$A$3:$AB$105,17,0)</f>
        <v>1223.94740365091</v>
      </c>
      <c r="K536" s="100"/>
    </row>
    <row r="537" customFormat="false" ht="15" hidden="false" customHeight="false" outlineLevel="0" collapsed="false">
      <c r="A537" s="0" t="s">
        <v>103</v>
      </c>
      <c r="G537" s="0" t="n">
        <f aca="false">G536-G535</f>
        <v>661.472750939483</v>
      </c>
      <c r="H537" s="0" t="n">
        <f aca="false">H536-H535</f>
        <v>80</v>
      </c>
      <c r="I537" s="0" t="n">
        <f aca="false">I536-I535</f>
        <v>482.474652711422</v>
      </c>
      <c r="J537" s="0" t="n">
        <f aca="false">J536-J535</f>
        <v>1223.94740365091</v>
      </c>
    </row>
    <row r="539" customFormat="false" ht="60" hidden="false" customHeight="false" outlineLevel="0" collapsed="false">
      <c r="A539" s="21" t="s">
        <v>63</v>
      </c>
      <c r="B539" s="21" t="s">
        <v>92</v>
      </c>
      <c r="C539" s="21" t="s">
        <v>93</v>
      </c>
      <c r="D539" s="94" t="str">
        <f aca="false">FoodDB!$C$1</f>
        <v>Fat
(g)</v>
      </c>
      <c r="E539" s="94" t="str">
        <f aca="false">FoodDB!$D$1</f>
        <v>Carbs
(g)</v>
      </c>
      <c r="F539" s="94" t="str">
        <f aca="false">FoodDB!$E$1</f>
        <v>Protein
(g)</v>
      </c>
      <c r="G539" s="94" t="str">
        <f aca="false">FoodDB!$F$1</f>
        <v>Fat
(Cal)</v>
      </c>
      <c r="H539" s="94" t="str">
        <f aca="false">FoodDB!$G$1</f>
        <v>Carb
(Cal)</v>
      </c>
      <c r="I539" s="94" t="str">
        <f aca="false">FoodDB!$H$1</f>
        <v>Protein
(Cal)</v>
      </c>
      <c r="J539" s="94" t="str">
        <f aca="false">FoodDB!$I$1</f>
        <v>Total
Calories</v>
      </c>
      <c r="K539" s="94"/>
      <c r="L539" s="94" t="s">
        <v>109</v>
      </c>
      <c r="M539" s="94" t="s">
        <v>110</v>
      </c>
      <c r="N539" s="94" t="s">
        <v>111</v>
      </c>
      <c r="O539" s="94" t="s">
        <v>112</v>
      </c>
      <c r="P539" s="94" t="s">
        <v>117</v>
      </c>
      <c r="Q539" s="94" t="s">
        <v>118</v>
      </c>
      <c r="R539" s="94" t="s">
        <v>119</v>
      </c>
      <c r="S539" s="94" t="s">
        <v>120</v>
      </c>
    </row>
    <row r="540" customFormat="false" ht="15" hidden="false" customHeight="false" outlineLevel="0" collapsed="false">
      <c r="A540" s="95" t="n">
        <f aca="false">A528+1</f>
        <v>43039</v>
      </c>
      <c r="B540" s="96" t="s">
        <v>107</v>
      </c>
      <c r="C540" s="97" t="n">
        <v>0</v>
      </c>
      <c r="D540" s="0" t="n">
        <f aca="false">$C540*VLOOKUP($B540,FoodDB!$A$2:$I$1010,3,0)</f>
        <v>0</v>
      </c>
      <c r="E540" s="0" t="n">
        <f aca="false">$C540*VLOOKUP($B540,FoodDB!$A$2:$I$1010,4,0)</f>
        <v>0</v>
      </c>
      <c r="F540" s="0" t="n">
        <f aca="false">$C540*VLOOKUP($B540,FoodDB!$A$2:$I$1010,5,0)</f>
        <v>0</v>
      </c>
      <c r="G540" s="0" t="n">
        <f aca="false">$C540*VLOOKUP($B540,FoodDB!$A$2:$I$1010,6,0)</f>
        <v>0</v>
      </c>
      <c r="H540" s="0" t="n">
        <f aca="false">$C540*VLOOKUP($B540,FoodDB!$A$2:$I$1010,7,0)</f>
        <v>0</v>
      </c>
      <c r="I540" s="0" t="n">
        <f aca="false">$C540*VLOOKUP($B540,FoodDB!$A$2:$I$1010,8,0)</f>
        <v>0</v>
      </c>
      <c r="J540" s="0" t="n">
        <f aca="false">$C540*VLOOKUP($B540,FoodDB!$A$2:$I$1010,9,0)</f>
        <v>0</v>
      </c>
      <c r="L540" s="0" t="n">
        <f aca="false">SUM(G540:G546)</f>
        <v>0</v>
      </c>
      <c r="M540" s="0" t="n">
        <f aca="false">SUM(H540:H546)</f>
        <v>0</v>
      </c>
      <c r="N540" s="0" t="n">
        <f aca="false">SUM(I540:I546)</f>
        <v>0</v>
      </c>
      <c r="O540" s="0" t="n">
        <f aca="false">SUM(L540:N540)</f>
        <v>0</v>
      </c>
      <c r="P540" s="100" t="n">
        <f aca="false">VLOOKUP($A540,LossChart!$A$3:$AB$105,14,0)-L540</f>
        <v>667.248720306802</v>
      </c>
      <c r="Q540" s="100" t="n">
        <f aca="false">VLOOKUP($A540,LossChart!$A$3:$AB$105,15,0)-M540</f>
        <v>80</v>
      </c>
      <c r="R540" s="100" t="n">
        <f aca="false">VLOOKUP($A540,LossChart!$A$3:$AB$105,16,0)-N540</f>
        <v>482.474652711422</v>
      </c>
      <c r="S540" s="100" t="n">
        <f aca="false">VLOOKUP($A540,LossChart!$A$3:$AB$105,17,0)-O540</f>
        <v>1229.72337301822</v>
      </c>
    </row>
    <row r="541" customFormat="false" ht="15" hidden="false" customHeight="false" outlineLevel="0" collapsed="false">
      <c r="B541" s="96" t="s">
        <v>107</v>
      </c>
      <c r="C541" s="97" t="n">
        <v>0</v>
      </c>
      <c r="D541" s="0" t="n">
        <f aca="false">$C541*VLOOKUP($B541,FoodDB!$A$2:$I$1010,3,0)</f>
        <v>0</v>
      </c>
      <c r="E541" s="0" t="n">
        <f aca="false">$C541*VLOOKUP($B541,FoodDB!$A$2:$I$1010,4,0)</f>
        <v>0</v>
      </c>
      <c r="F541" s="0" t="n">
        <f aca="false">$C541*VLOOKUP($B541,FoodDB!$A$2:$I$1010,5,0)</f>
        <v>0</v>
      </c>
      <c r="G541" s="0" t="n">
        <f aca="false">$C541*VLOOKUP($B541,FoodDB!$A$2:$I$1010,6,0)</f>
        <v>0</v>
      </c>
      <c r="H541" s="0" t="n">
        <f aca="false">$C541*VLOOKUP($B541,FoodDB!$A$2:$I$1010,7,0)</f>
        <v>0</v>
      </c>
      <c r="I541" s="0" t="n">
        <f aca="false">$C541*VLOOKUP($B541,FoodDB!$A$2:$I$1010,8,0)</f>
        <v>0</v>
      </c>
      <c r="J541" s="0" t="n">
        <f aca="false">$C541*VLOOKUP($B541,FoodDB!$A$2:$I$1010,9,0)</f>
        <v>0</v>
      </c>
    </row>
    <row r="542" customFormat="false" ht="15" hidden="false" customHeight="false" outlineLevel="0" collapsed="false">
      <c r="B542" s="96" t="s">
        <v>107</v>
      </c>
      <c r="C542" s="97" t="n">
        <v>0</v>
      </c>
      <c r="D542" s="0" t="n">
        <f aca="false">$C542*VLOOKUP($B542,FoodDB!$A$2:$I$1010,3,0)</f>
        <v>0</v>
      </c>
      <c r="E542" s="0" t="n">
        <f aca="false">$C542*VLOOKUP($B542,FoodDB!$A$2:$I$1010,4,0)</f>
        <v>0</v>
      </c>
      <c r="F542" s="0" t="n">
        <f aca="false">$C542*VLOOKUP($B542,FoodDB!$A$2:$I$1010,5,0)</f>
        <v>0</v>
      </c>
      <c r="G542" s="0" t="n">
        <f aca="false">$C542*VLOOKUP($B542,FoodDB!$A$2:$I$1010,6,0)</f>
        <v>0</v>
      </c>
      <c r="H542" s="0" t="n">
        <f aca="false">$C542*VLOOKUP($B542,FoodDB!$A$2:$I$1010,7,0)</f>
        <v>0</v>
      </c>
      <c r="I542" s="0" t="n">
        <f aca="false">$C542*VLOOKUP($B542,FoodDB!$A$2:$I$1010,8,0)</f>
        <v>0</v>
      </c>
      <c r="J542" s="0" t="n">
        <f aca="false">$C542*VLOOKUP($B542,FoodDB!$A$2:$I$1010,9,0)</f>
        <v>0</v>
      </c>
    </row>
    <row r="543" customFormat="false" ht="15" hidden="false" customHeight="false" outlineLevel="0" collapsed="false">
      <c r="B543" s="96" t="s">
        <v>107</v>
      </c>
      <c r="C543" s="97" t="n">
        <v>0</v>
      </c>
      <c r="D543" s="0" t="n">
        <f aca="false">$C543*VLOOKUP($B543,FoodDB!$A$2:$I$1010,3,0)</f>
        <v>0</v>
      </c>
      <c r="E543" s="0" t="n">
        <f aca="false">$C543*VLOOKUP($B543,FoodDB!$A$2:$I$1010,4,0)</f>
        <v>0</v>
      </c>
      <c r="F543" s="0" t="n">
        <f aca="false">$C543*VLOOKUP($B543,FoodDB!$A$2:$I$1010,5,0)</f>
        <v>0</v>
      </c>
      <c r="G543" s="0" t="n">
        <f aca="false">$C543*VLOOKUP($B543,FoodDB!$A$2:$I$1010,6,0)</f>
        <v>0</v>
      </c>
      <c r="H543" s="0" t="n">
        <f aca="false">$C543*VLOOKUP($B543,FoodDB!$A$2:$I$1010,7,0)</f>
        <v>0</v>
      </c>
      <c r="I543" s="0" t="n">
        <f aca="false">$C543*VLOOKUP($B543,FoodDB!$A$2:$I$1010,8,0)</f>
        <v>0</v>
      </c>
      <c r="J543" s="0" t="n">
        <f aca="false">$C543*VLOOKUP($B543,FoodDB!$A$2:$I$1010,9,0)</f>
        <v>0</v>
      </c>
    </row>
    <row r="544" customFormat="false" ht="15" hidden="false" customHeight="false" outlineLevel="0" collapsed="false">
      <c r="B544" s="96" t="s">
        <v>107</v>
      </c>
      <c r="C544" s="97" t="n">
        <v>0</v>
      </c>
      <c r="D544" s="0" t="n">
        <f aca="false">$C544*VLOOKUP($B544,FoodDB!$A$2:$I$1010,3,0)</f>
        <v>0</v>
      </c>
      <c r="E544" s="0" t="n">
        <f aca="false">$C544*VLOOKUP($B544,FoodDB!$A$2:$I$1010,4,0)</f>
        <v>0</v>
      </c>
      <c r="F544" s="0" t="n">
        <f aca="false">$C544*VLOOKUP($B544,FoodDB!$A$2:$I$1010,5,0)</f>
        <v>0</v>
      </c>
      <c r="G544" s="0" t="n">
        <f aca="false">$C544*VLOOKUP($B544,FoodDB!$A$2:$I$1010,6,0)</f>
        <v>0</v>
      </c>
      <c r="H544" s="0" t="n">
        <f aca="false">$C544*VLOOKUP($B544,FoodDB!$A$2:$I$1010,7,0)</f>
        <v>0</v>
      </c>
      <c r="I544" s="0" t="n">
        <f aca="false">$C544*VLOOKUP($B544,FoodDB!$A$2:$I$1010,8,0)</f>
        <v>0</v>
      </c>
      <c r="J544" s="0" t="n">
        <f aca="false">$C544*VLOOKUP($B544,FoodDB!$A$2:$I$1010,9,0)</f>
        <v>0</v>
      </c>
    </row>
    <row r="545" customFormat="false" ht="15" hidden="false" customHeight="false" outlineLevel="0" collapsed="false">
      <c r="B545" s="96" t="s">
        <v>107</v>
      </c>
      <c r="C545" s="97" t="n">
        <v>0</v>
      </c>
      <c r="D545" s="0" t="n">
        <f aca="false">$C545*VLOOKUP($B545,FoodDB!$A$2:$I$1010,3,0)</f>
        <v>0</v>
      </c>
      <c r="E545" s="0" t="n">
        <f aca="false">$C545*VLOOKUP($B545,FoodDB!$A$2:$I$1010,4,0)</f>
        <v>0</v>
      </c>
      <c r="F545" s="0" t="n">
        <f aca="false">$C545*VLOOKUP($B545,FoodDB!$A$2:$I$1010,5,0)</f>
        <v>0</v>
      </c>
      <c r="G545" s="0" t="n">
        <f aca="false">$C545*VLOOKUP($B545,FoodDB!$A$2:$I$1010,6,0)</f>
        <v>0</v>
      </c>
      <c r="H545" s="0" t="n">
        <f aca="false">$C545*VLOOKUP($B545,FoodDB!$A$2:$I$1010,7,0)</f>
        <v>0</v>
      </c>
      <c r="I545" s="0" t="n">
        <f aca="false">$C545*VLOOKUP($B545,FoodDB!$A$2:$I$1010,8,0)</f>
        <v>0</v>
      </c>
      <c r="J545" s="0" t="n">
        <f aca="false">$C545*VLOOKUP($B545,FoodDB!$A$2:$I$1010,9,0)</f>
        <v>0</v>
      </c>
    </row>
    <row r="546" customFormat="false" ht="15" hidden="false" customHeight="false" outlineLevel="0" collapsed="false">
      <c r="B546" s="96" t="s">
        <v>107</v>
      </c>
      <c r="C546" s="97" t="n">
        <v>0</v>
      </c>
      <c r="D546" s="0" t="n">
        <f aca="false">$C546*VLOOKUP($B546,FoodDB!$A$2:$I$1010,3,0)</f>
        <v>0</v>
      </c>
      <c r="E546" s="0" t="n">
        <f aca="false">$C546*VLOOKUP($B546,FoodDB!$A$2:$I$1010,4,0)</f>
        <v>0</v>
      </c>
      <c r="F546" s="0" t="n">
        <f aca="false">$C546*VLOOKUP($B546,FoodDB!$A$2:$I$1010,5,0)</f>
        <v>0</v>
      </c>
      <c r="G546" s="0" t="n">
        <f aca="false">$C546*VLOOKUP($B546,FoodDB!$A$2:$I$1010,6,0)</f>
        <v>0</v>
      </c>
      <c r="H546" s="0" t="n">
        <f aca="false">$C546*VLOOKUP($B546,FoodDB!$A$2:$I$1010,7,0)</f>
        <v>0</v>
      </c>
      <c r="I546" s="0" t="n">
        <f aca="false">$C546*VLOOKUP($B546,FoodDB!$A$2:$I$1010,8,0)</f>
        <v>0</v>
      </c>
      <c r="J546" s="0" t="n">
        <f aca="false">$C546*VLOOKUP($B546,FoodDB!$A$2:$I$1010,9,0)</f>
        <v>0</v>
      </c>
    </row>
    <row r="547" customFormat="false" ht="15" hidden="false" customHeight="false" outlineLevel="0" collapsed="false">
      <c r="A547" s="0" t="s">
        <v>97</v>
      </c>
      <c r="G547" s="0" t="n">
        <f aca="false">SUM(G540:G546)</f>
        <v>0</v>
      </c>
      <c r="H547" s="0" t="n">
        <f aca="false">SUM(H540:H546)</f>
        <v>0</v>
      </c>
      <c r="I547" s="0" t="n">
        <f aca="false">SUM(I540:I546)</f>
        <v>0</v>
      </c>
      <c r="J547" s="0" t="n">
        <f aca="false">SUM(G547:I547)</f>
        <v>0</v>
      </c>
    </row>
    <row r="548" customFormat="false" ht="15" hidden="false" customHeight="false" outlineLevel="0" collapsed="false">
      <c r="A548" s="0" t="s">
        <v>101</v>
      </c>
      <c r="B548" s="0" t="s">
        <v>102</v>
      </c>
      <c r="E548" s="100"/>
      <c r="F548" s="100"/>
      <c r="G548" s="100" t="n">
        <f aca="false">VLOOKUP($A540,LossChart!$A$3:$AB$105,14,0)</f>
        <v>667.248720306802</v>
      </c>
      <c r="H548" s="100" t="n">
        <f aca="false">VLOOKUP($A540,LossChart!$A$3:$AB$105,15,0)</f>
        <v>80</v>
      </c>
      <c r="I548" s="100" t="n">
        <f aca="false">VLOOKUP($A540,LossChart!$A$3:$AB$105,16,0)</f>
        <v>482.474652711422</v>
      </c>
      <c r="J548" s="100" t="n">
        <f aca="false">VLOOKUP($A540,LossChart!$A$3:$AB$105,17,0)</f>
        <v>1229.72337301822</v>
      </c>
      <c r="K548" s="100"/>
    </row>
    <row r="549" customFormat="false" ht="15" hidden="false" customHeight="false" outlineLevel="0" collapsed="false">
      <c r="A549" s="0" t="s">
        <v>103</v>
      </c>
      <c r="G549" s="0" t="n">
        <f aca="false">G548-G547</f>
        <v>667.248720306802</v>
      </c>
      <c r="H549" s="0" t="n">
        <f aca="false">H548-H547</f>
        <v>80</v>
      </c>
      <c r="I549" s="0" t="n">
        <f aca="false">I548-I547</f>
        <v>482.474652711422</v>
      </c>
      <c r="J549" s="0" t="n">
        <f aca="false">J548-J547</f>
        <v>1229.72337301822</v>
      </c>
    </row>
    <row r="551" customFormat="false" ht="60" hidden="false" customHeight="false" outlineLevel="0" collapsed="false">
      <c r="A551" s="21" t="s">
        <v>63</v>
      </c>
      <c r="B551" s="21" t="s">
        <v>92</v>
      </c>
      <c r="C551" s="21" t="s">
        <v>93</v>
      </c>
      <c r="D551" s="94" t="str">
        <f aca="false">FoodDB!$C$1</f>
        <v>Fat
(g)</v>
      </c>
      <c r="E551" s="94" t="str">
        <f aca="false">FoodDB!$D$1</f>
        <v>Carbs
(g)</v>
      </c>
      <c r="F551" s="94" t="str">
        <f aca="false">FoodDB!$E$1</f>
        <v>Protein
(g)</v>
      </c>
      <c r="G551" s="94" t="str">
        <f aca="false">FoodDB!$F$1</f>
        <v>Fat
(Cal)</v>
      </c>
      <c r="H551" s="94" t="str">
        <f aca="false">FoodDB!$G$1</f>
        <v>Carb
(Cal)</v>
      </c>
      <c r="I551" s="94" t="str">
        <f aca="false">FoodDB!$H$1</f>
        <v>Protein
(Cal)</v>
      </c>
      <c r="J551" s="94" t="str">
        <f aca="false">FoodDB!$I$1</f>
        <v>Total
Calories</v>
      </c>
      <c r="K551" s="94"/>
      <c r="L551" s="94" t="s">
        <v>109</v>
      </c>
      <c r="M551" s="94" t="s">
        <v>110</v>
      </c>
      <c r="N551" s="94" t="s">
        <v>111</v>
      </c>
      <c r="O551" s="94" t="s">
        <v>112</v>
      </c>
      <c r="P551" s="94" t="s">
        <v>117</v>
      </c>
      <c r="Q551" s="94" t="s">
        <v>118</v>
      </c>
      <c r="R551" s="94" t="s">
        <v>119</v>
      </c>
      <c r="S551" s="94" t="s">
        <v>120</v>
      </c>
    </row>
    <row r="552" customFormat="false" ht="15" hidden="false" customHeight="false" outlineLevel="0" collapsed="false">
      <c r="A552" s="95" t="n">
        <f aca="false">A540+1</f>
        <v>43040</v>
      </c>
      <c r="B552" s="96" t="s">
        <v>107</v>
      </c>
      <c r="C552" s="97" t="n">
        <v>0</v>
      </c>
      <c r="D552" s="0" t="n">
        <f aca="false">$C552*VLOOKUP($B552,FoodDB!$A$2:$I$1010,3,0)</f>
        <v>0</v>
      </c>
      <c r="E552" s="0" t="n">
        <f aca="false">$C552*VLOOKUP($B552,FoodDB!$A$2:$I$1010,4,0)</f>
        <v>0</v>
      </c>
      <c r="F552" s="0" t="n">
        <f aca="false">$C552*VLOOKUP($B552,FoodDB!$A$2:$I$1010,5,0)</f>
        <v>0</v>
      </c>
      <c r="G552" s="0" t="n">
        <f aca="false">$C552*VLOOKUP($B552,FoodDB!$A$2:$I$1010,6,0)</f>
        <v>0</v>
      </c>
      <c r="H552" s="0" t="n">
        <f aca="false">$C552*VLOOKUP($B552,FoodDB!$A$2:$I$1010,7,0)</f>
        <v>0</v>
      </c>
      <c r="I552" s="0" t="n">
        <f aca="false">$C552*VLOOKUP($B552,FoodDB!$A$2:$I$1010,8,0)</f>
        <v>0</v>
      </c>
      <c r="J552" s="0" t="n">
        <f aca="false">$C552*VLOOKUP($B552,FoodDB!$A$2:$I$1010,9,0)</f>
        <v>0</v>
      </c>
      <c r="L552" s="0" t="n">
        <f aca="false">SUM(G552:G558)</f>
        <v>0</v>
      </c>
      <c r="M552" s="0" t="n">
        <f aca="false">SUM(H552:H558)</f>
        <v>0</v>
      </c>
      <c r="N552" s="0" t="n">
        <f aca="false">SUM(I552:I558)</f>
        <v>0</v>
      </c>
      <c r="O552" s="0" t="n">
        <f aca="false">SUM(L552:N552)</f>
        <v>0</v>
      </c>
      <c r="P552" s="100" t="n">
        <f aca="false">VLOOKUP($A552,LossChart!$A$3:$AB$105,14,0)-L552</f>
        <v>672.973531088296</v>
      </c>
      <c r="Q552" s="100" t="n">
        <f aca="false">VLOOKUP($A552,LossChart!$A$3:$AB$105,15,0)-M552</f>
        <v>80</v>
      </c>
      <c r="R552" s="100" t="n">
        <f aca="false">VLOOKUP($A552,LossChart!$A$3:$AB$105,16,0)-N552</f>
        <v>482.474652711422</v>
      </c>
      <c r="S552" s="100" t="n">
        <f aca="false">VLOOKUP($A552,LossChart!$A$3:$AB$105,17,0)-O552</f>
        <v>1235.44818379972</v>
      </c>
    </row>
    <row r="553" customFormat="false" ht="15" hidden="false" customHeight="false" outlineLevel="0" collapsed="false">
      <c r="B553" s="96" t="s">
        <v>107</v>
      </c>
      <c r="C553" s="97" t="n">
        <v>0</v>
      </c>
      <c r="D553" s="0" t="n">
        <f aca="false">$C553*VLOOKUP($B553,FoodDB!$A$2:$I$1010,3,0)</f>
        <v>0</v>
      </c>
      <c r="E553" s="0" t="n">
        <f aca="false">$C553*VLOOKUP($B553,FoodDB!$A$2:$I$1010,4,0)</f>
        <v>0</v>
      </c>
      <c r="F553" s="0" t="n">
        <f aca="false">$C553*VLOOKUP($B553,FoodDB!$A$2:$I$1010,5,0)</f>
        <v>0</v>
      </c>
      <c r="G553" s="0" t="n">
        <f aca="false">$C553*VLOOKUP($B553,FoodDB!$A$2:$I$1010,6,0)</f>
        <v>0</v>
      </c>
      <c r="H553" s="0" t="n">
        <f aca="false">$C553*VLOOKUP($B553,FoodDB!$A$2:$I$1010,7,0)</f>
        <v>0</v>
      </c>
      <c r="I553" s="0" t="n">
        <f aca="false">$C553*VLOOKUP($B553,FoodDB!$A$2:$I$1010,8,0)</f>
        <v>0</v>
      </c>
      <c r="J553" s="0" t="n">
        <f aca="false">$C553*VLOOKUP($B553,FoodDB!$A$2:$I$1010,9,0)</f>
        <v>0</v>
      </c>
    </row>
    <row r="554" customFormat="false" ht="15" hidden="false" customHeight="false" outlineLevel="0" collapsed="false">
      <c r="B554" s="96" t="s">
        <v>107</v>
      </c>
      <c r="C554" s="97" t="n">
        <v>0</v>
      </c>
      <c r="D554" s="0" t="n">
        <f aca="false">$C554*VLOOKUP($B554,FoodDB!$A$2:$I$1010,3,0)</f>
        <v>0</v>
      </c>
      <c r="E554" s="0" t="n">
        <f aca="false">$C554*VLOOKUP($B554,FoodDB!$A$2:$I$1010,4,0)</f>
        <v>0</v>
      </c>
      <c r="F554" s="0" t="n">
        <f aca="false">$C554*VLOOKUP($B554,FoodDB!$A$2:$I$1010,5,0)</f>
        <v>0</v>
      </c>
      <c r="G554" s="0" t="n">
        <f aca="false">$C554*VLOOKUP($B554,FoodDB!$A$2:$I$1010,6,0)</f>
        <v>0</v>
      </c>
      <c r="H554" s="0" t="n">
        <f aca="false">$C554*VLOOKUP($B554,FoodDB!$A$2:$I$1010,7,0)</f>
        <v>0</v>
      </c>
      <c r="I554" s="0" t="n">
        <f aca="false">$C554*VLOOKUP($B554,FoodDB!$A$2:$I$1010,8,0)</f>
        <v>0</v>
      </c>
      <c r="J554" s="0" t="n">
        <f aca="false">$C554*VLOOKUP($B554,FoodDB!$A$2:$I$1010,9,0)</f>
        <v>0</v>
      </c>
    </row>
    <row r="555" customFormat="false" ht="15" hidden="false" customHeight="false" outlineLevel="0" collapsed="false">
      <c r="B555" s="96" t="s">
        <v>107</v>
      </c>
      <c r="C555" s="97" t="n">
        <v>0</v>
      </c>
      <c r="D555" s="0" t="n">
        <f aca="false">$C555*VLOOKUP($B555,FoodDB!$A$2:$I$1010,3,0)</f>
        <v>0</v>
      </c>
      <c r="E555" s="0" t="n">
        <f aca="false">$C555*VLOOKUP($B555,FoodDB!$A$2:$I$1010,4,0)</f>
        <v>0</v>
      </c>
      <c r="F555" s="0" t="n">
        <f aca="false">$C555*VLOOKUP($B555,FoodDB!$A$2:$I$1010,5,0)</f>
        <v>0</v>
      </c>
      <c r="G555" s="0" t="n">
        <f aca="false">$C555*VLOOKUP($B555,FoodDB!$A$2:$I$1010,6,0)</f>
        <v>0</v>
      </c>
      <c r="H555" s="0" t="n">
        <f aca="false">$C555*VLOOKUP($B555,FoodDB!$A$2:$I$1010,7,0)</f>
        <v>0</v>
      </c>
      <c r="I555" s="0" t="n">
        <f aca="false">$C555*VLOOKUP($B555,FoodDB!$A$2:$I$1010,8,0)</f>
        <v>0</v>
      </c>
      <c r="J555" s="0" t="n">
        <f aca="false">$C555*VLOOKUP($B555,FoodDB!$A$2:$I$1010,9,0)</f>
        <v>0</v>
      </c>
    </row>
    <row r="556" customFormat="false" ht="15" hidden="false" customHeight="false" outlineLevel="0" collapsed="false">
      <c r="B556" s="96" t="s">
        <v>107</v>
      </c>
      <c r="C556" s="97" t="n">
        <v>0</v>
      </c>
      <c r="D556" s="0" t="n">
        <f aca="false">$C556*VLOOKUP($B556,FoodDB!$A$2:$I$1010,3,0)</f>
        <v>0</v>
      </c>
      <c r="E556" s="0" t="n">
        <f aca="false">$C556*VLOOKUP($B556,FoodDB!$A$2:$I$1010,4,0)</f>
        <v>0</v>
      </c>
      <c r="F556" s="0" t="n">
        <f aca="false">$C556*VLOOKUP($B556,FoodDB!$A$2:$I$1010,5,0)</f>
        <v>0</v>
      </c>
      <c r="G556" s="0" t="n">
        <f aca="false">$C556*VLOOKUP($B556,FoodDB!$A$2:$I$1010,6,0)</f>
        <v>0</v>
      </c>
      <c r="H556" s="0" t="n">
        <f aca="false">$C556*VLOOKUP($B556,FoodDB!$A$2:$I$1010,7,0)</f>
        <v>0</v>
      </c>
      <c r="I556" s="0" t="n">
        <f aca="false">$C556*VLOOKUP($B556,FoodDB!$A$2:$I$1010,8,0)</f>
        <v>0</v>
      </c>
      <c r="J556" s="0" t="n">
        <f aca="false">$C556*VLOOKUP($B556,FoodDB!$A$2:$I$1010,9,0)</f>
        <v>0</v>
      </c>
    </row>
    <row r="557" customFormat="false" ht="15" hidden="false" customHeight="false" outlineLevel="0" collapsed="false">
      <c r="B557" s="96" t="s">
        <v>107</v>
      </c>
      <c r="C557" s="97" t="n">
        <v>0</v>
      </c>
      <c r="D557" s="0" t="n">
        <f aca="false">$C557*VLOOKUP($B557,FoodDB!$A$2:$I$1010,3,0)</f>
        <v>0</v>
      </c>
      <c r="E557" s="0" t="n">
        <f aca="false">$C557*VLOOKUP($B557,FoodDB!$A$2:$I$1010,4,0)</f>
        <v>0</v>
      </c>
      <c r="F557" s="0" t="n">
        <f aca="false">$C557*VLOOKUP($B557,FoodDB!$A$2:$I$1010,5,0)</f>
        <v>0</v>
      </c>
      <c r="G557" s="0" t="n">
        <f aca="false">$C557*VLOOKUP($B557,FoodDB!$A$2:$I$1010,6,0)</f>
        <v>0</v>
      </c>
      <c r="H557" s="0" t="n">
        <f aca="false">$C557*VLOOKUP($B557,FoodDB!$A$2:$I$1010,7,0)</f>
        <v>0</v>
      </c>
      <c r="I557" s="0" t="n">
        <f aca="false">$C557*VLOOKUP($B557,FoodDB!$A$2:$I$1010,8,0)</f>
        <v>0</v>
      </c>
      <c r="J557" s="0" t="n">
        <f aca="false">$C557*VLOOKUP($B557,FoodDB!$A$2:$I$1010,9,0)</f>
        <v>0</v>
      </c>
    </row>
    <row r="558" customFormat="false" ht="15" hidden="false" customHeight="false" outlineLevel="0" collapsed="false">
      <c r="B558" s="96" t="s">
        <v>107</v>
      </c>
      <c r="C558" s="97" t="n">
        <v>0</v>
      </c>
      <c r="D558" s="0" t="n">
        <f aca="false">$C558*VLOOKUP($B558,FoodDB!$A$2:$I$1010,3,0)</f>
        <v>0</v>
      </c>
      <c r="E558" s="0" t="n">
        <f aca="false">$C558*VLOOKUP($B558,FoodDB!$A$2:$I$1010,4,0)</f>
        <v>0</v>
      </c>
      <c r="F558" s="0" t="n">
        <f aca="false">$C558*VLOOKUP($B558,FoodDB!$A$2:$I$1010,5,0)</f>
        <v>0</v>
      </c>
      <c r="G558" s="0" t="n">
        <f aca="false">$C558*VLOOKUP($B558,FoodDB!$A$2:$I$1010,6,0)</f>
        <v>0</v>
      </c>
      <c r="H558" s="0" t="n">
        <f aca="false">$C558*VLOOKUP($B558,FoodDB!$A$2:$I$1010,7,0)</f>
        <v>0</v>
      </c>
      <c r="I558" s="0" t="n">
        <f aca="false">$C558*VLOOKUP($B558,FoodDB!$A$2:$I$1010,8,0)</f>
        <v>0</v>
      </c>
      <c r="J558" s="0" t="n">
        <f aca="false">$C558*VLOOKUP($B558,FoodDB!$A$2:$I$1010,9,0)</f>
        <v>0</v>
      </c>
    </row>
    <row r="559" customFormat="false" ht="15" hidden="false" customHeight="false" outlineLevel="0" collapsed="false">
      <c r="A559" s="0" t="s">
        <v>97</v>
      </c>
      <c r="G559" s="0" t="n">
        <f aca="false">SUM(G552:G558)</f>
        <v>0</v>
      </c>
      <c r="H559" s="0" t="n">
        <f aca="false">SUM(H552:H558)</f>
        <v>0</v>
      </c>
      <c r="I559" s="0" t="n">
        <f aca="false">SUM(I552:I558)</f>
        <v>0</v>
      </c>
      <c r="J559" s="0" t="n">
        <f aca="false">SUM(G559:I559)</f>
        <v>0</v>
      </c>
    </row>
    <row r="560" customFormat="false" ht="15" hidden="false" customHeight="false" outlineLevel="0" collapsed="false">
      <c r="A560" s="0" t="s">
        <v>101</v>
      </c>
      <c r="B560" s="0" t="s">
        <v>102</v>
      </c>
      <c r="E560" s="100"/>
      <c r="F560" s="100"/>
      <c r="G560" s="100" t="n">
        <f aca="false">VLOOKUP($A552,LossChart!$A$3:$AB$105,14,0)</f>
        <v>672.973531088296</v>
      </c>
      <c r="H560" s="100" t="n">
        <f aca="false">VLOOKUP($A552,LossChart!$A$3:$AB$105,15,0)</f>
        <v>80</v>
      </c>
      <c r="I560" s="100" t="n">
        <f aca="false">VLOOKUP($A552,LossChart!$A$3:$AB$105,16,0)</f>
        <v>482.474652711422</v>
      </c>
      <c r="J560" s="100" t="n">
        <f aca="false">VLOOKUP($A552,LossChart!$A$3:$AB$105,17,0)</f>
        <v>1235.44818379972</v>
      </c>
      <c r="K560" s="100"/>
    </row>
    <row r="561" customFormat="false" ht="15" hidden="false" customHeight="false" outlineLevel="0" collapsed="false">
      <c r="A561" s="0" t="s">
        <v>103</v>
      </c>
      <c r="G561" s="0" t="n">
        <f aca="false">G560-G559</f>
        <v>672.973531088296</v>
      </c>
      <c r="H561" s="0" t="n">
        <f aca="false">H560-H559</f>
        <v>80</v>
      </c>
      <c r="I561" s="0" t="n">
        <f aca="false">I560-I559</f>
        <v>482.474652711422</v>
      </c>
      <c r="J561" s="0" t="n">
        <f aca="false">J560-J559</f>
        <v>1235.44818379972</v>
      </c>
    </row>
    <row r="563" customFormat="false" ht="60" hidden="false" customHeight="false" outlineLevel="0" collapsed="false">
      <c r="A563" s="21" t="s">
        <v>63</v>
      </c>
      <c r="B563" s="21" t="s">
        <v>92</v>
      </c>
      <c r="C563" s="21" t="s">
        <v>93</v>
      </c>
      <c r="D563" s="94" t="str">
        <f aca="false">FoodDB!$C$1</f>
        <v>Fat
(g)</v>
      </c>
      <c r="E563" s="94" t="str">
        <f aca="false">FoodDB!$D$1</f>
        <v>Carbs
(g)</v>
      </c>
      <c r="F563" s="94" t="str">
        <f aca="false">FoodDB!$E$1</f>
        <v>Protein
(g)</v>
      </c>
      <c r="G563" s="94" t="str">
        <f aca="false">FoodDB!$F$1</f>
        <v>Fat
(Cal)</v>
      </c>
      <c r="H563" s="94" t="str">
        <f aca="false">FoodDB!$G$1</f>
        <v>Carb
(Cal)</v>
      </c>
      <c r="I563" s="94" t="str">
        <f aca="false">FoodDB!$H$1</f>
        <v>Protein
(Cal)</v>
      </c>
      <c r="J563" s="94" t="str">
        <f aca="false">FoodDB!$I$1</f>
        <v>Total
Calories</v>
      </c>
      <c r="K563" s="94"/>
      <c r="L563" s="94" t="s">
        <v>109</v>
      </c>
      <c r="M563" s="94" t="s">
        <v>110</v>
      </c>
      <c r="N563" s="94" t="s">
        <v>111</v>
      </c>
      <c r="O563" s="94" t="s">
        <v>112</v>
      </c>
      <c r="P563" s="94" t="s">
        <v>117</v>
      </c>
      <c r="Q563" s="94" t="s">
        <v>118</v>
      </c>
      <c r="R563" s="94" t="s">
        <v>119</v>
      </c>
      <c r="S563" s="94" t="s">
        <v>120</v>
      </c>
    </row>
    <row r="564" customFormat="false" ht="15" hidden="false" customHeight="false" outlineLevel="0" collapsed="false">
      <c r="A564" s="95" t="n">
        <f aca="false">A552+1</f>
        <v>43041</v>
      </c>
      <c r="B564" s="96" t="s">
        <v>107</v>
      </c>
      <c r="C564" s="97" t="n">
        <v>0</v>
      </c>
      <c r="D564" s="0" t="n">
        <f aca="false">$C564*VLOOKUP($B564,FoodDB!$A$2:$I$1010,3,0)</f>
        <v>0</v>
      </c>
      <c r="E564" s="0" t="n">
        <f aca="false">$C564*VLOOKUP($B564,FoodDB!$A$2:$I$1010,4,0)</f>
        <v>0</v>
      </c>
      <c r="F564" s="0" t="n">
        <f aca="false">$C564*VLOOKUP($B564,FoodDB!$A$2:$I$1010,5,0)</f>
        <v>0</v>
      </c>
      <c r="G564" s="0" t="n">
        <f aca="false">$C564*VLOOKUP($B564,FoodDB!$A$2:$I$1010,6,0)</f>
        <v>0</v>
      </c>
      <c r="H564" s="0" t="n">
        <f aca="false">$C564*VLOOKUP($B564,FoodDB!$A$2:$I$1010,7,0)</f>
        <v>0</v>
      </c>
      <c r="I564" s="0" t="n">
        <f aca="false">$C564*VLOOKUP($B564,FoodDB!$A$2:$I$1010,8,0)</f>
        <v>0</v>
      </c>
      <c r="J564" s="0" t="n">
        <f aca="false">$C564*VLOOKUP($B564,FoodDB!$A$2:$I$1010,9,0)</f>
        <v>0</v>
      </c>
      <c r="L564" s="0" t="n">
        <f aca="false">SUM(G564:G570)</f>
        <v>0</v>
      </c>
      <c r="M564" s="0" t="n">
        <f aca="false">SUM(H564:H570)</f>
        <v>0</v>
      </c>
      <c r="N564" s="0" t="n">
        <f aca="false">SUM(I564:I570)</f>
        <v>0</v>
      </c>
      <c r="O564" s="0" t="n">
        <f aca="false">SUM(L564:N564)</f>
        <v>0</v>
      </c>
      <c r="P564" s="100" t="n">
        <f aca="false">VLOOKUP($A564,LossChart!$A$3:$AB$105,14,0)-L564</f>
        <v>678.647636402867</v>
      </c>
      <c r="Q564" s="100" t="n">
        <f aca="false">VLOOKUP($A564,LossChart!$A$3:$AB$105,15,0)-M564</f>
        <v>80</v>
      </c>
      <c r="R564" s="100" t="n">
        <f aca="false">VLOOKUP($A564,LossChart!$A$3:$AB$105,16,0)-N564</f>
        <v>482.474652711422</v>
      </c>
      <c r="S564" s="100" t="n">
        <f aca="false">VLOOKUP($A564,LossChart!$A$3:$AB$105,17,0)-O564</f>
        <v>1241.12228911429</v>
      </c>
    </row>
    <row r="565" customFormat="false" ht="15" hidden="false" customHeight="false" outlineLevel="0" collapsed="false">
      <c r="B565" s="96" t="s">
        <v>107</v>
      </c>
      <c r="C565" s="97" t="n">
        <v>0</v>
      </c>
      <c r="D565" s="0" t="n">
        <f aca="false">$C565*VLOOKUP($B565,FoodDB!$A$2:$I$1010,3,0)</f>
        <v>0</v>
      </c>
      <c r="E565" s="0" t="n">
        <f aca="false">$C565*VLOOKUP($B565,FoodDB!$A$2:$I$1010,4,0)</f>
        <v>0</v>
      </c>
      <c r="F565" s="0" t="n">
        <f aca="false">$C565*VLOOKUP($B565,FoodDB!$A$2:$I$1010,5,0)</f>
        <v>0</v>
      </c>
      <c r="G565" s="0" t="n">
        <f aca="false">$C565*VLOOKUP($B565,FoodDB!$A$2:$I$1010,6,0)</f>
        <v>0</v>
      </c>
      <c r="H565" s="0" t="n">
        <f aca="false">$C565*VLOOKUP($B565,FoodDB!$A$2:$I$1010,7,0)</f>
        <v>0</v>
      </c>
      <c r="I565" s="0" t="n">
        <f aca="false">$C565*VLOOKUP($B565,FoodDB!$A$2:$I$1010,8,0)</f>
        <v>0</v>
      </c>
      <c r="J565" s="0" t="n">
        <f aca="false">$C565*VLOOKUP($B565,FoodDB!$A$2:$I$1010,9,0)</f>
        <v>0</v>
      </c>
    </row>
    <row r="566" customFormat="false" ht="15" hidden="false" customHeight="false" outlineLevel="0" collapsed="false">
      <c r="B566" s="96" t="s">
        <v>107</v>
      </c>
      <c r="C566" s="97" t="n">
        <v>0</v>
      </c>
      <c r="D566" s="0" t="n">
        <f aca="false">$C566*VLOOKUP($B566,FoodDB!$A$2:$I$1010,3,0)</f>
        <v>0</v>
      </c>
      <c r="E566" s="0" t="n">
        <f aca="false">$C566*VLOOKUP($B566,FoodDB!$A$2:$I$1010,4,0)</f>
        <v>0</v>
      </c>
      <c r="F566" s="0" t="n">
        <f aca="false">$C566*VLOOKUP($B566,FoodDB!$A$2:$I$1010,5,0)</f>
        <v>0</v>
      </c>
      <c r="G566" s="0" t="n">
        <f aca="false">$C566*VLOOKUP($B566,FoodDB!$A$2:$I$1010,6,0)</f>
        <v>0</v>
      </c>
      <c r="H566" s="0" t="n">
        <f aca="false">$C566*VLOOKUP($B566,FoodDB!$A$2:$I$1010,7,0)</f>
        <v>0</v>
      </c>
      <c r="I566" s="0" t="n">
        <f aca="false">$C566*VLOOKUP($B566,FoodDB!$A$2:$I$1010,8,0)</f>
        <v>0</v>
      </c>
      <c r="J566" s="0" t="n">
        <f aca="false">$C566*VLOOKUP($B566,FoodDB!$A$2:$I$1010,9,0)</f>
        <v>0</v>
      </c>
    </row>
    <row r="567" customFormat="false" ht="15" hidden="false" customHeight="false" outlineLevel="0" collapsed="false">
      <c r="B567" s="96" t="s">
        <v>107</v>
      </c>
      <c r="C567" s="97" t="n">
        <v>0</v>
      </c>
      <c r="D567" s="0" t="n">
        <f aca="false">$C567*VLOOKUP($B567,FoodDB!$A$2:$I$1010,3,0)</f>
        <v>0</v>
      </c>
      <c r="E567" s="0" t="n">
        <f aca="false">$C567*VLOOKUP($B567,FoodDB!$A$2:$I$1010,4,0)</f>
        <v>0</v>
      </c>
      <c r="F567" s="0" t="n">
        <f aca="false">$C567*VLOOKUP($B567,FoodDB!$A$2:$I$1010,5,0)</f>
        <v>0</v>
      </c>
      <c r="G567" s="0" t="n">
        <f aca="false">$C567*VLOOKUP($B567,FoodDB!$A$2:$I$1010,6,0)</f>
        <v>0</v>
      </c>
      <c r="H567" s="0" t="n">
        <f aca="false">$C567*VLOOKUP($B567,FoodDB!$A$2:$I$1010,7,0)</f>
        <v>0</v>
      </c>
      <c r="I567" s="0" t="n">
        <f aca="false">$C567*VLOOKUP($B567,FoodDB!$A$2:$I$1010,8,0)</f>
        <v>0</v>
      </c>
      <c r="J567" s="0" t="n">
        <f aca="false">$C567*VLOOKUP($B567,FoodDB!$A$2:$I$1010,9,0)</f>
        <v>0</v>
      </c>
    </row>
    <row r="568" customFormat="false" ht="15" hidden="false" customHeight="false" outlineLevel="0" collapsed="false">
      <c r="B568" s="96" t="s">
        <v>107</v>
      </c>
      <c r="C568" s="97" t="n">
        <v>0</v>
      </c>
      <c r="D568" s="0" t="n">
        <f aca="false">$C568*VLOOKUP($B568,FoodDB!$A$2:$I$1010,3,0)</f>
        <v>0</v>
      </c>
      <c r="E568" s="0" t="n">
        <f aca="false">$C568*VLOOKUP($B568,FoodDB!$A$2:$I$1010,4,0)</f>
        <v>0</v>
      </c>
      <c r="F568" s="0" t="n">
        <f aca="false">$C568*VLOOKUP($B568,FoodDB!$A$2:$I$1010,5,0)</f>
        <v>0</v>
      </c>
      <c r="G568" s="0" t="n">
        <f aca="false">$C568*VLOOKUP($B568,FoodDB!$A$2:$I$1010,6,0)</f>
        <v>0</v>
      </c>
      <c r="H568" s="0" t="n">
        <f aca="false">$C568*VLOOKUP($B568,FoodDB!$A$2:$I$1010,7,0)</f>
        <v>0</v>
      </c>
      <c r="I568" s="0" t="n">
        <f aca="false">$C568*VLOOKUP($B568,FoodDB!$A$2:$I$1010,8,0)</f>
        <v>0</v>
      </c>
      <c r="J568" s="0" t="n">
        <f aca="false">$C568*VLOOKUP($B568,FoodDB!$A$2:$I$1010,9,0)</f>
        <v>0</v>
      </c>
    </row>
    <row r="569" customFormat="false" ht="15" hidden="false" customHeight="false" outlineLevel="0" collapsed="false">
      <c r="B569" s="96" t="s">
        <v>107</v>
      </c>
      <c r="C569" s="97" t="n">
        <v>0</v>
      </c>
      <c r="D569" s="0" t="n">
        <f aca="false">$C569*VLOOKUP($B569,FoodDB!$A$2:$I$1010,3,0)</f>
        <v>0</v>
      </c>
      <c r="E569" s="0" t="n">
        <f aca="false">$C569*VLOOKUP($B569,FoodDB!$A$2:$I$1010,4,0)</f>
        <v>0</v>
      </c>
      <c r="F569" s="0" t="n">
        <f aca="false">$C569*VLOOKUP($B569,FoodDB!$A$2:$I$1010,5,0)</f>
        <v>0</v>
      </c>
      <c r="G569" s="0" t="n">
        <f aca="false">$C569*VLOOKUP($B569,FoodDB!$A$2:$I$1010,6,0)</f>
        <v>0</v>
      </c>
      <c r="H569" s="0" t="n">
        <f aca="false">$C569*VLOOKUP($B569,FoodDB!$A$2:$I$1010,7,0)</f>
        <v>0</v>
      </c>
      <c r="I569" s="0" t="n">
        <f aca="false">$C569*VLOOKUP($B569,FoodDB!$A$2:$I$1010,8,0)</f>
        <v>0</v>
      </c>
      <c r="J569" s="0" t="n">
        <f aca="false">$C569*VLOOKUP($B569,FoodDB!$A$2:$I$1010,9,0)</f>
        <v>0</v>
      </c>
    </row>
    <row r="570" customFormat="false" ht="15" hidden="false" customHeight="false" outlineLevel="0" collapsed="false">
      <c r="B570" s="96" t="s">
        <v>107</v>
      </c>
      <c r="C570" s="97" t="n">
        <v>0</v>
      </c>
      <c r="D570" s="0" t="n">
        <f aca="false">$C570*VLOOKUP($B570,FoodDB!$A$2:$I$1010,3,0)</f>
        <v>0</v>
      </c>
      <c r="E570" s="0" t="n">
        <f aca="false">$C570*VLOOKUP($B570,FoodDB!$A$2:$I$1010,4,0)</f>
        <v>0</v>
      </c>
      <c r="F570" s="0" t="n">
        <f aca="false">$C570*VLOOKUP($B570,FoodDB!$A$2:$I$1010,5,0)</f>
        <v>0</v>
      </c>
      <c r="G570" s="0" t="n">
        <f aca="false">$C570*VLOOKUP($B570,FoodDB!$A$2:$I$1010,6,0)</f>
        <v>0</v>
      </c>
      <c r="H570" s="0" t="n">
        <f aca="false">$C570*VLOOKUP($B570,FoodDB!$A$2:$I$1010,7,0)</f>
        <v>0</v>
      </c>
      <c r="I570" s="0" t="n">
        <f aca="false">$C570*VLOOKUP($B570,FoodDB!$A$2:$I$1010,8,0)</f>
        <v>0</v>
      </c>
      <c r="J570" s="0" t="n">
        <f aca="false">$C570*VLOOKUP($B570,FoodDB!$A$2:$I$1010,9,0)</f>
        <v>0</v>
      </c>
    </row>
    <row r="571" customFormat="false" ht="15" hidden="false" customHeight="false" outlineLevel="0" collapsed="false">
      <c r="A571" s="0" t="s">
        <v>97</v>
      </c>
      <c r="G571" s="0" t="n">
        <f aca="false">SUM(G564:G570)</f>
        <v>0</v>
      </c>
      <c r="H571" s="0" t="n">
        <f aca="false">SUM(H564:H570)</f>
        <v>0</v>
      </c>
      <c r="I571" s="0" t="n">
        <f aca="false">SUM(I564:I570)</f>
        <v>0</v>
      </c>
      <c r="J571" s="0" t="n">
        <f aca="false">SUM(G571:I571)</f>
        <v>0</v>
      </c>
    </row>
    <row r="572" customFormat="false" ht="15" hidden="false" customHeight="false" outlineLevel="0" collapsed="false">
      <c r="A572" s="0" t="s">
        <v>101</v>
      </c>
      <c r="B572" s="0" t="s">
        <v>102</v>
      </c>
      <c r="E572" s="100"/>
      <c r="F572" s="100"/>
      <c r="G572" s="100" t="n">
        <f aca="false">VLOOKUP($A564,LossChart!$A$3:$AB$105,14,0)</f>
        <v>678.647636402867</v>
      </c>
      <c r="H572" s="100" t="n">
        <f aca="false">VLOOKUP($A564,LossChart!$A$3:$AB$105,15,0)</f>
        <v>80</v>
      </c>
      <c r="I572" s="100" t="n">
        <f aca="false">VLOOKUP($A564,LossChart!$A$3:$AB$105,16,0)</f>
        <v>482.474652711422</v>
      </c>
      <c r="J572" s="100" t="n">
        <f aca="false">VLOOKUP($A564,LossChart!$A$3:$AB$105,17,0)</f>
        <v>1241.12228911429</v>
      </c>
      <c r="K572" s="100"/>
    </row>
    <row r="573" customFormat="false" ht="15" hidden="false" customHeight="false" outlineLevel="0" collapsed="false">
      <c r="A573" s="0" t="s">
        <v>103</v>
      </c>
      <c r="G573" s="0" t="n">
        <f aca="false">G572-G571</f>
        <v>678.647636402867</v>
      </c>
      <c r="H573" s="0" t="n">
        <f aca="false">H572-H571</f>
        <v>80</v>
      </c>
      <c r="I573" s="0" t="n">
        <f aca="false">I572-I571</f>
        <v>482.474652711422</v>
      </c>
      <c r="J573" s="0" t="n">
        <f aca="false">J572-J571</f>
        <v>1241.12228911429</v>
      </c>
    </row>
    <row r="575" customFormat="false" ht="60" hidden="false" customHeight="false" outlineLevel="0" collapsed="false">
      <c r="A575" s="21" t="s">
        <v>63</v>
      </c>
      <c r="B575" s="21" t="s">
        <v>92</v>
      </c>
      <c r="C575" s="21" t="s">
        <v>93</v>
      </c>
      <c r="D575" s="94" t="str">
        <f aca="false">FoodDB!$C$1</f>
        <v>Fat
(g)</v>
      </c>
      <c r="E575" s="94" t="str">
        <f aca="false">FoodDB!$D$1</f>
        <v>Carbs
(g)</v>
      </c>
      <c r="F575" s="94" t="str">
        <f aca="false">FoodDB!$E$1</f>
        <v>Protein
(g)</v>
      </c>
      <c r="G575" s="94" t="str">
        <f aca="false">FoodDB!$F$1</f>
        <v>Fat
(Cal)</v>
      </c>
      <c r="H575" s="94" t="str">
        <f aca="false">FoodDB!$G$1</f>
        <v>Carb
(Cal)</v>
      </c>
      <c r="I575" s="94" t="str">
        <f aca="false">FoodDB!$H$1</f>
        <v>Protein
(Cal)</v>
      </c>
      <c r="J575" s="94" t="str">
        <f aca="false">FoodDB!$I$1</f>
        <v>Total
Calories</v>
      </c>
      <c r="K575" s="94"/>
      <c r="L575" s="94" t="s">
        <v>109</v>
      </c>
      <c r="M575" s="94" t="s">
        <v>110</v>
      </c>
      <c r="N575" s="94" t="s">
        <v>111</v>
      </c>
      <c r="O575" s="94" t="s">
        <v>112</v>
      </c>
      <c r="P575" s="94" t="s">
        <v>117</v>
      </c>
      <c r="Q575" s="94" t="s">
        <v>118</v>
      </c>
      <c r="R575" s="94" t="s">
        <v>119</v>
      </c>
      <c r="S575" s="94" t="s">
        <v>120</v>
      </c>
    </row>
    <row r="576" customFormat="false" ht="15" hidden="false" customHeight="false" outlineLevel="0" collapsed="false">
      <c r="A576" s="95" t="n">
        <f aca="false">A564+1</f>
        <v>43042</v>
      </c>
      <c r="B576" s="96" t="s">
        <v>107</v>
      </c>
      <c r="C576" s="97" t="n">
        <v>0</v>
      </c>
      <c r="D576" s="0" t="n">
        <f aca="false">$C576*VLOOKUP($B576,FoodDB!$A$2:$I$1010,3,0)</f>
        <v>0</v>
      </c>
      <c r="E576" s="0" t="n">
        <f aca="false">$C576*VLOOKUP($B576,FoodDB!$A$2:$I$1010,4,0)</f>
        <v>0</v>
      </c>
      <c r="F576" s="0" t="n">
        <f aca="false">$C576*VLOOKUP($B576,FoodDB!$A$2:$I$1010,5,0)</f>
        <v>0</v>
      </c>
      <c r="G576" s="0" t="n">
        <f aca="false">$C576*VLOOKUP($B576,FoodDB!$A$2:$I$1010,6,0)</f>
        <v>0</v>
      </c>
      <c r="H576" s="0" t="n">
        <f aca="false">$C576*VLOOKUP($B576,FoodDB!$A$2:$I$1010,7,0)</f>
        <v>0</v>
      </c>
      <c r="I576" s="0" t="n">
        <f aca="false">$C576*VLOOKUP($B576,FoodDB!$A$2:$I$1010,8,0)</f>
        <v>0</v>
      </c>
      <c r="J576" s="0" t="n">
        <f aca="false">$C576*VLOOKUP($B576,FoodDB!$A$2:$I$1010,9,0)</f>
        <v>0</v>
      </c>
      <c r="L576" s="0" t="n">
        <f aca="false">SUM(G576:G582)</f>
        <v>0</v>
      </c>
      <c r="M576" s="0" t="n">
        <f aca="false">SUM(H576:H582)</f>
        <v>0</v>
      </c>
      <c r="N576" s="0" t="n">
        <f aca="false">SUM(I576:I582)</f>
        <v>0</v>
      </c>
      <c r="O576" s="0" t="n">
        <f aca="false">SUM(L576:N576)</f>
        <v>0</v>
      </c>
      <c r="P576" s="100" t="n">
        <f aca="false">VLOOKUP($A576,LossChart!$A$3:$AB$105,14,0)-L576</f>
        <v>684.271485356082</v>
      </c>
      <c r="Q576" s="100" t="n">
        <f aca="false">VLOOKUP($A576,LossChart!$A$3:$AB$105,15,0)-M576</f>
        <v>80</v>
      </c>
      <c r="R576" s="100" t="n">
        <f aca="false">VLOOKUP($A576,LossChart!$A$3:$AB$105,16,0)-N576</f>
        <v>482.474652711422</v>
      </c>
      <c r="S576" s="100" t="n">
        <f aca="false">VLOOKUP($A576,LossChart!$A$3:$AB$105,17,0)-O576</f>
        <v>1246.7461380675</v>
      </c>
    </row>
    <row r="577" customFormat="false" ht="15" hidden="false" customHeight="false" outlineLevel="0" collapsed="false">
      <c r="B577" s="96" t="s">
        <v>107</v>
      </c>
      <c r="C577" s="97" t="n">
        <v>0</v>
      </c>
      <c r="D577" s="0" t="n">
        <f aca="false">$C577*VLOOKUP($B577,FoodDB!$A$2:$I$1010,3,0)</f>
        <v>0</v>
      </c>
      <c r="E577" s="0" t="n">
        <f aca="false">$C577*VLOOKUP($B577,FoodDB!$A$2:$I$1010,4,0)</f>
        <v>0</v>
      </c>
      <c r="F577" s="0" t="n">
        <f aca="false">$C577*VLOOKUP($B577,FoodDB!$A$2:$I$1010,5,0)</f>
        <v>0</v>
      </c>
      <c r="G577" s="0" t="n">
        <f aca="false">$C577*VLOOKUP($B577,FoodDB!$A$2:$I$1010,6,0)</f>
        <v>0</v>
      </c>
      <c r="H577" s="0" t="n">
        <f aca="false">$C577*VLOOKUP($B577,FoodDB!$A$2:$I$1010,7,0)</f>
        <v>0</v>
      </c>
      <c r="I577" s="0" t="n">
        <f aca="false">$C577*VLOOKUP($B577,FoodDB!$A$2:$I$1010,8,0)</f>
        <v>0</v>
      </c>
      <c r="J577" s="0" t="n">
        <f aca="false">$C577*VLOOKUP($B577,FoodDB!$A$2:$I$1010,9,0)</f>
        <v>0</v>
      </c>
    </row>
    <row r="578" customFormat="false" ht="15" hidden="false" customHeight="false" outlineLevel="0" collapsed="false">
      <c r="B578" s="96" t="s">
        <v>107</v>
      </c>
      <c r="C578" s="97" t="n">
        <v>0</v>
      </c>
      <c r="D578" s="0" t="n">
        <f aca="false">$C578*VLOOKUP($B578,FoodDB!$A$2:$I$1010,3,0)</f>
        <v>0</v>
      </c>
      <c r="E578" s="0" t="n">
        <f aca="false">$C578*VLOOKUP($B578,FoodDB!$A$2:$I$1010,4,0)</f>
        <v>0</v>
      </c>
      <c r="F578" s="0" t="n">
        <f aca="false">$C578*VLOOKUP($B578,FoodDB!$A$2:$I$1010,5,0)</f>
        <v>0</v>
      </c>
      <c r="G578" s="0" t="n">
        <f aca="false">$C578*VLOOKUP($B578,FoodDB!$A$2:$I$1010,6,0)</f>
        <v>0</v>
      </c>
      <c r="H578" s="0" t="n">
        <f aca="false">$C578*VLOOKUP($B578,FoodDB!$A$2:$I$1010,7,0)</f>
        <v>0</v>
      </c>
      <c r="I578" s="0" t="n">
        <f aca="false">$C578*VLOOKUP($B578,FoodDB!$A$2:$I$1010,8,0)</f>
        <v>0</v>
      </c>
      <c r="J578" s="0" t="n">
        <f aca="false">$C578*VLOOKUP($B578,FoodDB!$A$2:$I$1010,9,0)</f>
        <v>0</v>
      </c>
    </row>
    <row r="579" customFormat="false" ht="15" hidden="false" customHeight="false" outlineLevel="0" collapsed="false">
      <c r="B579" s="96" t="s">
        <v>107</v>
      </c>
      <c r="C579" s="97" t="n">
        <v>0</v>
      </c>
      <c r="D579" s="0" t="n">
        <f aca="false">$C579*VLOOKUP($B579,FoodDB!$A$2:$I$1010,3,0)</f>
        <v>0</v>
      </c>
      <c r="E579" s="0" t="n">
        <f aca="false">$C579*VLOOKUP($B579,FoodDB!$A$2:$I$1010,4,0)</f>
        <v>0</v>
      </c>
      <c r="F579" s="0" t="n">
        <f aca="false">$C579*VLOOKUP($B579,FoodDB!$A$2:$I$1010,5,0)</f>
        <v>0</v>
      </c>
      <c r="G579" s="0" t="n">
        <f aca="false">$C579*VLOOKUP($B579,FoodDB!$A$2:$I$1010,6,0)</f>
        <v>0</v>
      </c>
      <c r="H579" s="0" t="n">
        <f aca="false">$C579*VLOOKUP($B579,FoodDB!$A$2:$I$1010,7,0)</f>
        <v>0</v>
      </c>
      <c r="I579" s="0" t="n">
        <f aca="false">$C579*VLOOKUP($B579,FoodDB!$A$2:$I$1010,8,0)</f>
        <v>0</v>
      </c>
      <c r="J579" s="0" t="n">
        <f aca="false">$C579*VLOOKUP($B579,FoodDB!$A$2:$I$1010,9,0)</f>
        <v>0</v>
      </c>
    </row>
    <row r="580" customFormat="false" ht="15" hidden="false" customHeight="false" outlineLevel="0" collapsed="false">
      <c r="B580" s="96" t="s">
        <v>107</v>
      </c>
      <c r="C580" s="97" t="n">
        <v>0</v>
      </c>
      <c r="D580" s="0" t="n">
        <f aca="false">$C580*VLOOKUP($B580,FoodDB!$A$2:$I$1010,3,0)</f>
        <v>0</v>
      </c>
      <c r="E580" s="0" t="n">
        <f aca="false">$C580*VLOOKUP($B580,FoodDB!$A$2:$I$1010,4,0)</f>
        <v>0</v>
      </c>
      <c r="F580" s="0" t="n">
        <f aca="false">$C580*VLOOKUP($B580,FoodDB!$A$2:$I$1010,5,0)</f>
        <v>0</v>
      </c>
      <c r="G580" s="0" t="n">
        <f aca="false">$C580*VLOOKUP($B580,FoodDB!$A$2:$I$1010,6,0)</f>
        <v>0</v>
      </c>
      <c r="H580" s="0" t="n">
        <f aca="false">$C580*VLOOKUP($B580,FoodDB!$A$2:$I$1010,7,0)</f>
        <v>0</v>
      </c>
      <c r="I580" s="0" t="n">
        <f aca="false">$C580*VLOOKUP($B580,FoodDB!$A$2:$I$1010,8,0)</f>
        <v>0</v>
      </c>
      <c r="J580" s="0" t="n">
        <f aca="false">$C580*VLOOKUP($B580,FoodDB!$A$2:$I$1010,9,0)</f>
        <v>0</v>
      </c>
    </row>
    <row r="581" customFormat="false" ht="15" hidden="false" customHeight="false" outlineLevel="0" collapsed="false">
      <c r="B581" s="96" t="s">
        <v>107</v>
      </c>
      <c r="C581" s="97" t="n">
        <v>0</v>
      </c>
      <c r="D581" s="0" t="n">
        <f aca="false">$C581*VLOOKUP($B581,FoodDB!$A$2:$I$1010,3,0)</f>
        <v>0</v>
      </c>
      <c r="E581" s="0" t="n">
        <f aca="false">$C581*VLOOKUP($B581,FoodDB!$A$2:$I$1010,4,0)</f>
        <v>0</v>
      </c>
      <c r="F581" s="0" t="n">
        <f aca="false">$C581*VLOOKUP($B581,FoodDB!$A$2:$I$1010,5,0)</f>
        <v>0</v>
      </c>
      <c r="G581" s="0" t="n">
        <f aca="false">$C581*VLOOKUP($B581,FoodDB!$A$2:$I$1010,6,0)</f>
        <v>0</v>
      </c>
      <c r="H581" s="0" t="n">
        <f aca="false">$C581*VLOOKUP($B581,FoodDB!$A$2:$I$1010,7,0)</f>
        <v>0</v>
      </c>
      <c r="I581" s="0" t="n">
        <f aca="false">$C581*VLOOKUP($B581,FoodDB!$A$2:$I$1010,8,0)</f>
        <v>0</v>
      </c>
      <c r="J581" s="0" t="n">
        <f aca="false">$C581*VLOOKUP($B581,FoodDB!$A$2:$I$1010,9,0)</f>
        <v>0</v>
      </c>
    </row>
    <row r="582" customFormat="false" ht="15" hidden="false" customHeight="false" outlineLevel="0" collapsed="false">
      <c r="B582" s="96" t="s">
        <v>107</v>
      </c>
      <c r="C582" s="97" t="n">
        <v>0</v>
      </c>
      <c r="D582" s="0" t="n">
        <f aca="false">$C582*VLOOKUP($B582,FoodDB!$A$2:$I$1010,3,0)</f>
        <v>0</v>
      </c>
      <c r="E582" s="0" t="n">
        <f aca="false">$C582*VLOOKUP($B582,FoodDB!$A$2:$I$1010,4,0)</f>
        <v>0</v>
      </c>
      <c r="F582" s="0" t="n">
        <f aca="false">$C582*VLOOKUP($B582,FoodDB!$A$2:$I$1010,5,0)</f>
        <v>0</v>
      </c>
      <c r="G582" s="0" t="n">
        <f aca="false">$C582*VLOOKUP($B582,FoodDB!$A$2:$I$1010,6,0)</f>
        <v>0</v>
      </c>
      <c r="H582" s="0" t="n">
        <f aca="false">$C582*VLOOKUP($B582,FoodDB!$A$2:$I$1010,7,0)</f>
        <v>0</v>
      </c>
      <c r="I582" s="0" t="n">
        <f aca="false">$C582*VLOOKUP($B582,FoodDB!$A$2:$I$1010,8,0)</f>
        <v>0</v>
      </c>
      <c r="J582" s="0" t="n">
        <f aca="false">$C582*VLOOKUP($B582,FoodDB!$A$2:$I$1010,9,0)</f>
        <v>0</v>
      </c>
    </row>
    <row r="583" customFormat="false" ht="15" hidden="false" customHeight="false" outlineLevel="0" collapsed="false">
      <c r="A583" s="0" t="s">
        <v>97</v>
      </c>
      <c r="G583" s="0" t="n">
        <f aca="false">SUM(G576:G582)</f>
        <v>0</v>
      </c>
      <c r="H583" s="0" t="n">
        <f aca="false">SUM(H576:H582)</f>
        <v>0</v>
      </c>
      <c r="I583" s="0" t="n">
        <f aca="false">SUM(I576:I582)</f>
        <v>0</v>
      </c>
      <c r="J583" s="0" t="n">
        <f aca="false">SUM(G583:I583)</f>
        <v>0</v>
      </c>
    </row>
    <row r="584" customFormat="false" ht="15" hidden="false" customHeight="false" outlineLevel="0" collapsed="false">
      <c r="A584" s="0" t="s">
        <v>101</v>
      </c>
      <c r="B584" s="0" t="s">
        <v>102</v>
      </c>
      <c r="E584" s="100"/>
      <c r="F584" s="100"/>
      <c r="G584" s="100" t="n">
        <f aca="false">VLOOKUP($A576,LossChart!$A$3:$AB$105,14,0)</f>
        <v>684.271485356082</v>
      </c>
      <c r="H584" s="100" t="n">
        <f aca="false">VLOOKUP($A576,LossChart!$A$3:$AB$105,15,0)</f>
        <v>80</v>
      </c>
      <c r="I584" s="100" t="n">
        <f aca="false">VLOOKUP($A576,LossChart!$A$3:$AB$105,16,0)</f>
        <v>482.474652711422</v>
      </c>
      <c r="J584" s="100" t="n">
        <f aca="false">VLOOKUP($A576,LossChart!$A$3:$AB$105,17,0)</f>
        <v>1246.7461380675</v>
      </c>
      <c r="K584" s="100"/>
    </row>
    <row r="585" customFormat="false" ht="15" hidden="false" customHeight="false" outlineLevel="0" collapsed="false">
      <c r="A585" s="0" t="s">
        <v>103</v>
      </c>
      <c r="G585" s="0" t="n">
        <f aca="false">G584-G583</f>
        <v>684.271485356082</v>
      </c>
      <c r="H585" s="0" t="n">
        <f aca="false">H584-H583</f>
        <v>80</v>
      </c>
      <c r="I585" s="0" t="n">
        <f aca="false">I584-I583</f>
        <v>482.474652711422</v>
      </c>
      <c r="J585" s="0" t="n">
        <f aca="false">J584-J583</f>
        <v>1246.7461380675</v>
      </c>
    </row>
    <row r="587" customFormat="false" ht="60" hidden="false" customHeight="false" outlineLevel="0" collapsed="false">
      <c r="A587" s="21" t="s">
        <v>63</v>
      </c>
      <c r="B587" s="21" t="s">
        <v>92</v>
      </c>
      <c r="C587" s="21" t="s">
        <v>93</v>
      </c>
      <c r="D587" s="94" t="str">
        <f aca="false">FoodDB!$C$1</f>
        <v>Fat
(g)</v>
      </c>
      <c r="E587" s="94" t="str">
        <f aca="false">FoodDB!$D$1</f>
        <v>Carbs
(g)</v>
      </c>
      <c r="F587" s="94" t="str">
        <f aca="false">FoodDB!$E$1</f>
        <v>Protein
(g)</v>
      </c>
      <c r="G587" s="94" t="str">
        <f aca="false">FoodDB!$F$1</f>
        <v>Fat
(Cal)</v>
      </c>
      <c r="H587" s="94" t="str">
        <f aca="false">FoodDB!$G$1</f>
        <v>Carb
(Cal)</v>
      </c>
      <c r="I587" s="94" t="str">
        <f aca="false">FoodDB!$H$1</f>
        <v>Protein
(Cal)</v>
      </c>
      <c r="J587" s="94" t="str">
        <f aca="false">FoodDB!$I$1</f>
        <v>Total
Calories</v>
      </c>
      <c r="K587" s="94"/>
      <c r="L587" s="94" t="s">
        <v>109</v>
      </c>
      <c r="M587" s="94" t="s">
        <v>110</v>
      </c>
      <c r="N587" s="94" t="s">
        <v>111</v>
      </c>
      <c r="O587" s="94" t="s">
        <v>112</v>
      </c>
      <c r="P587" s="94" t="s">
        <v>117</v>
      </c>
      <c r="Q587" s="94" t="s">
        <v>118</v>
      </c>
      <c r="R587" s="94" t="s">
        <v>119</v>
      </c>
      <c r="S587" s="94" t="s">
        <v>120</v>
      </c>
    </row>
    <row r="588" customFormat="false" ht="15" hidden="false" customHeight="false" outlineLevel="0" collapsed="false">
      <c r="A588" s="95" t="n">
        <f aca="false">A576+1</f>
        <v>43043</v>
      </c>
      <c r="B588" s="96" t="s">
        <v>107</v>
      </c>
      <c r="C588" s="97" t="n">
        <v>0</v>
      </c>
      <c r="D588" s="0" t="n">
        <f aca="false">$C588*VLOOKUP($B588,FoodDB!$A$2:$I$1010,3,0)</f>
        <v>0</v>
      </c>
      <c r="E588" s="0" t="n">
        <f aca="false">$C588*VLOOKUP($B588,FoodDB!$A$2:$I$1010,4,0)</f>
        <v>0</v>
      </c>
      <c r="F588" s="0" t="n">
        <f aca="false">$C588*VLOOKUP($B588,FoodDB!$A$2:$I$1010,5,0)</f>
        <v>0</v>
      </c>
      <c r="G588" s="0" t="n">
        <f aca="false">$C588*VLOOKUP($B588,FoodDB!$A$2:$I$1010,6,0)</f>
        <v>0</v>
      </c>
      <c r="H588" s="0" t="n">
        <f aca="false">$C588*VLOOKUP($B588,FoodDB!$A$2:$I$1010,7,0)</f>
        <v>0</v>
      </c>
      <c r="I588" s="0" t="n">
        <f aca="false">$C588*VLOOKUP($B588,FoodDB!$A$2:$I$1010,8,0)</f>
        <v>0</v>
      </c>
      <c r="J588" s="0" t="n">
        <f aca="false">$C588*VLOOKUP($B588,FoodDB!$A$2:$I$1010,9,0)</f>
        <v>0</v>
      </c>
      <c r="L588" s="0" t="n">
        <f aca="false">SUM(G588:G594)</f>
        <v>0</v>
      </c>
      <c r="M588" s="0" t="n">
        <f aca="false">SUM(H588:H594)</f>
        <v>0</v>
      </c>
      <c r="N588" s="0" t="n">
        <f aca="false">SUM(I588:I594)</f>
        <v>0</v>
      </c>
      <c r="O588" s="0" t="n">
        <f aca="false">SUM(L588:N588)</f>
        <v>0</v>
      </c>
      <c r="P588" s="100" t="n">
        <f aca="false">VLOOKUP($A588,LossChart!$A$3:$AB$105,14,0)-L588</f>
        <v>689.845523075711</v>
      </c>
      <c r="Q588" s="100" t="n">
        <f aca="false">VLOOKUP($A588,LossChart!$A$3:$AB$105,15,0)-M588</f>
        <v>80</v>
      </c>
      <c r="R588" s="100" t="n">
        <f aca="false">VLOOKUP($A588,LossChart!$A$3:$AB$105,16,0)-N588</f>
        <v>482.474652711422</v>
      </c>
      <c r="S588" s="100" t="n">
        <f aca="false">VLOOKUP($A588,LossChart!$A$3:$AB$105,17,0)-O588</f>
        <v>1252.32017578713</v>
      </c>
    </row>
    <row r="589" customFormat="false" ht="15" hidden="false" customHeight="false" outlineLevel="0" collapsed="false">
      <c r="B589" s="96" t="s">
        <v>107</v>
      </c>
      <c r="C589" s="97" t="n">
        <v>0</v>
      </c>
      <c r="D589" s="0" t="n">
        <f aca="false">$C589*VLOOKUP($B589,FoodDB!$A$2:$I$1010,3,0)</f>
        <v>0</v>
      </c>
      <c r="E589" s="0" t="n">
        <f aca="false">$C589*VLOOKUP($B589,FoodDB!$A$2:$I$1010,4,0)</f>
        <v>0</v>
      </c>
      <c r="F589" s="0" t="n">
        <f aca="false">$C589*VLOOKUP($B589,FoodDB!$A$2:$I$1010,5,0)</f>
        <v>0</v>
      </c>
      <c r="G589" s="0" t="n">
        <f aca="false">$C589*VLOOKUP($B589,FoodDB!$A$2:$I$1010,6,0)</f>
        <v>0</v>
      </c>
      <c r="H589" s="0" t="n">
        <f aca="false">$C589*VLOOKUP($B589,FoodDB!$A$2:$I$1010,7,0)</f>
        <v>0</v>
      </c>
      <c r="I589" s="0" t="n">
        <f aca="false">$C589*VLOOKUP($B589,FoodDB!$A$2:$I$1010,8,0)</f>
        <v>0</v>
      </c>
      <c r="J589" s="0" t="n">
        <f aca="false">$C589*VLOOKUP($B589,FoodDB!$A$2:$I$1010,9,0)</f>
        <v>0</v>
      </c>
    </row>
    <row r="590" customFormat="false" ht="15" hidden="false" customHeight="false" outlineLevel="0" collapsed="false">
      <c r="B590" s="96" t="s">
        <v>107</v>
      </c>
      <c r="C590" s="97" t="n">
        <v>0</v>
      </c>
      <c r="D590" s="0" t="n">
        <f aca="false">$C590*VLOOKUP($B590,FoodDB!$A$2:$I$1010,3,0)</f>
        <v>0</v>
      </c>
      <c r="E590" s="0" t="n">
        <f aca="false">$C590*VLOOKUP($B590,FoodDB!$A$2:$I$1010,4,0)</f>
        <v>0</v>
      </c>
      <c r="F590" s="0" t="n">
        <f aca="false">$C590*VLOOKUP($B590,FoodDB!$A$2:$I$1010,5,0)</f>
        <v>0</v>
      </c>
      <c r="G590" s="0" t="n">
        <f aca="false">$C590*VLOOKUP($B590,FoodDB!$A$2:$I$1010,6,0)</f>
        <v>0</v>
      </c>
      <c r="H590" s="0" t="n">
        <f aca="false">$C590*VLOOKUP($B590,FoodDB!$A$2:$I$1010,7,0)</f>
        <v>0</v>
      </c>
      <c r="I590" s="0" t="n">
        <f aca="false">$C590*VLOOKUP($B590,FoodDB!$A$2:$I$1010,8,0)</f>
        <v>0</v>
      </c>
      <c r="J590" s="0" t="n">
        <f aca="false">$C590*VLOOKUP($B590,FoodDB!$A$2:$I$1010,9,0)</f>
        <v>0</v>
      </c>
    </row>
    <row r="591" customFormat="false" ht="15" hidden="false" customHeight="false" outlineLevel="0" collapsed="false">
      <c r="B591" s="96" t="s">
        <v>107</v>
      </c>
      <c r="C591" s="97" t="n">
        <v>0</v>
      </c>
      <c r="D591" s="0" t="n">
        <f aca="false">$C591*VLOOKUP($B591,FoodDB!$A$2:$I$1010,3,0)</f>
        <v>0</v>
      </c>
      <c r="E591" s="0" t="n">
        <f aca="false">$C591*VLOOKUP($B591,FoodDB!$A$2:$I$1010,4,0)</f>
        <v>0</v>
      </c>
      <c r="F591" s="0" t="n">
        <f aca="false">$C591*VLOOKUP($B591,FoodDB!$A$2:$I$1010,5,0)</f>
        <v>0</v>
      </c>
      <c r="G591" s="0" t="n">
        <f aca="false">$C591*VLOOKUP($B591,FoodDB!$A$2:$I$1010,6,0)</f>
        <v>0</v>
      </c>
      <c r="H591" s="0" t="n">
        <f aca="false">$C591*VLOOKUP($B591,FoodDB!$A$2:$I$1010,7,0)</f>
        <v>0</v>
      </c>
      <c r="I591" s="0" t="n">
        <f aca="false">$C591*VLOOKUP($B591,FoodDB!$A$2:$I$1010,8,0)</f>
        <v>0</v>
      </c>
      <c r="J591" s="0" t="n">
        <f aca="false">$C591*VLOOKUP($B591,FoodDB!$A$2:$I$1010,9,0)</f>
        <v>0</v>
      </c>
    </row>
    <row r="592" customFormat="false" ht="15" hidden="false" customHeight="false" outlineLevel="0" collapsed="false">
      <c r="B592" s="96" t="s">
        <v>107</v>
      </c>
      <c r="C592" s="97" t="n">
        <v>0</v>
      </c>
      <c r="D592" s="0" t="n">
        <f aca="false">$C592*VLOOKUP($B592,FoodDB!$A$2:$I$1010,3,0)</f>
        <v>0</v>
      </c>
      <c r="E592" s="0" t="n">
        <f aca="false">$C592*VLOOKUP($B592,FoodDB!$A$2:$I$1010,4,0)</f>
        <v>0</v>
      </c>
      <c r="F592" s="0" t="n">
        <f aca="false">$C592*VLOOKUP($B592,FoodDB!$A$2:$I$1010,5,0)</f>
        <v>0</v>
      </c>
      <c r="G592" s="0" t="n">
        <f aca="false">$C592*VLOOKUP($B592,FoodDB!$A$2:$I$1010,6,0)</f>
        <v>0</v>
      </c>
      <c r="H592" s="0" t="n">
        <f aca="false">$C592*VLOOKUP($B592,FoodDB!$A$2:$I$1010,7,0)</f>
        <v>0</v>
      </c>
      <c r="I592" s="0" t="n">
        <f aca="false">$C592*VLOOKUP($B592,FoodDB!$A$2:$I$1010,8,0)</f>
        <v>0</v>
      </c>
      <c r="J592" s="0" t="n">
        <f aca="false">$C592*VLOOKUP($B592,FoodDB!$A$2:$I$1010,9,0)</f>
        <v>0</v>
      </c>
    </row>
    <row r="593" customFormat="false" ht="15" hidden="false" customHeight="false" outlineLevel="0" collapsed="false">
      <c r="B593" s="96" t="s">
        <v>107</v>
      </c>
      <c r="C593" s="97" t="n">
        <v>0</v>
      </c>
      <c r="D593" s="0" t="n">
        <f aca="false">$C593*VLOOKUP($B593,FoodDB!$A$2:$I$1010,3,0)</f>
        <v>0</v>
      </c>
      <c r="E593" s="0" t="n">
        <f aca="false">$C593*VLOOKUP($B593,FoodDB!$A$2:$I$1010,4,0)</f>
        <v>0</v>
      </c>
      <c r="F593" s="0" t="n">
        <f aca="false">$C593*VLOOKUP($B593,FoodDB!$A$2:$I$1010,5,0)</f>
        <v>0</v>
      </c>
      <c r="G593" s="0" t="n">
        <f aca="false">$C593*VLOOKUP($B593,FoodDB!$A$2:$I$1010,6,0)</f>
        <v>0</v>
      </c>
      <c r="H593" s="0" t="n">
        <f aca="false">$C593*VLOOKUP($B593,FoodDB!$A$2:$I$1010,7,0)</f>
        <v>0</v>
      </c>
      <c r="I593" s="0" t="n">
        <f aca="false">$C593*VLOOKUP($B593,FoodDB!$A$2:$I$1010,8,0)</f>
        <v>0</v>
      </c>
      <c r="J593" s="0" t="n">
        <f aca="false">$C593*VLOOKUP($B593,FoodDB!$A$2:$I$1010,9,0)</f>
        <v>0</v>
      </c>
    </row>
    <row r="594" customFormat="false" ht="15" hidden="false" customHeight="false" outlineLevel="0" collapsed="false">
      <c r="B594" s="96" t="s">
        <v>107</v>
      </c>
      <c r="C594" s="97" t="n">
        <v>0</v>
      </c>
      <c r="D594" s="0" t="n">
        <f aca="false">$C594*VLOOKUP($B594,FoodDB!$A$2:$I$1010,3,0)</f>
        <v>0</v>
      </c>
      <c r="E594" s="0" t="n">
        <f aca="false">$C594*VLOOKUP($B594,FoodDB!$A$2:$I$1010,4,0)</f>
        <v>0</v>
      </c>
      <c r="F594" s="0" t="n">
        <f aca="false">$C594*VLOOKUP($B594,FoodDB!$A$2:$I$1010,5,0)</f>
        <v>0</v>
      </c>
      <c r="G594" s="0" t="n">
        <f aca="false">$C594*VLOOKUP($B594,FoodDB!$A$2:$I$1010,6,0)</f>
        <v>0</v>
      </c>
      <c r="H594" s="0" t="n">
        <f aca="false">$C594*VLOOKUP($B594,FoodDB!$A$2:$I$1010,7,0)</f>
        <v>0</v>
      </c>
      <c r="I594" s="0" t="n">
        <f aca="false">$C594*VLOOKUP($B594,FoodDB!$A$2:$I$1010,8,0)</f>
        <v>0</v>
      </c>
      <c r="J594" s="0" t="n">
        <f aca="false">$C594*VLOOKUP($B594,FoodDB!$A$2:$I$1010,9,0)</f>
        <v>0</v>
      </c>
    </row>
    <row r="595" customFormat="false" ht="15" hidden="false" customHeight="false" outlineLevel="0" collapsed="false">
      <c r="A595" s="0" t="s">
        <v>97</v>
      </c>
      <c r="G595" s="0" t="n">
        <f aca="false">SUM(G588:G594)</f>
        <v>0</v>
      </c>
      <c r="H595" s="0" t="n">
        <f aca="false">SUM(H588:H594)</f>
        <v>0</v>
      </c>
      <c r="I595" s="0" t="n">
        <f aca="false">SUM(I588:I594)</f>
        <v>0</v>
      </c>
      <c r="J595" s="0" t="n">
        <f aca="false">SUM(G595:I595)</f>
        <v>0</v>
      </c>
    </row>
    <row r="596" customFormat="false" ht="15" hidden="false" customHeight="false" outlineLevel="0" collapsed="false">
      <c r="A596" s="0" t="s">
        <v>101</v>
      </c>
      <c r="B596" s="0" t="s">
        <v>102</v>
      </c>
      <c r="E596" s="100"/>
      <c r="F596" s="100"/>
      <c r="G596" s="100" t="n">
        <f aca="false">VLOOKUP($A588,LossChart!$A$3:$AB$105,14,0)</f>
        <v>689.845523075711</v>
      </c>
      <c r="H596" s="100" t="n">
        <f aca="false">VLOOKUP($A588,LossChart!$A$3:$AB$105,15,0)</f>
        <v>80</v>
      </c>
      <c r="I596" s="100" t="n">
        <f aca="false">VLOOKUP($A588,LossChart!$A$3:$AB$105,16,0)</f>
        <v>482.474652711422</v>
      </c>
      <c r="J596" s="100" t="n">
        <f aca="false">VLOOKUP($A588,LossChart!$A$3:$AB$105,17,0)</f>
        <v>1252.32017578713</v>
      </c>
      <c r="K596" s="100"/>
    </row>
    <row r="597" customFormat="false" ht="15" hidden="false" customHeight="false" outlineLevel="0" collapsed="false">
      <c r="A597" s="0" t="s">
        <v>103</v>
      </c>
      <c r="G597" s="0" t="n">
        <f aca="false">G596-G595</f>
        <v>689.845523075711</v>
      </c>
      <c r="H597" s="0" t="n">
        <f aca="false">H596-H595</f>
        <v>80</v>
      </c>
      <c r="I597" s="0" t="n">
        <f aca="false">I596-I595</f>
        <v>482.474652711422</v>
      </c>
      <c r="J597" s="0" t="n">
        <f aca="false">J596-J595</f>
        <v>1252.32017578713</v>
      </c>
    </row>
    <row r="599" customFormat="false" ht="60" hidden="false" customHeight="false" outlineLevel="0" collapsed="false">
      <c r="A599" s="21" t="s">
        <v>63</v>
      </c>
      <c r="B599" s="21" t="s">
        <v>92</v>
      </c>
      <c r="C599" s="21" t="s">
        <v>93</v>
      </c>
      <c r="D599" s="94" t="str">
        <f aca="false">FoodDB!$C$1</f>
        <v>Fat
(g)</v>
      </c>
      <c r="E599" s="94" t="str">
        <f aca="false">FoodDB!$D$1</f>
        <v>Carbs
(g)</v>
      </c>
      <c r="F599" s="94" t="str">
        <f aca="false">FoodDB!$E$1</f>
        <v>Protein
(g)</v>
      </c>
      <c r="G599" s="94" t="str">
        <f aca="false">FoodDB!$F$1</f>
        <v>Fat
(Cal)</v>
      </c>
      <c r="H599" s="94" t="str">
        <f aca="false">FoodDB!$G$1</f>
        <v>Carb
(Cal)</v>
      </c>
      <c r="I599" s="94" t="str">
        <f aca="false">FoodDB!$H$1</f>
        <v>Protein
(Cal)</v>
      </c>
      <c r="J599" s="94" t="str">
        <f aca="false">FoodDB!$I$1</f>
        <v>Total
Calories</v>
      </c>
      <c r="K599" s="94"/>
      <c r="L599" s="94" t="s">
        <v>109</v>
      </c>
      <c r="M599" s="94" t="s">
        <v>110</v>
      </c>
      <c r="N599" s="94" t="s">
        <v>111</v>
      </c>
      <c r="O599" s="94" t="s">
        <v>112</v>
      </c>
      <c r="P599" s="94" t="s">
        <v>117</v>
      </c>
      <c r="Q599" s="94" t="s">
        <v>118</v>
      </c>
      <c r="R599" s="94" t="s">
        <v>119</v>
      </c>
      <c r="S599" s="94" t="s">
        <v>120</v>
      </c>
    </row>
    <row r="600" customFormat="false" ht="15" hidden="false" customHeight="false" outlineLevel="0" collapsed="false">
      <c r="A600" s="95" t="n">
        <f aca="false">A588+1</f>
        <v>43044</v>
      </c>
      <c r="B600" s="96" t="s">
        <v>107</v>
      </c>
      <c r="C600" s="97" t="n">
        <v>0</v>
      </c>
      <c r="D600" s="0" t="n">
        <f aca="false">$C600*VLOOKUP($B600,FoodDB!$A$2:$I$1010,3,0)</f>
        <v>0</v>
      </c>
      <c r="E600" s="0" t="n">
        <f aca="false">$C600*VLOOKUP($B600,FoodDB!$A$2:$I$1010,4,0)</f>
        <v>0</v>
      </c>
      <c r="F600" s="0" t="n">
        <f aca="false">$C600*VLOOKUP($B600,FoodDB!$A$2:$I$1010,5,0)</f>
        <v>0</v>
      </c>
      <c r="G600" s="0" t="n">
        <f aca="false">$C600*VLOOKUP($B600,FoodDB!$A$2:$I$1010,6,0)</f>
        <v>0</v>
      </c>
      <c r="H600" s="0" t="n">
        <f aca="false">$C600*VLOOKUP($B600,FoodDB!$A$2:$I$1010,7,0)</f>
        <v>0</v>
      </c>
      <c r="I600" s="0" t="n">
        <f aca="false">$C600*VLOOKUP($B600,FoodDB!$A$2:$I$1010,8,0)</f>
        <v>0</v>
      </c>
      <c r="J600" s="0" t="n">
        <f aca="false">$C600*VLOOKUP($B600,FoodDB!$A$2:$I$1010,9,0)</f>
        <v>0</v>
      </c>
      <c r="L600" s="0" t="n">
        <f aca="false">SUM(G600:G606)</f>
        <v>0</v>
      </c>
      <c r="M600" s="0" t="n">
        <f aca="false">SUM(H600:H606)</f>
        <v>0</v>
      </c>
      <c r="N600" s="0" t="n">
        <f aca="false">SUM(I600:I606)</f>
        <v>0</v>
      </c>
      <c r="O600" s="0" t="n">
        <f aca="false">SUM(L600:N600)</f>
        <v>0</v>
      </c>
      <c r="P600" s="100" t="n">
        <f aca="false">VLOOKUP($A600,LossChart!$A$3:$AB$105,14,0)-L600</f>
        <v>695.370190746965</v>
      </c>
      <c r="Q600" s="100" t="n">
        <f aca="false">VLOOKUP($A600,LossChart!$A$3:$AB$105,15,0)-M600</f>
        <v>80</v>
      </c>
      <c r="R600" s="100" t="n">
        <f aca="false">VLOOKUP($A600,LossChart!$A$3:$AB$105,16,0)-N600</f>
        <v>482.474652711422</v>
      </c>
      <c r="S600" s="100" t="n">
        <f aca="false">VLOOKUP($A600,LossChart!$A$3:$AB$105,17,0)-O600</f>
        <v>1257.84484345839</v>
      </c>
    </row>
    <row r="601" customFormat="false" ht="15" hidden="false" customHeight="false" outlineLevel="0" collapsed="false">
      <c r="B601" s="96" t="s">
        <v>107</v>
      </c>
      <c r="C601" s="97" t="n">
        <v>0</v>
      </c>
      <c r="D601" s="0" t="n">
        <f aca="false">$C601*VLOOKUP($B601,FoodDB!$A$2:$I$1010,3,0)</f>
        <v>0</v>
      </c>
      <c r="E601" s="0" t="n">
        <f aca="false">$C601*VLOOKUP($B601,FoodDB!$A$2:$I$1010,4,0)</f>
        <v>0</v>
      </c>
      <c r="F601" s="0" t="n">
        <f aca="false">$C601*VLOOKUP($B601,FoodDB!$A$2:$I$1010,5,0)</f>
        <v>0</v>
      </c>
      <c r="G601" s="0" t="n">
        <f aca="false">$C601*VLOOKUP($B601,FoodDB!$A$2:$I$1010,6,0)</f>
        <v>0</v>
      </c>
      <c r="H601" s="0" t="n">
        <f aca="false">$C601*VLOOKUP($B601,FoodDB!$A$2:$I$1010,7,0)</f>
        <v>0</v>
      </c>
      <c r="I601" s="0" t="n">
        <f aca="false">$C601*VLOOKUP($B601,FoodDB!$A$2:$I$1010,8,0)</f>
        <v>0</v>
      </c>
      <c r="J601" s="0" t="n">
        <f aca="false">$C601*VLOOKUP($B601,FoodDB!$A$2:$I$1010,9,0)</f>
        <v>0</v>
      </c>
    </row>
    <row r="602" customFormat="false" ht="15" hidden="false" customHeight="false" outlineLevel="0" collapsed="false">
      <c r="B602" s="96" t="s">
        <v>107</v>
      </c>
      <c r="C602" s="97" t="n">
        <v>0</v>
      </c>
      <c r="D602" s="0" t="n">
        <f aca="false">$C602*VLOOKUP($B602,FoodDB!$A$2:$I$1010,3,0)</f>
        <v>0</v>
      </c>
      <c r="E602" s="0" t="n">
        <f aca="false">$C602*VLOOKUP($B602,FoodDB!$A$2:$I$1010,4,0)</f>
        <v>0</v>
      </c>
      <c r="F602" s="0" t="n">
        <f aca="false">$C602*VLOOKUP($B602,FoodDB!$A$2:$I$1010,5,0)</f>
        <v>0</v>
      </c>
      <c r="G602" s="0" t="n">
        <f aca="false">$C602*VLOOKUP($B602,FoodDB!$A$2:$I$1010,6,0)</f>
        <v>0</v>
      </c>
      <c r="H602" s="0" t="n">
        <f aca="false">$C602*VLOOKUP($B602,FoodDB!$A$2:$I$1010,7,0)</f>
        <v>0</v>
      </c>
      <c r="I602" s="0" t="n">
        <f aca="false">$C602*VLOOKUP($B602,FoodDB!$A$2:$I$1010,8,0)</f>
        <v>0</v>
      </c>
      <c r="J602" s="0" t="n">
        <f aca="false">$C602*VLOOKUP($B602,FoodDB!$A$2:$I$1010,9,0)</f>
        <v>0</v>
      </c>
    </row>
    <row r="603" customFormat="false" ht="15" hidden="false" customHeight="false" outlineLevel="0" collapsed="false">
      <c r="B603" s="96" t="s">
        <v>107</v>
      </c>
      <c r="C603" s="97" t="n">
        <v>0</v>
      </c>
      <c r="D603" s="0" t="n">
        <f aca="false">$C603*VLOOKUP($B603,FoodDB!$A$2:$I$1010,3,0)</f>
        <v>0</v>
      </c>
      <c r="E603" s="0" t="n">
        <f aca="false">$C603*VLOOKUP($B603,FoodDB!$A$2:$I$1010,4,0)</f>
        <v>0</v>
      </c>
      <c r="F603" s="0" t="n">
        <f aca="false">$C603*VLOOKUP($B603,FoodDB!$A$2:$I$1010,5,0)</f>
        <v>0</v>
      </c>
      <c r="G603" s="0" t="n">
        <f aca="false">$C603*VLOOKUP($B603,FoodDB!$A$2:$I$1010,6,0)</f>
        <v>0</v>
      </c>
      <c r="H603" s="0" t="n">
        <f aca="false">$C603*VLOOKUP($B603,FoodDB!$A$2:$I$1010,7,0)</f>
        <v>0</v>
      </c>
      <c r="I603" s="0" t="n">
        <f aca="false">$C603*VLOOKUP($B603,FoodDB!$A$2:$I$1010,8,0)</f>
        <v>0</v>
      </c>
      <c r="J603" s="0" t="n">
        <f aca="false">$C603*VLOOKUP($B603,FoodDB!$A$2:$I$1010,9,0)</f>
        <v>0</v>
      </c>
    </row>
    <row r="604" customFormat="false" ht="15" hidden="false" customHeight="false" outlineLevel="0" collapsed="false">
      <c r="B604" s="96" t="s">
        <v>107</v>
      </c>
      <c r="C604" s="97" t="n">
        <v>0</v>
      </c>
      <c r="D604" s="0" t="n">
        <f aca="false">$C604*VLOOKUP($B604,FoodDB!$A$2:$I$1010,3,0)</f>
        <v>0</v>
      </c>
      <c r="E604" s="0" t="n">
        <f aca="false">$C604*VLOOKUP($B604,FoodDB!$A$2:$I$1010,4,0)</f>
        <v>0</v>
      </c>
      <c r="F604" s="0" t="n">
        <f aca="false">$C604*VLOOKUP($B604,FoodDB!$A$2:$I$1010,5,0)</f>
        <v>0</v>
      </c>
      <c r="G604" s="0" t="n">
        <f aca="false">$C604*VLOOKUP($B604,FoodDB!$A$2:$I$1010,6,0)</f>
        <v>0</v>
      </c>
      <c r="H604" s="0" t="n">
        <f aca="false">$C604*VLOOKUP($B604,FoodDB!$A$2:$I$1010,7,0)</f>
        <v>0</v>
      </c>
      <c r="I604" s="0" t="n">
        <f aca="false">$C604*VLOOKUP($B604,FoodDB!$A$2:$I$1010,8,0)</f>
        <v>0</v>
      </c>
      <c r="J604" s="0" t="n">
        <f aca="false">$C604*VLOOKUP($B604,FoodDB!$A$2:$I$1010,9,0)</f>
        <v>0</v>
      </c>
    </row>
    <row r="605" customFormat="false" ht="15" hidden="false" customHeight="false" outlineLevel="0" collapsed="false">
      <c r="B605" s="96" t="s">
        <v>107</v>
      </c>
      <c r="C605" s="97" t="n">
        <v>0</v>
      </c>
      <c r="D605" s="0" t="n">
        <f aca="false">$C605*VLOOKUP($B605,FoodDB!$A$2:$I$1010,3,0)</f>
        <v>0</v>
      </c>
      <c r="E605" s="0" t="n">
        <f aca="false">$C605*VLOOKUP($B605,FoodDB!$A$2:$I$1010,4,0)</f>
        <v>0</v>
      </c>
      <c r="F605" s="0" t="n">
        <f aca="false">$C605*VLOOKUP($B605,FoodDB!$A$2:$I$1010,5,0)</f>
        <v>0</v>
      </c>
      <c r="G605" s="0" t="n">
        <f aca="false">$C605*VLOOKUP($B605,FoodDB!$A$2:$I$1010,6,0)</f>
        <v>0</v>
      </c>
      <c r="H605" s="0" t="n">
        <f aca="false">$C605*VLOOKUP($B605,FoodDB!$A$2:$I$1010,7,0)</f>
        <v>0</v>
      </c>
      <c r="I605" s="0" t="n">
        <f aca="false">$C605*VLOOKUP($B605,FoodDB!$A$2:$I$1010,8,0)</f>
        <v>0</v>
      </c>
      <c r="J605" s="0" t="n">
        <f aca="false">$C605*VLOOKUP($B605,FoodDB!$A$2:$I$1010,9,0)</f>
        <v>0</v>
      </c>
    </row>
    <row r="606" customFormat="false" ht="15" hidden="false" customHeight="false" outlineLevel="0" collapsed="false">
      <c r="B606" s="96" t="s">
        <v>107</v>
      </c>
      <c r="C606" s="97" t="n">
        <v>0</v>
      </c>
      <c r="D606" s="0" t="n">
        <f aca="false">$C606*VLOOKUP($B606,FoodDB!$A$2:$I$1010,3,0)</f>
        <v>0</v>
      </c>
      <c r="E606" s="0" t="n">
        <f aca="false">$C606*VLOOKUP($B606,FoodDB!$A$2:$I$1010,4,0)</f>
        <v>0</v>
      </c>
      <c r="F606" s="0" t="n">
        <f aca="false">$C606*VLOOKUP($B606,FoodDB!$A$2:$I$1010,5,0)</f>
        <v>0</v>
      </c>
      <c r="G606" s="0" t="n">
        <f aca="false">$C606*VLOOKUP($B606,FoodDB!$A$2:$I$1010,6,0)</f>
        <v>0</v>
      </c>
      <c r="H606" s="0" t="n">
        <f aca="false">$C606*VLOOKUP($B606,FoodDB!$A$2:$I$1010,7,0)</f>
        <v>0</v>
      </c>
      <c r="I606" s="0" t="n">
        <f aca="false">$C606*VLOOKUP($B606,FoodDB!$A$2:$I$1010,8,0)</f>
        <v>0</v>
      </c>
      <c r="J606" s="0" t="n">
        <f aca="false">$C606*VLOOKUP($B606,FoodDB!$A$2:$I$1010,9,0)</f>
        <v>0</v>
      </c>
    </row>
    <row r="607" customFormat="false" ht="15" hidden="false" customHeight="false" outlineLevel="0" collapsed="false">
      <c r="A607" s="0" t="s">
        <v>97</v>
      </c>
      <c r="G607" s="0" t="n">
        <f aca="false">SUM(G600:G606)</f>
        <v>0</v>
      </c>
      <c r="H607" s="0" t="n">
        <f aca="false">SUM(H600:H606)</f>
        <v>0</v>
      </c>
      <c r="I607" s="0" t="n">
        <f aca="false">SUM(I600:I606)</f>
        <v>0</v>
      </c>
      <c r="J607" s="0" t="n">
        <f aca="false">SUM(G607:I607)</f>
        <v>0</v>
      </c>
    </row>
    <row r="608" customFormat="false" ht="15" hidden="false" customHeight="false" outlineLevel="0" collapsed="false">
      <c r="A608" s="0" t="s">
        <v>101</v>
      </c>
      <c r="B608" s="0" t="s">
        <v>102</v>
      </c>
      <c r="E608" s="100"/>
      <c r="F608" s="100"/>
      <c r="G608" s="100" t="n">
        <f aca="false">VLOOKUP($A600,LossChart!$A$3:$AB$105,14,0)</f>
        <v>695.370190746965</v>
      </c>
      <c r="H608" s="100" t="n">
        <f aca="false">VLOOKUP($A600,LossChart!$A$3:$AB$105,15,0)</f>
        <v>80</v>
      </c>
      <c r="I608" s="100" t="n">
        <f aca="false">VLOOKUP($A600,LossChart!$A$3:$AB$105,16,0)</f>
        <v>482.474652711422</v>
      </c>
      <c r="J608" s="100" t="n">
        <f aca="false">VLOOKUP($A600,LossChart!$A$3:$AB$105,17,0)</f>
        <v>1257.84484345839</v>
      </c>
      <c r="K608" s="100"/>
    </row>
    <row r="609" customFormat="false" ht="15" hidden="false" customHeight="false" outlineLevel="0" collapsed="false">
      <c r="A609" s="0" t="s">
        <v>103</v>
      </c>
      <c r="G609" s="0" t="n">
        <f aca="false">G608-G607</f>
        <v>695.370190746965</v>
      </c>
      <c r="H609" s="0" t="n">
        <f aca="false">H608-H607</f>
        <v>80</v>
      </c>
      <c r="I609" s="0" t="n">
        <f aca="false">I608-I607</f>
        <v>482.474652711422</v>
      </c>
      <c r="J609" s="0" t="n">
        <f aca="false">J608-J607</f>
        <v>1257.84484345839</v>
      </c>
    </row>
    <row r="611" customFormat="false" ht="60" hidden="false" customHeight="false" outlineLevel="0" collapsed="false">
      <c r="A611" s="21" t="s">
        <v>63</v>
      </c>
      <c r="B611" s="21" t="s">
        <v>92</v>
      </c>
      <c r="C611" s="21" t="s">
        <v>93</v>
      </c>
      <c r="D611" s="94" t="str">
        <f aca="false">FoodDB!$C$1</f>
        <v>Fat
(g)</v>
      </c>
      <c r="E611" s="94" t="str">
        <f aca="false">FoodDB!$D$1</f>
        <v>Carbs
(g)</v>
      </c>
      <c r="F611" s="94" t="str">
        <f aca="false">FoodDB!$E$1</f>
        <v>Protein
(g)</v>
      </c>
      <c r="G611" s="94" t="str">
        <f aca="false">FoodDB!$F$1</f>
        <v>Fat
(Cal)</v>
      </c>
      <c r="H611" s="94" t="str">
        <f aca="false">FoodDB!$G$1</f>
        <v>Carb
(Cal)</v>
      </c>
      <c r="I611" s="94" t="str">
        <f aca="false">FoodDB!$H$1</f>
        <v>Protein
(Cal)</v>
      </c>
      <c r="J611" s="94" t="str">
        <f aca="false">FoodDB!$I$1</f>
        <v>Total
Calories</v>
      </c>
      <c r="K611" s="94"/>
      <c r="L611" s="94" t="s">
        <v>109</v>
      </c>
      <c r="M611" s="94" t="s">
        <v>110</v>
      </c>
      <c r="N611" s="94" t="s">
        <v>111</v>
      </c>
      <c r="O611" s="94" t="s">
        <v>112</v>
      </c>
      <c r="P611" s="94" t="s">
        <v>117</v>
      </c>
      <c r="Q611" s="94" t="s">
        <v>118</v>
      </c>
      <c r="R611" s="94" t="s">
        <v>119</v>
      </c>
      <c r="S611" s="94" t="s">
        <v>120</v>
      </c>
    </row>
    <row r="612" customFormat="false" ht="15" hidden="false" customHeight="false" outlineLevel="0" collapsed="false">
      <c r="A612" s="95" t="n">
        <f aca="false">A600+1</f>
        <v>43045</v>
      </c>
      <c r="B612" s="96" t="s">
        <v>107</v>
      </c>
      <c r="C612" s="97" t="n">
        <v>0</v>
      </c>
      <c r="D612" s="0" t="n">
        <f aca="false">$C612*VLOOKUP($B612,FoodDB!$A$2:$I$1010,3,0)</f>
        <v>0</v>
      </c>
      <c r="E612" s="0" t="n">
        <f aca="false">$C612*VLOOKUP($B612,FoodDB!$A$2:$I$1010,4,0)</f>
        <v>0</v>
      </c>
      <c r="F612" s="0" t="n">
        <f aca="false">$C612*VLOOKUP($B612,FoodDB!$A$2:$I$1010,5,0)</f>
        <v>0</v>
      </c>
      <c r="G612" s="0" t="n">
        <f aca="false">$C612*VLOOKUP($B612,FoodDB!$A$2:$I$1010,6,0)</f>
        <v>0</v>
      </c>
      <c r="H612" s="0" t="n">
        <f aca="false">$C612*VLOOKUP($B612,FoodDB!$A$2:$I$1010,7,0)</f>
        <v>0</v>
      </c>
      <c r="I612" s="0" t="n">
        <f aca="false">$C612*VLOOKUP($B612,FoodDB!$A$2:$I$1010,8,0)</f>
        <v>0</v>
      </c>
      <c r="J612" s="0" t="n">
        <f aca="false">$C612*VLOOKUP($B612,FoodDB!$A$2:$I$1010,9,0)</f>
        <v>0</v>
      </c>
      <c r="L612" s="0" t="n">
        <f aca="false">SUM(G612:G618)</f>
        <v>0</v>
      </c>
      <c r="M612" s="0" t="n">
        <f aca="false">SUM(H612:H618)</f>
        <v>0</v>
      </c>
      <c r="N612" s="0" t="n">
        <f aca="false">SUM(I612:I618)</f>
        <v>0</v>
      </c>
      <c r="O612" s="0" t="n">
        <f aca="false">SUM(L612:N612)</f>
        <v>0</v>
      </c>
      <c r="P612" s="100" t="n">
        <f aca="false">VLOOKUP($A612,LossChart!$A$3:$AB$105,14,0)-L612</f>
        <v>700.845925647418</v>
      </c>
      <c r="Q612" s="100" t="n">
        <f aca="false">VLOOKUP($A612,LossChart!$A$3:$AB$105,15,0)-M612</f>
        <v>80</v>
      </c>
      <c r="R612" s="100" t="n">
        <f aca="false">VLOOKUP($A612,LossChart!$A$3:$AB$105,16,0)-N612</f>
        <v>482.474652711422</v>
      </c>
      <c r="S612" s="100" t="n">
        <f aca="false">VLOOKUP($A612,LossChart!$A$3:$AB$105,17,0)-O612</f>
        <v>1263.32057835884</v>
      </c>
    </row>
    <row r="613" customFormat="false" ht="15" hidden="false" customHeight="false" outlineLevel="0" collapsed="false">
      <c r="B613" s="96" t="s">
        <v>107</v>
      </c>
      <c r="C613" s="97" t="n">
        <v>0</v>
      </c>
      <c r="D613" s="0" t="n">
        <f aca="false">$C613*VLOOKUP($B613,FoodDB!$A$2:$I$1010,3,0)</f>
        <v>0</v>
      </c>
      <c r="E613" s="0" t="n">
        <f aca="false">$C613*VLOOKUP($B613,FoodDB!$A$2:$I$1010,4,0)</f>
        <v>0</v>
      </c>
      <c r="F613" s="0" t="n">
        <f aca="false">$C613*VLOOKUP($B613,FoodDB!$A$2:$I$1010,5,0)</f>
        <v>0</v>
      </c>
      <c r="G613" s="0" t="n">
        <f aca="false">$C613*VLOOKUP($B613,FoodDB!$A$2:$I$1010,6,0)</f>
        <v>0</v>
      </c>
      <c r="H613" s="0" t="n">
        <f aca="false">$C613*VLOOKUP($B613,FoodDB!$A$2:$I$1010,7,0)</f>
        <v>0</v>
      </c>
      <c r="I613" s="0" t="n">
        <f aca="false">$C613*VLOOKUP($B613,FoodDB!$A$2:$I$1010,8,0)</f>
        <v>0</v>
      </c>
      <c r="J613" s="0" t="n">
        <f aca="false">$C613*VLOOKUP($B613,FoodDB!$A$2:$I$1010,9,0)</f>
        <v>0</v>
      </c>
    </row>
    <row r="614" customFormat="false" ht="15" hidden="false" customHeight="false" outlineLevel="0" collapsed="false">
      <c r="B614" s="96" t="s">
        <v>107</v>
      </c>
      <c r="C614" s="97" t="n">
        <v>0</v>
      </c>
      <c r="D614" s="0" t="n">
        <f aca="false">$C614*VLOOKUP($B614,FoodDB!$A$2:$I$1010,3,0)</f>
        <v>0</v>
      </c>
      <c r="E614" s="0" t="n">
        <f aca="false">$C614*VLOOKUP($B614,FoodDB!$A$2:$I$1010,4,0)</f>
        <v>0</v>
      </c>
      <c r="F614" s="0" t="n">
        <f aca="false">$C614*VLOOKUP($B614,FoodDB!$A$2:$I$1010,5,0)</f>
        <v>0</v>
      </c>
      <c r="G614" s="0" t="n">
        <f aca="false">$C614*VLOOKUP($B614,FoodDB!$A$2:$I$1010,6,0)</f>
        <v>0</v>
      </c>
      <c r="H614" s="0" t="n">
        <f aca="false">$C614*VLOOKUP($B614,FoodDB!$A$2:$I$1010,7,0)</f>
        <v>0</v>
      </c>
      <c r="I614" s="0" t="n">
        <f aca="false">$C614*VLOOKUP($B614,FoodDB!$A$2:$I$1010,8,0)</f>
        <v>0</v>
      </c>
      <c r="J614" s="0" t="n">
        <f aca="false">$C614*VLOOKUP($B614,FoodDB!$A$2:$I$1010,9,0)</f>
        <v>0</v>
      </c>
    </row>
    <row r="615" customFormat="false" ht="15" hidden="false" customHeight="false" outlineLevel="0" collapsed="false">
      <c r="B615" s="96" t="s">
        <v>107</v>
      </c>
      <c r="C615" s="97" t="n">
        <v>0</v>
      </c>
      <c r="D615" s="0" t="n">
        <f aca="false">$C615*VLOOKUP($B615,FoodDB!$A$2:$I$1010,3,0)</f>
        <v>0</v>
      </c>
      <c r="E615" s="0" t="n">
        <f aca="false">$C615*VLOOKUP($B615,FoodDB!$A$2:$I$1010,4,0)</f>
        <v>0</v>
      </c>
      <c r="F615" s="0" t="n">
        <f aca="false">$C615*VLOOKUP($B615,FoodDB!$A$2:$I$1010,5,0)</f>
        <v>0</v>
      </c>
      <c r="G615" s="0" t="n">
        <f aca="false">$C615*VLOOKUP($B615,FoodDB!$A$2:$I$1010,6,0)</f>
        <v>0</v>
      </c>
      <c r="H615" s="0" t="n">
        <f aca="false">$C615*VLOOKUP($B615,FoodDB!$A$2:$I$1010,7,0)</f>
        <v>0</v>
      </c>
      <c r="I615" s="0" t="n">
        <f aca="false">$C615*VLOOKUP($B615,FoodDB!$A$2:$I$1010,8,0)</f>
        <v>0</v>
      </c>
      <c r="J615" s="0" t="n">
        <f aca="false">$C615*VLOOKUP($B615,FoodDB!$A$2:$I$1010,9,0)</f>
        <v>0</v>
      </c>
    </row>
    <row r="616" customFormat="false" ht="15" hidden="false" customHeight="false" outlineLevel="0" collapsed="false">
      <c r="B616" s="96" t="s">
        <v>107</v>
      </c>
      <c r="C616" s="97" t="n">
        <v>0</v>
      </c>
      <c r="D616" s="0" t="n">
        <f aca="false">$C616*VLOOKUP($B616,FoodDB!$A$2:$I$1010,3,0)</f>
        <v>0</v>
      </c>
      <c r="E616" s="0" t="n">
        <f aca="false">$C616*VLOOKUP($B616,FoodDB!$A$2:$I$1010,4,0)</f>
        <v>0</v>
      </c>
      <c r="F616" s="0" t="n">
        <f aca="false">$C616*VLOOKUP($B616,FoodDB!$A$2:$I$1010,5,0)</f>
        <v>0</v>
      </c>
      <c r="G616" s="0" t="n">
        <f aca="false">$C616*VLOOKUP($B616,FoodDB!$A$2:$I$1010,6,0)</f>
        <v>0</v>
      </c>
      <c r="H616" s="0" t="n">
        <f aca="false">$C616*VLOOKUP($B616,FoodDB!$A$2:$I$1010,7,0)</f>
        <v>0</v>
      </c>
      <c r="I616" s="0" t="n">
        <f aca="false">$C616*VLOOKUP($B616,FoodDB!$A$2:$I$1010,8,0)</f>
        <v>0</v>
      </c>
      <c r="J616" s="0" t="n">
        <f aca="false">$C616*VLOOKUP($B616,FoodDB!$A$2:$I$1010,9,0)</f>
        <v>0</v>
      </c>
    </row>
    <row r="617" customFormat="false" ht="15" hidden="false" customHeight="false" outlineLevel="0" collapsed="false">
      <c r="B617" s="96" t="s">
        <v>107</v>
      </c>
      <c r="C617" s="97" t="n">
        <v>0</v>
      </c>
      <c r="D617" s="0" t="n">
        <f aca="false">$C617*VLOOKUP($B617,FoodDB!$A$2:$I$1010,3,0)</f>
        <v>0</v>
      </c>
      <c r="E617" s="0" t="n">
        <f aca="false">$C617*VLOOKUP($B617,FoodDB!$A$2:$I$1010,4,0)</f>
        <v>0</v>
      </c>
      <c r="F617" s="0" t="n">
        <f aca="false">$C617*VLOOKUP($B617,FoodDB!$A$2:$I$1010,5,0)</f>
        <v>0</v>
      </c>
      <c r="G617" s="0" t="n">
        <f aca="false">$C617*VLOOKUP($B617,FoodDB!$A$2:$I$1010,6,0)</f>
        <v>0</v>
      </c>
      <c r="H617" s="0" t="n">
        <f aca="false">$C617*VLOOKUP($B617,FoodDB!$A$2:$I$1010,7,0)</f>
        <v>0</v>
      </c>
      <c r="I617" s="0" t="n">
        <f aca="false">$C617*VLOOKUP($B617,FoodDB!$A$2:$I$1010,8,0)</f>
        <v>0</v>
      </c>
      <c r="J617" s="0" t="n">
        <f aca="false">$C617*VLOOKUP($B617,FoodDB!$A$2:$I$1010,9,0)</f>
        <v>0</v>
      </c>
    </row>
    <row r="618" customFormat="false" ht="15" hidden="false" customHeight="false" outlineLevel="0" collapsed="false">
      <c r="B618" s="96" t="s">
        <v>107</v>
      </c>
      <c r="C618" s="97" t="n">
        <v>0</v>
      </c>
      <c r="D618" s="0" t="n">
        <f aca="false">$C618*VLOOKUP($B618,FoodDB!$A$2:$I$1010,3,0)</f>
        <v>0</v>
      </c>
      <c r="E618" s="0" t="n">
        <f aca="false">$C618*VLOOKUP($B618,FoodDB!$A$2:$I$1010,4,0)</f>
        <v>0</v>
      </c>
      <c r="F618" s="0" t="n">
        <f aca="false">$C618*VLOOKUP($B618,FoodDB!$A$2:$I$1010,5,0)</f>
        <v>0</v>
      </c>
      <c r="G618" s="0" t="n">
        <f aca="false">$C618*VLOOKUP($B618,FoodDB!$A$2:$I$1010,6,0)</f>
        <v>0</v>
      </c>
      <c r="H618" s="0" t="n">
        <f aca="false">$C618*VLOOKUP($B618,FoodDB!$A$2:$I$1010,7,0)</f>
        <v>0</v>
      </c>
      <c r="I618" s="0" t="n">
        <f aca="false">$C618*VLOOKUP($B618,FoodDB!$A$2:$I$1010,8,0)</f>
        <v>0</v>
      </c>
      <c r="J618" s="0" t="n">
        <f aca="false">$C618*VLOOKUP($B618,FoodDB!$A$2:$I$1010,9,0)</f>
        <v>0</v>
      </c>
    </row>
    <row r="619" customFormat="false" ht="15" hidden="false" customHeight="false" outlineLevel="0" collapsed="false">
      <c r="A619" s="0" t="s">
        <v>97</v>
      </c>
      <c r="G619" s="0" t="n">
        <f aca="false">SUM(G612:G618)</f>
        <v>0</v>
      </c>
      <c r="H619" s="0" t="n">
        <f aca="false">SUM(H612:H618)</f>
        <v>0</v>
      </c>
      <c r="I619" s="0" t="n">
        <f aca="false">SUM(I612:I618)</f>
        <v>0</v>
      </c>
      <c r="J619" s="0" t="n">
        <f aca="false">SUM(G619:I619)</f>
        <v>0</v>
      </c>
    </row>
    <row r="620" customFormat="false" ht="15" hidden="false" customHeight="false" outlineLevel="0" collapsed="false">
      <c r="A620" s="0" t="s">
        <v>101</v>
      </c>
      <c r="B620" s="0" t="s">
        <v>102</v>
      </c>
      <c r="E620" s="100"/>
      <c r="F620" s="100"/>
      <c r="G620" s="100" t="n">
        <f aca="false">VLOOKUP($A612,LossChart!$A$3:$AB$105,14,0)</f>
        <v>700.845925647418</v>
      </c>
      <c r="H620" s="100" t="n">
        <f aca="false">VLOOKUP($A612,LossChart!$A$3:$AB$105,15,0)</f>
        <v>80</v>
      </c>
      <c r="I620" s="100" t="n">
        <f aca="false">VLOOKUP($A612,LossChart!$A$3:$AB$105,16,0)</f>
        <v>482.474652711422</v>
      </c>
      <c r="J620" s="100" t="n">
        <f aca="false">VLOOKUP($A612,LossChart!$A$3:$AB$105,17,0)</f>
        <v>1263.32057835884</v>
      </c>
      <c r="K620" s="100"/>
    </row>
    <row r="621" customFormat="false" ht="15" hidden="false" customHeight="false" outlineLevel="0" collapsed="false">
      <c r="A621" s="0" t="s">
        <v>103</v>
      </c>
      <c r="G621" s="0" t="n">
        <f aca="false">G620-G619</f>
        <v>700.845925647418</v>
      </c>
      <c r="H621" s="0" t="n">
        <f aca="false">H620-H619</f>
        <v>80</v>
      </c>
      <c r="I621" s="0" t="n">
        <f aca="false">I620-I619</f>
        <v>482.474652711422</v>
      </c>
      <c r="J621" s="0" t="n">
        <f aca="false">J620-J619</f>
        <v>1263.32057835884</v>
      </c>
    </row>
    <row r="623" customFormat="false" ht="60" hidden="false" customHeight="false" outlineLevel="0" collapsed="false">
      <c r="A623" s="21" t="s">
        <v>63</v>
      </c>
      <c r="B623" s="21" t="s">
        <v>92</v>
      </c>
      <c r="C623" s="21" t="s">
        <v>93</v>
      </c>
      <c r="D623" s="94" t="str">
        <f aca="false">FoodDB!$C$1</f>
        <v>Fat
(g)</v>
      </c>
      <c r="E623" s="94" t="str">
        <f aca="false">FoodDB!$D$1</f>
        <v>Carbs
(g)</v>
      </c>
      <c r="F623" s="94" t="str">
        <f aca="false">FoodDB!$E$1</f>
        <v>Protein
(g)</v>
      </c>
      <c r="G623" s="94" t="str">
        <f aca="false">FoodDB!$F$1</f>
        <v>Fat
(Cal)</v>
      </c>
      <c r="H623" s="94" t="str">
        <f aca="false">FoodDB!$G$1</f>
        <v>Carb
(Cal)</v>
      </c>
      <c r="I623" s="94" t="str">
        <f aca="false">FoodDB!$H$1</f>
        <v>Protein
(Cal)</v>
      </c>
      <c r="J623" s="94" t="str">
        <f aca="false">FoodDB!$I$1</f>
        <v>Total
Calories</v>
      </c>
      <c r="K623" s="94"/>
      <c r="L623" s="94" t="s">
        <v>109</v>
      </c>
      <c r="M623" s="94" t="s">
        <v>110</v>
      </c>
      <c r="N623" s="94" t="s">
        <v>111</v>
      </c>
      <c r="O623" s="94" t="s">
        <v>112</v>
      </c>
      <c r="P623" s="94" t="s">
        <v>117</v>
      </c>
      <c r="Q623" s="94" t="s">
        <v>118</v>
      </c>
      <c r="R623" s="94" t="s">
        <v>119</v>
      </c>
      <c r="S623" s="94" t="s">
        <v>120</v>
      </c>
    </row>
    <row r="624" customFormat="false" ht="15" hidden="false" customHeight="false" outlineLevel="0" collapsed="false">
      <c r="A624" s="95" t="n">
        <f aca="false">A612+1</f>
        <v>43046</v>
      </c>
      <c r="B624" s="96" t="s">
        <v>107</v>
      </c>
      <c r="C624" s="97" t="n">
        <v>0</v>
      </c>
      <c r="D624" s="0" t="n">
        <f aca="false">$C624*VLOOKUP($B624,FoodDB!$A$2:$I$1010,3,0)</f>
        <v>0</v>
      </c>
      <c r="E624" s="0" t="n">
        <f aca="false">$C624*VLOOKUP($B624,FoodDB!$A$2:$I$1010,4,0)</f>
        <v>0</v>
      </c>
      <c r="F624" s="0" t="n">
        <f aca="false">$C624*VLOOKUP($B624,FoodDB!$A$2:$I$1010,5,0)</f>
        <v>0</v>
      </c>
      <c r="G624" s="0" t="n">
        <f aca="false">$C624*VLOOKUP($B624,FoodDB!$A$2:$I$1010,6,0)</f>
        <v>0</v>
      </c>
      <c r="H624" s="0" t="n">
        <f aca="false">$C624*VLOOKUP($B624,FoodDB!$A$2:$I$1010,7,0)</f>
        <v>0</v>
      </c>
      <c r="I624" s="0" t="n">
        <f aca="false">$C624*VLOOKUP($B624,FoodDB!$A$2:$I$1010,8,0)</f>
        <v>0</v>
      </c>
      <c r="J624" s="0" t="n">
        <f aca="false">$C624*VLOOKUP($B624,FoodDB!$A$2:$I$1010,9,0)</f>
        <v>0</v>
      </c>
      <c r="L624" s="0" t="n">
        <f aca="false">SUM(G624:G630)</f>
        <v>0</v>
      </c>
      <c r="M624" s="0" t="n">
        <f aca="false">SUM(H624:H630)</f>
        <v>0</v>
      </c>
      <c r="N624" s="0" t="n">
        <f aca="false">SUM(I624:I630)</f>
        <v>0</v>
      </c>
      <c r="O624" s="0" t="n">
        <f aca="false">SUM(L624:N624)</f>
        <v>0</v>
      </c>
      <c r="P624" s="100" t="n">
        <f aca="false">VLOOKUP($A624,LossChart!$A$3:$AB$105,14,0)-L624</f>
        <v>706.273161181609</v>
      </c>
      <c r="Q624" s="100" t="n">
        <f aca="false">VLOOKUP($A624,LossChart!$A$3:$AB$105,15,0)-M624</f>
        <v>80</v>
      </c>
      <c r="R624" s="100" t="n">
        <f aca="false">VLOOKUP($A624,LossChart!$A$3:$AB$105,16,0)-N624</f>
        <v>482.474652711422</v>
      </c>
      <c r="S624" s="100" t="n">
        <f aca="false">VLOOKUP($A624,LossChart!$A$3:$AB$105,17,0)-O624</f>
        <v>1268.74781389303</v>
      </c>
    </row>
    <row r="625" customFormat="false" ht="15" hidden="false" customHeight="false" outlineLevel="0" collapsed="false">
      <c r="B625" s="96" t="s">
        <v>107</v>
      </c>
      <c r="C625" s="97" t="n">
        <v>0</v>
      </c>
      <c r="D625" s="0" t="n">
        <f aca="false">$C625*VLOOKUP($B625,FoodDB!$A$2:$I$1010,3,0)</f>
        <v>0</v>
      </c>
      <c r="E625" s="0" t="n">
        <f aca="false">$C625*VLOOKUP($B625,FoodDB!$A$2:$I$1010,4,0)</f>
        <v>0</v>
      </c>
      <c r="F625" s="0" t="n">
        <f aca="false">$C625*VLOOKUP($B625,FoodDB!$A$2:$I$1010,5,0)</f>
        <v>0</v>
      </c>
      <c r="G625" s="0" t="n">
        <f aca="false">$C625*VLOOKUP($B625,FoodDB!$A$2:$I$1010,6,0)</f>
        <v>0</v>
      </c>
      <c r="H625" s="0" t="n">
        <f aca="false">$C625*VLOOKUP($B625,FoodDB!$A$2:$I$1010,7,0)</f>
        <v>0</v>
      </c>
      <c r="I625" s="0" t="n">
        <f aca="false">$C625*VLOOKUP($B625,FoodDB!$A$2:$I$1010,8,0)</f>
        <v>0</v>
      </c>
      <c r="J625" s="0" t="n">
        <f aca="false">$C625*VLOOKUP($B625,FoodDB!$A$2:$I$1010,9,0)</f>
        <v>0</v>
      </c>
    </row>
    <row r="626" customFormat="false" ht="15" hidden="false" customHeight="false" outlineLevel="0" collapsed="false">
      <c r="B626" s="96" t="s">
        <v>107</v>
      </c>
      <c r="C626" s="97" t="n">
        <v>0</v>
      </c>
      <c r="D626" s="0" t="n">
        <f aca="false">$C626*VLOOKUP($B626,FoodDB!$A$2:$I$1010,3,0)</f>
        <v>0</v>
      </c>
      <c r="E626" s="0" t="n">
        <f aca="false">$C626*VLOOKUP($B626,FoodDB!$A$2:$I$1010,4,0)</f>
        <v>0</v>
      </c>
      <c r="F626" s="0" t="n">
        <f aca="false">$C626*VLOOKUP($B626,FoodDB!$A$2:$I$1010,5,0)</f>
        <v>0</v>
      </c>
      <c r="G626" s="0" t="n">
        <f aca="false">$C626*VLOOKUP($B626,FoodDB!$A$2:$I$1010,6,0)</f>
        <v>0</v>
      </c>
      <c r="H626" s="0" t="n">
        <f aca="false">$C626*VLOOKUP($B626,FoodDB!$A$2:$I$1010,7,0)</f>
        <v>0</v>
      </c>
      <c r="I626" s="0" t="n">
        <f aca="false">$C626*VLOOKUP($B626,FoodDB!$A$2:$I$1010,8,0)</f>
        <v>0</v>
      </c>
      <c r="J626" s="0" t="n">
        <f aca="false">$C626*VLOOKUP($B626,FoodDB!$A$2:$I$1010,9,0)</f>
        <v>0</v>
      </c>
    </row>
    <row r="627" customFormat="false" ht="15" hidden="false" customHeight="false" outlineLevel="0" collapsed="false">
      <c r="B627" s="96" t="s">
        <v>107</v>
      </c>
      <c r="C627" s="97" t="n">
        <v>0</v>
      </c>
      <c r="D627" s="0" t="n">
        <f aca="false">$C627*VLOOKUP($B627,FoodDB!$A$2:$I$1010,3,0)</f>
        <v>0</v>
      </c>
      <c r="E627" s="0" t="n">
        <f aca="false">$C627*VLOOKUP($B627,FoodDB!$A$2:$I$1010,4,0)</f>
        <v>0</v>
      </c>
      <c r="F627" s="0" t="n">
        <f aca="false">$C627*VLOOKUP($B627,FoodDB!$A$2:$I$1010,5,0)</f>
        <v>0</v>
      </c>
      <c r="G627" s="0" t="n">
        <f aca="false">$C627*VLOOKUP($B627,FoodDB!$A$2:$I$1010,6,0)</f>
        <v>0</v>
      </c>
      <c r="H627" s="0" t="n">
        <f aca="false">$C627*VLOOKUP($B627,FoodDB!$A$2:$I$1010,7,0)</f>
        <v>0</v>
      </c>
      <c r="I627" s="0" t="n">
        <f aca="false">$C627*VLOOKUP($B627,FoodDB!$A$2:$I$1010,8,0)</f>
        <v>0</v>
      </c>
      <c r="J627" s="0" t="n">
        <f aca="false">$C627*VLOOKUP($B627,FoodDB!$A$2:$I$1010,9,0)</f>
        <v>0</v>
      </c>
    </row>
    <row r="628" customFormat="false" ht="15" hidden="false" customHeight="false" outlineLevel="0" collapsed="false">
      <c r="B628" s="96" t="s">
        <v>107</v>
      </c>
      <c r="C628" s="97" t="n">
        <v>0</v>
      </c>
      <c r="D628" s="0" t="n">
        <f aca="false">$C628*VLOOKUP($B628,FoodDB!$A$2:$I$1010,3,0)</f>
        <v>0</v>
      </c>
      <c r="E628" s="0" t="n">
        <f aca="false">$C628*VLOOKUP($B628,FoodDB!$A$2:$I$1010,4,0)</f>
        <v>0</v>
      </c>
      <c r="F628" s="0" t="n">
        <f aca="false">$C628*VLOOKUP($B628,FoodDB!$A$2:$I$1010,5,0)</f>
        <v>0</v>
      </c>
      <c r="G628" s="0" t="n">
        <f aca="false">$C628*VLOOKUP($B628,FoodDB!$A$2:$I$1010,6,0)</f>
        <v>0</v>
      </c>
      <c r="H628" s="0" t="n">
        <f aca="false">$C628*VLOOKUP($B628,FoodDB!$A$2:$I$1010,7,0)</f>
        <v>0</v>
      </c>
      <c r="I628" s="0" t="n">
        <f aca="false">$C628*VLOOKUP($B628,FoodDB!$A$2:$I$1010,8,0)</f>
        <v>0</v>
      </c>
      <c r="J628" s="0" t="n">
        <f aca="false">$C628*VLOOKUP($B628,FoodDB!$A$2:$I$1010,9,0)</f>
        <v>0</v>
      </c>
    </row>
    <row r="629" customFormat="false" ht="15" hidden="false" customHeight="false" outlineLevel="0" collapsed="false">
      <c r="B629" s="96" t="s">
        <v>107</v>
      </c>
      <c r="C629" s="97" t="n">
        <v>0</v>
      </c>
      <c r="D629" s="0" t="n">
        <f aca="false">$C629*VLOOKUP($B629,FoodDB!$A$2:$I$1010,3,0)</f>
        <v>0</v>
      </c>
      <c r="E629" s="0" t="n">
        <f aca="false">$C629*VLOOKUP($B629,FoodDB!$A$2:$I$1010,4,0)</f>
        <v>0</v>
      </c>
      <c r="F629" s="0" t="n">
        <f aca="false">$C629*VLOOKUP($B629,FoodDB!$A$2:$I$1010,5,0)</f>
        <v>0</v>
      </c>
      <c r="G629" s="0" t="n">
        <f aca="false">$C629*VLOOKUP($B629,FoodDB!$A$2:$I$1010,6,0)</f>
        <v>0</v>
      </c>
      <c r="H629" s="0" t="n">
        <f aca="false">$C629*VLOOKUP($B629,FoodDB!$A$2:$I$1010,7,0)</f>
        <v>0</v>
      </c>
      <c r="I629" s="0" t="n">
        <f aca="false">$C629*VLOOKUP($B629,FoodDB!$A$2:$I$1010,8,0)</f>
        <v>0</v>
      </c>
      <c r="J629" s="0" t="n">
        <f aca="false">$C629*VLOOKUP($B629,FoodDB!$A$2:$I$1010,9,0)</f>
        <v>0</v>
      </c>
    </row>
    <row r="630" customFormat="false" ht="15" hidden="false" customHeight="false" outlineLevel="0" collapsed="false">
      <c r="B630" s="96" t="s">
        <v>107</v>
      </c>
      <c r="C630" s="97" t="n">
        <v>0</v>
      </c>
      <c r="D630" s="0" t="n">
        <f aca="false">$C630*VLOOKUP($B630,FoodDB!$A$2:$I$1010,3,0)</f>
        <v>0</v>
      </c>
      <c r="E630" s="0" t="n">
        <f aca="false">$C630*VLOOKUP($B630,FoodDB!$A$2:$I$1010,4,0)</f>
        <v>0</v>
      </c>
      <c r="F630" s="0" t="n">
        <f aca="false">$C630*VLOOKUP($B630,FoodDB!$A$2:$I$1010,5,0)</f>
        <v>0</v>
      </c>
      <c r="G630" s="0" t="n">
        <f aca="false">$C630*VLOOKUP($B630,FoodDB!$A$2:$I$1010,6,0)</f>
        <v>0</v>
      </c>
      <c r="H630" s="0" t="n">
        <f aca="false">$C630*VLOOKUP($B630,FoodDB!$A$2:$I$1010,7,0)</f>
        <v>0</v>
      </c>
      <c r="I630" s="0" t="n">
        <f aca="false">$C630*VLOOKUP($B630,FoodDB!$A$2:$I$1010,8,0)</f>
        <v>0</v>
      </c>
      <c r="J630" s="0" t="n">
        <f aca="false">$C630*VLOOKUP($B630,FoodDB!$A$2:$I$1010,9,0)</f>
        <v>0</v>
      </c>
    </row>
    <row r="631" customFormat="false" ht="15" hidden="false" customHeight="false" outlineLevel="0" collapsed="false">
      <c r="A631" s="0" t="s">
        <v>97</v>
      </c>
      <c r="G631" s="0" t="n">
        <f aca="false">SUM(G624:G630)</f>
        <v>0</v>
      </c>
      <c r="H631" s="0" t="n">
        <f aca="false">SUM(H624:H630)</f>
        <v>0</v>
      </c>
      <c r="I631" s="0" t="n">
        <f aca="false">SUM(I624:I630)</f>
        <v>0</v>
      </c>
      <c r="J631" s="0" t="n">
        <f aca="false">SUM(G631:I631)</f>
        <v>0</v>
      </c>
    </row>
    <row r="632" customFormat="false" ht="15" hidden="false" customHeight="false" outlineLevel="0" collapsed="false">
      <c r="A632" s="0" t="s">
        <v>101</v>
      </c>
      <c r="B632" s="0" t="s">
        <v>102</v>
      </c>
      <c r="E632" s="100"/>
      <c r="F632" s="100"/>
      <c r="G632" s="100" t="n">
        <f aca="false">VLOOKUP($A624,LossChart!$A$3:$AB$105,14,0)</f>
        <v>706.273161181609</v>
      </c>
      <c r="H632" s="100" t="n">
        <f aca="false">VLOOKUP($A624,LossChart!$A$3:$AB$105,15,0)</f>
        <v>80</v>
      </c>
      <c r="I632" s="100" t="n">
        <f aca="false">VLOOKUP($A624,LossChart!$A$3:$AB$105,16,0)</f>
        <v>482.474652711422</v>
      </c>
      <c r="J632" s="100" t="n">
        <f aca="false">VLOOKUP($A624,LossChart!$A$3:$AB$105,17,0)</f>
        <v>1268.74781389303</v>
      </c>
      <c r="K632" s="100"/>
    </row>
    <row r="633" customFormat="false" ht="15" hidden="false" customHeight="false" outlineLevel="0" collapsed="false">
      <c r="A633" s="0" t="s">
        <v>103</v>
      </c>
      <c r="G633" s="0" t="n">
        <f aca="false">G632-G631</f>
        <v>706.273161181609</v>
      </c>
      <c r="H633" s="0" t="n">
        <f aca="false">H632-H631</f>
        <v>80</v>
      </c>
      <c r="I633" s="0" t="n">
        <f aca="false">I632-I631</f>
        <v>482.474652711422</v>
      </c>
      <c r="J633" s="0" t="n">
        <f aca="false">J632-J631</f>
        <v>1268.74781389303</v>
      </c>
    </row>
    <row r="635" customFormat="false" ht="60" hidden="false" customHeight="false" outlineLevel="0" collapsed="false">
      <c r="A635" s="21" t="s">
        <v>63</v>
      </c>
      <c r="B635" s="21" t="s">
        <v>92</v>
      </c>
      <c r="C635" s="21" t="s">
        <v>93</v>
      </c>
      <c r="D635" s="94" t="str">
        <f aca="false">FoodDB!$C$1</f>
        <v>Fat
(g)</v>
      </c>
      <c r="E635" s="94" t="str">
        <f aca="false">FoodDB!$D$1</f>
        <v>Carbs
(g)</v>
      </c>
      <c r="F635" s="94" t="str">
        <f aca="false">FoodDB!$E$1</f>
        <v>Protein
(g)</v>
      </c>
      <c r="G635" s="94" t="str">
        <f aca="false">FoodDB!$F$1</f>
        <v>Fat
(Cal)</v>
      </c>
      <c r="H635" s="94" t="str">
        <f aca="false">FoodDB!$G$1</f>
        <v>Carb
(Cal)</v>
      </c>
      <c r="I635" s="94" t="str">
        <f aca="false">FoodDB!$H$1</f>
        <v>Protein
(Cal)</v>
      </c>
      <c r="J635" s="94" t="str">
        <f aca="false">FoodDB!$I$1</f>
        <v>Total
Calories</v>
      </c>
      <c r="K635" s="94"/>
      <c r="L635" s="94" t="s">
        <v>109</v>
      </c>
      <c r="M635" s="94" t="s">
        <v>110</v>
      </c>
      <c r="N635" s="94" t="s">
        <v>111</v>
      </c>
      <c r="O635" s="94" t="s">
        <v>112</v>
      </c>
      <c r="P635" s="94" t="s">
        <v>117</v>
      </c>
      <c r="Q635" s="94" t="s">
        <v>118</v>
      </c>
      <c r="R635" s="94" t="s">
        <v>119</v>
      </c>
      <c r="S635" s="94" t="s">
        <v>120</v>
      </c>
    </row>
    <row r="636" customFormat="false" ht="15" hidden="false" customHeight="false" outlineLevel="0" collapsed="false">
      <c r="A636" s="95" t="n">
        <f aca="false">A624+1</f>
        <v>43047</v>
      </c>
      <c r="B636" s="96" t="s">
        <v>107</v>
      </c>
      <c r="C636" s="97" t="n">
        <v>0</v>
      </c>
      <c r="D636" s="0" t="n">
        <f aca="false">$C636*VLOOKUP($B636,FoodDB!$A$2:$I$1010,3,0)</f>
        <v>0</v>
      </c>
      <c r="E636" s="0" t="n">
        <f aca="false">$C636*VLOOKUP($B636,FoodDB!$A$2:$I$1010,4,0)</f>
        <v>0</v>
      </c>
      <c r="F636" s="0" t="n">
        <f aca="false">$C636*VLOOKUP($B636,FoodDB!$A$2:$I$1010,5,0)</f>
        <v>0</v>
      </c>
      <c r="G636" s="0" t="n">
        <f aca="false">$C636*VLOOKUP($B636,FoodDB!$A$2:$I$1010,6,0)</f>
        <v>0</v>
      </c>
      <c r="H636" s="0" t="n">
        <f aca="false">$C636*VLOOKUP($B636,FoodDB!$A$2:$I$1010,7,0)</f>
        <v>0</v>
      </c>
      <c r="I636" s="0" t="n">
        <f aca="false">$C636*VLOOKUP($B636,FoodDB!$A$2:$I$1010,8,0)</f>
        <v>0</v>
      </c>
      <c r="J636" s="0" t="n">
        <f aca="false">$C636*VLOOKUP($B636,FoodDB!$A$2:$I$1010,9,0)</f>
        <v>0</v>
      </c>
      <c r="L636" s="0" t="n">
        <f aca="false">SUM(G636:G642)</f>
        <v>0</v>
      </c>
      <c r="M636" s="0" t="n">
        <f aca="false">SUM(H636:H642)</f>
        <v>0</v>
      </c>
      <c r="N636" s="0" t="n">
        <f aca="false">SUM(I636:I642)</f>
        <v>0</v>
      </c>
      <c r="O636" s="0" t="n">
        <f aca="false">SUM(L636:N636)</f>
        <v>0</v>
      </c>
      <c r="P636" s="100" t="n">
        <f aca="false">VLOOKUP($A636,LossChart!$A$3:$AB$105,14,0)-L636</f>
        <v>711.652326915355</v>
      </c>
      <c r="Q636" s="100" t="n">
        <f aca="false">VLOOKUP($A636,LossChart!$A$3:$AB$105,15,0)-M636</f>
        <v>80</v>
      </c>
      <c r="R636" s="100" t="n">
        <f aca="false">VLOOKUP($A636,LossChart!$A$3:$AB$105,16,0)-N636</f>
        <v>482.474652711422</v>
      </c>
      <c r="S636" s="100" t="n">
        <f aca="false">VLOOKUP($A636,LossChart!$A$3:$AB$105,17,0)-O636</f>
        <v>1274.12697962678</v>
      </c>
    </row>
    <row r="637" customFormat="false" ht="15" hidden="false" customHeight="false" outlineLevel="0" collapsed="false">
      <c r="B637" s="96" t="s">
        <v>107</v>
      </c>
      <c r="C637" s="97" t="n">
        <v>0</v>
      </c>
      <c r="D637" s="0" t="n">
        <f aca="false">$C637*VLOOKUP($B637,FoodDB!$A$2:$I$1010,3,0)</f>
        <v>0</v>
      </c>
      <c r="E637" s="0" t="n">
        <f aca="false">$C637*VLOOKUP($B637,FoodDB!$A$2:$I$1010,4,0)</f>
        <v>0</v>
      </c>
      <c r="F637" s="0" t="n">
        <f aca="false">$C637*VLOOKUP($B637,FoodDB!$A$2:$I$1010,5,0)</f>
        <v>0</v>
      </c>
      <c r="G637" s="0" t="n">
        <f aca="false">$C637*VLOOKUP($B637,FoodDB!$A$2:$I$1010,6,0)</f>
        <v>0</v>
      </c>
      <c r="H637" s="0" t="n">
        <f aca="false">$C637*VLOOKUP($B637,FoodDB!$A$2:$I$1010,7,0)</f>
        <v>0</v>
      </c>
      <c r="I637" s="0" t="n">
        <f aca="false">$C637*VLOOKUP($B637,FoodDB!$A$2:$I$1010,8,0)</f>
        <v>0</v>
      </c>
      <c r="J637" s="0" t="n">
        <f aca="false">$C637*VLOOKUP($B637,FoodDB!$A$2:$I$1010,9,0)</f>
        <v>0</v>
      </c>
    </row>
    <row r="638" customFormat="false" ht="15" hidden="false" customHeight="false" outlineLevel="0" collapsed="false">
      <c r="B638" s="96" t="s">
        <v>107</v>
      </c>
      <c r="C638" s="97" t="n">
        <v>0</v>
      </c>
      <c r="D638" s="0" t="n">
        <f aca="false">$C638*VLOOKUP($B638,FoodDB!$A$2:$I$1010,3,0)</f>
        <v>0</v>
      </c>
      <c r="E638" s="0" t="n">
        <f aca="false">$C638*VLOOKUP($B638,FoodDB!$A$2:$I$1010,4,0)</f>
        <v>0</v>
      </c>
      <c r="F638" s="0" t="n">
        <f aca="false">$C638*VLOOKUP($B638,FoodDB!$A$2:$I$1010,5,0)</f>
        <v>0</v>
      </c>
      <c r="G638" s="0" t="n">
        <f aca="false">$C638*VLOOKUP($B638,FoodDB!$A$2:$I$1010,6,0)</f>
        <v>0</v>
      </c>
      <c r="H638" s="0" t="n">
        <f aca="false">$C638*VLOOKUP($B638,FoodDB!$A$2:$I$1010,7,0)</f>
        <v>0</v>
      </c>
      <c r="I638" s="0" t="n">
        <f aca="false">$C638*VLOOKUP($B638,FoodDB!$A$2:$I$1010,8,0)</f>
        <v>0</v>
      </c>
      <c r="J638" s="0" t="n">
        <f aca="false">$C638*VLOOKUP($B638,FoodDB!$A$2:$I$1010,9,0)</f>
        <v>0</v>
      </c>
    </row>
    <row r="639" customFormat="false" ht="15" hidden="false" customHeight="false" outlineLevel="0" collapsed="false">
      <c r="B639" s="96" t="s">
        <v>107</v>
      </c>
      <c r="C639" s="97" t="n">
        <v>0</v>
      </c>
      <c r="D639" s="0" t="n">
        <f aca="false">$C639*VLOOKUP($B639,FoodDB!$A$2:$I$1010,3,0)</f>
        <v>0</v>
      </c>
      <c r="E639" s="0" t="n">
        <f aca="false">$C639*VLOOKUP($B639,FoodDB!$A$2:$I$1010,4,0)</f>
        <v>0</v>
      </c>
      <c r="F639" s="0" t="n">
        <f aca="false">$C639*VLOOKUP($B639,FoodDB!$A$2:$I$1010,5,0)</f>
        <v>0</v>
      </c>
      <c r="G639" s="0" t="n">
        <f aca="false">$C639*VLOOKUP($B639,FoodDB!$A$2:$I$1010,6,0)</f>
        <v>0</v>
      </c>
      <c r="H639" s="0" t="n">
        <f aca="false">$C639*VLOOKUP($B639,FoodDB!$A$2:$I$1010,7,0)</f>
        <v>0</v>
      </c>
      <c r="I639" s="0" t="n">
        <f aca="false">$C639*VLOOKUP($B639,FoodDB!$A$2:$I$1010,8,0)</f>
        <v>0</v>
      </c>
      <c r="J639" s="0" t="n">
        <f aca="false">$C639*VLOOKUP($B639,FoodDB!$A$2:$I$1010,9,0)</f>
        <v>0</v>
      </c>
    </row>
    <row r="640" customFormat="false" ht="15" hidden="false" customHeight="false" outlineLevel="0" collapsed="false">
      <c r="B640" s="96" t="s">
        <v>107</v>
      </c>
      <c r="C640" s="97" t="n">
        <v>0</v>
      </c>
      <c r="D640" s="0" t="n">
        <f aca="false">$C640*VLOOKUP($B640,FoodDB!$A$2:$I$1010,3,0)</f>
        <v>0</v>
      </c>
      <c r="E640" s="0" t="n">
        <f aca="false">$C640*VLOOKUP($B640,FoodDB!$A$2:$I$1010,4,0)</f>
        <v>0</v>
      </c>
      <c r="F640" s="0" t="n">
        <f aca="false">$C640*VLOOKUP($B640,FoodDB!$A$2:$I$1010,5,0)</f>
        <v>0</v>
      </c>
      <c r="G640" s="0" t="n">
        <f aca="false">$C640*VLOOKUP($B640,FoodDB!$A$2:$I$1010,6,0)</f>
        <v>0</v>
      </c>
      <c r="H640" s="0" t="n">
        <f aca="false">$C640*VLOOKUP($B640,FoodDB!$A$2:$I$1010,7,0)</f>
        <v>0</v>
      </c>
      <c r="I640" s="0" t="n">
        <f aca="false">$C640*VLOOKUP($B640,FoodDB!$A$2:$I$1010,8,0)</f>
        <v>0</v>
      </c>
      <c r="J640" s="0" t="n">
        <f aca="false">$C640*VLOOKUP($B640,FoodDB!$A$2:$I$1010,9,0)</f>
        <v>0</v>
      </c>
    </row>
    <row r="641" customFormat="false" ht="15" hidden="false" customHeight="false" outlineLevel="0" collapsed="false">
      <c r="B641" s="96" t="s">
        <v>107</v>
      </c>
      <c r="C641" s="97" t="n">
        <v>0</v>
      </c>
      <c r="D641" s="0" t="n">
        <f aca="false">$C641*VLOOKUP($B641,FoodDB!$A$2:$I$1010,3,0)</f>
        <v>0</v>
      </c>
      <c r="E641" s="0" t="n">
        <f aca="false">$C641*VLOOKUP($B641,FoodDB!$A$2:$I$1010,4,0)</f>
        <v>0</v>
      </c>
      <c r="F641" s="0" t="n">
        <f aca="false">$C641*VLOOKUP($B641,FoodDB!$A$2:$I$1010,5,0)</f>
        <v>0</v>
      </c>
      <c r="G641" s="0" t="n">
        <f aca="false">$C641*VLOOKUP($B641,FoodDB!$A$2:$I$1010,6,0)</f>
        <v>0</v>
      </c>
      <c r="H641" s="0" t="n">
        <f aca="false">$C641*VLOOKUP($B641,FoodDB!$A$2:$I$1010,7,0)</f>
        <v>0</v>
      </c>
      <c r="I641" s="0" t="n">
        <f aca="false">$C641*VLOOKUP($B641,FoodDB!$A$2:$I$1010,8,0)</f>
        <v>0</v>
      </c>
      <c r="J641" s="0" t="n">
        <f aca="false">$C641*VLOOKUP($B641,FoodDB!$A$2:$I$1010,9,0)</f>
        <v>0</v>
      </c>
    </row>
    <row r="642" customFormat="false" ht="15" hidden="false" customHeight="false" outlineLevel="0" collapsed="false">
      <c r="B642" s="96" t="s">
        <v>107</v>
      </c>
      <c r="C642" s="97" t="n">
        <v>0</v>
      </c>
      <c r="D642" s="0" t="n">
        <f aca="false">$C642*VLOOKUP($B642,FoodDB!$A$2:$I$1010,3,0)</f>
        <v>0</v>
      </c>
      <c r="E642" s="0" t="n">
        <f aca="false">$C642*VLOOKUP($B642,FoodDB!$A$2:$I$1010,4,0)</f>
        <v>0</v>
      </c>
      <c r="F642" s="0" t="n">
        <f aca="false">$C642*VLOOKUP($B642,FoodDB!$A$2:$I$1010,5,0)</f>
        <v>0</v>
      </c>
      <c r="G642" s="0" t="n">
        <f aca="false">$C642*VLOOKUP($B642,FoodDB!$A$2:$I$1010,6,0)</f>
        <v>0</v>
      </c>
      <c r="H642" s="0" t="n">
        <f aca="false">$C642*VLOOKUP($B642,FoodDB!$A$2:$I$1010,7,0)</f>
        <v>0</v>
      </c>
      <c r="I642" s="0" t="n">
        <f aca="false">$C642*VLOOKUP($B642,FoodDB!$A$2:$I$1010,8,0)</f>
        <v>0</v>
      </c>
      <c r="J642" s="0" t="n">
        <f aca="false">$C642*VLOOKUP($B642,FoodDB!$A$2:$I$1010,9,0)</f>
        <v>0</v>
      </c>
    </row>
    <row r="643" customFormat="false" ht="15" hidden="false" customHeight="false" outlineLevel="0" collapsed="false">
      <c r="A643" s="0" t="s">
        <v>97</v>
      </c>
      <c r="G643" s="0" t="n">
        <f aca="false">SUM(G636:G642)</f>
        <v>0</v>
      </c>
      <c r="H643" s="0" t="n">
        <f aca="false">SUM(H636:H642)</f>
        <v>0</v>
      </c>
      <c r="I643" s="0" t="n">
        <f aca="false">SUM(I636:I642)</f>
        <v>0</v>
      </c>
      <c r="J643" s="0" t="n">
        <f aca="false">SUM(G643:I643)</f>
        <v>0</v>
      </c>
    </row>
    <row r="644" customFormat="false" ht="15" hidden="false" customHeight="false" outlineLevel="0" collapsed="false">
      <c r="A644" s="0" t="s">
        <v>101</v>
      </c>
      <c r="B644" s="0" t="s">
        <v>102</v>
      </c>
      <c r="E644" s="100"/>
      <c r="F644" s="100"/>
      <c r="G644" s="100" t="n">
        <f aca="false">VLOOKUP($A636,LossChart!$A$3:$AB$105,14,0)</f>
        <v>711.652326915355</v>
      </c>
      <c r="H644" s="100" t="n">
        <f aca="false">VLOOKUP($A636,LossChart!$A$3:$AB$105,15,0)</f>
        <v>80</v>
      </c>
      <c r="I644" s="100" t="n">
        <f aca="false">VLOOKUP($A636,LossChart!$A$3:$AB$105,16,0)</f>
        <v>482.474652711422</v>
      </c>
      <c r="J644" s="100" t="n">
        <f aca="false">VLOOKUP($A636,LossChart!$A$3:$AB$105,17,0)</f>
        <v>1274.12697962678</v>
      </c>
      <c r="K644" s="100"/>
    </row>
    <row r="645" customFormat="false" ht="15" hidden="false" customHeight="false" outlineLevel="0" collapsed="false">
      <c r="A645" s="0" t="s">
        <v>103</v>
      </c>
      <c r="G645" s="0" t="n">
        <f aca="false">G644-G643</f>
        <v>711.652326915355</v>
      </c>
      <c r="H645" s="0" t="n">
        <f aca="false">H644-H643</f>
        <v>80</v>
      </c>
      <c r="I645" s="0" t="n">
        <f aca="false">I644-I643</f>
        <v>482.474652711422</v>
      </c>
      <c r="J645" s="0" t="n">
        <f aca="false">J644-J643</f>
        <v>1274.12697962678</v>
      </c>
    </row>
    <row r="647" customFormat="false" ht="60" hidden="false" customHeight="false" outlineLevel="0" collapsed="false">
      <c r="A647" s="21" t="s">
        <v>63</v>
      </c>
      <c r="B647" s="21" t="s">
        <v>92</v>
      </c>
      <c r="C647" s="21" t="s">
        <v>93</v>
      </c>
      <c r="D647" s="94" t="str">
        <f aca="false">FoodDB!$C$1</f>
        <v>Fat
(g)</v>
      </c>
      <c r="E647" s="94" t="str">
        <f aca="false">FoodDB!$D$1</f>
        <v>Carbs
(g)</v>
      </c>
      <c r="F647" s="94" t="str">
        <f aca="false">FoodDB!$E$1</f>
        <v>Protein
(g)</v>
      </c>
      <c r="G647" s="94" t="str">
        <f aca="false">FoodDB!$F$1</f>
        <v>Fat
(Cal)</v>
      </c>
      <c r="H647" s="94" t="str">
        <f aca="false">FoodDB!$G$1</f>
        <v>Carb
(Cal)</v>
      </c>
      <c r="I647" s="94" t="str">
        <f aca="false">FoodDB!$H$1</f>
        <v>Protein
(Cal)</v>
      </c>
      <c r="J647" s="94" t="str">
        <f aca="false">FoodDB!$I$1</f>
        <v>Total
Calories</v>
      </c>
      <c r="K647" s="94"/>
      <c r="L647" s="94" t="s">
        <v>109</v>
      </c>
      <c r="M647" s="94" t="s">
        <v>110</v>
      </c>
      <c r="N647" s="94" t="s">
        <v>111</v>
      </c>
      <c r="O647" s="94" t="s">
        <v>112</v>
      </c>
      <c r="P647" s="94" t="s">
        <v>117</v>
      </c>
      <c r="Q647" s="94" t="s">
        <v>118</v>
      </c>
      <c r="R647" s="94" t="s">
        <v>119</v>
      </c>
      <c r="S647" s="94" t="s">
        <v>120</v>
      </c>
    </row>
    <row r="648" customFormat="false" ht="15" hidden="false" customHeight="false" outlineLevel="0" collapsed="false">
      <c r="A648" s="95" t="n">
        <f aca="false">A636+1</f>
        <v>43048</v>
      </c>
      <c r="B648" s="96" t="s">
        <v>107</v>
      </c>
      <c r="C648" s="97" t="n">
        <v>0</v>
      </c>
      <c r="D648" s="0" t="n">
        <f aca="false">$C648*VLOOKUP($B648,FoodDB!$A$2:$I$1010,3,0)</f>
        <v>0</v>
      </c>
      <c r="E648" s="0" t="n">
        <f aca="false">$C648*VLOOKUP($B648,FoodDB!$A$2:$I$1010,4,0)</f>
        <v>0</v>
      </c>
      <c r="F648" s="0" t="n">
        <f aca="false">$C648*VLOOKUP($B648,FoodDB!$A$2:$I$1010,5,0)</f>
        <v>0</v>
      </c>
      <c r="G648" s="0" t="n">
        <f aca="false">$C648*VLOOKUP($B648,FoodDB!$A$2:$I$1010,6,0)</f>
        <v>0</v>
      </c>
      <c r="H648" s="0" t="n">
        <f aca="false">$C648*VLOOKUP($B648,FoodDB!$A$2:$I$1010,7,0)</f>
        <v>0</v>
      </c>
      <c r="I648" s="0" t="n">
        <f aca="false">$C648*VLOOKUP($B648,FoodDB!$A$2:$I$1010,8,0)</f>
        <v>0</v>
      </c>
      <c r="J648" s="0" t="n">
        <f aca="false">$C648*VLOOKUP($B648,FoodDB!$A$2:$I$1010,9,0)</f>
        <v>0</v>
      </c>
      <c r="L648" s="0" t="n">
        <f aca="false">SUM(G648:G654)</f>
        <v>0</v>
      </c>
      <c r="M648" s="0" t="n">
        <f aca="false">SUM(H648:H654)</f>
        <v>0</v>
      </c>
      <c r="N648" s="0" t="n">
        <f aca="false">SUM(I648:I654)</f>
        <v>0</v>
      </c>
      <c r="O648" s="0" t="n">
        <f aca="false">SUM(L648:N648)</f>
        <v>0</v>
      </c>
      <c r="P648" s="100" t="n">
        <f aca="false">VLOOKUP($A648,LossChart!$A$3:$AB$105,14,0)-L648</f>
        <v>716.983848609745</v>
      </c>
      <c r="Q648" s="100" t="n">
        <f aca="false">VLOOKUP($A648,LossChart!$A$3:$AB$105,15,0)-M648</f>
        <v>80</v>
      </c>
      <c r="R648" s="100" t="n">
        <f aca="false">VLOOKUP($A648,LossChart!$A$3:$AB$105,16,0)-N648</f>
        <v>482.474652711422</v>
      </c>
      <c r="S648" s="100" t="n">
        <f aca="false">VLOOKUP($A648,LossChart!$A$3:$AB$105,17,0)-O648</f>
        <v>1279.45850132117</v>
      </c>
    </row>
    <row r="649" customFormat="false" ht="15" hidden="false" customHeight="false" outlineLevel="0" collapsed="false">
      <c r="B649" s="96" t="s">
        <v>107</v>
      </c>
      <c r="C649" s="97" t="n">
        <v>0</v>
      </c>
      <c r="D649" s="0" t="n">
        <f aca="false">$C649*VLOOKUP($B649,FoodDB!$A$2:$I$1010,3,0)</f>
        <v>0</v>
      </c>
      <c r="E649" s="0" t="n">
        <f aca="false">$C649*VLOOKUP($B649,FoodDB!$A$2:$I$1010,4,0)</f>
        <v>0</v>
      </c>
      <c r="F649" s="0" t="n">
        <f aca="false">$C649*VLOOKUP($B649,FoodDB!$A$2:$I$1010,5,0)</f>
        <v>0</v>
      </c>
      <c r="G649" s="0" t="n">
        <f aca="false">$C649*VLOOKUP($B649,FoodDB!$A$2:$I$1010,6,0)</f>
        <v>0</v>
      </c>
      <c r="H649" s="0" t="n">
        <f aca="false">$C649*VLOOKUP($B649,FoodDB!$A$2:$I$1010,7,0)</f>
        <v>0</v>
      </c>
      <c r="I649" s="0" t="n">
        <f aca="false">$C649*VLOOKUP($B649,FoodDB!$A$2:$I$1010,8,0)</f>
        <v>0</v>
      </c>
      <c r="J649" s="0" t="n">
        <f aca="false">$C649*VLOOKUP($B649,FoodDB!$A$2:$I$1010,9,0)</f>
        <v>0</v>
      </c>
    </row>
    <row r="650" customFormat="false" ht="15" hidden="false" customHeight="false" outlineLevel="0" collapsed="false">
      <c r="B650" s="96" t="s">
        <v>107</v>
      </c>
      <c r="C650" s="97" t="n">
        <v>0</v>
      </c>
      <c r="D650" s="0" t="n">
        <f aca="false">$C650*VLOOKUP($B650,FoodDB!$A$2:$I$1010,3,0)</f>
        <v>0</v>
      </c>
      <c r="E650" s="0" t="n">
        <f aca="false">$C650*VLOOKUP($B650,FoodDB!$A$2:$I$1010,4,0)</f>
        <v>0</v>
      </c>
      <c r="F650" s="0" t="n">
        <f aca="false">$C650*VLOOKUP($B650,FoodDB!$A$2:$I$1010,5,0)</f>
        <v>0</v>
      </c>
      <c r="G650" s="0" t="n">
        <f aca="false">$C650*VLOOKUP($B650,FoodDB!$A$2:$I$1010,6,0)</f>
        <v>0</v>
      </c>
      <c r="H650" s="0" t="n">
        <f aca="false">$C650*VLOOKUP($B650,FoodDB!$A$2:$I$1010,7,0)</f>
        <v>0</v>
      </c>
      <c r="I650" s="0" t="n">
        <f aca="false">$C650*VLOOKUP($B650,FoodDB!$A$2:$I$1010,8,0)</f>
        <v>0</v>
      </c>
      <c r="J650" s="0" t="n">
        <f aca="false">$C650*VLOOKUP($B650,FoodDB!$A$2:$I$1010,9,0)</f>
        <v>0</v>
      </c>
    </row>
    <row r="651" customFormat="false" ht="15" hidden="false" customHeight="false" outlineLevel="0" collapsed="false">
      <c r="B651" s="96" t="s">
        <v>107</v>
      </c>
      <c r="C651" s="97" t="n">
        <v>0</v>
      </c>
      <c r="D651" s="0" t="n">
        <f aca="false">$C651*VLOOKUP($B651,FoodDB!$A$2:$I$1010,3,0)</f>
        <v>0</v>
      </c>
      <c r="E651" s="0" t="n">
        <f aca="false">$C651*VLOOKUP($B651,FoodDB!$A$2:$I$1010,4,0)</f>
        <v>0</v>
      </c>
      <c r="F651" s="0" t="n">
        <f aca="false">$C651*VLOOKUP($B651,FoodDB!$A$2:$I$1010,5,0)</f>
        <v>0</v>
      </c>
      <c r="G651" s="0" t="n">
        <f aca="false">$C651*VLOOKUP($B651,FoodDB!$A$2:$I$1010,6,0)</f>
        <v>0</v>
      </c>
      <c r="H651" s="0" t="n">
        <f aca="false">$C651*VLOOKUP($B651,FoodDB!$A$2:$I$1010,7,0)</f>
        <v>0</v>
      </c>
      <c r="I651" s="0" t="n">
        <f aca="false">$C651*VLOOKUP($B651,FoodDB!$A$2:$I$1010,8,0)</f>
        <v>0</v>
      </c>
      <c r="J651" s="0" t="n">
        <f aca="false">$C651*VLOOKUP($B651,FoodDB!$A$2:$I$1010,9,0)</f>
        <v>0</v>
      </c>
    </row>
    <row r="652" customFormat="false" ht="15" hidden="false" customHeight="false" outlineLevel="0" collapsed="false">
      <c r="B652" s="96" t="s">
        <v>107</v>
      </c>
      <c r="C652" s="97" t="n">
        <v>0</v>
      </c>
      <c r="D652" s="0" t="n">
        <f aca="false">$C652*VLOOKUP($B652,FoodDB!$A$2:$I$1010,3,0)</f>
        <v>0</v>
      </c>
      <c r="E652" s="0" t="n">
        <f aca="false">$C652*VLOOKUP($B652,FoodDB!$A$2:$I$1010,4,0)</f>
        <v>0</v>
      </c>
      <c r="F652" s="0" t="n">
        <f aca="false">$C652*VLOOKUP($B652,FoodDB!$A$2:$I$1010,5,0)</f>
        <v>0</v>
      </c>
      <c r="G652" s="0" t="n">
        <f aca="false">$C652*VLOOKUP($B652,FoodDB!$A$2:$I$1010,6,0)</f>
        <v>0</v>
      </c>
      <c r="H652" s="0" t="n">
        <f aca="false">$C652*VLOOKUP($B652,FoodDB!$A$2:$I$1010,7,0)</f>
        <v>0</v>
      </c>
      <c r="I652" s="0" t="n">
        <f aca="false">$C652*VLOOKUP($B652,FoodDB!$A$2:$I$1010,8,0)</f>
        <v>0</v>
      </c>
      <c r="J652" s="0" t="n">
        <f aca="false">$C652*VLOOKUP($B652,FoodDB!$A$2:$I$1010,9,0)</f>
        <v>0</v>
      </c>
    </row>
    <row r="653" customFormat="false" ht="15" hidden="false" customHeight="false" outlineLevel="0" collapsed="false">
      <c r="B653" s="96" t="s">
        <v>107</v>
      </c>
      <c r="C653" s="97" t="n">
        <v>0</v>
      </c>
      <c r="D653" s="0" t="n">
        <f aca="false">$C653*VLOOKUP($B653,FoodDB!$A$2:$I$1010,3,0)</f>
        <v>0</v>
      </c>
      <c r="E653" s="0" t="n">
        <f aca="false">$C653*VLOOKUP($B653,FoodDB!$A$2:$I$1010,4,0)</f>
        <v>0</v>
      </c>
      <c r="F653" s="0" t="n">
        <f aca="false">$C653*VLOOKUP($B653,FoodDB!$A$2:$I$1010,5,0)</f>
        <v>0</v>
      </c>
      <c r="G653" s="0" t="n">
        <f aca="false">$C653*VLOOKUP($B653,FoodDB!$A$2:$I$1010,6,0)</f>
        <v>0</v>
      </c>
      <c r="H653" s="0" t="n">
        <f aca="false">$C653*VLOOKUP($B653,FoodDB!$A$2:$I$1010,7,0)</f>
        <v>0</v>
      </c>
      <c r="I653" s="0" t="n">
        <f aca="false">$C653*VLOOKUP($B653,FoodDB!$A$2:$I$1010,8,0)</f>
        <v>0</v>
      </c>
      <c r="J653" s="0" t="n">
        <f aca="false">$C653*VLOOKUP($B653,FoodDB!$A$2:$I$1010,9,0)</f>
        <v>0</v>
      </c>
    </row>
    <row r="654" customFormat="false" ht="15" hidden="false" customHeight="false" outlineLevel="0" collapsed="false">
      <c r="B654" s="96" t="s">
        <v>107</v>
      </c>
      <c r="C654" s="97" t="n">
        <v>0</v>
      </c>
      <c r="D654" s="0" t="n">
        <f aca="false">$C654*VLOOKUP($B654,FoodDB!$A$2:$I$1010,3,0)</f>
        <v>0</v>
      </c>
      <c r="E654" s="0" t="n">
        <f aca="false">$C654*VLOOKUP($B654,FoodDB!$A$2:$I$1010,4,0)</f>
        <v>0</v>
      </c>
      <c r="F654" s="0" t="n">
        <f aca="false">$C654*VLOOKUP($B654,FoodDB!$A$2:$I$1010,5,0)</f>
        <v>0</v>
      </c>
      <c r="G654" s="0" t="n">
        <f aca="false">$C654*VLOOKUP($B654,FoodDB!$A$2:$I$1010,6,0)</f>
        <v>0</v>
      </c>
      <c r="H654" s="0" t="n">
        <f aca="false">$C654*VLOOKUP($B654,FoodDB!$A$2:$I$1010,7,0)</f>
        <v>0</v>
      </c>
      <c r="I654" s="0" t="n">
        <f aca="false">$C654*VLOOKUP($B654,FoodDB!$A$2:$I$1010,8,0)</f>
        <v>0</v>
      </c>
      <c r="J654" s="0" t="n">
        <f aca="false">$C654*VLOOKUP($B654,FoodDB!$A$2:$I$1010,9,0)</f>
        <v>0</v>
      </c>
    </row>
    <row r="655" customFormat="false" ht="15" hidden="false" customHeight="false" outlineLevel="0" collapsed="false">
      <c r="A655" s="0" t="s">
        <v>97</v>
      </c>
      <c r="G655" s="0" t="n">
        <f aca="false">SUM(G648:G654)</f>
        <v>0</v>
      </c>
      <c r="H655" s="0" t="n">
        <f aca="false">SUM(H648:H654)</f>
        <v>0</v>
      </c>
      <c r="I655" s="0" t="n">
        <f aca="false">SUM(I648:I654)</f>
        <v>0</v>
      </c>
      <c r="J655" s="0" t="n">
        <f aca="false">SUM(G655:I655)</f>
        <v>0</v>
      </c>
    </row>
    <row r="656" customFormat="false" ht="15" hidden="false" customHeight="false" outlineLevel="0" collapsed="false">
      <c r="A656" s="0" t="s">
        <v>101</v>
      </c>
      <c r="B656" s="0" t="s">
        <v>102</v>
      </c>
      <c r="E656" s="100"/>
      <c r="F656" s="100"/>
      <c r="G656" s="100" t="n">
        <f aca="false">VLOOKUP($A648,LossChart!$A$3:$AB$105,14,0)</f>
        <v>716.983848609745</v>
      </c>
      <c r="H656" s="100" t="n">
        <f aca="false">VLOOKUP($A648,LossChart!$A$3:$AB$105,15,0)</f>
        <v>80</v>
      </c>
      <c r="I656" s="100" t="n">
        <f aca="false">VLOOKUP($A648,LossChart!$A$3:$AB$105,16,0)</f>
        <v>482.474652711422</v>
      </c>
      <c r="J656" s="100" t="n">
        <f aca="false">VLOOKUP($A648,LossChart!$A$3:$AB$105,17,0)</f>
        <v>1279.45850132117</v>
      </c>
      <c r="K656" s="100"/>
    </row>
    <row r="657" customFormat="false" ht="15" hidden="false" customHeight="false" outlineLevel="0" collapsed="false">
      <c r="A657" s="0" t="s">
        <v>103</v>
      </c>
      <c r="G657" s="0" t="n">
        <f aca="false">G656-G655</f>
        <v>716.983848609745</v>
      </c>
      <c r="H657" s="0" t="n">
        <f aca="false">H656-H655</f>
        <v>80</v>
      </c>
      <c r="I657" s="0" t="n">
        <f aca="false">I656-I655</f>
        <v>482.474652711422</v>
      </c>
      <c r="J657" s="0" t="n">
        <f aca="false">J656-J655</f>
        <v>1279.45850132117</v>
      </c>
    </row>
    <row r="659" customFormat="false" ht="60" hidden="false" customHeight="false" outlineLevel="0" collapsed="false">
      <c r="A659" s="21" t="s">
        <v>63</v>
      </c>
      <c r="B659" s="21" t="s">
        <v>92</v>
      </c>
      <c r="C659" s="21" t="s">
        <v>93</v>
      </c>
      <c r="D659" s="94" t="str">
        <f aca="false">FoodDB!$C$1</f>
        <v>Fat
(g)</v>
      </c>
      <c r="E659" s="94" t="str">
        <f aca="false">FoodDB!$D$1</f>
        <v>Carbs
(g)</v>
      </c>
      <c r="F659" s="94" t="str">
        <f aca="false">FoodDB!$E$1</f>
        <v>Protein
(g)</v>
      </c>
      <c r="G659" s="94" t="str">
        <f aca="false">FoodDB!$F$1</f>
        <v>Fat
(Cal)</v>
      </c>
      <c r="H659" s="94" t="str">
        <f aca="false">FoodDB!$G$1</f>
        <v>Carb
(Cal)</v>
      </c>
      <c r="I659" s="94" t="str">
        <f aca="false">FoodDB!$H$1</f>
        <v>Protein
(Cal)</v>
      </c>
      <c r="J659" s="94" t="str">
        <f aca="false">FoodDB!$I$1</f>
        <v>Total
Calories</v>
      </c>
      <c r="K659" s="94"/>
      <c r="L659" s="94" t="s">
        <v>109</v>
      </c>
      <c r="M659" s="94" t="s">
        <v>110</v>
      </c>
      <c r="N659" s="94" t="s">
        <v>111</v>
      </c>
      <c r="O659" s="94" t="s">
        <v>112</v>
      </c>
      <c r="P659" s="94" t="s">
        <v>117</v>
      </c>
      <c r="Q659" s="94" t="s">
        <v>118</v>
      </c>
      <c r="R659" s="94" t="s">
        <v>119</v>
      </c>
      <c r="S659" s="94" t="s">
        <v>120</v>
      </c>
    </row>
    <row r="660" customFormat="false" ht="15" hidden="false" customHeight="false" outlineLevel="0" collapsed="false">
      <c r="A660" s="95" t="n">
        <f aca="false">A648+1</f>
        <v>43049</v>
      </c>
      <c r="B660" s="96" t="s">
        <v>107</v>
      </c>
      <c r="C660" s="97" t="n">
        <v>0</v>
      </c>
      <c r="D660" s="0" t="n">
        <f aca="false">$C660*VLOOKUP($B660,FoodDB!$A$2:$I$1010,3,0)</f>
        <v>0</v>
      </c>
      <c r="E660" s="0" t="n">
        <f aca="false">$C660*VLOOKUP($B660,FoodDB!$A$2:$I$1010,4,0)</f>
        <v>0</v>
      </c>
      <c r="F660" s="0" t="n">
        <f aca="false">$C660*VLOOKUP($B660,FoodDB!$A$2:$I$1010,5,0)</f>
        <v>0</v>
      </c>
      <c r="G660" s="0" t="n">
        <f aca="false">$C660*VLOOKUP($B660,FoodDB!$A$2:$I$1010,6,0)</f>
        <v>0</v>
      </c>
      <c r="H660" s="0" t="n">
        <f aca="false">$C660*VLOOKUP($B660,FoodDB!$A$2:$I$1010,7,0)</f>
        <v>0</v>
      </c>
      <c r="I660" s="0" t="n">
        <f aca="false">$C660*VLOOKUP($B660,FoodDB!$A$2:$I$1010,8,0)</f>
        <v>0</v>
      </c>
      <c r="J660" s="0" t="n">
        <f aca="false">$C660*VLOOKUP($B660,FoodDB!$A$2:$I$1010,9,0)</f>
        <v>0</v>
      </c>
      <c r="L660" s="0" t="n">
        <f aca="false">SUM(G660:G666)</f>
        <v>0</v>
      </c>
      <c r="M660" s="0" t="n">
        <f aca="false">SUM(H660:H666)</f>
        <v>0</v>
      </c>
      <c r="N660" s="0" t="n">
        <f aca="false">SUM(I660:I666)</f>
        <v>0</v>
      </c>
      <c r="O660" s="0" t="n">
        <f aca="false">SUM(L660:N660)</f>
        <v>0</v>
      </c>
      <c r="P660" s="100" t="n">
        <f aca="false">VLOOKUP($A660,LossChart!$A$3:$AB$105,14,0)-L660</f>
        <v>722.268148254841</v>
      </c>
      <c r="Q660" s="100" t="n">
        <f aca="false">VLOOKUP($A660,LossChart!$A$3:$AB$105,15,0)-M660</f>
        <v>80</v>
      </c>
      <c r="R660" s="100" t="n">
        <f aca="false">VLOOKUP($A660,LossChart!$A$3:$AB$105,16,0)-N660</f>
        <v>482.474652711422</v>
      </c>
      <c r="S660" s="100" t="n">
        <f aca="false">VLOOKUP($A660,LossChart!$A$3:$AB$105,17,0)-O660</f>
        <v>1284.74280096626</v>
      </c>
    </row>
    <row r="661" customFormat="false" ht="15" hidden="false" customHeight="false" outlineLevel="0" collapsed="false">
      <c r="B661" s="96" t="s">
        <v>107</v>
      </c>
      <c r="C661" s="97" t="n">
        <v>0</v>
      </c>
      <c r="D661" s="0" t="n">
        <f aca="false">$C661*VLOOKUP($B661,FoodDB!$A$2:$I$1010,3,0)</f>
        <v>0</v>
      </c>
      <c r="E661" s="0" t="n">
        <f aca="false">$C661*VLOOKUP($B661,FoodDB!$A$2:$I$1010,4,0)</f>
        <v>0</v>
      </c>
      <c r="F661" s="0" t="n">
        <f aca="false">$C661*VLOOKUP($B661,FoodDB!$A$2:$I$1010,5,0)</f>
        <v>0</v>
      </c>
      <c r="G661" s="0" t="n">
        <f aca="false">$C661*VLOOKUP($B661,FoodDB!$A$2:$I$1010,6,0)</f>
        <v>0</v>
      </c>
      <c r="H661" s="0" t="n">
        <f aca="false">$C661*VLOOKUP($B661,FoodDB!$A$2:$I$1010,7,0)</f>
        <v>0</v>
      </c>
      <c r="I661" s="0" t="n">
        <f aca="false">$C661*VLOOKUP($B661,FoodDB!$A$2:$I$1010,8,0)</f>
        <v>0</v>
      </c>
      <c r="J661" s="0" t="n">
        <f aca="false">$C661*VLOOKUP($B661,FoodDB!$A$2:$I$1010,9,0)</f>
        <v>0</v>
      </c>
    </row>
    <row r="662" customFormat="false" ht="15" hidden="false" customHeight="false" outlineLevel="0" collapsed="false">
      <c r="B662" s="96" t="s">
        <v>107</v>
      </c>
      <c r="C662" s="97" t="n">
        <v>0</v>
      </c>
      <c r="D662" s="0" t="n">
        <f aca="false">$C662*VLOOKUP($B662,FoodDB!$A$2:$I$1010,3,0)</f>
        <v>0</v>
      </c>
      <c r="E662" s="0" t="n">
        <f aca="false">$C662*VLOOKUP($B662,FoodDB!$A$2:$I$1010,4,0)</f>
        <v>0</v>
      </c>
      <c r="F662" s="0" t="n">
        <f aca="false">$C662*VLOOKUP($B662,FoodDB!$A$2:$I$1010,5,0)</f>
        <v>0</v>
      </c>
      <c r="G662" s="0" t="n">
        <f aca="false">$C662*VLOOKUP($B662,FoodDB!$A$2:$I$1010,6,0)</f>
        <v>0</v>
      </c>
      <c r="H662" s="0" t="n">
        <f aca="false">$C662*VLOOKUP($B662,FoodDB!$A$2:$I$1010,7,0)</f>
        <v>0</v>
      </c>
      <c r="I662" s="0" t="n">
        <f aca="false">$C662*VLOOKUP($B662,FoodDB!$A$2:$I$1010,8,0)</f>
        <v>0</v>
      </c>
      <c r="J662" s="0" t="n">
        <f aca="false">$C662*VLOOKUP($B662,FoodDB!$A$2:$I$1010,9,0)</f>
        <v>0</v>
      </c>
    </row>
    <row r="663" customFormat="false" ht="15" hidden="false" customHeight="false" outlineLevel="0" collapsed="false">
      <c r="B663" s="96" t="s">
        <v>107</v>
      </c>
      <c r="C663" s="97" t="n">
        <v>0</v>
      </c>
      <c r="D663" s="0" t="n">
        <f aca="false">$C663*VLOOKUP($B663,FoodDB!$A$2:$I$1010,3,0)</f>
        <v>0</v>
      </c>
      <c r="E663" s="0" t="n">
        <f aca="false">$C663*VLOOKUP($B663,FoodDB!$A$2:$I$1010,4,0)</f>
        <v>0</v>
      </c>
      <c r="F663" s="0" t="n">
        <f aca="false">$C663*VLOOKUP($B663,FoodDB!$A$2:$I$1010,5,0)</f>
        <v>0</v>
      </c>
      <c r="G663" s="0" t="n">
        <f aca="false">$C663*VLOOKUP($B663,FoodDB!$A$2:$I$1010,6,0)</f>
        <v>0</v>
      </c>
      <c r="H663" s="0" t="n">
        <f aca="false">$C663*VLOOKUP($B663,FoodDB!$A$2:$I$1010,7,0)</f>
        <v>0</v>
      </c>
      <c r="I663" s="0" t="n">
        <f aca="false">$C663*VLOOKUP($B663,FoodDB!$A$2:$I$1010,8,0)</f>
        <v>0</v>
      </c>
      <c r="J663" s="0" t="n">
        <f aca="false">$C663*VLOOKUP($B663,FoodDB!$A$2:$I$1010,9,0)</f>
        <v>0</v>
      </c>
    </row>
    <row r="664" customFormat="false" ht="15" hidden="false" customHeight="false" outlineLevel="0" collapsed="false">
      <c r="B664" s="96" t="s">
        <v>107</v>
      </c>
      <c r="C664" s="97" t="n">
        <v>0</v>
      </c>
      <c r="D664" s="0" t="n">
        <f aca="false">$C664*VLOOKUP($B664,FoodDB!$A$2:$I$1010,3,0)</f>
        <v>0</v>
      </c>
      <c r="E664" s="0" t="n">
        <f aca="false">$C664*VLOOKUP($B664,FoodDB!$A$2:$I$1010,4,0)</f>
        <v>0</v>
      </c>
      <c r="F664" s="0" t="n">
        <f aca="false">$C664*VLOOKUP($B664,FoodDB!$A$2:$I$1010,5,0)</f>
        <v>0</v>
      </c>
      <c r="G664" s="0" t="n">
        <f aca="false">$C664*VLOOKUP($B664,FoodDB!$A$2:$I$1010,6,0)</f>
        <v>0</v>
      </c>
      <c r="H664" s="0" t="n">
        <f aca="false">$C664*VLOOKUP($B664,FoodDB!$A$2:$I$1010,7,0)</f>
        <v>0</v>
      </c>
      <c r="I664" s="0" t="n">
        <f aca="false">$C664*VLOOKUP($B664,FoodDB!$A$2:$I$1010,8,0)</f>
        <v>0</v>
      </c>
      <c r="J664" s="0" t="n">
        <f aca="false">$C664*VLOOKUP($B664,FoodDB!$A$2:$I$1010,9,0)</f>
        <v>0</v>
      </c>
    </row>
    <row r="665" customFormat="false" ht="15" hidden="false" customHeight="false" outlineLevel="0" collapsed="false">
      <c r="B665" s="96" t="s">
        <v>107</v>
      </c>
      <c r="C665" s="97" t="n">
        <v>0</v>
      </c>
      <c r="D665" s="0" t="n">
        <f aca="false">$C665*VLOOKUP($B665,FoodDB!$A$2:$I$1010,3,0)</f>
        <v>0</v>
      </c>
      <c r="E665" s="0" t="n">
        <f aca="false">$C665*VLOOKUP($B665,FoodDB!$A$2:$I$1010,4,0)</f>
        <v>0</v>
      </c>
      <c r="F665" s="0" t="n">
        <f aca="false">$C665*VLOOKUP($B665,FoodDB!$A$2:$I$1010,5,0)</f>
        <v>0</v>
      </c>
      <c r="G665" s="0" t="n">
        <f aca="false">$C665*VLOOKUP($B665,FoodDB!$A$2:$I$1010,6,0)</f>
        <v>0</v>
      </c>
      <c r="H665" s="0" t="n">
        <f aca="false">$C665*VLOOKUP($B665,FoodDB!$A$2:$I$1010,7,0)</f>
        <v>0</v>
      </c>
      <c r="I665" s="0" t="n">
        <f aca="false">$C665*VLOOKUP($B665,FoodDB!$A$2:$I$1010,8,0)</f>
        <v>0</v>
      </c>
      <c r="J665" s="0" t="n">
        <f aca="false">$C665*VLOOKUP($B665,FoodDB!$A$2:$I$1010,9,0)</f>
        <v>0</v>
      </c>
    </row>
    <row r="666" customFormat="false" ht="15" hidden="false" customHeight="false" outlineLevel="0" collapsed="false">
      <c r="B666" s="96" t="s">
        <v>107</v>
      </c>
      <c r="C666" s="97" t="n">
        <v>0</v>
      </c>
      <c r="D666" s="0" t="n">
        <f aca="false">$C666*VLOOKUP($B666,FoodDB!$A$2:$I$1010,3,0)</f>
        <v>0</v>
      </c>
      <c r="E666" s="0" t="n">
        <f aca="false">$C666*VLOOKUP($B666,FoodDB!$A$2:$I$1010,4,0)</f>
        <v>0</v>
      </c>
      <c r="F666" s="0" t="n">
        <f aca="false">$C666*VLOOKUP($B666,FoodDB!$A$2:$I$1010,5,0)</f>
        <v>0</v>
      </c>
      <c r="G666" s="0" t="n">
        <f aca="false">$C666*VLOOKUP($B666,FoodDB!$A$2:$I$1010,6,0)</f>
        <v>0</v>
      </c>
      <c r="H666" s="0" t="n">
        <f aca="false">$C666*VLOOKUP($B666,FoodDB!$A$2:$I$1010,7,0)</f>
        <v>0</v>
      </c>
      <c r="I666" s="0" t="n">
        <f aca="false">$C666*VLOOKUP($B666,FoodDB!$A$2:$I$1010,8,0)</f>
        <v>0</v>
      </c>
      <c r="J666" s="0" t="n">
        <f aca="false">$C666*VLOOKUP($B666,FoodDB!$A$2:$I$1010,9,0)</f>
        <v>0</v>
      </c>
    </row>
    <row r="667" customFormat="false" ht="15" hidden="false" customHeight="false" outlineLevel="0" collapsed="false">
      <c r="A667" s="0" t="s">
        <v>97</v>
      </c>
      <c r="G667" s="0" t="n">
        <f aca="false">SUM(G660:G666)</f>
        <v>0</v>
      </c>
      <c r="H667" s="0" t="n">
        <f aca="false">SUM(H660:H666)</f>
        <v>0</v>
      </c>
      <c r="I667" s="0" t="n">
        <f aca="false">SUM(I660:I666)</f>
        <v>0</v>
      </c>
      <c r="J667" s="0" t="n">
        <f aca="false">SUM(G667:I667)</f>
        <v>0</v>
      </c>
    </row>
    <row r="668" customFormat="false" ht="15" hidden="false" customHeight="false" outlineLevel="0" collapsed="false">
      <c r="A668" s="0" t="s">
        <v>101</v>
      </c>
      <c r="B668" s="0" t="s">
        <v>102</v>
      </c>
      <c r="E668" s="100"/>
      <c r="F668" s="100"/>
      <c r="G668" s="100" t="n">
        <f aca="false">VLOOKUP($A660,LossChart!$A$3:$AB$105,14,0)</f>
        <v>722.268148254841</v>
      </c>
      <c r="H668" s="100" t="n">
        <f aca="false">VLOOKUP($A660,LossChart!$A$3:$AB$105,15,0)</f>
        <v>80</v>
      </c>
      <c r="I668" s="100" t="n">
        <f aca="false">VLOOKUP($A660,LossChart!$A$3:$AB$105,16,0)</f>
        <v>482.474652711422</v>
      </c>
      <c r="J668" s="100" t="n">
        <f aca="false">VLOOKUP($A660,LossChart!$A$3:$AB$105,17,0)</f>
        <v>1284.74280096626</v>
      </c>
      <c r="K668" s="100"/>
    </row>
    <row r="669" customFormat="false" ht="15" hidden="false" customHeight="false" outlineLevel="0" collapsed="false">
      <c r="A669" s="0" t="s">
        <v>103</v>
      </c>
      <c r="G669" s="0" t="n">
        <f aca="false">G668-G667</f>
        <v>722.268148254841</v>
      </c>
      <c r="H669" s="0" t="n">
        <f aca="false">H668-H667</f>
        <v>80</v>
      </c>
      <c r="I669" s="0" t="n">
        <f aca="false">I668-I667</f>
        <v>482.474652711422</v>
      </c>
      <c r="J669" s="0" t="n">
        <f aca="false">J668-J667</f>
        <v>1284.74280096626</v>
      </c>
    </row>
    <row r="671" customFormat="false" ht="60" hidden="false" customHeight="false" outlineLevel="0" collapsed="false">
      <c r="A671" s="21" t="s">
        <v>63</v>
      </c>
      <c r="B671" s="21" t="s">
        <v>92</v>
      </c>
      <c r="C671" s="21" t="s">
        <v>93</v>
      </c>
      <c r="D671" s="94" t="str">
        <f aca="false">FoodDB!$C$1</f>
        <v>Fat
(g)</v>
      </c>
      <c r="E671" s="94" t="str">
        <f aca="false">FoodDB!$D$1</f>
        <v>Carbs
(g)</v>
      </c>
      <c r="F671" s="94" t="str">
        <f aca="false">FoodDB!$E$1</f>
        <v>Protein
(g)</v>
      </c>
      <c r="G671" s="94" t="str">
        <f aca="false">FoodDB!$F$1</f>
        <v>Fat
(Cal)</v>
      </c>
      <c r="H671" s="94" t="str">
        <f aca="false">FoodDB!$G$1</f>
        <v>Carb
(Cal)</v>
      </c>
      <c r="I671" s="94" t="str">
        <f aca="false">FoodDB!$H$1</f>
        <v>Protein
(Cal)</v>
      </c>
      <c r="J671" s="94" t="str">
        <f aca="false">FoodDB!$I$1</f>
        <v>Total
Calories</v>
      </c>
      <c r="K671" s="94"/>
      <c r="L671" s="94" t="s">
        <v>109</v>
      </c>
      <c r="M671" s="94" t="s">
        <v>110</v>
      </c>
      <c r="N671" s="94" t="s">
        <v>111</v>
      </c>
      <c r="O671" s="94" t="s">
        <v>112</v>
      </c>
      <c r="P671" s="94" t="s">
        <v>117</v>
      </c>
      <c r="Q671" s="94" t="s">
        <v>118</v>
      </c>
      <c r="R671" s="94" t="s">
        <v>119</v>
      </c>
      <c r="S671" s="94" t="s">
        <v>120</v>
      </c>
    </row>
    <row r="672" customFormat="false" ht="15" hidden="false" customHeight="false" outlineLevel="0" collapsed="false">
      <c r="A672" s="95" t="n">
        <f aca="false">A660+1</f>
        <v>43050</v>
      </c>
      <c r="B672" s="96" t="s">
        <v>107</v>
      </c>
      <c r="C672" s="97" t="n">
        <v>0</v>
      </c>
      <c r="D672" s="0" t="n">
        <f aca="false">$C672*VLOOKUP($B672,FoodDB!$A$2:$I$1010,3,0)</f>
        <v>0</v>
      </c>
      <c r="E672" s="0" t="n">
        <f aca="false">$C672*VLOOKUP($B672,FoodDB!$A$2:$I$1010,4,0)</f>
        <v>0</v>
      </c>
      <c r="F672" s="0" t="n">
        <f aca="false">$C672*VLOOKUP($B672,FoodDB!$A$2:$I$1010,5,0)</f>
        <v>0</v>
      </c>
      <c r="G672" s="0" t="n">
        <f aca="false">$C672*VLOOKUP($B672,FoodDB!$A$2:$I$1010,6,0)</f>
        <v>0</v>
      </c>
      <c r="H672" s="0" t="n">
        <f aca="false">$C672*VLOOKUP($B672,FoodDB!$A$2:$I$1010,7,0)</f>
        <v>0</v>
      </c>
      <c r="I672" s="0" t="n">
        <f aca="false">$C672*VLOOKUP($B672,FoodDB!$A$2:$I$1010,8,0)</f>
        <v>0</v>
      </c>
      <c r="J672" s="0" t="n">
        <f aca="false">$C672*VLOOKUP($B672,FoodDB!$A$2:$I$1010,9,0)</f>
        <v>0</v>
      </c>
      <c r="L672" s="0" t="n">
        <f aca="false">SUM(G672:G678)</f>
        <v>0</v>
      </c>
      <c r="M672" s="0" t="n">
        <f aca="false">SUM(H672:H678)</f>
        <v>0</v>
      </c>
      <c r="N672" s="0" t="n">
        <f aca="false">SUM(I672:I678)</f>
        <v>0</v>
      </c>
      <c r="O672" s="0" t="n">
        <f aca="false">SUM(L672:N672)</f>
        <v>0</v>
      </c>
      <c r="P672" s="100" t="n">
        <f aca="false">VLOOKUP($A672,LossChart!$A$3:$AB$105,14,0)-L672</f>
        <v>727.50564410308</v>
      </c>
      <c r="Q672" s="100" t="n">
        <f aca="false">VLOOKUP($A672,LossChart!$A$3:$AB$105,15,0)-M672</f>
        <v>80</v>
      </c>
      <c r="R672" s="100" t="n">
        <f aca="false">VLOOKUP($A672,LossChart!$A$3:$AB$105,16,0)-N672</f>
        <v>482.474652711422</v>
      </c>
      <c r="S672" s="100" t="n">
        <f aca="false">VLOOKUP($A672,LossChart!$A$3:$AB$105,17,0)-O672</f>
        <v>1289.9802968145</v>
      </c>
    </row>
    <row r="673" customFormat="false" ht="15" hidden="false" customHeight="false" outlineLevel="0" collapsed="false">
      <c r="B673" s="96" t="s">
        <v>107</v>
      </c>
      <c r="C673" s="97" t="n">
        <v>0</v>
      </c>
      <c r="D673" s="0" t="n">
        <f aca="false">$C673*VLOOKUP($B673,FoodDB!$A$2:$I$1010,3,0)</f>
        <v>0</v>
      </c>
      <c r="E673" s="0" t="n">
        <f aca="false">$C673*VLOOKUP($B673,FoodDB!$A$2:$I$1010,4,0)</f>
        <v>0</v>
      </c>
      <c r="F673" s="0" t="n">
        <f aca="false">$C673*VLOOKUP($B673,FoodDB!$A$2:$I$1010,5,0)</f>
        <v>0</v>
      </c>
      <c r="G673" s="0" t="n">
        <f aca="false">$C673*VLOOKUP($B673,FoodDB!$A$2:$I$1010,6,0)</f>
        <v>0</v>
      </c>
      <c r="H673" s="0" t="n">
        <f aca="false">$C673*VLOOKUP($B673,FoodDB!$A$2:$I$1010,7,0)</f>
        <v>0</v>
      </c>
      <c r="I673" s="0" t="n">
        <f aca="false">$C673*VLOOKUP($B673,FoodDB!$A$2:$I$1010,8,0)</f>
        <v>0</v>
      </c>
      <c r="J673" s="0" t="n">
        <f aca="false">$C673*VLOOKUP($B673,FoodDB!$A$2:$I$1010,9,0)</f>
        <v>0</v>
      </c>
    </row>
    <row r="674" customFormat="false" ht="15" hidden="false" customHeight="false" outlineLevel="0" collapsed="false">
      <c r="B674" s="96" t="s">
        <v>107</v>
      </c>
      <c r="C674" s="97" t="n">
        <v>0</v>
      </c>
      <c r="D674" s="0" t="n">
        <f aca="false">$C674*VLOOKUP($B674,FoodDB!$A$2:$I$1010,3,0)</f>
        <v>0</v>
      </c>
      <c r="E674" s="0" t="n">
        <f aca="false">$C674*VLOOKUP($B674,FoodDB!$A$2:$I$1010,4,0)</f>
        <v>0</v>
      </c>
      <c r="F674" s="0" t="n">
        <f aca="false">$C674*VLOOKUP($B674,FoodDB!$A$2:$I$1010,5,0)</f>
        <v>0</v>
      </c>
      <c r="G674" s="0" t="n">
        <f aca="false">$C674*VLOOKUP($B674,FoodDB!$A$2:$I$1010,6,0)</f>
        <v>0</v>
      </c>
      <c r="H674" s="0" t="n">
        <f aca="false">$C674*VLOOKUP($B674,FoodDB!$A$2:$I$1010,7,0)</f>
        <v>0</v>
      </c>
      <c r="I674" s="0" t="n">
        <f aca="false">$C674*VLOOKUP($B674,FoodDB!$A$2:$I$1010,8,0)</f>
        <v>0</v>
      </c>
      <c r="J674" s="0" t="n">
        <f aca="false">$C674*VLOOKUP($B674,FoodDB!$A$2:$I$1010,9,0)</f>
        <v>0</v>
      </c>
    </row>
    <row r="675" customFormat="false" ht="15" hidden="false" customHeight="false" outlineLevel="0" collapsed="false">
      <c r="B675" s="96" t="s">
        <v>107</v>
      </c>
      <c r="C675" s="97" t="n">
        <v>0</v>
      </c>
      <c r="D675" s="0" t="n">
        <f aca="false">$C675*VLOOKUP($B675,FoodDB!$A$2:$I$1010,3,0)</f>
        <v>0</v>
      </c>
      <c r="E675" s="0" t="n">
        <f aca="false">$C675*VLOOKUP($B675,FoodDB!$A$2:$I$1010,4,0)</f>
        <v>0</v>
      </c>
      <c r="F675" s="0" t="n">
        <f aca="false">$C675*VLOOKUP($B675,FoodDB!$A$2:$I$1010,5,0)</f>
        <v>0</v>
      </c>
      <c r="G675" s="0" t="n">
        <f aca="false">$C675*VLOOKUP($B675,FoodDB!$A$2:$I$1010,6,0)</f>
        <v>0</v>
      </c>
      <c r="H675" s="0" t="n">
        <f aca="false">$C675*VLOOKUP($B675,FoodDB!$A$2:$I$1010,7,0)</f>
        <v>0</v>
      </c>
      <c r="I675" s="0" t="n">
        <f aca="false">$C675*VLOOKUP($B675,FoodDB!$A$2:$I$1010,8,0)</f>
        <v>0</v>
      </c>
      <c r="J675" s="0" t="n">
        <f aca="false">$C675*VLOOKUP($B675,FoodDB!$A$2:$I$1010,9,0)</f>
        <v>0</v>
      </c>
    </row>
    <row r="676" customFormat="false" ht="15" hidden="false" customHeight="false" outlineLevel="0" collapsed="false">
      <c r="B676" s="96" t="s">
        <v>107</v>
      </c>
      <c r="C676" s="97" t="n">
        <v>0</v>
      </c>
      <c r="D676" s="0" t="n">
        <f aca="false">$C676*VLOOKUP($B676,FoodDB!$A$2:$I$1010,3,0)</f>
        <v>0</v>
      </c>
      <c r="E676" s="0" t="n">
        <f aca="false">$C676*VLOOKUP($B676,FoodDB!$A$2:$I$1010,4,0)</f>
        <v>0</v>
      </c>
      <c r="F676" s="0" t="n">
        <f aca="false">$C676*VLOOKUP($B676,FoodDB!$A$2:$I$1010,5,0)</f>
        <v>0</v>
      </c>
      <c r="G676" s="0" t="n">
        <f aca="false">$C676*VLOOKUP($B676,FoodDB!$A$2:$I$1010,6,0)</f>
        <v>0</v>
      </c>
      <c r="H676" s="0" t="n">
        <f aca="false">$C676*VLOOKUP($B676,FoodDB!$A$2:$I$1010,7,0)</f>
        <v>0</v>
      </c>
      <c r="I676" s="0" t="n">
        <f aca="false">$C676*VLOOKUP($B676,FoodDB!$A$2:$I$1010,8,0)</f>
        <v>0</v>
      </c>
      <c r="J676" s="0" t="n">
        <f aca="false">$C676*VLOOKUP($B676,FoodDB!$A$2:$I$1010,9,0)</f>
        <v>0</v>
      </c>
    </row>
    <row r="677" customFormat="false" ht="15" hidden="false" customHeight="false" outlineLevel="0" collapsed="false">
      <c r="B677" s="96" t="s">
        <v>107</v>
      </c>
      <c r="C677" s="97" t="n">
        <v>0</v>
      </c>
      <c r="D677" s="0" t="n">
        <f aca="false">$C677*VLOOKUP($B677,FoodDB!$A$2:$I$1010,3,0)</f>
        <v>0</v>
      </c>
      <c r="E677" s="0" t="n">
        <f aca="false">$C677*VLOOKUP($B677,FoodDB!$A$2:$I$1010,4,0)</f>
        <v>0</v>
      </c>
      <c r="F677" s="0" t="n">
        <f aca="false">$C677*VLOOKUP($B677,FoodDB!$A$2:$I$1010,5,0)</f>
        <v>0</v>
      </c>
      <c r="G677" s="0" t="n">
        <f aca="false">$C677*VLOOKUP($B677,FoodDB!$A$2:$I$1010,6,0)</f>
        <v>0</v>
      </c>
      <c r="H677" s="0" t="n">
        <f aca="false">$C677*VLOOKUP($B677,FoodDB!$A$2:$I$1010,7,0)</f>
        <v>0</v>
      </c>
      <c r="I677" s="0" t="n">
        <f aca="false">$C677*VLOOKUP($B677,FoodDB!$A$2:$I$1010,8,0)</f>
        <v>0</v>
      </c>
      <c r="J677" s="0" t="n">
        <f aca="false">$C677*VLOOKUP($B677,FoodDB!$A$2:$I$1010,9,0)</f>
        <v>0</v>
      </c>
    </row>
    <row r="678" customFormat="false" ht="15" hidden="false" customHeight="false" outlineLevel="0" collapsed="false">
      <c r="B678" s="96" t="s">
        <v>107</v>
      </c>
      <c r="C678" s="97" t="n">
        <v>0</v>
      </c>
      <c r="D678" s="0" t="n">
        <f aca="false">$C678*VLOOKUP($B678,FoodDB!$A$2:$I$1010,3,0)</f>
        <v>0</v>
      </c>
      <c r="E678" s="0" t="n">
        <f aca="false">$C678*VLOOKUP($B678,FoodDB!$A$2:$I$1010,4,0)</f>
        <v>0</v>
      </c>
      <c r="F678" s="0" t="n">
        <f aca="false">$C678*VLOOKUP($B678,FoodDB!$A$2:$I$1010,5,0)</f>
        <v>0</v>
      </c>
      <c r="G678" s="0" t="n">
        <f aca="false">$C678*VLOOKUP($B678,FoodDB!$A$2:$I$1010,6,0)</f>
        <v>0</v>
      </c>
      <c r="H678" s="0" t="n">
        <f aca="false">$C678*VLOOKUP($B678,FoodDB!$A$2:$I$1010,7,0)</f>
        <v>0</v>
      </c>
      <c r="I678" s="0" t="n">
        <f aca="false">$C678*VLOOKUP($B678,FoodDB!$A$2:$I$1010,8,0)</f>
        <v>0</v>
      </c>
      <c r="J678" s="0" t="n">
        <f aca="false">$C678*VLOOKUP($B678,FoodDB!$A$2:$I$1010,9,0)</f>
        <v>0</v>
      </c>
    </row>
    <row r="679" customFormat="false" ht="15" hidden="false" customHeight="false" outlineLevel="0" collapsed="false">
      <c r="A679" s="0" t="s">
        <v>97</v>
      </c>
      <c r="G679" s="0" t="n">
        <f aca="false">SUM(G672:G678)</f>
        <v>0</v>
      </c>
      <c r="H679" s="0" t="n">
        <f aca="false">SUM(H672:H678)</f>
        <v>0</v>
      </c>
      <c r="I679" s="0" t="n">
        <f aca="false">SUM(I672:I678)</f>
        <v>0</v>
      </c>
      <c r="J679" s="0" t="n">
        <f aca="false">SUM(G679:I679)</f>
        <v>0</v>
      </c>
    </row>
    <row r="680" customFormat="false" ht="15" hidden="false" customHeight="false" outlineLevel="0" collapsed="false">
      <c r="A680" s="0" t="s">
        <v>101</v>
      </c>
      <c r="B680" s="0" t="s">
        <v>102</v>
      </c>
      <c r="E680" s="100"/>
      <c r="F680" s="100"/>
      <c r="G680" s="100" t="n">
        <f aca="false">VLOOKUP($A672,LossChart!$A$3:$AB$105,14,0)</f>
        <v>727.50564410308</v>
      </c>
      <c r="H680" s="100" t="n">
        <f aca="false">VLOOKUP($A672,LossChart!$A$3:$AB$105,15,0)</f>
        <v>80</v>
      </c>
      <c r="I680" s="100" t="n">
        <f aca="false">VLOOKUP($A672,LossChart!$A$3:$AB$105,16,0)</f>
        <v>482.474652711422</v>
      </c>
      <c r="J680" s="100" t="n">
        <f aca="false">VLOOKUP($A672,LossChart!$A$3:$AB$105,17,0)</f>
        <v>1289.9802968145</v>
      </c>
      <c r="K680" s="100"/>
    </row>
    <row r="681" customFormat="false" ht="15" hidden="false" customHeight="false" outlineLevel="0" collapsed="false">
      <c r="A681" s="0" t="s">
        <v>103</v>
      </c>
      <c r="G681" s="0" t="n">
        <f aca="false">G680-G679</f>
        <v>727.50564410308</v>
      </c>
      <c r="H681" s="0" t="n">
        <f aca="false">H680-H679</f>
        <v>80</v>
      </c>
      <c r="I681" s="0" t="n">
        <f aca="false">I680-I679</f>
        <v>482.474652711422</v>
      </c>
      <c r="J681" s="0" t="n">
        <f aca="false">J680-J679</f>
        <v>1289.9802968145</v>
      </c>
    </row>
    <row r="683" customFormat="false" ht="60" hidden="false" customHeight="false" outlineLevel="0" collapsed="false">
      <c r="A683" s="21" t="s">
        <v>63</v>
      </c>
      <c r="B683" s="21" t="s">
        <v>92</v>
      </c>
      <c r="C683" s="21" t="s">
        <v>93</v>
      </c>
      <c r="D683" s="94" t="str">
        <f aca="false">FoodDB!$C$1</f>
        <v>Fat
(g)</v>
      </c>
      <c r="E683" s="94" t="str">
        <f aca="false">FoodDB!$D$1</f>
        <v>Carbs
(g)</v>
      </c>
      <c r="F683" s="94" t="str">
        <f aca="false">FoodDB!$E$1</f>
        <v>Protein
(g)</v>
      </c>
      <c r="G683" s="94" t="str">
        <f aca="false">FoodDB!$F$1</f>
        <v>Fat
(Cal)</v>
      </c>
      <c r="H683" s="94" t="str">
        <f aca="false">FoodDB!$G$1</f>
        <v>Carb
(Cal)</v>
      </c>
      <c r="I683" s="94" t="str">
        <f aca="false">FoodDB!$H$1</f>
        <v>Protein
(Cal)</v>
      </c>
      <c r="J683" s="94" t="str">
        <f aca="false">FoodDB!$I$1</f>
        <v>Total
Calories</v>
      </c>
      <c r="K683" s="94"/>
      <c r="L683" s="94" t="s">
        <v>109</v>
      </c>
      <c r="M683" s="94" t="s">
        <v>110</v>
      </c>
      <c r="N683" s="94" t="s">
        <v>111</v>
      </c>
      <c r="O683" s="94" t="s">
        <v>112</v>
      </c>
      <c r="P683" s="94" t="s">
        <v>117</v>
      </c>
      <c r="Q683" s="94" t="s">
        <v>118</v>
      </c>
      <c r="R683" s="94" t="s">
        <v>119</v>
      </c>
      <c r="S683" s="94" t="s">
        <v>120</v>
      </c>
    </row>
    <row r="684" customFormat="false" ht="15" hidden="false" customHeight="false" outlineLevel="0" collapsed="false">
      <c r="A684" s="95" t="n">
        <f aca="false">A672+1</f>
        <v>43051</v>
      </c>
      <c r="B684" s="96" t="s">
        <v>107</v>
      </c>
      <c r="C684" s="97" t="n">
        <v>0</v>
      </c>
      <c r="D684" s="0" t="n">
        <f aca="false">$C684*VLOOKUP($B684,FoodDB!$A$2:$I$1010,3,0)</f>
        <v>0</v>
      </c>
      <c r="E684" s="0" t="n">
        <f aca="false">$C684*VLOOKUP($B684,FoodDB!$A$2:$I$1010,4,0)</f>
        <v>0</v>
      </c>
      <c r="F684" s="0" t="n">
        <f aca="false">$C684*VLOOKUP($B684,FoodDB!$A$2:$I$1010,5,0)</f>
        <v>0</v>
      </c>
      <c r="G684" s="0" t="n">
        <f aca="false">$C684*VLOOKUP($B684,FoodDB!$A$2:$I$1010,6,0)</f>
        <v>0</v>
      </c>
      <c r="H684" s="0" t="n">
        <f aca="false">$C684*VLOOKUP($B684,FoodDB!$A$2:$I$1010,7,0)</f>
        <v>0</v>
      </c>
      <c r="I684" s="0" t="n">
        <f aca="false">$C684*VLOOKUP($B684,FoodDB!$A$2:$I$1010,8,0)</f>
        <v>0</v>
      </c>
      <c r="J684" s="0" t="n">
        <f aca="false">$C684*VLOOKUP($B684,FoodDB!$A$2:$I$1010,9,0)</f>
        <v>0</v>
      </c>
      <c r="L684" s="0" t="n">
        <f aca="false">SUM(G684:G690)</f>
        <v>0</v>
      </c>
      <c r="M684" s="0" t="n">
        <f aca="false">SUM(H684:H690)</f>
        <v>0</v>
      </c>
      <c r="N684" s="0" t="n">
        <f aca="false">SUM(I684:I690)</f>
        <v>0</v>
      </c>
      <c r="O684" s="0" t="n">
        <f aca="false">SUM(L684:N684)</f>
        <v>0</v>
      </c>
      <c r="P684" s="100" t="n">
        <f aca="false">VLOOKUP($A684,LossChart!$A$3:$AB$105,14,0)-L684</f>
        <v>732.696750702378</v>
      </c>
      <c r="Q684" s="100" t="n">
        <f aca="false">VLOOKUP($A684,LossChart!$A$3:$AB$105,15,0)-M684</f>
        <v>80</v>
      </c>
      <c r="R684" s="100" t="n">
        <f aca="false">VLOOKUP($A684,LossChart!$A$3:$AB$105,16,0)-N684</f>
        <v>482.474652711422</v>
      </c>
      <c r="S684" s="100" t="n">
        <f aca="false">VLOOKUP($A684,LossChart!$A$3:$AB$105,17,0)-O684</f>
        <v>1295.1714034138</v>
      </c>
    </row>
    <row r="685" customFormat="false" ht="15" hidden="false" customHeight="false" outlineLevel="0" collapsed="false">
      <c r="B685" s="96" t="s">
        <v>107</v>
      </c>
      <c r="C685" s="97" t="n">
        <v>0</v>
      </c>
      <c r="D685" s="0" t="n">
        <f aca="false">$C685*VLOOKUP($B685,FoodDB!$A$2:$I$1010,3,0)</f>
        <v>0</v>
      </c>
      <c r="E685" s="0" t="n">
        <f aca="false">$C685*VLOOKUP($B685,FoodDB!$A$2:$I$1010,4,0)</f>
        <v>0</v>
      </c>
      <c r="F685" s="0" t="n">
        <f aca="false">$C685*VLOOKUP($B685,FoodDB!$A$2:$I$1010,5,0)</f>
        <v>0</v>
      </c>
      <c r="G685" s="0" t="n">
        <f aca="false">$C685*VLOOKUP($B685,FoodDB!$A$2:$I$1010,6,0)</f>
        <v>0</v>
      </c>
      <c r="H685" s="0" t="n">
        <f aca="false">$C685*VLOOKUP($B685,FoodDB!$A$2:$I$1010,7,0)</f>
        <v>0</v>
      </c>
      <c r="I685" s="0" t="n">
        <f aca="false">$C685*VLOOKUP($B685,FoodDB!$A$2:$I$1010,8,0)</f>
        <v>0</v>
      </c>
      <c r="J685" s="0" t="n">
        <f aca="false">$C685*VLOOKUP($B685,FoodDB!$A$2:$I$1010,9,0)</f>
        <v>0</v>
      </c>
    </row>
    <row r="686" customFormat="false" ht="15" hidden="false" customHeight="false" outlineLevel="0" collapsed="false">
      <c r="B686" s="96" t="s">
        <v>107</v>
      </c>
      <c r="C686" s="97" t="n">
        <v>0</v>
      </c>
      <c r="D686" s="0" t="n">
        <f aca="false">$C686*VLOOKUP($B686,FoodDB!$A$2:$I$1010,3,0)</f>
        <v>0</v>
      </c>
      <c r="E686" s="0" t="n">
        <f aca="false">$C686*VLOOKUP($B686,FoodDB!$A$2:$I$1010,4,0)</f>
        <v>0</v>
      </c>
      <c r="F686" s="0" t="n">
        <f aca="false">$C686*VLOOKUP($B686,FoodDB!$A$2:$I$1010,5,0)</f>
        <v>0</v>
      </c>
      <c r="G686" s="0" t="n">
        <f aca="false">$C686*VLOOKUP($B686,FoodDB!$A$2:$I$1010,6,0)</f>
        <v>0</v>
      </c>
      <c r="H686" s="0" t="n">
        <f aca="false">$C686*VLOOKUP($B686,FoodDB!$A$2:$I$1010,7,0)</f>
        <v>0</v>
      </c>
      <c r="I686" s="0" t="n">
        <f aca="false">$C686*VLOOKUP($B686,FoodDB!$A$2:$I$1010,8,0)</f>
        <v>0</v>
      </c>
      <c r="J686" s="0" t="n">
        <f aca="false">$C686*VLOOKUP($B686,FoodDB!$A$2:$I$1010,9,0)</f>
        <v>0</v>
      </c>
    </row>
    <row r="687" customFormat="false" ht="15" hidden="false" customHeight="false" outlineLevel="0" collapsed="false">
      <c r="B687" s="96" t="s">
        <v>107</v>
      </c>
      <c r="C687" s="97" t="n">
        <v>0</v>
      </c>
      <c r="D687" s="0" t="n">
        <f aca="false">$C687*VLOOKUP($B687,FoodDB!$A$2:$I$1010,3,0)</f>
        <v>0</v>
      </c>
      <c r="E687" s="0" t="n">
        <f aca="false">$C687*VLOOKUP($B687,FoodDB!$A$2:$I$1010,4,0)</f>
        <v>0</v>
      </c>
      <c r="F687" s="0" t="n">
        <f aca="false">$C687*VLOOKUP($B687,FoodDB!$A$2:$I$1010,5,0)</f>
        <v>0</v>
      </c>
      <c r="G687" s="0" t="n">
        <f aca="false">$C687*VLOOKUP($B687,FoodDB!$A$2:$I$1010,6,0)</f>
        <v>0</v>
      </c>
      <c r="H687" s="0" t="n">
        <f aca="false">$C687*VLOOKUP($B687,FoodDB!$A$2:$I$1010,7,0)</f>
        <v>0</v>
      </c>
      <c r="I687" s="0" t="n">
        <f aca="false">$C687*VLOOKUP($B687,FoodDB!$A$2:$I$1010,8,0)</f>
        <v>0</v>
      </c>
      <c r="J687" s="0" t="n">
        <f aca="false">$C687*VLOOKUP($B687,FoodDB!$A$2:$I$1010,9,0)</f>
        <v>0</v>
      </c>
    </row>
    <row r="688" customFormat="false" ht="15" hidden="false" customHeight="false" outlineLevel="0" collapsed="false">
      <c r="B688" s="96" t="s">
        <v>107</v>
      </c>
      <c r="C688" s="97" t="n">
        <v>0</v>
      </c>
      <c r="D688" s="0" t="n">
        <f aca="false">$C688*VLOOKUP($B688,FoodDB!$A$2:$I$1010,3,0)</f>
        <v>0</v>
      </c>
      <c r="E688" s="0" t="n">
        <f aca="false">$C688*VLOOKUP($B688,FoodDB!$A$2:$I$1010,4,0)</f>
        <v>0</v>
      </c>
      <c r="F688" s="0" t="n">
        <f aca="false">$C688*VLOOKUP($B688,FoodDB!$A$2:$I$1010,5,0)</f>
        <v>0</v>
      </c>
      <c r="G688" s="0" t="n">
        <f aca="false">$C688*VLOOKUP($B688,FoodDB!$A$2:$I$1010,6,0)</f>
        <v>0</v>
      </c>
      <c r="H688" s="0" t="n">
        <f aca="false">$C688*VLOOKUP($B688,FoodDB!$A$2:$I$1010,7,0)</f>
        <v>0</v>
      </c>
      <c r="I688" s="0" t="n">
        <f aca="false">$C688*VLOOKUP($B688,FoodDB!$A$2:$I$1010,8,0)</f>
        <v>0</v>
      </c>
      <c r="J688" s="0" t="n">
        <f aca="false">$C688*VLOOKUP($B688,FoodDB!$A$2:$I$1010,9,0)</f>
        <v>0</v>
      </c>
    </row>
    <row r="689" customFormat="false" ht="15" hidden="false" customHeight="false" outlineLevel="0" collapsed="false">
      <c r="B689" s="96" t="s">
        <v>107</v>
      </c>
      <c r="C689" s="97" t="n">
        <v>0</v>
      </c>
      <c r="D689" s="0" t="n">
        <f aca="false">$C689*VLOOKUP($B689,FoodDB!$A$2:$I$1010,3,0)</f>
        <v>0</v>
      </c>
      <c r="E689" s="0" t="n">
        <f aca="false">$C689*VLOOKUP($B689,FoodDB!$A$2:$I$1010,4,0)</f>
        <v>0</v>
      </c>
      <c r="F689" s="0" t="n">
        <f aca="false">$C689*VLOOKUP($B689,FoodDB!$A$2:$I$1010,5,0)</f>
        <v>0</v>
      </c>
      <c r="G689" s="0" t="n">
        <f aca="false">$C689*VLOOKUP($B689,FoodDB!$A$2:$I$1010,6,0)</f>
        <v>0</v>
      </c>
      <c r="H689" s="0" t="n">
        <f aca="false">$C689*VLOOKUP($B689,FoodDB!$A$2:$I$1010,7,0)</f>
        <v>0</v>
      </c>
      <c r="I689" s="0" t="n">
        <f aca="false">$C689*VLOOKUP($B689,FoodDB!$A$2:$I$1010,8,0)</f>
        <v>0</v>
      </c>
      <c r="J689" s="0" t="n">
        <f aca="false">$C689*VLOOKUP($B689,FoodDB!$A$2:$I$1010,9,0)</f>
        <v>0</v>
      </c>
    </row>
    <row r="690" customFormat="false" ht="15" hidden="false" customHeight="false" outlineLevel="0" collapsed="false">
      <c r="B690" s="96" t="s">
        <v>107</v>
      </c>
      <c r="C690" s="97" t="n">
        <v>0</v>
      </c>
      <c r="D690" s="0" t="n">
        <f aca="false">$C690*VLOOKUP($B690,FoodDB!$A$2:$I$1010,3,0)</f>
        <v>0</v>
      </c>
      <c r="E690" s="0" t="n">
        <f aca="false">$C690*VLOOKUP($B690,FoodDB!$A$2:$I$1010,4,0)</f>
        <v>0</v>
      </c>
      <c r="F690" s="0" t="n">
        <f aca="false">$C690*VLOOKUP($B690,FoodDB!$A$2:$I$1010,5,0)</f>
        <v>0</v>
      </c>
      <c r="G690" s="0" t="n">
        <f aca="false">$C690*VLOOKUP($B690,FoodDB!$A$2:$I$1010,6,0)</f>
        <v>0</v>
      </c>
      <c r="H690" s="0" t="n">
        <f aca="false">$C690*VLOOKUP($B690,FoodDB!$A$2:$I$1010,7,0)</f>
        <v>0</v>
      </c>
      <c r="I690" s="0" t="n">
        <f aca="false">$C690*VLOOKUP($B690,FoodDB!$A$2:$I$1010,8,0)</f>
        <v>0</v>
      </c>
      <c r="J690" s="0" t="n">
        <f aca="false">$C690*VLOOKUP($B690,FoodDB!$A$2:$I$1010,9,0)</f>
        <v>0</v>
      </c>
    </row>
    <row r="691" customFormat="false" ht="15" hidden="false" customHeight="false" outlineLevel="0" collapsed="false">
      <c r="A691" s="0" t="s">
        <v>97</v>
      </c>
      <c r="G691" s="0" t="n">
        <f aca="false">SUM(G684:G690)</f>
        <v>0</v>
      </c>
      <c r="H691" s="0" t="n">
        <f aca="false">SUM(H684:H690)</f>
        <v>0</v>
      </c>
      <c r="I691" s="0" t="n">
        <f aca="false">SUM(I684:I690)</f>
        <v>0</v>
      </c>
      <c r="J691" s="0" t="n">
        <f aca="false">SUM(G691:I691)</f>
        <v>0</v>
      </c>
    </row>
    <row r="692" customFormat="false" ht="15" hidden="false" customHeight="false" outlineLevel="0" collapsed="false">
      <c r="A692" s="0" t="s">
        <v>101</v>
      </c>
      <c r="B692" s="0" t="s">
        <v>102</v>
      </c>
      <c r="E692" s="100"/>
      <c r="F692" s="100"/>
      <c r="G692" s="100" t="n">
        <f aca="false">VLOOKUP($A684,LossChart!$A$3:$AB$105,14,0)</f>
        <v>732.696750702378</v>
      </c>
      <c r="H692" s="100" t="n">
        <f aca="false">VLOOKUP($A684,LossChart!$A$3:$AB$105,15,0)</f>
        <v>80</v>
      </c>
      <c r="I692" s="100" t="n">
        <f aca="false">VLOOKUP($A684,LossChart!$A$3:$AB$105,16,0)</f>
        <v>482.474652711422</v>
      </c>
      <c r="J692" s="100" t="n">
        <f aca="false">VLOOKUP($A684,LossChart!$A$3:$AB$105,17,0)</f>
        <v>1295.1714034138</v>
      </c>
      <c r="K692" s="100"/>
    </row>
    <row r="693" customFormat="false" ht="15" hidden="false" customHeight="false" outlineLevel="0" collapsed="false">
      <c r="A693" s="0" t="s">
        <v>103</v>
      </c>
      <c r="G693" s="0" t="n">
        <f aca="false">G692-G691</f>
        <v>732.696750702378</v>
      </c>
      <c r="H693" s="0" t="n">
        <f aca="false">H692-H691</f>
        <v>80</v>
      </c>
      <c r="I693" s="0" t="n">
        <f aca="false">I692-I691</f>
        <v>482.474652711422</v>
      </c>
      <c r="J693" s="0" t="n">
        <f aca="false">J692-J691</f>
        <v>1295.1714034138</v>
      </c>
    </row>
    <row r="695" customFormat="false" ht="60" hidden="false" customHeight="false" outlineLevel="0" collapsed="false">
      <c r="A695" s="21" t="s">
        <v>63</v>
      </c>
      <c r="B695" s="21" t="s">
        <v>92</v>
      </c>
      <c r="C695" s="21" t="s">
        <v>93</v>
      </c>
      <c r="D695" s="94" t="str">
        <f aca="false">FoodDB!$C$1</f>
        <v>Fat
(g)</v>
      </c>
      <c r="E695" s="94" t="str">
        <f aca="false">FoodDB!$D$1</f>
        <v>Carbs
(g)</v>
      </c>
      <c r="F695" s="94" t="str">
        <f aca="false">FoodDB!$E$1</f>
        <v>Protein
(g)</v>
      </c>
      <c r="G695" s="94" t="str">
        <f aca="false">FoodDB!$F$1</f>
        <v>Fat
(Cal)</v>
      </c>
      <c r="H695" s="94" t="str">
        <f aca="false">FoodDB!$G$1</f>
        <v>Carb
(Cal)</v>
      </c>
      <c r="I695" s="94" t="str">
        <f aca="false">FoodDB!$H$1</f>
        <v>Protein
(Cal)</v>
      </c>
      <c r="J695" s="94" t="str">
        <f aca="false">FoodDB!$I$1</f>
        <v>Total
Calories</v>
      </c>
      <c r="K695" s="94"/>
      <c r="L695" s="94" t="s">
        <v>109</v>
      </c>
      <c r="M695" s="94" t="s">
        <v>110</v>
      </c>
      <c r="N695" s="94" t="s">
        <v>111</v>
      </c>
      <c r="O695" s="94" t="s">
        <v>112</v>
      </c>
      <c r="P695" s="94" t="s">
        <v>117</v>
      </c>
      <c r="Q695" s="94" t="s">
        <v>118</v>
      </c>
      <c r="R695" s="94" t="s">
        <v>119</v>
      </c>
      <c r="S695" s="94" t="s">
        <v>120</v>
      </c>
    </row>
    <row r="696" customFormat="false" ht="15" hidden="false" customHeight="false" outlineLevel="0" collapsed="false">
      <c r="A696" s="95" t="n">
        <f aca="false">A684+1</f>
        <v>43052</v>
      </c>
      <c r="B696" s="96" t="s">
        <v>107</v>
      </c>
      <c r="C696" s="97" t="n">
        <v>0</v>
      </c>
      <c r="D696" s="0" t="n">
        <f aca="false">$C696*VLOOKUP($B696,FoodDB!$A$2:$I$1010,3,0)</f>
        <v>0</v>
      </c>
      <c r="E696" s="0" t="n">
        <f aca="false">$C696*VLOOKUP($B696,FoodDB!$A$2:$I$1010,4,0)</f>
        <v>0</v>
      </c>
      <c r="F696" s="0" t="n">
        <f aca="false">$C696*VLOOKUP($B696,FoodDB!$A$2:$I$1010,5,0)</f>
        <v>0</v>
      </c>
      <c r="G696" s="0" t="n">
        <f aca="false">$C696*VLOOKUP($B696,FoodDB!$A$2:$I$1010,6,0)</f>
        <v>0</v>
      </c>
      <c r="H696" s="0" t="n">
        <f aca="false">$C696*VLOOKUP($B696,FoodDB!$A$2:$I$1010,7,0)</f>
        <v>0</v>
      </c>
      <c r="I696" s="0" t="n">
        <f aca="false">$C696*VLOOKUP($B696,FoodDB!$A$2:$I$1010,8,0)</f>
        <v>0</v>
      </c>
      <c r="J696" s="0" t="n">
        <f aca="false">$C696*VLOOKUP($B696,FoodDB!$A$2:$I$1010,9,0)</f>
        <v>0</v>
      </c>
      <c r="L696" s="0" t="n">
        <f aca="false">SUM(G696:G702)</f>
        <v>0</v>
      </c>
      <c r="M696" s="0" t="n">
        <f aca="false">SUM(H696:H702)</f>
        <v>0</v>
      </c>
      <c r="N696" s="0" t="n">
        <f aca="false">SUM(I696:I702)</f>
        <v>0</v>
      </c>
      <c r="O696" s="0" t="n">
        <f aca="false">SUM(L696:N696)</f>
        <v>0</v>
      </c>
      <c r="P696" s="100" t="n">
        <f aca="false">VLOOKUP($A696,LossChart!$A$3:$AB$105,14,0)-L696</f>
        <v>737.84187892894</v>
      </c>
      <c r="Q696" s="100" t="n">
        <f aca="false">VLOOKUP($A696,LossChart!$A$3:$AB$105,15,0)-M696</f>
        <v>80</v>
      </c>
      <c r="R696" s="100" t="n">
        <f aca="false">VLOOKUP($A696,LossChart!$A$3:$AB$105,16,0)-N696</f>
        <v>482.474652711422</v>
      </c>
      <c r="S696" s="100" t="n">
        <f aca="false">VLOOKUP($A696,LossChart!$A$3:$AB$105,17,0)-O696</f>
        <v>1300.31653164036</v>
      </c>
    </row>
    <row r="697" customFormat="false" ht="15" hidden="false" customHeight="false" outlineLevel="0" collapsed="false">
      <c r="B697" s="96" t="s">
        <v>107</v>
      </c>
      <c r="C697" s="97" t="n">
        <v>0</v>
      </c>
      <c r="D697" s="0" t="n">
        <f aca="false">$C697*VLOOKUP($B697,FoodDB!$A$2:$I$1010,3,0)</f>
        <v>0</v>
      </c>
      <c r="E697" s="0" t="n">
        <f aca="false">$C697*VLOOKUP($B697,FoodDB!$A$2:$I$1010,4,0)</f>
        <v>0</v>
      </c>
      <c r="F697" s="0" t="n">
        <f aca="false">$C697*VLOOKUP($B697,FoodDB!$A$2:$I$1010,5,0)</f>
        <v>0</v>
      </c>
      <c r="G697" s="0" t="n">
        <f aca="false">$C697*VLOOKUP($B697,FoodDB!$A$2:$I$1010,6,0)</f>
        <v>0</v>
      </c>
      <c r="H697" s="0" t="n">
        <f aca="false">$C697*VLOOKUP($B697,FoodDB!$A$2:$I$1010,7,0)</f>
        <v>0</v>
      </c>
      <c r="I697" s="0" t="n">
        <f aca="false">$C697*VLOOKUP($B697,FoodDB!$A$2:$I$1010,8,0)</f>
        <v>0</v>
      </c>
      <c r="J697" s="0" t="n">
        <f aca="false">$C697*VLOOKUP($B697,FoodDB!$A$2:$I$1010,9,0)</f>
        <v>0</v>
      </c>
    </row>
    <row r="698" customFormat="false" ht="15" hidden="false" customHeight="false" outlineLevel="0" collapsed="false">
      <c r="B698" s="96" t="s">
        <v>107</v>
      </c>
      <c r="C698" s="97" t="n">
        <v>0</v>
      </c>
      <c r="D698" s="0" t="n">
        <f aca="false">$C698*VLOOKUP($B698,FoodDB!$A$2:$I$1010,3,0)</f>
        <v>0</v>
      </c>
      <c r="E698" s="0" t="n">
        <f aca="false">$C698*VLOOKUP($B698,FoodDB!$A$2:$I$1010,4,0)</f>
        <v>0</v>
      </c>
      <c r="F698" s="0" t="n">
        <f aca="false">$C698*VLOOKUP($B698,FoodDB!$A$2:$I$1010,5,0)</f>
        <v>0</v>
      </c>
      <c r="G698" s="0" t="n">
        <f aca="false">$C698*VLOOKUP($B698,FoodDB!$A$2:$I$1010,6,0)</f>
        <v>0</v>
      </c>
      <c r="H698" s="0" t="n">
        <f aca="false">$C698*VLOOKUP($B698,FoodDB!$A$2:$I$1010,7,0)</f>
        <v>0</v>
      </c>
      <c r="I698" s="0" t="n">
        <f aca="false">$C698*VLOOKUP($B698,FoodDB!$A$2:$I$1010,8,0)</f>
        <v>0</v>
      </c>
      <c r="J698" s="0" t="n">
        <f aca="false">$C698*VLOOKUP($B698,FoodDB!$A$2:$I$1010,9,0)</f>
        <v>0</v>
      </c>
    </row>
    <row r="699" customFormat="false" ht="15" hidden="false" customHeight="false" outlineLevel="0" collapsed="false">
      <c r="B699" s="96" t="s">
        <v>107</v>
      </c>
      <c r="C699" s="97" t="n">
        <v>0</v>
      </c>
      <c r="D699" s="0" t="n">
        <f aca="false">$C699*VLOOKUP($B699,FoodDB!$A$2:$I$1010,3,0)</f>
        <v>0</v>
      </c>
      <c r="E699" s="0" t="n">
        <f aca="false">$C699*VLOOKUP($B699,FoodDB!$A$2:$I$1010,4,0)</f>
        <v>0</v>
      </c>
      <c r="F699" s="0" t="n">
        <f aca="false">$C699*VLOOKUP($B699,FoodDB!$A$2:$I$1010,5,0)</f>
        <v>0</v>
      </c>
      <c r="G699" s="0" t="n">
        <f aca="false">$C699*VLOOKUP($B699,FoodDB!$A$2:$I$1010,6,0)</f>
        <v>0</v>
      </c>
      <c r="H699" s="0" t="n">
        <f aca="false">$C699*VLOOKUP($B699,FoodDB!$A$2:$I$1010,7,0)</f>
        <v>0</v>
      </c>
      <c r="I699" s="0" t="n">
        <f aca="false">$C699*VLOOKUP($B699,FoodDB!$A$2:$I$1010,8,0)</f>
        <v>0</v>
      </c>
      <c r="J699" s="0" t="n">
        <f aca="false">$C699*VLOOKUP($B699,FoodDB!$A$2:$I$1010,9,0)</f>
        <v>0</v>
      </c>
    </row>
    <row r="700" customFormat="false" ht="15" hidden="false" customHeight="false" outlineLevel="0" collapsed="false">
      <c r="B700" s="96" t="s">
        <v>107</v>
      </c>
      <c r="C700" s="97" t="n">
        <v>0</v>
      </c>
      <c r="D700" s="0" t="n">
        <f aca="false">$C700*VLOOKUP($B700,FoodDB!$A$2:$I$1010,3,0)</f>
        <v>0</v>
      </c>
      <c r="E700" s="0" t="n">
        <f aca="false">$C700*VLOOKUP($B700,FoodDB!$A$2:$I$1010,4,0)</f>
        <v>0</v>
      </c>
      <c r="F700" s="0" t="n">
        <f aca="false">$C700*VLOOKUP($B700,FoodDB!$A$2:$I$1010,5,0)</f>
        <v>0</v>
      </c>
      <c r="G700" s="0" t="n">
        <f aca="false">$C700*VLOOKUP($B700,FoodDB!$A$2:$I$1010,6,0)</f>
        <v>0</v>
      </c>
      <c r="H700" s="0" t="n">
        <f aca="false">$C700*VLOOKUP($B700,FoodDB!$A$2:$I$1010,7,0)</f>
        <v>0</v>
      </c>
      <c r="I700" s="0" t="n">
        <f aca="false">$C700*VLOOKUP($B700,FoodDB!$A$2:$I$1010,8,0)</f>
        <v>0</v>
      </c>
      <c r="J700" s="0" t="n">
        <f aca="false">$C700*VLOOKUP($B700,FoodDB!$A$2:$I$1010,9,0)</f>
        <v>0</v>
      </c>
    </row>
    <row r="701" customFormat="false" ht="15" hidden="false" customHeight="false" outlineLevel="0" collapsed="false">
      <c r="B701" s="96" t="s">
        <v>107</v>
      </c>
      <c r="C701" s="97" t="n">
        <v>0</v>
      </c>
      <c r="D701" s="0" t="n">
        <f aca="false">$C701*VLOOKUP($B701,FoodDB!$A$2:$I$1010,3,0)</f>
        <v>0</v>
      </c>
      <c r="E701" s="0" t="n">
        <f aca="false">$C701*VLOOKUP($B701,FoodDB!$A$2:$I$1010,4,0)</f>
        <v>0</v>
      </c>
      <c r="F701" s="0" t="n">
        <f aca="false">$C701*VLOOKUP($B701,FoodDB!$A$2:$I$1010,5,0)</f>
        <v>0</v>
      </c>
      <c r="G701" s="0" t="n">
        <f aca="false">$C701*VLOOKUP($B701,FoodDB!$A$2:$I$1010,6,0)</f>
        <v>0</v>
      </c>
      <c r="H701" s="0" t="n">
        <f aca="false">$C701*VLOOKUP($B701,FoodDB!$A$2:$I$1010,7,0)</f>
        <v>0</v>
      </c>
      <c r="I701" s="0" t="n">
        <f aca="false">$C701*VLOOKUP($B701,FoodDB!$A$2:$I$1010,8,0)</f>
        <v>0</v>
      </c>
      <c r="J701" s="0" t="n">
        <f aca="false">$C701*VLOOKUP($B701,FoodDB!$A$2:$I$1010,9,0)</f>
        <v>0</v>
      </c>
    </row>
    <row r="702" customFormat="false" ht="15" hidden="false" customHeight="false" outlineLevel="0" collapsed="false">
      <c r="B702" s="96" t="s">
        <v>107</v>
      </c>
      <c r="C702" s="97" t="n">
        <v>0</v>
      </c>
      <c r="D702" s="0" t="n">
        <f aca="false">$C702*VLOOKUP($B702,FoodDB!$A$2:$I$1010,3,0)</f>
        <v>0</v>
      </c>
      <c r="E702" s="0" t="n">
        <f aca="false">$C702*VLOOKUP($B702,FoodDB!$A$2:$I$1010,4,0)</f>
        <v>0</v>
      </c>
      <c r="F702" s="0" t="n">
        <f aca="false">$C702*VLOOKUP($B702,FoodDB!$A$2:$I$1010,5,0)</f>
        <v>0</v>
      </c>
      <c r="G702" s="0" t="n">
        <f aca="false">$C702*VLOOKUP($B702,FoodDB!$A$2:$I$1010,6,0)</f>
        <v>0</v>
      </c>
      <c r="H702" s="0" t="n">
        <f aca="false">$C702*VLOOKUP($B702,FoodDB!$A$2:$I$1010,7,0)</f>
        <v>0</v>
      </c>
      <c r="I702" s="0" t="n">
        <f aca="false">$C702*VLOOKUP($B702,FoodDB!$A$2:$I$1010,8,0)</f>
        <v>0</v>
      </c>
      <c r="J702" s="0" t="n">
        <f aca="false">$C702*VLOOKUP($B702,FoodDB!$A$2:$I$1010,9,0)</f>
        <v>0</v>
      </c>
    </row>
    <row r="703" customFormat="false" ht="15" hidden="false" customHeight="false" outlineLevel="0" collapsed="false">
      <c r="A703" s="0" t="s">
        <v>97</v>
      </c>
      <c r="G703" s="0" t="n">
        <f aca="false">SUM(G696:G702)</f>
        <v>0</v>
      </c>
      <c r="H703" s="0" t="n">
        <f aca="false">SUM(H696:H702)</f>
        <v>0</v>
      </c>
      <c r="I703" s="0" t="n">
        <f aca="false">SUM(I696:I702)</f>
        <v>0</v>
      </c>
      <c r="J703" s="0" t="n">
        <f aca="false">SUM(G703:I703)</f>
        <v>0</v>
      </c>
    </row>
    <row r="704" customFormat="false" ht="15" hidden="false" customHeight="false" outlineLevel="0" collapsed="false">
      <c r="A704" s="0" t="s">
        <v>101</v>
      </c>
      <c r="B704" s="0" t="s">
        <v>102</v>
      </c>
      <c r="E704" s="100"/>
      <c r="F704" s="100"/>
      <c r="G704" s="100" t="n">
        <f aca="false">VLOOKUP($A696,LossChart!$A$3:$AB$105,14,0)</f>
        <v>737.84187892894</v>
      </c>
      <c r="H704" s="100" t="n">
        <f aca="false">VLOOKUP($A696,LossChart!$A$3:$AB$105,15,0)</f>
        <v>80</v>
      </c>
      <c r="I704" s="100" t="n">
        <f aca="false">VLOOKUP($A696,LossChart!$A$3:$AB$105,16,0)</f>
        <v>482.474652711422</v>
      </c>
      <c r="J704" s="100" t="n">
        <f aca="false">VLOOKUP($A696,LossChart!$A$3:$AB$105,17,0)</f>
        <v>1300.31653164036</v>
      </c>
      <c r="K704" s="100"/>
    </row>
    <row r="705" customFormat="false" ht="15" hidden="false" customHeight="false" outlineLevel="0" collapsed="false">
      <c r="A705" s="0" t="s">
        <v>103</v>
      </c>
      <c r="G705" s="0" t="n">
        <f aca="false">G704-G703</f>
        <v>737.84187892894</v>
      </c>
      <c r="H705" s="0" t="n">
        <f aca="false">H704-H703</f>
        <v>80</v>
      </c>
      <c r="I705" s="0" t="n">
        <f aca="false">I704-I703</f>
        <v>482.474652711422</v>
      </c>
      <c r="J705" s="0" t="n">
        <f aca="false">J704-J703</f>
        <v>1300.31653164036</v>
      </c>
    </row>
    <row r="707" customFormat="false" ht="60" hidden="false" customHeight="false" outlineLevel="0" collapsed="false">
      <c r="A707" s="21" t="s">
        <v>63</v>
      </c>
      <c r="B707" s="21" t="s">
        <v>92</v>
      </c>
      <c r="C707" s="21" t="s">
        <v>93</v>
      </c>
      <c r="D707" s="94" t="str">
        <f aca="false">FoodDB!$C$1</f>
        <v>Fat
(g)</v>
      </c>
      <c r="E707" s="94" t="str">
        <f aca="false">FoodDB!$D$1</f>
        <v>Carbs
(g)</v>
      </c>
      <c r="F707" s="94" t="str">
        <f aca="false">FoodDB!$E$1</f>
        <v>Protein
(g)</v>
      </c>
      <c r="G707" s="94" t="str">
        <f aca="false">FoodDB!$F$1</f>
        <v>Fat
(Cal)</v>
      </c>
      <c r="H707" s="94" t="str">
        <f aca="false">FoodDB!$G$1</f>
        <v>Carb
(Cal)</v>
      </c>
      <c r="I707" s="94" t="str">
        <f aca="false">FoodDB!$H$1</f>
        <v>Protein
(Cal)</v>
      </c>
      <c r="J707" s="94" t="str">
        <f aca="false">FoodDB!$I$1</f>
        <v>Total
Calories</v>
      </c>
      <c r="K707" s="94"/>
      <c r="L707" s="94" t="s">
        <v>109</v>
      </c>
      <c r="M707" s="94" t="s">
        <v>110</v>
      </c>
      <c r="N707" s="94" t="s">
        <v>111</v>
      </c>
      <c r="O707" s="94" t="s">
        <v>112</v>
      </c>
      <c r="P707" s="94" t="s">
        <v>117</v>
      </c>
      <c r="Q707" s="94" t="s">
        <v>118</v>
      </c>
      <c r="R707" s="94" t="s">
        <v>119</v>
      </c>
      <c r="S707" s="94" t="s">
        <v>120</v>
      </c>
    </row>
    <row r="708" customFormat="false" ht="15" hidden="false" customHeight="false" outlineLevel="0" collapsed="false">
      <c r="A708" s="95" t="n">
        <f aca="false">A696+1</f>
        <v>43053</v>
      </c>
      <c r="B708" s="96" t="s">
        <v>107</v>
      </c>
      <c r="C708" s="97" t="n">
        <v>0</v>
      </c>
      <c r="D708" s="0" t="n">
        <f aca="false">$C708*VLOOKUP($B708,FoodDB!$A$2:$I$1010,3,0)</f>
        <v>0</v>
      </c>
      <c r="E708" s="0" t="n">
        <f aca="false">$C708*VLOOKUP($B708,FoodDB!$A$2:$I$1010,4,0)</f>
        <v>0</v>
      </c>
      <c r="F708" s="0" t="n">
        <f aca="false">$C708*VLOOKUP($B708,FoodDB!$A$2:$I$1010,5,0)</f>
        <v>0</v>
      </c>
      <c r="G708" s="0" t="n">
        <f aca="false">$C708*VLOOKUP($B708,FoodDB!$A$2:$I$1010,6,0)</f>
        <v>0</v>
      </c>
      <c r="H708" s="0" t="n">
        <f aca="false">$C708*VLOOKUP($B708,FoodDB!$A$2:$I$1010,7,0)</f>
        <v>0</v>
      </c>
      <c r="I708" s="0" t="n">
        <f aca="false">$C708*VLOOKUP($B708,FoodDB!$A$2:$I$1010,8,0)</f>
        <v>0</v>
      </c>
      <c r="J708" s="0" t="n">
        <f aca="false">$C708*VLOOKUP($B708,FoodDB!$A$2:$I$1010,9,0)</f>
        <v>0</v>
      </c>
      <c r="L708" s="0" t="n">
        <f aca="false">SUM(G708:G714)</f>
        <v>0</v>
      </c>
      <c r="M708" s="0" t="n">
        <f aca="false">SUM(H708:H714)</f>
        <v>0</v>
      </c>
      <c r="N708" s="0" t="n">
        <f aca="false">SUM(I708:I714)</f>
        <v>0</v>
      </c>
      <c r="O708" s="0" t="n">
        <f aca="false">SUM(L708:N708)</f>
        <v>0</v>
      </c>
      <c r="P708" s="100" t="n">
        <f aca="false">VLOOKUP($A708,LossChart!$A$3:$AB$105,14,0)-L708</f>
        <v>742.941436019781</v>
      </c>
      <c r="Q708" s="100" t="n">
        <f aca="false">VLOOKUP($A708,LossChart!$A$3:$AB$105,15,0)-M708</f>
        <v>80</v>
      </c>
      <c r="R708" s="100" t="n">
        <f aca="false">VLOOKUP($A708,LossChart!$A$3:$AB$105,16,0)-N708</f>
        <v>482.474652711422</v>
      </c>
      <c r="S708" s="100" t="n">
        <f aca="false">VLOOKUP($A708,LossChart!$A$3:$AB$105,17,0)-O708</f>
        <v>1305.4160887312</v>
      </c>
    </row>
    <row r="709" customFormat="false" ht="15" hidden="false" customHeight="false" outlineLevel="0" collapsed="false">
      <c r="B709" s="96" t="s">
        <v>107</v>
      </c>
      <c r="C709" s="97" t="n">
        <v>0</v>
      </c>
      <c r="D709" s="0" t="n">
        <f aca="false">$C709*VLOOKUP($B709,FoodDB!$A$2:$I$1010,3,0)</f>
        <v>0</v>
      </c>
      <c r="E709" s="0" t="n">
        <f aca="false">$C709*VLOOKUP($B709,FoodDB!$A$2:$I$1010,4,0)</f>
        <v>0</v>
      </c>
      <c r="F709" s="0" t="n">
        <f aca="false">$C709*VLOOKUP($B709,FoodDB!$A$2:$I$1010,5,0)</f>
        <v>0</v>
      </c>
      <c r="G709" s="0" t="n">
        <f aca="false">$C709*VLOOKUP($B709,FoodDB!$A$2:$I$1010,6,0)</f>
        <v>0</v>
      </c>
      <c r="H709" s="0" t="n">
        <f aca="false">$C709*VLOOKUP($B709,FoodDB!$A$2:$I$1010,7,0)</f>
        <v>0</v>
      </c>
      <c r="I709" s="0" t="n">
        <f aca="false">$C709*VLOOKUP($B709,FoodDB!$A$2:$I$1010,8,0)</f>
        <v>0</v>
      </c>
      <c r="J709" s="0" t="n">
        <f aca="false">$C709*VLOOKUP($B709,FoodDB!$A$2:$I$1010,9,0)</f>
        <v>0</v>
      </c>
    </row>
    <row r="710" customFormat="false" ht="15" hidden="false" customHeight="false" outlineLevel="0" collapsed="false">
      <c r="B710" s="96" t="s">
        <v>107</v>
      </c>
      <c r="C710" s="97" t="n">
        <v>0</v>
      </c>
      <c r="D710" s="0" t="n">
        <f aca="false">$C710*VLOOKUP($B710,FoodDB!$A$2:$I$1010,3,0)</f>
        <v>0</v>
      </c>
      <c r="E710" s="0" t="n">
        <f aca="false">$C710*VLOOKUP($B710,FoodDB!$A$2:$I$1010,4,0)</f>
        <v>0</v>
      </c>
      <c r="F710" s="0" t="n">
        <f aca="false">$C710*VLOOKUP($B710,FoodDB!$A$2:$I$1010,5,0)</f>
        <v>0</v>
      </c>
      <c r="G710" s="0" t="n">
        <f aca="false">$C710*VLOOKUP($B710,FoodDB!$A$2:$I$1010,6,0)</f>
        <v>0</v>
      </c>
      <c r="H710" s="0" t="n">
        <f aca="false">$C710*VLOOKUP($B710,FoodDB!$A$2:$I$1010,7,0)</f>
        <v>0</v>
      </c>
      <c r="I710" s="0" t="n">
        <f aca="false">$C710*VLOOKUP($B710,FoodDB!$A$2:$I$1010,8,0)</f>
        <v>0</v>
      </c>
      <c r="J710" s="0" t="n">
        <f aca="false">$C710*VLOOKUP($B710,FoodDB!$A$2:$I$1010,9,0)</f>
        <v>0</v>
      </c>
    </row>
    <row r="711" customFormat="false" ht="15" hidden="false" customHeight="false" outlineLevel="0" collapsed="false">
      <c r="B711" s="96" t="s">
        <v>107</v>
      </c>
      <c r="C711" s="97" t="n">
        <v>0</v>
      </c>
      <c r="D711" s="0" t="n">
        <f aca="false">$C711*VLOOKUP($B711,FoodDB!$A$2:$I$1010,3,0)</f>
        <v>0</v>
      </c>
      <c r="E711" s="0" t="n">
        <f aca="false">$C711*VLOOKUP($B711,FoodDB!$A$2:$I$1010,4,0)</f>
        <v>0</v>
      </c>
      <c r="F711" s="0" t="n">
        <f aca="false">$C711*VLOOKUP($B711,FoodDB!$A$2:$I$1010,5,0)</f>
        <v>0</v>
      </c>
      <c r="G711" s="0" t="n">
        <f aca="false">$C711*VLOOKUP($B711,FoodDB!$A$2:$I$1010,6,0)</f>
        <v>0</v>
      </c>
      <c r="H711" s="0" t="n">
        <f aca="false">$C711*VLOOKUP($B711,FoodDB!$A$2:$I$1010,7,0)</f>
        <v>0</v>
      </c>
      <c r="I711" s="0" t="n">
        <f aca="false">$C711*VLOOKUP($B711,FoodDB!$A$2:$I$1010,8,0)</f>
        <v>0</v>
      </c>
      <c r="J711" s="0" t="n">
        <f aca="false">$C711*VLOOKUP($B711,FoodDB!$A$2:$I$1010,9,0)</f>
        <v>0</v>
      </c>
    </row>
    <row r="712" customFormat="false" ht="15" hidden="false" customHeight="false" outlineLevel="0" collapsed="false">
      <c r="B712" s="96" t="s">
        <v>107</v>
      </c>
      <c r="C712" s="97" t="n">
        <v>0</v>
      </c>
      <c r="D712" s="0" t="n">
        <f aca="false">$C712*VLOOKUP($B712,FoodDB!$A$2:$I$1010,3,0)</f>
        <v>0</v>
      </c>
      <c r="E712" s="0" t="n">
        <f aca="false">$C712*VLOOKUP($B712,FoodDB!$A$2:$I$1010,4,0)</f>
        <v>0</v>
      </c>
      <c r="F712" s="0" t="n">
        <f aca="false">$C712*VLOOKUP($B712,FoodDB!$A$2:$I$1010,5,0)</f>
        <v>0</v>
      </c>
      <c r="G712" s="0" t="n">
        <f aca="false">$C712*VLOOKUP($B712,FoodDB!$A$2:$I$1010,6,0)</f>
        <v>0</v>
      </c>
      <c r="H712" s="0" t="n">
        <f aca="false">$C712*VLOOKUP($B712,FoodDB!$A$2:$I$1010,7,0)</f>
        <v>0</v>
      </c>
      <c r="I712" s="0" t="n">
        <f aca="false">$C712*VLOOKUP($B712,FoodDB!$A$2:$I$1010,8,0)</f>
        <v>0</v>
      </c>
      <c r="J712" s="0" t="n">
        <f aca="false">$C712*VLOOKUP($B712,FoodDB!$A$2:$I$1010,9,0)</f>
        <v>0</v>
      </c>
    </row>
    <row r="713" customFormat="false" ht="15" hidden="false" customHeight="false" outlineLevel="0" collapsed="false">
      <c r="B713" s="96" t="s">
        <v>107</v>
      </c>
      <c r="C713" s="97" t="n">
        <v>0</v>
      </c>
      <c r="D713" s="0" t="n">
        <f aca="false">$C713*VLOOKUP($B713,FoodDB!$A$2:$I$1010,3,0)</f>
        <v>0</v>
      </c>
      <c r="E713" s="0" t="n">
        <f aca="false">$C713*VLOOKUP($B713,FoodDB!$A$2:$I$1010,4,0)</f>
        <v>0</v>
      </c>
      <c r="F713" s="0" t="n">
        <f aca="false">$C713*VLOOKUP($B713,FoodDB!$A$2:$I$1010,5,0)</f>
        <v>0</v>
      </c>
      <c r="G713" s="0" t="n">
        <f aca="false">$C713*VLOOKUP($B713,FoodDB!$A$2:$I$1010,6,0)</f>
        <v>0</v>
      </c>
      <c r="H713" s="0" t="n">
        <f aca="false">$C713*VLOOKUP($B713,FoodDB!$A$2:$I$1010,7,0)</f>
        <v>0</v>
      </c>
      <c r="I713" s="0" t="n">
        <f aca="false">$C713*VLOOKUP($B713,FoodDB!$A$2:$I$1010,8,0)</f>
        <v>0</v>
      </c>
      <c r="J713" s="0" t="n">
        <f aca="false">$C713*VLOOKUP($B713,FoodDB!$A$2:$I$1010,9,0)</f>
        <v>0</v>
      </c>
    </row>
    <row r="714" customFormat="false" ht="15" hidden="false" customHeight="false" outlineLevel="0" collapsed="false">
      <c r="B714" s="96" t="s">
        <v>107</v>
      </c>
      <c r="C714" s="97" t="n">
        <v>0</v>
      </c>
      <c r="D714" s="0" t="n">
        <f aca="false">$C714*VLOOKUP($B714,FoodDB!$A$2:$I$1010,3,0)</f>
        <v>0</v>
      </c>
      <c r="E714" s="0" t="n">
        <f aca="false">$C714*VLOOKUP($B714,FoodDB!$A$2:$I$1010,4,0)</f>
        <v>0</v>
      </c>
      <c r="F714" s="0" t="n">
        <f aca="false">$C714*VLOOKUP($B714,FoodDB!$A$2:$I$1010,5,0)</f>
        <v>0</v>
      </c>
      <c r="G714" s="0" t="n">
        <f aca="false">$C714*VLOOKUP($B714,FoodDB!$A$2:$I$1010,6,0)</f>
        <v>0</v>
      </c>
      <c r="H714" s="0" t="n">
        <f aca="false">$C714*VLOOKUP($B714,FoodDB!$A$2:$I$1010,7,0)</f>
        <v>0</v>
      </c>
      <c r="I714" s="0" t="n">
        <f aca="false">$C714*VLOOKUP($B714,FoodDB!$A$2:$I$1010,8,0)</f>
        <v>0</v>
      </c>
      <c r="J714" s="0" t="n">
        <f aca="false">$C714*VLOOKUP($B714,FoodDB!$A$2:$I$1010,9,0)</f>
        <v>0</v>
      </c>
    </row>
    <row r="715" customFormat="false" ht="15" hidden="false" customHeight="false" outlineLevel="0" collapsed="false">
      <c r="A715" s="0" t="s">
        <v>97</v>
      </c>
      <c r="G715" s="0" t="n">
        <f aca="false">SUM(G708:G714)</f>
        <v>0</v>
      </c>
      <c r="H715" s="0" t="n">
        <f aca="false">SUM(H708:H714)</f>
        <v>0</v>
      </c>
      <c r="I715" s="0" t="n">
        <f aca="false">SUM(I708:I714)</f>
        <v>0</v>
      </c>
      <c r="J715" s="0" t="n">
        <f aca="false">SUM(G715:I715)</f>
        <v>0</v>
      </c>
    </row>
    <row r="716" customFormat="false" ht="15" hidden="false" customHeight="false" outlineLevel="0" collapsed="false">
      <c r="A716" s="0" t="s">
        <v>101</v>
      </c>
      <c r="B716" s="0" t="s">
        <v>102</v>
      </c>
      <c r="E716" s="100"/>
      <c r="F716" s="100"/>
      <c r="G716" s="100" t="n">
        <f aca="false">VLOOKUP($A708,LossChart!$A$3:$AB$105,14,0)</f>
        <v>742.941436019781</v>
      </c>
      <c r="H716" s="100" t="n">
        <f aca="false">VLOOKUP($A708,LossChart!$A$3:$AB$105,15,0)</f>
        <v>80</v>
      </c>
      <c r="I716" s="100" t="n">
        <f aca="false">VLOOKUP($A708,LossChart!$A$3:$AB$105,16,0)</f>
        <v>482.474652711422</v>
      </c>
      <c r="J716" s="100" t="n">
        <f aca="false">VLOOKUP($A708,LossChart!$A$3:$AB$105,17,0)</f>
        <v>1305.4160887312</v>
      </c>
      <c r="K716" s="100"/>
    </row>
    <row r="717" customFormat="false" ht="15" hidden="false" customHeight="false" outlineLevel="0" collapsed="false">
      <c r="A717" s="0" t="s">
        <v>103</v>
      </c>
      <c r="G717" s="0" t="n">
        <f aca="false">G716-G715</f>
        <v>742.941436019781</v>
      </c>
      <c r="H717" s="0" t="n">
        <f aca="false">H716-H715</f>
        <v>80</v>
      </c>
      <c r="I717" s="0" t="n">
        <f aca="false">I716-I715</f>
        <v>482.474652711422</v>
      </c>
      <c r="J717" s="0" t="n">
        <f aca="false">J716-J715</f>
        <v>1305.4160887312</v>
      </c>
    </row>
    <row r="719" customFormat="false" ht="60" hidden="false" customHeight="false" outlineLevel="0" collapsed="false">
      <c r="A719" s="21" t="s">
        <v>63</v>
      </c>
      <c r="B719" s="21" t="s">
        <v>92</v>
      </c>
      <c r="C719" s="21" t="s">
        <v>93</v>
      </c>
      <c r="D719" s="94" t="str">
        <f aca="false">FoodDB!$C$1</f>
        <v>Fat
(g)</v>
      </c>
      <c r="E719" s="94" t="str">
        <f aca="false">FoodDB!$D$1</f>
        <v>Carbs
(g)</v>
      </c>
      <c r="F719" s="94" t="str">
        <f aca="false">FoodDB!$E$1</f>
        <v>Protein
(g)</v>
      </c>
      <c r="G719" s="94" t="str">
        <f aca="false">FoodDB!$F$1</f>
        <v>Fat
(Cal)</v>
      </c>
      <c r="H719" s="94" t="str">
        <f aca="false">FoodDB!$G$1</f>
        <v>Carb
(Cal)</v>
      </c>
      <c r="I719" s="94" t="str">
        <f aca="false">FoodDB!$H$1</f>
        <v>Protein
(Cal)</v>
      </c>
      <c r="J719" s="94" t="str">
        <f aca="false">FoodDB!$I$1</f>
        <v>Total
Calories</v>
      </c>
      <c r="K719" s="94"/>
      <c r="L719" s="94" t="s">
        <v>109</v>
      </c>
      <c r="M719" s="94" t="s">
        <v>110</v>
      </c>
      <c r="N719" s="94" t="s">
        <v>111</v>
      </c>
      <c r="O719" s="94" t="s">
        <v>112</v>
      </c>
      <c r="P719" s="94" t="s">
        <v>117</v>
      </c>
      <c r="Q719" s="94" t="s">
        <v>118</v>
      </c>
      <c r="R719" s="94" t="s">
        <v>119</v>
      </c>
      <c r="S719" s="94" t="s">
        <v>120</v>
      </c>
    </row>
    <row r="720" customFormat="false" ht="15" hidden="false" customHeight="false" outlineLevel="0" collapsed="false">
      <c r="A720" s="95" t="n">
        <f aca="false">A708+1</f>
        <v>43054</v>
      </c>
      <c r="B720" s="96" t="s">
        <v>107</v>
      </c>
      <c r="C720" s="97" t="n">
        <v>0</v>
      </c>
      <c r="D720" s="0" t="n">
        <f aca="false">$C720*VLOOKUP($B720,FoodDB!$A$2:$I$1010,3,0)</f>
        <v>0</v>
      </c>
      <c r="E720" s="0" t="n">
        <f aca="false">$C720*VLOOKUP($B720,FoodDB!$A$2:$I$1010,4,0)</f>
        <v>0</v>
      </c>
      <c r="F720" s="0" t="n">
        <f aca="false">$C720*VLOOKUP($B720,FoodDB!$A$2:$I$1010,5,0)</f>
        <v>0</v>
      </c>
      <c r="G720" s="0" t="n">
        <f aca="false">$C720*VLOOKUP($B720,FoodDB!$A$2:$I$1010,6,0)</f>
        <v>0</v>
      </c>
      <c r="H720" s="0" t="n">
        <f aca="false">$C720*VLOOKUP($B720,FoodDB!$A$2:$I$1010,7,0)</f>
        <v>0</v>
      </c>
      <c r="I720" s="0" t="n">
        <f aca="false">$C720*VLOOKUP($B720,FoodDB!$A$2:$I$1010,8,0)</f>
        <v>0</v>
      </c>
      <c r="J720" s="0" t="n">
        <f aca="false">$C720*VLOOKUP($B720,FoodDB!$A$2:$I$1010,9,0)</f>
        <v>0</v>
      </c>
      <c r="L720" s="0" t="n">
        <f aca="false">SUM(G720:G726)</f>
        <v>0</v>
      </c>
      <c r="M720" s="0" t="n">
        <f aca="false">SUM(H720:H726)</f>
        <v>0</v>
      </c>
      <c r="N720" s="0" t="n">
        <f aca="false">SUM(I720:I726)</f>
        <v>0</v>
      </c>
      <c r="O720" s="0" t="n">
        <f aca="false">SUM(L720:N720)</f>
        <v>0</v>
      </c>
      <c r="P720" s="100" t="n">
        <f aca="false">VLOOKUP($A720,LossChart!$A$3:$AB$105,14,0)-L720</f>
        <v>747.99582560496</v>
      </c>
      <c r="Q720" s="100" t="n">
        <f aca="false">VLOOKUP($A720,LossChart!$A$3:$AB$105,15,0)-M720</f>
        <v>80</v>
      </c>
      <c r="R720" s="100" t="n">
        <f aca="false">VLOOKUP($A720,LossChart!$A$3:$AB$105,16,0)-N720</f>
        <v>482.474652711422</v>
      </c>
      <c r="S720" s="100" t="n">
        <f aca="false">VLOOKUP($A720,LossChart!$A$3:$AB$105,17,0)-O720</f>
        <v>1310.47047831638</v>
      </c>
    </row>
    <row r="721" customFormat="false" ht="15" hidden="false" customHeight="false" outlineLevel="0" collapsed="false">
      <c r="B721" s="96" t="s">
        <v>107</v>
      </c>
      <c r="C721" s="97" t="n">
        <v>0</v>
      </c>
      <c r="D721" s="0" t="n">
        <f aca="false">$C721*VLOOKUP($B721,FoodDB!$A$2:$I$1010,3,0)</f>
        <v>0</v>
      </c>
      <c r="E721" s="0" t="n">
        <f aca="false">$C721*VLOOKUP($B721,FoodDB!$A$2:$I$1010,4,0)</f>
        <v>0</v>
      </c>
      <c r="F721" s="0" t="n">
        <f aca="false">$C721*VLOOKUP($B721,FoodDB!$A$2:$I$1010,5,0)</f>
        <v>0</v>
      </c>
      <c r="G721" s="0" t="n">
        <f aca="false">$C721*VLOOKUP($B721,FoodDB!$A$2:$I$1010,6,0)</f>
        <v>0</v>
      </c>
      <c r="H721" s="0" t="n">
        <f aca="false">$C721*VLOOKUP($B721,FoodDB!$A$2:$I$1010,7,0)</f>
        <v>0</v>
      </c>
      <c r="I721" s="0" t="n">
        <f aca="false">$C721*VLOOKUP($B721,FoodDB!$A$2:$I$1010,8,0)</f>
        <v>0</v>
      </c>
      <c r="J721" s="0" t="n">
        <f aca="false">$C721*VLOOKUP($B721,FoodDB!$A$2:$I$1010,9,0)</f>
        <v>0</v>
      </c>
    </row>
    <row r="722" customFormat="false" ht="15" hidden="false" customHeight="false" outlineLevel="0" collapsed="false">
      <c r="B722" s="96" t="s">
        <v>107</v>
      </c>
      <c r="C722" s="97" t="n">
        <v>0</v>
      </c>
      <c r="D722" s="0" t="n">
        <f aca="false">$C722*VLOOKUP($B722,FoodDB!$A$2:$I$1010,3,0)</f>
        <v>0</v>
      </c>
      <c r="E722" s="0" t="n">
        <f aca="false">$C722*VLOOKUP($B722,FoodDB!$A$2:$I$1010,4,0)</f>
        <v>0</v>
      </c>
      <c r="F722" s="0" t="n">
        <f aca="false">$C722*VLOOKUP($B722,FoodDB!$A$2:$I$1010,5,0)</f>
        <v>0</v>
      </c>
      <c r="G722" s="0" t="n">
        <f aca="false">$C722*VLOOKUP($B722,FoodDB!$A$2:$I$1010,6,0)</f>
        <v>0</v>
      </c>
      <c r="H722" s="0" t="n">
        <f aca="false">$C722*VLOOKUP($B722,FoodDB!$A$2:$I$1010,7,0)</f>
        <v>0</v>
      </c>
      <c r="I722" s="0" t="n">
        <f aca="false">$C722*VLOOKUP($B722,FoodDB!$A$2:$I$1010,8,0)</f>
        <v>0</v>
      </c>
      <c r="J722" s="0" t="n">
        <f aca="false">$C722*VLOOKUP($B722,FoodDB!$A$2:$I$1010,9,0)</f>
        <v>0</v>
      </c>
    </row>
    <row r="723" customFormat="false" ht="15" hidden="false" customHeight="false" outlineLevel="0" collapsed="false">
      <c r="B723" s="96" t="s">
        <v>107</v>
      </c>
      <c r="C723" s="97" t="n">
        <v>0</v>
      </c>
      <c r="D723" s="0" t="n">
        <f aca="false">$C723*VLOOKUP($B723,FoodDB!$A$2:$I$1010,3,0)</f>
        <v>0</v>
      </c>
      <c r="E723" s="0" t="n">
        <f aca="false">$C723*VLOOKUP($B723,FoodDB!$A$2:$I$1010,4,0)</f>
        <v>0</v>
      </c>
      <c r="F723" s="0" t="n">
        <f aca="false">$C723*VLOOKUP($B723,FoodDB!$A$2:$I$1010,5,0)</f>
        <v>0</v>
      </c>
      <c r="G723" s="0" t="n">
        <f aca="false">$C723*VLOOKUP($B723,FoodDB!$A$2:$I$1010,6,0)</f>
        <v>0</v>
      </c>
      <c r="H723" s="0" t="n">
        <f aca="false">$C723*VLOOKUP($B723,FoodDB!$A$2:$I$1010,7,0)</f>
        <v>0</v>
      </c>
      <c r="I723" s="0" t="n">
        <f aca="false">$C723*VLOOKUP($B723,FoodDB!$A$2:$I$1010,8,0)</f>
        <v>0</v>
      </c>
      <c r="J723" s="0" t="n">
        <f aca="false">$C723*VLOOKUP($B723,FoodDB!$A$2:$I$1010,9,0)</f>
        <v>0</v>
      </c>
    </row>
    <row r="724" customFormat="false" ht="15" hidden="false" customHeight="false" outlineLevel="0" collapsed="false">
      <c r="B724" s="96" t="s">
        <v>107</v>
      </c>
      <c r="C724" s="97" t="n">
        <v>0</v>
      </c>
      <c r="D724" s="0" t="n">
        <f aca="false">$C724*VLOOKUP($B724,FoodDB!$A$2:$I$1010,3,0)</f>
        <v>0</v>
      </c>
      <c r="E724" s="0" t="n">
        <f aca="false">$C724*VLOOKUP($B724,FoodDB!$A$2:$I$1010,4,0)</f>
        <v>0</v>
      </c>
      <c r="F724" s="0" t="n">
        <f aca="false">$C724*VLOOKUP($B724,FoodDB!$A$2:$I$1010,5,0)</f>
        <v>0</v>
      </c>
      <c r="G724" s="0" t="n">
        <f aca="false">$C724*VLOOKUP($B724,FoodDB!$A$2:$I$1010,6,0)</f>
        <v>0</v>
      </c>
      <c r="H724" s="0" t="n">
        <f aca="false">$C724*VLOOKUP($B724,FoodDB!$A$2:$I$1010,7,0)</f>
        <v>0</v>
      </c>
      <c r="I724" s="0" t="n">
        <f aca="false">$C724*VLOOKUP($B724,FoodDB!$A$2:$I$1010,8,0)</f>
        <v>0</v>
      </c>
      <c r="J724" s="0" t="n">
        <f aca="false">$C724*VLOOKUP($B724,FoodDB!$A$2:$I$1010,9,0)</f>
        <v>0</v>
      </c>
    </row>
    <row r="725" customFormat="false" ht="15" hidden="false" customHeight="false" outlineLevel="0" collapsed="false">
      <c r="B725" s="96" t="s">
        <v>107</v>
      </c>
      <c r="C725" s="97" t="n">
        <v>0</v>
      </c>
      <c r="D725" s="0" t="n">
        <f aca="false">$C725*VLOOKUP($B725,FoodDB!$A$2:$I$1010,3,0)</f>
        <v>0</v>
      </c>
      <c r="E725" s="0" t="n">
        <f aca="false">$C725*VLOOKUP($B725,FoodDB!$A$2:$I$1010,4,0)</f>
        <v>0</v>
      </c>
      <c r="F725" s="0" t="n">
        <f aca="false">$C725*VLOOKUP($B725,FoodDB!$A$2:$I$1010,5,0)</f>
        <v>0</v>
      </c>
      <c r="G725" s="0" t="n">
        <f aca="false">$C725*VLOOKUP($B725,FoodDB!$A$2:$I$1010,6,0)</f>
        <v>0</v>
      </c>
      <c r="H725" s="0" t="n">
        <f aca="false">$C725*VLOOKUP($B725,FoodDB!$A$2:$I$1010,7,0)</f>
        <v>0</v>
      </c>
      <c r="I725" s="0" t="n">
        <f aca="false">$C725*VLOOKUP($B725,FoodDB!$A$2:$I$1010,8,0)</f>
        <v>0</v>
      </c>
      <c r="J725" s="0" t="n">
        <f aca="false">$C725*VLOOKUP($B725,FoodDB!$A$2:$I$1010,9,0)</f>
        <v>0</v>
      </c>
    </row>
    <row r="726" customFormat="false" ht="15" hidden="false" customHeight="false" outlineLevel="0" collapsed="false">
      <c r="B726" s="96" t="s">
        <v>107</v>
      </c>
      <c r="C726" s="97" t="n">
        <v>0</v>
      </c>
      <c r="D726" s="0" t="n">
        <f aca="false">$C726*VLOOKUP($B726,FoodDB!$A$2:$I$1010,3,0)</f>
        <v>0</v>
      </c>
      <c r="E726" s="0" t="n">
        <f aca="false">$C726*VLOOKUP($B726,FoodDB!$A$2:$I$1010,4,0)</f>
        <v>0</v>
      </c>
      <c r="F726" s="0" t="n">
        <f aca="false">$C726*VLOOKUP($B726,FoodDB!$A$2:$I$1010,5,0)</f>
        <v>0</v>
      </c>
      <c r="G726" s="0" t="n">
        <f aca="false">$C726*VLOOKUP($B726,FoodDB!$A$2:$I$1010,6,0)</f>
        <v>0</v>
      </c>
      <c r="H726" s="0" t="n">
        <f aca="false">$C726*VLOOKUP($B726,FoodDB!$A$2:$I$1010,7,0)</f>
        <v>0</v>
      </c>
      <c r="I726" s="0" t="n">
        <f aca="false">$C726*VLOOKUP($B726,FoodDB!$A$2:$I$1010,8,0)</f>
        <v>0</v>
      </c>
      <c r="J726" s="0" t="n">
        <f aca="false">$C726*VLOOKUP($B726,FoodDB!$A$2:$I$1010,9,0)</f>
        <v>0</v>
      </c>
    </row>
    <row r="727" customFormat="false" ht="15" hidden="false" customHeight="false" outlineLevel="0" collapsed="false">
      <c r="A727" s="0" t="s">
        <v>97</v>
      </c>
      <c r="G727" s="0" t="n">
        <f aca="false">SUM(G720:G726)</f>
        <v>0</v>
      </c>
      <c r="H727" s="0" t="n">
        <f aca="false">SUM(H720:H726)</f>
        <v>0</v>
      </c>
      <c r="I727" s="0" t="n">
        <f aca="false">SUM(I720:I726)</f>
        <v>0</v>
      </c>
      <c r="J727" s="0" t="n">
        <f aca="false">SUM(G727:I727)</f>
        <v>0</v>
      </c>
    </row>
    <row r="728" customFormat="false" ht="15" hidden="false" customHeight="false" outlineLevel="0" collapsed="false">
      <c r="A728" s="0" t="s">
        <v>101</v>
      </c>
      <c r="B728" s="0" t="s">
        <v>102</v>
      </c>
      <c r="E728" s="100"/>
      <c r="F728" s="100"/>
      <c r="G728" s="100" t="n">
        <f aca="false">VLOOKUP($A720,LossChart!$A$3:$AB$105,14,0)</f>
        <v>747.99582560496</v>
      </c>
      <c r="H728" s="100" t="n">
        <f aca="false">VLOOKUP($A720,LossChart!$A$3:$AB$105,15,0)</f>
        <v>80</v>
      </c>
      <c r="I728" s="100" t="n">
        <f aca="false">VLOOKUP($A720,LossChart!$A$3:$AB$105,16,0)</f>
        <v>482.474652711422</v>
      </c>
      <c r="J728" s="100" t="n">
        <f aca="false">VLOOKUP($A720,LossChart!$A$3:$AB$105,17,0)</f>
        <v>1310.47047831638</v>
      </c>
      <c r="K728" s="100"/>
    </row>
    <row r="729" customFormat="false" ht="15" hidden="false" customHeight="false" outlineLevel="0" collapsed="false">
      <c r="A729" s="0" t="s">
        <v>103</v>
      </c>
      <c r="G729" s="0" t="n">
        <f aca="false">G728-G727</f>
        <v>747.99582560496</v>
      </c>
      <c r="H729" s="0" t="n">
        <f aca="false">H728-H727</f>
        <v>80</v>
      </c>
      <c r="I729" s="0" t="n">
        <f aca="false">I728-I727</f>
        <v>482.474652711422</v>
      </c>
      <c r="J729" s="0" t="n">
        <f aca="false">J728-J727</f>
        <v>1310.47047831638</v>
      </c>
    </row>
    <row r="731" customFormat="false" ht="60" hidden="false" customHeight="false" outlineLevel="0" collapsed="false">
      <c r="A731" s="21" t="s">
        <v>63</v>
      </c>
      <c r="B731" s="21" t="s">
        <v>92</v>
      </c>
      <c r="C731" s="21" t="s">
        <v>93</v>
      </c>
      <c r="D731" s="94" t="str">
        <f aca="false">FoodDB!$C$1</f>
        <v>Fat
(g)</v>
      </c>
      <c r="E731" s="94" t="str">
        <f aca="false">FoodDB!$D$1</f>
        <v>Carbs
(g)</v>
      </c>
      <c r="F731" s="94" t="str">
        <f aca="false">FoodDB!$E$1</f>
        <v>Protein
(g)</v>
      </c>
      <c r="G731" s="94" t="str">
        <f aca="false">FoodDB!$F$1</f>
        <v>Fat
(Cal)</v>
      </c>
      <c r="H731" s="94" t="str">
        <f aca="false">FoodDB!$G$1</f>
        <v>Carb
(Cal)</v>
      </c>
      <c r="I731" s="94" t="str">
        <f aca="false">FoodDB!$H$1</f>
        <v>Protein
(Cal)</v>
      </c>
      <c r="J731" s="94" t="str">
        <f aca="false">FoodDB!$I$1</f>
        <v>Total
Calories</v>
      </c>
      <c r="K731" s="94"/>
      <c r="L731" s="94" t="s">
        <v>109</v>
      </c>
      <c r="M731" s="94" t="s">
        <v>110</v>
      </c>
      <c r="N731" s="94" t="s">
        <v>111</v>
      </c>
      <c r="O731" s="94" t="s">
        <v>112</v>
      </c>
      <c r="P731" s="94" t="s">
        <v>117</v>
      </c>
      <c r="Q731" s="94" t="s">
        <v>118</v>
      </c>
      <c r="R731" s="94" t="s">
        <v>119</v>
      </c>
      <c r="S731" s="94" t="s">
        <v>120</v>
      </c>
    </row>
    <row r="732" customFormat="false" ht="15" hidden="false" customHeight="false" outlineLevel="0" collapsed="false">
      <c r="A732" s="95" t="n">
        <f aca="false">A720+1</f>
        <v>43055</v>
      </c>
      <c r="B732" s="96" t="s">
        <v>107</v>
      </c>
      <c r="C732" s="97" t="n">
        <v>0</v>
      </c>
      <c r="D732" s="0" t="n">
        <f aca="false">$C732*VLOOKUP($B732,FoodDB!$A$2:$I$1010,3,0)</f>
        <v>0</v>
      </c>
      <c r="E732" s="0" t="n">
        <f aca="false">$C732*VLOOKUP($B732,FoodDB!$A$2:$I$1010,4,0)</f>
        <v>0</v>
      </c>
      <c r="F732" s="0" t="n">
        <f aca="false">$C732*VLOOKUP($B732,FoodDB!$A$2:$I$1010,5,0)</f>
        <v>0</v>
      </c>
      <c r="G732" s="0" t="n">
        <f aca="false">$C732*VLOOKUP($B732,FoodDB!$A$2:$I$1010,6,0)</f>
        <v>0</v>
      </c>
      <c r="H732" s="0" t="n">
        <f aca="false">$C732*VLOOKUP($B732,FoodDB!$A$2:$I$1010,7,0)</f>
        <v>0</v>
      </c>
      <c r="I732" s="0" t="n">
        <f aca="false">$C732*VLOOKUP($B732,FoodDB!$A$2:$I$1010,8,0)</f>
        <v>0</v>
      </c>
      <c r="J732" s="0" t="n">
        <f aca="false">$C732*VLOOKUP($B732,FoodDB!$A$2:$I$1010,9,0)</f>
        <v>0</v>
      </c>
      <c r="L732" s="0" t="n">
        <f aca="false">SUM(G732:G738)</f>
        <v>0</v>
      </c>
      <c r="M732" s="0" t="n">
        <f aca="false">SUM(H732:H738)</f>
        <v>0</v>
      </c>
      <c r="N732" s="0" t="n">
        <f aca="false">SUM(I732:I738)</f>
        <v>0</v>
      </c>
      <c r="O732" s="0" t="n">
        <f aca="false">SUM(L732:N732)</f>
        <v>0</v>
      </c>
      <c r="P732" s="100" t="n">
        <f aca="false">VLOOKUP($A732,LossChart!$A$3:$AB$105,14,0)-L732</f>
        <v>753.005447739527</v>
      </c>
      <c r="Q732" s="100" t="n">
        <f aca="false">VLOOKUP($A732,LossChart!$A$3:$AB$105,15,0)-M732</f>
        <v>80</v>
      </c>
      <c r="R732" s="100" t="n">
        <f aca="false">VLOOKUP($A732,LossChart!$A$3:$AB$105,16,0)-N732</f>
        <v>482.474652711422</v>
      </c>
      <c r="S732" s="100" t="n">
        <f aca="false">VLOOKUP($A732,LossChart!$A$3:$AB$105,17,0)-O732</f>
        <v>1315.48010045095</v>
      </c>
    </row>
    <row r="733" customFormat="false" ht="15" hidden="false" customHeight="false" outlineLevel="0" collapsed="false">
      <c r="B733" s="96" t="s">
        <v>107</v>
      </c>
      <c r="C733" s="97" t="n">
        <v>0</v>
      </c>
      <c r="D733" s="0" t="n">
        <f aca="false">$C733*VLOOKUP($B733,FoodDB!$A$2:$I$1010,3,0)</f>
        <v>0</v>
      </c>
      <c r="E733" s="0" t="n">
        <f aca="false">$C733*VLOOKUP($B733,FoodDB!$A$2:$I$1010,4,0)</f>
        <v>0</v>
      </c>
      <c r="F733" s="0" t="n">
        <f aca="false">$C733*VLOOKUP($B733,FoodDB!$A$2:$I$1010,5,0)</f>
        <v>0</v>
      </c>
      <c r="G733" s="0" t="n">
        <f aca="false">$C733*VLOOKUP($B733,FoodDB!$A$2:$I$1010,6,0)</f>
        <v>0</v>
      </c>
      <c r="H733" s="0" t="n">
        <f aca="false">$C733*VLOOKUP($B733,FoodDB!$A$2:$I$1010,7,0)</f>
        <v>0</v>
      </c>
      <c r="I733" s="0" t="n">
        <f aca="false">$C733*VLOOKUP($B733,FoodDB!$A$2:$I$1010,8,0)</f>
        <v>0</v>
      </c>
      <c r="J733" s="0" t="n">
        <f aca="false">$C733*VLOOKUP($B733,FoodDB!$A$2:$I$1010,9,0)</f>
        <v>0</v>
      </c>
    </row>
    <row r="734" customFormat="false" ht="15" hidden="false" customHeight="false" outlineLevel="0" collapsed="false">
      <c r="B734" s="96" t="s">
        <v>107</v>
      </c>
      <c r="C734" s="97" t="n">
        <v>0</v>
      </c>
      <c r="D734" s="0" t="n">
        <f aca="false">$C734*VLOOKUP($B734,FoodDB!$A$2:$I$1010,3,0)</f>
        <v>0</v>
      </c>
      <c r="E734" s="0" t="n">
        <f aca="false">$C734*VLOOKUP($B734,FoodDB!$A$2:$I$1010,4,0)</f>
        <v>0</v>
      </c>
      <c r="F734" s="0" t="n">
        <f aca="false">$C734*VLOOKUP($B734,FoodDB!$A$2:$I$1010,5,0)</f>
        <v>0</v>
      </c>
      <c r="G734" s="0" t="n">
        <f aca="false">$C734*VLOOKUP($B734,FoodDB!$A$2:$I$1010,6,0)</f>
        <v>0</v>
      </c>
      <c r="H734" s="0" t="n">
        <f aca="false">$C734*VLOOKUP($B734,FoodDB!$A$2:$I$1010,7,0)</f>
        <v>0</v>
      </c>
      <c r="I734" s="0" t="n">
        <f aca="false">$C734*VLOOKUP($B734,FoodDB!$A$2:$I$1010,8,0)</f>
        <v>0</v>
      </c>
      <c r="J734" s="0" t="n">
        <f aca="false">$C734*VLOOKUP($B734,FoodDB!$A$2:$I$1010,9,0)</f>
        <v>0</v>
      </c>
    </row>
    <row r="735" customFormat="false" ht="15" hidden="false" customHeight="false" outlineLevel="0" collapsed="false">
      <c r="B735" s="96" t="s">
        <v>107</v>
      </c>
      <c r="C735" s="97" t="n">
        <v>0</v>
      </c>
      <c r="D735" s="0" t="n">
        <f aca="false">$C735*VLOOKUP($B735,FoodDB!$A$2:$I$1010,3,0)</f>
        <v>0</v>
      </c>
      <c r="E735" s="0" t="n">
        <f aca="false">$C735*VLOOKUP($B735,FoodDB!$A$2:$I$1010,4,0)</f>
        <v>0</v>
      </c>
      <c r="F735" s="0" t="n">
        <f aca="false">$C735*VLOOKUP($B735,FoodDB!$A$2:$I$1010,5,0)</f>
        <v>0</v>
      </c>
      <c r="G735" s="0" t="n">
        <f aca="false">$C735*VLOOKUP($B735,FoodDB!$A$2:$I$1010,6,0)</f>
        <v>0</v>
      </c>
      <c r="H735" s="0" t="n">
        <f aca="false">$C735*VLOOKUP($B735,FoodDB!$A$2:$I$1010,7,0)</f>
        <v>0</v>
      </c>
      <c r="I735" s="0" t="n">
        <f aca="false">$C735*VLOOKUP($B735,FoodDB!$A$2:$I$1010,8,0)</f>
        <v>0</v>
      </c>
      <c r="J735" s="0" t="n">
        <f aca="false">$C735*VLOOKUP($B735,FoodDB!$A$2:$I$1010,9,0)</f>
        <v>0</v>
      </c>
    </row>
    <row r="736" customFormat="false" ht="15" hidden="false" customHeight="false" outlineLevel="0" collapsed="false">
      <c r="B736" s="96" t="s">
        <v>107</v>
      </c>
      <c r="C736" s="97" t="n">
        <v>0</v>
      </c>
      <c r="D736" s="0" t="n">
        <f aca="false">$C736*VLOOKUP($B736,FoodDB!$A$2:$I$1010,3,0)</f>
        <v>0</v>
      </c>
      <c r="E736" s="0" t="n">
        <f aca="false">$C736*VLOOKUP($B736,FoodDB!$A$2:$I$1010,4,0)</f>
        <v>0</v>
      </c>
      <c r="F736" s="0" t="n">
        <f aca="false">$C736*VLOOKUP($B736,FoodDB!$A$2:$I$1010,5,0)</f>
        <v>0</v>
      </c>
      <c r="G736" s="0" t="n">
        <f aca="false">$C736*VLOOKUP($B736,FoodDB!$A$2:$I$1010,6,0)</f>
        <v>0</v>
      </c>
      <c r="H736" s="0" t="n">
        <f aca="false">$C736*VLOOKUP($B736,FoodDB!$A$2:$I$1010,7,0)</f>
        <v>0</v>
      </c>
      <c r="I736" s="0" t="n">
        <f aca="false">$C736*VLOOKUP($B736,FoodDB!$A$2:$I$1010,8,0)</f>
        <v>0</v>
      </c>
      <c r="J736" s="0" t="n">
        <f aca="false">$C736*VLOOKUP($B736,FoodDB!$A$2:$I$1010,9,0)</f>
        <v>0</v>
      </c>
    </row>
    <row r="737" customFormat="false" ht="15" hidden="false" customHeight="false" outlineLevel="0" collapsed="false">
      <c r="B737" s="96" t="s">
        <v>107</v>
      </c>
      <c r="C737" s="97" t="n">
        <v>0</v>
      </c>
      <c r="D737" s="0" t="n">
        <f aca="false">$C737*VLOOKUP($B737,FoodDB!$A$2:$I$1010,3,0)</f>
        <v>0</v>
      </c>
      <c r="E737" s="0" t="n">
        <f aca="false">$C737*VLOOKUP($B737,FoodDB!$A$2:$I$1010,4,0)</f>
        <v>0</v>
      </c>
      <c r="F737" s="0" t="n">
        <f aca="false">$C737*VLOOKUP($B737,FoodDB!$A$2:$I$1010,5,0)</f>
        <v>0</v>
      </c>
      <c r="G737" s="0" t="n">
        <f aca="false">$C737*VLOOKUP($B737,FoodDB!$A$2:$I$1010,6,0)</f>
        <v>0</v>
      </c>
      <c r="H737" s="0" t="n">
        <f aca="false">$C737*VLOOKUP($B737,FoodDB!$A$2:$I$1010,7,0)</f>
        <v>0</v>
      </c>
      <c r="I737" s="0" t="n">
        <f aca="false">$C737*VLOOKUP($B737,FoodDB!$A$2:$I$1010,8,0)</f>
        <v>0</v>
      </c>
      <c r="J737" s="0" t="n">
        <f aca="false">$C737*VLOOKUP($B737,FoodDB!$A$2:$I$1010,9,0)</f>
        <v>0</v>
      </c>
    </row>
    <row r="738" customFormat="false" ht="15" hidden="false" customHeight="false" outlineLevel="0" collapsed="false">
      <c r="B738" s="96" t="s">
        <v>107</v>
      </c>
      <c r="C738" s="97" t="n">
        <v>0</v>
      </c>
      <c r="D738" s="0" t="n">
        <f aca="false">$C738*VLOOKUP($B738,FoodDB!$A$2:$I$1010,3,0)</f>
        <v>0</v>
      </c>
      <c r="E738" s="0" t="n">
        <f aca="false">$C738*VLOOKUP($B738,FoodDB!$A$2:$I$1010,4,0)</f>
        <v>0</v>
      </c>
      <c r="F738" s="0" t="n">
        <f aca="false">$C738*VLOOKUP($B738,FoodDB!$A$2:$I$1010,5,0)</f>
        <v>0</v>
      </c>
      <c r="G738" s="0" t="n">
        <f aca="false">$C738*VLOOKUP($B738,FoodDB!$A$2:$I$1010,6,0)</f>
        <v>0</v>
      </c>
      <c r="H738" s="0" t="n">
        <f aca="false">$C738*VLOOKUP($B738,FoodDB!$A$2:$I$1010,7,0)</f>
        <v>0</v>
      </c>
      <c r="I738" s="0" t="n">
        <f aca="false">$C738*VLOOKUP($B738,FoodDB!$A$2:$I$1010,8,0)</f>
        <v>0</v>
      </c>
      <c r="J738" s="0" t="n">
        <f aca="false">$C738*VLOOKUP($B738,FoodDB!$A$2:$I$1010,9,0)</f>
        <v>0</v>
      </c>
    </row>
    <row r="739" customFormat="false" ht="15" hidden="false" customHeight="false" outlineLevel="0" collapsed="false">
      <c r="A739" s="0" t="s">
        <v>97</v>
      </c>
      <c r="G739" s="0" t="n">
        <f aca="false">SUM(G732:G738)</f>
        <v>0</v>
      </c>
      <c r="H739" s="0" t="n">
        <f aca="false">SUM(H732:H738)</f>
        <v>0</v>
      </c>
      <c r="I739" s="0" t="n">
        <f aca="false">SUM(I732:I738)</f>
        <v>0</v>
      </c>
      <c r="J739" s="0" t="n">
        <f aca="false">SUM(G739:I739)</f>
        <v>0</v>
      </c>
    </row>
    <row r="740" customFormat="false" ht="15" hidden="false" customHeight="false" outlineLevel="0" collapsed="false">
      <c r="A740" s="0" t="s">
        <v>101</v>
      </c>
      <c r="B740" s="0" t="s">
        <v>102</v>
      </c>
      <c r="E740" s="100"/>
      <c r="F740" s="100"/>
      <c r="G740" s="100" t="n">
        <f aca="false">VLOOKUP($A732,LossChart!$A$3:$AB$105,14,0)</f>
        <v>753.005447739527</v>
      </c>
      <c r="H740" s="100" t="n">
        <f aca="false">VLOOKUP($A732,LossChart!$A$3:$AB$105,15,0)</f>
        <v>80</v>
      </c>
      <c r="I740" s="100" t="n">
        <f aca="false">VLOOKUP($A732,LossChart!$A$3:$AB$105,16,0)</f>
        <v>482.474652711422</v>
      </c>
      <c r="J740" s="100" t="n">
        <f aca="false">VLOOKUP($A732,LossChart!$A$3:$AB$105,17,0)</f>
        <v>1315.48010045095</v>
      </c>
      <c r="K740" s="100"/>
    </row>
    <row r="741" customFormat="false" ht="15" hidden="false" customHeight="false" outlineLevel="0" collapsed="false">
      <c r="A741" s="0" t="s">
        <v>103</v>
      </c>
      <c r="G741" s="0" t="n">
        <f aca="false">G740-G739</f>
        <v>753.005447739527</v>
      </c>
      <c r="H741" s="0" t="n">
        <f aca="false">H740-H739</f>
        <v>80</v>
      </c>
      <c r="I741" s="0" t="n">
        <f aca="false">I740-I739</f>
        <v>482.474652711422</v>
      </c>
      <c r="J741" s="0" t="n">
        <f aca="false">J740-J739</f>
        <v>1315.48010045095</v>
      </c>
    </row>
    <row r="743" customFormat="false" ht="60" hidden="false" customHeight="false" outlineLevel="0" collapsed="false">
      <c r="A743" s="21" t="s">
        <v>63</v>
      </c>
      <c r="B743" s="21" t="s">
        <v>92</v>
      </c>
      <c r="C743" s="21" t="s">
        <v>93</v>
      </c>
      <c r="D743" s="94" t="str">
        <f aca="false">FoodDB!$C$1</f>
        <v>Fat
(g)</v>
      </c>
      <c r="E743" s="94" t="str">
        <f aca="false">FoodDB!$D$1</f>
        <v>Carbs
(g)</v>
      </c>
      <c r="F743" s="94" t="str">
        <f aca="false">FoodDB!$E$1</f>
        <v>Protein
(g)</v>
      </c>
      <c r="G743" s="94" t="str">
        <f aca="false">FoodDB!$F$1</f>
        <v>Fat
(Cal)</v>
      </c>
      <c r="H743" s="94" t="str">
        <f aca="false">FoodDB!$G$1</f>
        <v>Carb
(Cal)</v>
      </c>
      <c r="I743" s="94" t="str">
        <f aca="false">FoodDB!$H$1</f>
        <v>Protein
(Cal)</v>
      </c>
      <c r="J743" s="94" t="str">
        <f aca="false">FoodDB!$I$1</f>
        <v>Total
Calories</v>
      </c>
      <c r="K743" s="94"/>
      <c r="L743" s="94" t="s">
        <v>109</v>
      </c>
      <c r="M743" s="94" t="s">
        <v>110</v>
      </c>
      <c r="N743" s="94" t="s">
        <v>111</v>
      </c>
      <c r="O743" s="94" t="s">
        <v>112</v>
      </c>
      <c r="P743" s="94" t="s">
        <v>117</v>
      </c>
      <c r="Q743" s="94" t="s">
        <v>118</v>
      </c>
      <c r="R743" s="94" t="s">
        <v>119</v>
      </c>
      <c r="S743" s="94" t="s">
        <v>120</v>
      </c>
    </row>
    <row r="744" customFormat="false" ht="15" hidden="false" customHeight="false" outlineLevel="0" collapsed="false">
      <c r="A744" s="95" t="n">
        <f aca="false">A732+1</f>
        <v>43056</v>
      </c>
      <c r="B744" s="96" t="s">
        <v>107</v>
      </c>
      <c r="C744" s="97" t="n">
        <v>0</v>
      </c>
      <c r="D744" s="0" t="n">
        <f aca="false">$C744*VLOOKUP($B744,FoodDB!$A$2:$I$1010,3,0)</f>
        <v>0</v>
      </c>
      <c r="E744" s="0" t="n">
        <f aca="false">$C744*VLOOKUP($B744,FoodDB!$A$2:$I$1010,4,0)</f>
        <v>0</v>
      </c>
      <c r="F744" s="0" t="n">
        <f aca="false">$C744*VLOOKUP($B744,FoodDB!$A$2:$I$1010,5,0)</f>
        <v>0</v>
      </c>
      <c r="G744" s="0" t="n">
        <f aca="false">$C744*VLOOKUP($B744,FoodDB!$A$2:$I$1010,6,0)</f>
        <v>0</v>
      </c>
      <c r="H744" s="0" t="n">
        <f aca="false">$C744*VLOOKUP($B744,FoodDB!$A$2:$I$1010,7,0)</f>
        <v>0</v>
      </c>
      <c r="I744" s="0" t="n">
        <f aca="false">$C744*VLOOKUP($B744,FoodDB!$A$2:$I$1010,8,0)</f>
        <v>0</v>
      </c>
      <c r="J744" s="0" t="n">
        <f aca="false">$C744*VLOOKUP($B744,FoodDB!$A$2:$I$1010,9,0)</f>
        <v>0</v>
      </c>
      <c r="L744" s="0" t="n">
        <f aca="false">SUM(G744:G750)</f>
        <v>0</v>
      </c>
      <c r="M744" s="0" t="n">
        <f aca="false">SUM(H744:H750)</f>
        <v>0</v>
      </c>
      <c r="N744" s="0" t="n">
        <f aca="false">SUM(I744:I750)</f>
        <v>0</v>
      </c>
      <c r="O744" s="0" t="n">
        <f aca="false">SUM(L744:N744)</f>
        <v>0</v>
      </c>
      <c r="P744" s="100" t="n">
        <f aca="false">VLOOKUP($A744,LossChart!$A$3:$AB$105,14,0)-L744</f>
        <v>757.970698935189</v>
      </c>
      <c r="Q744" s="100" t="n">
        <f aca="false">VLOOKUP($A744,LossChart!$A$3:$AB$105,15,0)-M744</f>
        <v>80</v>
      </c>
      <c r="R744" s="100" t="n">
        <f aca="false">VLOOKUP($A744,LossChart!$A$3:$AB$105,16,0)-N744</f>
        <v>482.474652711422</v>
      </c>
      <c r="S744" s="100" t="n">
        <f aca="false">VLOOKUP($A744,LossChart!$A$3:$AB$105,17,0)-O744</f>
        <v>1320.44535164661</v>
      </c>
    </row>
    <row r="745" customFormat="false" ht="15" hidden="false" customHeight="false" outlineLevel="0" collapsed="false">
      <c r="B745" s="96" t="s">
        <v>107</v>
      </c>
      <c r="C745" s="97" t="n">
        <v>0</v>
      </c>
      <c r="D745" s="0" t="n">
        <f aca="false">$C745*VLOOKUP($B745,FoodDB!$A$2:$I$1010,3,0)</f>
        <v>0</v>
      </c>
      <c r="E745" s="0" t="n">
        <f aca="false">$C745*VLOOKUP($B745,FoodDB!$A$2:$I$1010,4,0)</f>
        <v>0</v>
      </c>
      <c r="F745" s="0" t="n">
        <f aca="false">$C745*VLOOKUP($B745,FoodDB!$A$2:$I$1010,5,0)</f>
        <v>0</v>
      </c>
      <c r="G745" s="0" t="n">
        <f aca="false">$C745*VLOOKUP($B745,FoodDB!$A$2:$I$1010,6,0)</f>
        <v>0</v>
      </c>
      <c r="H745" s="0" t="n">
        <f aca="false">$C745*VLOOKUP($B745,FoodDB!$A$2:$I$1010,7,0)</f>
        <v>0</v>
      </c>
      <c r="I745" s="0" t="n">
        <f aca="false">$C745*VLOOKUP($B745,FoodDB!$A$2:$I$1010,8,0)</f>
        <v>0</v>
      </c>
      <c r="J745" s="0" t="n">
        <f aca="false">$C745*VLOOKUP($B745,FoodDB!$A$2:$I$1010,9,0)</f>
        <v>0</v>
      </c>
    </row>
    <row r="746" customFormat="false" ht="15" hidden="false" customHeight="false" outlineLevel="0" collapsed="false">
      <c r="B746" s="96" t="s">
        <v>107</v>
      </c>
      <c r="C746" s="97" t="n">
        <v>0</v>
      </c>
      <c r="D746" s="0" t="n">
        <f aca="false">$C746*VLOOKUP($B746,FoodDB!$A$2:$I$1010,3,0)</f>
        <v>0</v>
      </c>
      <c r="E746" s="0" t="n">
        <f aca="false">$C746*VLOOKUP($B746,FoodDB!$A$2:$I$1010,4,0)</f>
        <v>0</v>
      </c>
      <c r="F746" s="0" t="n">
        <f aca="false">$C746*VLOOKUP($B746,FoodDB!$A$2:$I$1010,5,0)</f>
        <v>0</v>
      </c>
      <c r="G746" s="0" t="n">
        <f aca="false">$C746*VLOOKUP($B746,FoodDB!$A$2:$I$1010,6,0)</f>
        <v>0</v>
      </c>
      <c r="H746" s="0" t="n">
        <f aca="false">$C746*VLOOKUP($B746,FoodDB!$A$2:$I$1010,7,0)</f>
        <v>0</v>
      </c>
      <c r="I746" s="0" t="n">
        <f aca="false">$C746*VLOOKUP($B746,FoodDB!$A$2:$I$1010,8,0)</f>
        <v>0</v>
      </c>
      <c r="J746" s="0" t="n">
        <f aca="false">$C746*VLOOKUP($B746,FoodDB!$A$2:$I$1010,9,0)</f>
        <v>0</v>
      </c>
    </row>
    <row r="747" customFormat="false" ht="15" hidden="false" customHeight="false" outlineLevel="0" collapsed="false">
      <c r="B747" s="96" t="s">
        <v>107</v>
      </c>
      <c r="C747" s="97" t="n">
        <v>0</v>
      </c>
      <c r="D747" s="0" t="n">
        <f aca="false">$C747*VLOOKUP($B747,FoodDB!$A$2:$I$1010,3,0)</f>
        <v>0</v>
      </c>
      <c r="E747" s="0" t="n">
        <f aca="false">$C747*VLOOKUP($B747,FoodDB!$A$2:$I$1010,4,0)</f>
        <v>0</v>
      </c>
      <c r="F747" s="0" t="n">
        <f aca="false">$C747*VLOOKUP($B747,FoodDB!$A$2:$I$1010,5,0)</f>
        <v>0</v>
      </c>
      <c r="G747" s="0" t="n">
        <f aca="false">$C747*VLOOKUP($B747,FoodDB!$A$2:$I$1010,6,0)</f>
        <v>0</v>
      </c>
      <c r="H747" s="0" t="n">
        <f aca="false">$C747*VLOOKUP($B747,FoodDB!$A$2:$I$1010,7,0)</f>
        <v>0</v>
      </c>
      <c r="I747" s="0" t="n">
        <f aca="false">$C747*VLOOKUP($B747,FoodDB!$A$2:$I$1010,8,0)</f>
        <v>0</v>
      </c>
      <c r="J747" s="0" t="n">
        <f aca="false">$C747*VLOOKUP($B747,FoodDB!$A$2:$I$1010,9,0)</f>
        <v>0</v>
      </c>
    </row>
    <row r="748" customFormat="false" ht="15" hidden="false" customHeight="false" outlineLevel="0" collapsed="false">
      <c r="B748" s="96" t="s">
        <v>107</v>
      </c>
      <c r="C748" s="97" t="n">
        <v>0</v>
      </c>
      <c r="D748" s="0" t="n">
        <f aca="false">$C748*VLOOKUP($B748,FoodDB!$A$2:$I$1010,3,0)</f>
        <v>0</v>
      </c>
      <c r="E748" s="0" t="n">
        <f aca="false">$C748*VLOOKUP($B748,FoodDB!$A$2:$I$1010,4,0)</f>
        <v>0</v>
      </c>
      <c r="F748" s="0" t="n">
        <f aca="false">$C748*VLOOKUP($B748,FoodDB!$A$2:$I$1010,5,0)</f>
        <v>0</v>
      </c>
      <c r="G748" s="0" t="n">
        <f aca="false">$C748*VLOOKUP($B748,FoodDB!$A$2:$I$1010,6,0)</f>
        <v>0</v>
      </c>
      <c r="H748" s="0" t="n">
        <f aca="false">$C748*VLOOKUP($B748,FoodDB!$A$2:$I$1010,7,0)</f>
        <v>0</v>
      </c>
      <c r="I748" s="0" t="n">
        <f aca="false">$C748*VLOOKUP($B748,FoodDB!$A$2:$I$1010,8,0)</f>
        <v>0</v>
      </c>
      <c r="J748" s="0" t="n">
        <f aca="false">$C748*VLOOKUP($B748,FoodDB!$A$2:$I$1010,9,0)</f>
        <v>0</v>
      </c>
    </row>
    <row r="749" customFormat="false" ht="15" hidden="false" customHeight="false" outlineLevel="0" collapsed="false">
      <c r="B749" s="96" t="s">
        <v>107</v>
      </c>
      <c r="C749" s="97" t="n">
        <v>0</v>
      </c>
      <c r="D749" s="0" t="n">
        <f aca="false">$C749*VLOOKUP($B749,FoodDB!$A$2:$I$1010,3,0)</f>
        <v>0</v>
      </c>
      <c r="E749" s="0" t="n">
        <f aca="false">$C749*VLOOKUP($B749,FoodDB!$A$2:$I$1010,4,0)</f>
        <v>0</v>
      </c>
      <c r="F749" s="0" t="n">
        <f aca="false">$C749*VLOOKUP($B749,FoodDB!$A$2:$I$1010,5,0)</f>
        <v>0</v>
      </c>
      <c r="G749" s="0" t="n">
        <f aca="false">$C749*VLOOKUP($B749,FoodDB!$A$2:$I$1010,6,0)</f>
        <v>0</v>
      </c>
      <c r="H749" s="0" t="n">
        <f aca="false">$C749*VLOOKUP($B749,FoodDB!$A$2:$I$1010,7,0)</f>
        <v>0</v>
      </c>
      <c r="I749" s="0" t="n">
        <f aca="false">$C749*VLOOKUP($B749,FoodDB!$A$2:$I$1010,8,0)</f>
        <v>0</v>
      </c>
      <c r="J749" s="0" t="n">
        <f aca="false">$C749*VLOOKUP($B749,FoodDB!$A$2:$I$1010,9,0)</f>
        <v>0</v>
      </c>
    </row>
    <row r="750" customFormat="false" ht="15" hidden="false" customHeight="false" outlineLevel="0" collapsed="false">
      <c r="B750" s="96" t="s">
        <v>107</v>
      </c>
      <c r="C750" s="97" t="n">
        <v>0</v>
      </c>
      <c r="D750" s="0" t="n">
        <f aca="false">$C750*VLOOKUP($B750,FoodDB!$A$2:$I$1010,3,0)</f>
        <v>0</v>
      </c>
      <c r="E750" s="0" t="n">
        <f aca="false">$C750*VLOOKUP($B750,FoodDB!$A$2:$I$1010,4,0)</f>
        <v>0</v>
      </c>
      <c r="F750" s="0" t="n">
        <f aca="false">$C750*VLOOKUP($B750,FoodDB!$A$2:$I$1010,5,0)</f>
        <v>0</v>
      </c>
      <c r="G750" s="0" t="n">
        <f aca="false">$C750*VLOOKUP($B750,FoodDB!$A$2:$I$1010,6,0)</f>
        <v>0</v>
      </c>
      <c r="H750" s="0" t="n">
        <f aca="false">$C750*VLOOKUP($B750,FoodDB!$A$2:$I$1010,7,0)</f>
        <v>0</v>
      </c>
      <c r="I750" s="0" t="n">
        <f aca="false">$C750*VLOOKUP($B750,FoodDB!$A$2:$I$1010,8,0)</f>
        <v>0</v>
      </c>
      <c r="J750" s="0" t="n">
        <f aca="false">$C750*VLOOKUP($B750,FoodDB!$A$2:$I$1010,9,0)</f>
        <v>0</v>
      </c>
    </row>
    <row r="751" customFormat="false" ht="15" hidden="false" customHeight="false" outlineLevel="0" collapsed="false">
      <c r="A751" s="0" t="s">
        <v>97</v>
      </c>
      <c r="G751" s="0" t="n">
        <f aca="false">SUM(G744:G750)</f>
        <v>0</v>
      </c>
      <c r="H751" s="0" t="n">
        <f aca="false">SUM(H744:H750)</f>
        <v>0</v>
      </c>
      <c r="I751" s="0" t="n">
        <f aca="false">SUM(I744:I750)</f>
        <v>0</v>
      </c>
      <c r="J751" s="0" t="n">
        <f aca="false">SUM(G751:I751)</f>
        <v>0</v>
      </c>
    </row>
    <row r="752" customFormat="false" ht="15" hidden="false" customHeight="false" outlineLevel="0" collapsed="false">
      <c r="A752" s="0" t="s">
        <v>101</v>
      </c>
      <c r="B752" s="0" t="s">
        <v>102</v>
      </c>
      <c r="E752" s="100"/>
      <c r="F752" s="100"/>
      <c r="G752" s="100" t="n">
        <f aca="false">VLOOKUP($A744,LossChart!$A$3:$AB$105,14,0)</f>
        <v>757.970698935189</v>
      </c>
      <c r="H752" s="100" t="n">
        <f aca="false">VLOOKUP($A744,LossChart!$A$3:$AB$105,15,0)</f>
        <v>80</v>
      </c>
      <c r="I752" s="100" t="n">
        <f aca="false">VLOOKUP($A744,LossChart!$A$3:$AB$105,16,0)</f>
        <v>482.474652711422</v>
      </c>
      <c r="J752" s="100" t="n">
        <f aca="false">VLOOKUP($A744,LossChart!$A$3:$AB$105,17,0)</f>
        <v>1320.44535164661</v>
      </c>
      <c r="K752" s="100"/>
    </row>
    <row r="753" customFormat="false" ht="15" hidden="false" customHeight="false" outlineLevel="0" collapsed="false">
      <c r="A753" s="0" t="s">
        <v>103</v>
      </c>
      <c r="G753" s="0" t="n">
        <f aca="false">G752-G751</f>
        <v>757.970698935189</v>
      </c>
      <c r="H753" s="0" t="n">
        <f aca="false">H752-H751</f>
        <v>80</v>
      </c>
      <c r="I753" s="0" t="n">
        <f aca="false">I752-I751</f>
        <v>482.474652711422</v>
      </c>
      <c r="J753" s="0" t="n">
        <f aca="false">J752-J751</f>
        <v>1320.44535164661</v>
      </c>
    </row>
    <row r="755" customFormat="false" ht="60" hidden="false" customHeight="false" outlineLevel="0" collapsed="false">
      <c r="A755" s="21" t="s">
        <v>63</v>
      </c>
      <c r="B755" s="21" t="s">
        <v>92</v>
      </c>
      <c r="C755" s="21" t="s">
        <v>93</v>
      </c>
      <c r="D755" s="94" t="str">
        <f aca="false">FoodDB!$C$1</f>
        <v>Fat
(g)</v>
      </c>
      <c r="E755" s="94" t="str">
        <f aca="false">FoodDB!$D$1</f>
        <v>Carbs
(g)</v>
      </c>
      <c r="F755" s="94" t="str">
        <f aca="false">FoodDB!$E$1</f>
        <v>Protein
(g)</v>
      </c>
      <c r="G755" s="94" t="str">
        <f aca="false">FoodDB!$F$1</f>
        <v>Fat
(Cal)</v>
      </c>
      <c r="H755" s="94" t="str">
        <f aca="false">FoodDB!$G$1</f>
        <v>Carb
(Cal)</v>
      </c>
      <c r="I755" s="94" t="str">
        <f aca="false">FoodDB!$H$1</f>
        <v>Protein
(Cal)</v>
      </c>
      <c r="J755" s="94" t="str">
        <f aca="false">FoodDB!$I$1</f>
        <v>Total
Calories</v>
      </c>
      <c r="K755" s="94"/>
      <c r="L755" s="94" t="s">
        <v>109</v>
      </c>
      <c r="M755" s="94" t="s">
        <v>110</v>
      </c>
      <c r="N755" s="94" t="s">
        <v>111</v>
      </c>
      <c r="O755" s="94" t="s">
        <v>112</v>
      </c>
      <c r="P755" s="94" t="s">
        <v>117</v>
      </c>
      <c r="Q755" s="94" t="s">
        <v>118</v>
      </c>
      <c r="R755" s="94" t="s">
        <v>119</v>
      </c>
      <c r="S755" s="94" t="s">
        <v>120</v>
      </c>
    </row>
    <row r="756" customFormat="false" ht="15" hidden="false" customHeight="false" outlineLevel="0" collapsed="false">
      <c r="A756" s="95" t="n">
        <f aca="false">A744+1</f>
        <v>43057</v>
      </c>
      <c r="B756" s="96" t="s">
        <v>107</v>
      </c>
      <c r="C756" s="97" t="n">
        <v>0</v>
      </c>
      <c r="D756" s="0" t="n">
        <f aca="false">$C756*VLOOKUP($B756,FoodDB!$A$2:$I$1010,3,0)</f>
        <v>0</v>
      </c>
      <c r="E756" s="0" t="n">
        <f aca="false">$C756*VLOOKUP($B756,FoodDB!$A$2:$I$1010,4,0)</f>
        <v>0</v>
      </c>
      <c r="F756" s="0" t="n">
        <f aca="false">$C756*VLOOKUP($B756,FoodDB!$A$2:$I$1010,5,0)</f>
        <v>0</v>
      </c>
      <c r="G756" s="0" t="n">
        <f aca="false">$C756*VLOOKUP($B756,FoodDB!$A$2:$I$1010,6,0)</f>
        <v>0</v>
      </c>
      <c r="H756" s="0" t="n">
        <f aca="false">$C756*VLOOKUP($B756,FoodDB!$A$2:$I$1010,7,0)</f>
        <v>0</v>
      </c>
      <c r="I756" s="0" t="n">
        <f aca="false">$C756*VLOOKUP($B756,FoodDB!$A$2:$I$1010,8,0)</f>
        <v>0</v>
      </c>
      <c r="J756" s="0" t="n">
        <f aca="false">$C756*VLOOKUP($B756,FoodDB!$A$2:$I$1010,9,0)</f>
        <v>0</v>
      </c>
      <c r="L756" s="0" t="n">
        <f aca="false">SUM(G756:G762)</f>
        <v>0</v>
      </c>
      <c r="M756" s="0" t="n">
        <f aca="false">SUM(H756:H762)</f>
        <v>0</v>
      </c>
      <c r="N756" s="0" t="n">
        <f aca="false">SUM(I756:I762)</f>
        <v>0</v>
      </c>
      <c r="O756" s="0" t="n">
        <f aca="false">SUM(L756:N756)</f>
        <v>0</v>
      </c>
      <c r="P756" s="100" t="n">
        <f aca="false">VLOOKUP($A756,LossChart!$A$3:$AB$105,14,0)-L756</f>
        <v>762.891972191688</v>
      </c>
      <c r="Q756" s="100" t="n">
        <f aca="false">VLOOKUP($A756,LossChart!$A$3:$AB$105,15,0)-M756</f>
        <v>80</v>
      </c>
      <c r="R756" s="100" t="n">
        <f aca="false">VLOOKUP($A756,LossChart!$A$3:$AB$105,16,0)-N756</f>
        <v>482.474652711422</v>
      </c>
      <c r="S756" s="100" t="n">
        <f aca="false">VLOOKUP($A756,LossChart!$A$3:$AB$105,17,0)-O756</f>
        <v>1325.36662490311</v>
      </c>
    </row>
    <row r="757" customFormat="false" ht="15" hidden="false" customHeight="false" outlineLevel="0" collapsed="false">
      <c r="B757" s="96" t="s">
        <v>107</v>
      </c>
      <c r="C757" s="97" t="n">
        <v>0</v>
      </c>
      <c r="D757" s="0" t="n">
        <f aca="false">$C757*VLOOKUP($B757,FoodDB!$A$2:$I$1010,3,0)</f>
        <v>0</v>
      </c>
      <c r="E757" s="0" t="n">
        <f aca="false">$C757*VLOOKUP($B757,FoodDB!$A$2:$I$1010,4,0)</f>
        <v>0</v>
      </c>
      <c r="F757" s="0" t="n">
        <f aca="false">$C757*VLOOKUP($B757,FoodDB!$A$2:$I$1010,5,0)</f>
        <v>0</v>
      </c>
      <c r="G757" s="0" t="n">
        <f aca="false">$C757*VLOOKUP($B757,FoodDB!$A$2:$I$1010,6,0)</f>
        <v>0</v>
      </c>
      <c r="H757" s="0" t="n">
        <f aca="false">$C757*VLOOKUP($B757,FoodDB!$A$2:$I$1010,7,0)</f>
        <v>0</v>
      </c>
      <c r="I757" s="0" t="n">
        <f aca="false">$C757*VLOOKUP($B757,FoodDB!$A$2:$I$1010,8,0)</f>
        <v>0</v>
      </c>
      <c r="J757" s="0" t="n">
        <f aca="false">$C757*VLOOKUP($B757,FoodDB!$A$2:$I$1010,9,0)</f>
        <v>0</v>
      </c>
    </row>
    <row r="758" customFormat="false" ht="15" hidden="false" customHeight="false" outlineLevel="0" collapsed="false">
      <c r="B758" s="96" t="s">
        <v>107</v>
      </c>
      <c r="C758" s="97" t="n">
        <v>0</v>
      </c>
      <c r="D758" s="0" t="n">
        <f aca="false">$C758*VLOOKUP($B758,FoodDB!$A$2:$I$1010,3,0)</f>
        <v>0</v>
      </c>
      <c r="E758" s="0" t="n">
        <f aca="false">$C758*VLOOKUP($B758,FoodDB!$A$2:$I$1010,4,0)</f>
        <v>0</v>
      </c>
      <c r="F758" s="0" t="n">
        <f aca="false">$C758*VLOOKUP($B758,FoodDB!$A$2:$I$1010,5,0)</f>
        <v>0</v>
      </c>
      <c r="G758" s="0" t="n">
        <f aca="false">$C758*VLOOKUP($B758,FoodDB!$A$2:$I$1010,6,0)</f>
        <v>0</v>
      </c>
      <c r="H758" s="0" t="n">
        <f aca="false">$C758*VLOOKUP($B758,FoodDB!$A$2:$I$1010,7,0)</f>
        <v>0</v>
      </c>
      <c r="I758" s="0" t="n">
        <f aca="false">$C758*VLOOKUP($B758,FoodDB!$A$2:$I$1010,8,0)</f>
        <v>0</v>
      </c>
      <c r="J758" s="0" t="n">
        <f aca="false">$C758*VLOOKUP($B758,FoodDB!$A$2:$I$1010,9,0)</f>
        <v>0</v>
      </c>
    </row>
    <row r="759" customFormat="false" ht="15" hidden="false" customHeight="false" outlineLevel="0" collapsed="false">
      <c r="B759" s="96" t="s">
        <v>107</v>
      </c>
      <c r="C759" s="97" t="n">
        <v>0</v>
      </c>
      <c r="D759" s="0" t="n">
        <f aca="false">$C759*VLOOKUP($B759,FoodDB!$A$2:$I$1010,3,0)</f>
        <v>0</v>
      </c>
      <c r="E759" s="0" t="n">
        <f aca="false">$C759*VLOOKUP($B759,FoodDB!$A$2:$I$1010,4,0)</f>
        <v>0</v>
      </c>
      <c r="F759" s="0" t="n">
        <f aca="false">$C759*VLOOKUP($B759,FoodDB!$A$2:$I$1010,5,0)</f>
        <v>0</v>
      </c>
      <c r="G759" s="0" t="n">
        <f aca="false">$C759*VLOOKUP($B759,FoodDB!$A$2:$I$1010,6,0)</f>
        <v>0</v>
      </c>
      <c r="H759" s="0" t="n">
        <f aca="false">$C759*VLOOKUP($B759,FoodDB!$A$2:$I$1010,7,0)</f>
        <v>0</v>
      </c>
      <c r="I759" s="0" t="n">
        <f aca="false">$C759*VLOOKUP($B759,FoodDB!$A$2:$I$1010,8,0)</f>
        <v>0</v>
      </c>
      <c r="J759" s="0" t="n">
        <f aca="false">$C759*VLOOKUP($B759,FoodDB!$A$2:$I$1010,9,0)</f>
        <v>0</v>
      </c>
    </row>
    <row r="760" customFormat="false" ht="15" hidden="false" customHeight="false" outlineLevel="0" collapsed="false">
      <c r="B760" s="96" t="s">
        <v>107</v>
      </c>
      <c r="C760" s="97" t="n">
        <v>0</v>
      </c>
      <c r="D760" s="0" t="n">
        <f aca="false">$C760*VLOOKUP($B760,FoodDB!$A$2:$I$1010,3,0)</f>
        <v>0</v>
      </c>
      <c r="E760" s="0" t="n">
        <f aca="false">$C760*VLOOKUP($B760,FoodDB!$A$2:$I$1010,4,0)</f>
        <v>0</v>
      </c>
      <c r="F760" s="0" t="n">
        <f aca="false">$C760*VLOOKUP($B760,FoodDB!$A$2:$I$1010,5,0)</f>
        <v>0</v>
      </c>
      <c r="G760" s="0" t="n">
        <f aca="false">$C760*VLOOKUP($B760,FoodDB!$A$2:$I$1010,6,0)</f>
        <v>0</v>
      </c>
      <c r="H760" s="0" t="n">
        <f aca="false">$C760*VLOOKUP($B760,FoodDB!$A$2:$I$1010,7,0)</f>
        <v>0</v>
      </c>
      <c r="I760" s="0" t="n">
        <f aca="false">$C760*VLOOKUP($B760,FoodDB!$A$2:$I$1010,8,0)</f>
        <v>0</v>
      </c>
      <c r="J760" s="0" t="n">
        <f aca="false">$C760*VLOOKUP($B760,FoodDB!$A$2:$I$1010,9,0)</f>
        <v>0</v>
      </c>
    </row>
    <row r="761" customFormat="false" ht="15" hidden="false" customHeight="false" outlineLevel="0" collapsed="false">
      <c r="B761" s="96" t="s">
        <v>107</v>
      </c>
      <c r="C761" s="97" t="n">
        <v>0</v>
      </c>
      <c r="D761" s="0" t="n">
        <f aca="false">$C761*VLOOKUP($B761,FoodDB!$A$2:$I$1010,3,0)</f>
        <v>0</v>
      </c>
      <c r="E761" s="0" t="n">
        <f aca="false">$C761*VLOOKUP($B761,FoodDB!$A$2:$I$1010,4,0)</f>
        <v>0</v>
      </c>
      <c r="F761" s="0" t="n">
        <f aca="false">$C761*VLOOKUP($B761,FoodDB!$A$2:$I$1010,5,0)</f>
        <v>0</v>
      </c>
      <c r="G761" s="0" t="n">
        <f aca="false">$C761*VLOOKUP($B761,FoodDB!$A$2:$I$1010,6,0)</f>
        <v>0</v>
      </c>
      <c r="H761" s="0" t="n">
        <f aca="false">$C761*VLOOKUP($B761,FoodDB!$A$2:$I$1010,7,0)</f>
        <v>0</v>
      </c>
      <c r="I761" s="0" t="n">
        <f aca="false">$C761*VLOOKUP($B761,FoodDB!$A$2:$I$1010,8,0)</f>
        <v>0</v>
      </c>
      <c r="J761" s="0" t="n">
        <f aca="false">$C761*VLOOKUP($B761,FoodDB!$A$2:$I$1010,9,0)</f>
        <v>0</v>
      </c>
    </row>
    <row r="762" customFormat="false" ht="15" hidden="false" customHeight="false" outlineLevel="0" collapsed="false">
      <c r="B762" s="96" t="s">
        <v>107</v>
      </c>
      <c r="C762" s="97" t="n">
        <v>0</v>
      </c>
      <c r="D762" s="0" t="n">
        <f aca="false">$C762*VLOOKUP($B762,FoodDB!$A$2:$I$1010,3,0)</f>
        <v>0</v>
      </c>
      <c r="E762" s="0" t="n">
        <f aca="false">$C762*VLOOKUP($B762,FoodDB!$A$2:$I$1010,4,0)</f>
        <v>0</v>
      </c>
      <c r="F762" s="0" t="n">
        <f aca="false">$C762*VLOOKUP($B762,FoodDB!$A$2:$I$1010,5,0)</f>
        <v>0</v>
      </c>
      <c r="G762" s="0" t="n">
        <f aca="false">$C762*VLOOKUP($B762,FoodDB!$A$2:$I$1010,6,0)</f>
        <v>0</v>
      </c>
      <c r="H762" s="0" t="n">
        <f aca="false">$C762*VLOOKUP($B762,FoodDB!$A$2:$I$1010,7,0)</f>
        <v>0</v>
      </c>
      <c r="I762" s="0" t="n">
        <f aca="false">$C762*VLOOKUP($B762,FoodDB!$A$2:$I$1010,8,0)</f>
        <v>0</v>
      </c>
      <c r="J762" s="0" t="n">
        <f aca="false">$C762*VLOOKUP($B762,FoodDB!$A$2:$I$1010,9,0)</f>
        <v>0</v>
      </c>
    </row>
    <row r="763" customFormat="false" ht="15" hidden="false" customHeight="false" outlineLevel="0" collapsed="false">
      <c r="A763" s="0" t="s">
        <v>97</v>
      </c>
      <c r="G763" s="0" t="n">
        <f aca="false">SUM(G756:G762)</f>
        <v>0</v>
      </c>
      <c r="H763" s="0" t="n">
        <f aca="false">SUM(H756:H762)</f>
        <v>0</v>
      </c>
      <c r="I763" s="0" t="n">
        <f aca="false">SUM(I756:I762)</f>
        <v>0</v>
      </c>
      <c r="J763" s="0" t="n">
        <f aca="false">SUM(G763:I763)</f>
        <v>0</v>
      </c>
    </row>
    <row r="764" customFormat="false" ht="15" hidden="false" customHeight="false" outlineLevel="0" collapsed="false">
      <c r="A764" s="0" t="s">
        <v>101</v>
      </c>
      <c r="B764" s="0" t="s">
        <v>102</v>
      </c>
      <c r="E764" s="100"/>
      <c r="F764" s="100"/>
      <c r="G764" s="100" t="n">
        <f aca="false">VLOOKUP($A756,LossChart!$A$3:$AB$105,14,0)</f>
        <v>762.891972191688</v>
      </c>
      <c r="H764" s="100" t="n">
        <f aca="false">VLOOKUP($A756,LossChart!$A$3:$AB$105,15,0)</f>
        <v>80</v>
      </c>
      <c r="I764" s="100" t="n">
        <f aca="false">VLOOKUP($A756,LossChart!$A$3:$AB$105,16,0)</f>
        <v>482.474652711422</v>
      </c>
      <c r="J764" s="100" t="n">
        <f aca="false">VLOOKUP($A756,LossChart!$A$3:$AB$105,17,0)</f>
        <v>1325.36662490311</v>
      </c>
      <c r="K764" s="100"/>
    </row>
    <row r="765" customFormat="false" ht="15" hidden="false" customHeight="false" outlineLevel="0" collapsed="false">
      <c r="A765" s="0" t="s">
        <v>103</v>
      </c>
      <c r="G765" s="0" t="n">
        <f aca="false">G764-G763</f>
        <v>762.891972191688</v>
      </c>
      <c r="H765" s="0" t="n">
        <f aca="false">H764-H763</f>
        <v>80</v>
      </c>
      <c r="I765" s="0" t="n">
        <f aca="false">I764-I763</f>
        <v>482.474652711422</v>
      </c>
      <c r="J765" s="0" t="n">
        <f aca="false">J764-J763</f>
        <v>1325.36662490311</v>
      </c>
    </row>
    <row r="767" customFormat="false" ht="60" hidden="false" customHeight="false" outlineLevel="0" collapsed="false">
      <c r="A767" s="21" t="s">
        <v>63</v>
      </c>
      <c r="B767" s="21" t="s">
        <v>92</v>
      </c>
      <c r="C767" s="21" t="s">
        <v>93</v>
      </c>
      <c r="D767" s="94" t="str">
        <f aca="false">FoodDB!$C$1</f>
        <v>Fat
(g)</v>
      </c>
      <c r="E767" s="94" t="str">
        <f aca="false">FoodDB!$D$1</f>
        <v>Carbs
(g)</v>
      </c>
      <c r="F767" s="94" t="str">
        <f aca="false">FoodDB!$E$1</f>
        <v>Protein
(g)</v>
      </c>
      <c r="G767" s="94" t="str">
        <f aca="false">FoodDB!$F$1</f>
        <v>Fat
(Cal)</v>
      </c>
      <c r="H767" s="94" t="str">
        <f aca="false">FoodDB!$G$1</f>
        <v>Carb
(Cal)</v>
      </c>
      <c r="I767" s="94" t="str">
        <f aca="false">FoodDB!$H$1</f>
        <v>Protein
(Cal)</v>
      </c>
      <c r="J767" s="94" t="str">
        <f aca="false">FoodDB!$I$1</f>
        <v>Total
Calories</v>
      </c>
      <c r="K767" s="94"/>
      <c r="L767" s="94" t="s">
        <v>109</v>
      </c>
      <c r="M767" s="94" t="s">
        <v>110</v>
      </c>
      <c r="N767" s="94" t="s">
        <v>111</v>
      </c>
      <c r="O767" s="94" t="s">
        <v>112</v>
      </c>
      <c r="P767" s="94" t="s">
        <v>117</v>
      </c>
      <c r="Q767" s="94" t="s">
        <v>118</v>
      </c>
      <c r="R767" s="94" t="s">
        <v>119</v>
      </c>
      <c r="S767" s="94" t="s">
        <v>120</v>
      </c>
    </row>
    <row r="768" customFormat="false" ht="15" hidden="false" customHeight="false" outlineLevel="0" collapsed="false">
      <c r="A768" s="95" t="n">
        <f aca="false">A756+1</f>
        <v>43058</v>
      </c>
      <c r="B768" s="96" t="s">
        <v>107</v>
      </c>
      <c r="C768" s="97" t="n">
        <v>0</v>
      </c>
      <c r="D768" s="0" t="n">
        <f aca="false">$C768*VLOOKUP($B768,FoodDB!$A$2:$I$1010,3,0)</f>
        <v>0</v>
      </c>
      <c r="E768" s="0" t="n">
        <f aca="false">$C768*VLOOKUP($B768,FoodDB!$A$2:$I$1010,4,0)</f>
        <v>0</v>
      </c>
      <c r="F768" s="0" t="n">
        <f aca="false">$C768*VLOOKUP($B768,FoodDB!$A$2:$I$1010,5,0)</f>
        <v>0</v>
      </c>
      <c r="G768" s="0" t="n">
        <f aca="false">$C768*VLOOKUP($B768,FoodDB!$A$2:$I$1010,6,0)</f>
        <v>0</v>
      </c>
      <c r="H768" s="0" t="n">
        <f aca="false">$C768*VLOOKUP($B768,FoodDB!$A$2:$I$1010,7,0)</f>
        <v>0</v>
      </c>
      <c r="I768" s="0" t="n">
        <f aca="false">$C768*VLOOKUP($B768,FoodDB!$A$2:$I$1010,8,0)</f>
        <v>0</v>
      </c>
      <c r="J768" s="0" t="n">
        <f aca="false">$C768*VLOOKUP($B768,FoodDB!$A$2:$I$1010,9,0)</f>
        <v>0</v>
      </c>
      <c r="L768" s="0" t="n">
        <f aca="false">SUM(G768:G774)</f>
        <v>0</v>
      </c>
      <c r="M768" s="0" t="n">
        <f aca="false">SUM(H768:H774)</f>
        <v>0</v>
      </c>
      <c r="N768" s="0" t="n">
        <f aca="false">SUM(I768:I774)</f>
        <v>0</v>
      </c>
      <c r="O768" s="0" t="n">
        <f aca="false">SUM(L768:N768)</f>
        <v>0</v>
      </c>
      <c r="P768" s="100" t="n">
        <f aca="false">VLOOKUP($A768,LossChart!$A$3:$AB$105,14,0)-L768</f>
        <v>767.769657027916</v>
      </c>
      <c r="Q768" s="100" t="n">
        <f aca="false">VLOOKUP($A768,LossChart!$A$3:$AB$105,15,0)-M768</f>
        <v>80</v>
      </c>
      <c r="R768" s="100" t="n">
        <f aca="false">VLOOKUP($A768,LossChart!$A$3:$AB$105,16,0)-N768</f>
        <v>482.474652711422</v>
      </c>
      <c r="S768" s="100" t="n">
        <f aca="false">VLOOKUP($A768,LossChart!$A$3:$AB$105,17,0)-O768</f>
        <v>1330.24430973934</v>
      </c>
    </row>
    <row r="769" customFormat="false" ht="15" hidden="false" customHeight="false" outlineLevel="0" collapsed="false">
      <c r="B769" s="96" t="s">
        <v>107</v>
      </c>
      <c r="C769" s="97" t="n">
        <v>0</v>
      </c>
      <c r="D769" s="0" t="n">
        <f aca="false">$C769*VLOOKUP($B769,FoodDB!$A$2:$I$1010,3,0)</f>
        <v>0</v>
      </c>
      <c r="E769" s="0" t="n">
        <f aca="false">$C769*VLOOKUP($B769,FoodDB!$A$2:$I$1010,4,0)</f>
        <v>0</v>
      </c>
      <c r="F769" s="0" t="n">
        <f aca="false">$C769*VLOOKUP($B769,FoodDB!$A$2:$I$1010,5,0)</f>
        <v>0</v>
      </c>
      <c r="G769" s="0" t="n">
        <f aca="false">$C769*VLOOKUP($B769,FoodDB!$A$2:$I$1010,6,0)</f>
        <v>0</v>
      </c>
      <c r="H769" s="0" t="n">
        <f aca="false">$C769*VLOOKUP($B769,FoodDB!$A$2:$I$1010,7,0)</f>
        <v>0</v>
      </c>
      <c r="I769" s="0" t="n">
        <f aca="false">$C769*VLOOKUP($B769,FoodDB!$A$2:$I$1010,8,0)</f>
        <v>0</v>
      </c>
      <c r="J769" s="0" t="n">
        <f aca="false">$C769*VLOOKUP($B769,FoodDB!$A$2:$I$1010,9,0)</f>
        <v>0</v>
      </c>
    </row>
    <row r="770" customFormat="false" ht="15" hidden="false" customHeight="false" outlineLevel="0" collapsed="false">
      <c r="B770" s="96" t="s">
        <v>107</v>
      </c>
      <c r="C770" s="97" t="n">
        <v>0</v>
      </c>
      <c r="D770" s="0" t="n">
        <f aca="false">$C770*VLOOKUP($B770,FoodDB!$A$2:$I$1010,3,0)</f>
        <v>0</v>
      </c>
      <c r="E770" s="0" t="n">
        <f aca="false">$C770*VLOOKUP($B770,FoodDB!$A$2:$I$1010,4,0)</f>
        <v>0</v>
      </c>
      <c r="F770" s="0" t="n">
        <f aca="false">$C770*VLOOKUP($B770,FoodDB!$A$2:$I$1010,5,0)</f>
        <v>0</v>
      </c>
      <c r="G770" s="0" t="n">
        <f aca="false">$C770*VLOOKUP($B770,FoodDB!$A$2:$I$1010,6,0)</f>
        <v>0</v>
      </c>
      <c r="H770" s="0" t="n">
        <f aca="false">$C770*VLOOKUP($B770,FoodDB!$A$2:$I$1010,7,0)</f>
        <v>0</v>
      </c>
      <c r="I770" s="0" t="n">
        <f aca="false">$C770*VLOOKUP($B770,FoodDB!$A$2:$I$1010,8,0)</f>
        <v>0</v>
      </c>
      <c r="J770" s="0" t="n">
        <f aca="false">$C770*VLOOKUP($B770,FoodDB!$A$2:$I$1010,9,0)</f>
        <v>0</v>
      </c>
    </row>
    <row r="771" customFormat="false" ht="15" hidden="false" customHeight="false" outlineLevel="0" collapsed="false">
      <c r="B771" s="96" t="s">
        <v>107</v>
      </c>
      <c r="C771" s="97" t="n">
        <v>0</v>
      </c>
      <c r="D771" s="0" t="n">
        <f aca="false">$C771*VLOOKUP($B771,FoodDB!$A$2:$I$1010,3,0)</f>
        <v>0</v>
      </c>
      <c r="E771" s="0" t="n">
        <f aca="false">$C771*VLOOKUP($B771,FoodDB!$A$2:$I$1010,4,0)</f>
        <v>0</v>
      </c>
      <c r="F771" s="0" t="n">
        <f aca="false">$C771*VLOOKUP($B771,FoodDB!$A$2:$I$1010,5,0)</f>
        <v>0</v>
      </c>
      <c r="G771" s="0" t="n">
        <f aca="false">$C771*VLOOKUP($B771,FoodDB!$A$2:$I$1010,6,0)</f>
        <v>0</v>
      </c>
      <c r="H771" s="0" t="n">
        <f aca="false">$C771*VLOOKUP($B771,FoodDB!$A$2:$I$1010,7,0)</f>
        <v>0</v>
      </c>
      <c r="I771" s="0" t="n">
        <f aca="false">$C771*VLOOKUP($B771,FoodDB!$A$2:$I$1010,8,0)</f>
        <v>0</v>
      </c>
      <c r="J771" s="0" t="n">
        <f aca="false">$C771*VLOOKUP($B771,FoodDB!$A$2:$I$1010,9,0)</f>
        <v>0</v>
      </c>
    </row>
    <row r="772" customFormat="false" ht="15" hidden="false" customHeight="false" outlineLevel="0" collapsed="false">
      <c r="B772" s="96" t="s">
        <v>107</v>
      </c>
      <c r="C772" s="97" t="n">
        <v>0</v>
      </c>
      <c r="D772" s="0" t="n">
        <f aca="false">$C772*VLOOKUP($B772,FoodDB!$A$2:$I$1010,3,0)</f>
        <v>0</v>
      </c>
      <c r="E772" s="0" t="n">
        <f aca="false">$C772*VLOOKUP($B772,FoodDB!$A$2:$I$1010,4,0)</f>
        <v>0</v>
      </c>
      <c r="F772" s="0" t="n">
        <f aca="false">$C772*VLOOKUP($B772,FoodDB!$A$2:$I$1010,5,0)</f>
        <v>0</v>
      </c>
      <c r="G772" s="0" t="n">
        <f aca="false">$C772*VLOOKUP($B772,FoodDB!$A$2:$I$1010,6,0)</f>
        <v>0</v>
      </c>
      <c r="H772" s="0" t="n">
        <f aca="false">$C772*VLOOKUP($B772,FoodDB!$A$2:$I$1010,7,0)</f>
        <v>0</v>
      </c>
      <c r="I772" s="0" t="n">
        <f aca="false">$C772*VLOOKUP($B772,FoodDB!$A$2:$I$1010,8,0)</f>
        <v>0</v>
      </c>
      <c r="J772" s="0" t="n">
        <f aca="false">$C772*VLOOKUP($B772,FoodDB!$A$2:$I$1010,9,0)</f>
        <v>0</v>
      </c>
    </row>
    <row r="773" customFormat="false" ht="15" hidden="false" customHeight="false" outlineLevel="0" collapsed="false">
      <c r="B773" s="96" t="s">
        <v>107</v>
      </c>
      <c r="C773" s="97" t="n">
        <v>0</v>
      </c>
      <c r="D773" s="0" t="n">
        <f aca="false">$C773*VLOOKUP($B773,FoodDB!$A$2:$I$1010,3,0)</f>
        <v>0</v>
      </c>
      <c r="E773" s="0" t="n">
        <f aca="false">$C773*VLOOKUP($B773,FoodDB!$A$2:$I$1010,4,0)</f>
        <v>0</v>
      </c>
      <c r="F773" s="0" t="n">
        <f aca="false">$C773*VLOOKUP($B773,FoodDB!$A$2:$I$1010,5,0)</f>
        <v>0</v>
      </c>
      <c r="G773" s="0" t="n">
        <f aca="false">$C773*VLOOKUP($B773,FoodDB!$A$2:$I$1010,6,0)</f>
        <v>0</v>
      </c>
      <c r="H773" s="0" t="n">
        <f aca="false">$C773*VLOOKUP($B773,FoodDB!$A$2:$I$1010,7,0)</f>
        <v>0</v>
      </c>
      <c r="I773" s="0" t="n">
        <f aca="false">$C773*VLOOKUP($B773,FoodDB!$A$2:$I$1010,8,0)</f>
        <v>0</v>
      </c>
      <c r="J773" s="0" t="n">
        <f aca="false">$C773*VLOOKUP($B773,FoodDB!$A$2:$I$1010,9,0)</f>
        <v>0</v>
      </c>
    </row>
    <row r="774" customFormat="false" ht="15" hidden="false" customHeight="false" outlineLevel="0" collapsed="false">
      <c r="B774" s="96" t="s">
        <v>107</v>
      </c>
      <c r="C774" s="97" t="n">
        <v>0</v>
      </c>
      <c r="D774" s="0" t="n">
        <f aca="false">$C774*VLOOKUP($B774,FoodDB!$A$2:$I$1010,3,0)</f>
        <v>0</v>
      </c>
      <c r="E774" s="0" t="n">
        <f aca="false">$C774*VLOOKUP($B774,FoodDB!$A$2:$I$1010,4,0)</f>
        <v>0</v>
      </c>
      <c r="F774" s="0" t="n">
        <f aca="false">$C774*VLOOKUP($B774,FoodDB!$A$2:$I$1010,5,0)</f>
        <v>0</v>
      </c>
      <c r="G774" s="0" t="n">
        <f aca="false">$C774*VLOOKUP($B774,FoodDB!$A$2:$I$1010,6,0)</f>
        <v>0</v>
      </c>
      <c r="H774" s="0" t="n">
        <f aca="false">$C774*VLOOKUP($B774,FoodDB!$A$2:$I$1010,7,0)</f>
        <v>0</v>
      </c>
      <c r="I774" s="0" t="n">
        <f aca="false">$C774*VLOOKUP($B774,FoodDB!$A$2:$I$1010,8,0)</f>
        <v>0</v>
      </c>
      <c r="J774" s="0" t="n">
        <f aca="false">$C774*VLOOKUP($B774,FoodDB!$A$2:$I$1010,9,0)</f>
        <v>0</v>
      </c>
    </row>
    <row r="775" customFormat="false" ht="15" hidden="false" customHeight="false" outlineLevel="0" collapsed="false">
      <c r="A775" s="0" t="s">
        <v>97</v>
      </c>
      <c r="G775" s="0" t="n">
        <f aca="false">SUM(G768:G774)</f>
        <v>0</v>
      </c>
      <c r="H775" s="0" t="n">
        <f aca="false">SUM(H768:H774)</f>
        <v>0</v>
      </c>
      <c r="I775" s="0" t="n">
        <f aca="false">SUM(I768:I774)</f>
        <v>0</v>
      </c>
      <c r="J775" s="0" t="n">
        <f aca="false">SUM(G775:I775)</f>
        <v>0</v>
      </c>
    </row>
    <row r="776" customFormat="false" ht="15" hidden="false" customHeight="false" outlineLevel="0" collapsed="false">
      <c r="A776" s="0" t="s">
        <v>101</v>
      </c>
      <c r="B776" s="0" t="s">
        <v>102</v>
      </c>
      <c r="E776" s="100"/>
      <c r="F776" s="100"/>
      <c r="G776" s="100" t="n">
        <f aca="false">VLOOKUP($A768,LossChart!$A$3:$AB$105,14,0)</f>
        <v>767.769657027916</v>
      </c>
      <c r="H776" s="100" t="n">
        <f aca="false">VLOOKUP($A768,LossChart!$A$3:$AB$105,15,0)</f>
        <v>80</v>
      </c>
      <c r="I776" s="100" t="n">
        <f aca="false">VLOOKUP($A768,LossChart!$A$3:$AB$105,16,0)</f>
        <v>482.474652711422</v>
      </c>
      <c r="J776" s="100" t="n">
        <f aca="false">VLOOKUP($A768,LossChart!$A$3:$AB$105,17,0)</f>
        <v>1330.24430973934</v>
      </c>
      <c r="K776" s="100"/>
    </row>
    <row r="777" customFormat="false" ht="15" hidden="false" customHeight="false" outlineLevel="0" collapsed="false">
      <c r="A777" s="0" t="s">
        <v>103</v>
      </c>
      <c r="G777" s="0" t="n">
        <f aca="false">G776-G775</f>
        <v>767.769657027916</v>
      </c>
      <c r="H777" s="0" t="n">
        <f aca="false">H776-H775</f>
        <v>80</v>
      </c>
      <c r="I777" s="0" t="n">
        <f aca="false">I776-I775</f>
        <v>482.474652711422</v>
      </c>
      <c r="J777" s="0" t="n">
        <f aca="false">J776-J775</f>
        <v>1330.24430973934</v>
      </c>
    </row>
    <row r="779" customFormat="false" ht="60" hidden="false" customHeight="false" outlineLevel="0" collapsed="false">
      <c r="A779" s="21" t="s">
        <v>63</v>
      </c>
      <c r="B779" s="21" t="s">
        <v>92</v>
      </c>
      <c r="C779" s="21" t="s">
        <v>93</v>
      </c>
      <c r="D779" s="94" t="str">
        <f aca="false">FoodDB!$C$1</f>
        <v>Fat
(g)</v>
      </c>
      <c r="E779" s="94" t="str">
        <f aca="false">FoodDB!$D$1</f>
        <v>Carbs
(g)</v>
      </c>
      <c r="F779" s="94" t="str">
        <f aca="false">FoodDB!$E$1</f>
        <v>Protein
(g)</v>
      </c>
      <c r="G779" s="94" t="str">
        <f aca="false">FoodDB!$F$1</f>
        <v>Fat
(Cal)</v>
      </c>
      <c r="H779" s="94" t="str">
        <f aca="false">FoodDB!$G$1</f>
        <v>Carb
(Cal)</v>
      </c>
      <c r="I779" s="94" t="str">
        <f aca="false">FoodDB!$H$1</f>
        <v>Protein
(Cal)</v>
      </c>
      <c r="J779" s="94" t="str">
        <f aca="false">FoodDB!$I$1</f>
        <v>Total
Calories</v>
      </c>
      <c r="K779" s="94"/>
      <c r="L779" s="94" t="s">
        <v>109</v>
      </c>
      <c r="M779" s="94" t="s">
        <v>110</v>
      </c>
      <c r="N779" s="94" t="s">
        <v>111</v>
      </c>
      <c r="O779" s="94" t="s">
        <v>112</v>
      </c>
      <c r="P779" s="94" t="s">
        <v>117</v>
      </c>
      <c r="Q779" s="94" t="s">
        <v>118</v>
      </c>
      <c r="R779" s="94" t="s">
        <v>119</v>
      </c>
      <c r="S779" s="94" t="s">
        <v>120</v>
      </c>
    </row>
    <row r="780" customFormat="false" ht="15" hidden="false" customHeight="false" outlineLevel="0" collapsed="false">
      <c r="A780" s="95" t="n">
        <f aca="false">A768+1</f>
        <v>43059</v>
      </c>
      <c r="B780" s="96" t="s">
        <v>107</v>
      </c>
      <c r="C780" s="97" t="n">
        <v>0</v>
      </c>
      <c r="D780" s="0" t="n">
        <f aca="false">$C780*VLOOKUP($B780,FoodDB!$A$2:$I$1010,3,0)</f>
        <v>0</v>
      </c>
      <c r="E780" s="0" t="n">
        <f aca="false">$C780*VLOOKUP($B780,FoodDB!$A$2:$I$1010,4,0)</f>
        <v>0</v>
      </c>
      <c r="F780" s="0" t="n">
        <f aca="false">$C780*VLOOKUP($B780,FoodDB!$A$2:$I$1010,5,0)</f>
        <v>0</v>
      </c>
      <c r="G780" s="0" t="n">
        <f aca="false">$C780*VLOOKUP($B780,FoodDB!$A$2:$I$1010,6,0)</f>
        <v>0</v>
      </c>
      <c r="H780" s="0" t="n">
        <f aca="false">$C780*VLOOKUP($B780,FoodDB!$A$2:$I$1010,7,0)</f>
        <v>0</v>
      </c>
      <c r="I780" s="0" t="n">
        <f aca="false">$C780*VLOOKUP($B780,FoodDB!$A$2:$I$1010,8,0)</f>
        <v>0</v>
      </c>
      <c r="J780" s="0" t="n">
        <f aca="false">$C780*VLOOKUP($B780,FoodDB!$A$2:$I$1010,9,0)</f>
        <v>0</v>
      </c>
      <c r="L780" s="0" t="n">
        <f aca="false">SUM(G780:G786)</f>
        <v>0</v>
      </c>
      <c r="M780" s="0" t="n">
        <f aca="false">SUM(H780:H786)</f>
        <v>0</v>
      </c>
      <c r="N780" s="0" t="n">
        <f aca="false">SUM(I780:I786)</f>
        <v>0</v>
      </c>
      <c r="O780" s="0" t="n">
        <f aca="false">SUM(L780:N780)</f>
        <v>0</v>
      </c>
      <c r="P780" s="100" t="n">
        <f aca="false">VLOOKUP($A780,LossChart!$A$3:$AB$105,14,0)-L780</f>
        <v>772.604139512737</v>
      </c>
      <c r="Q780" s="100" t="n">
        <f aca="false">VLOOKUP($A780,LossChart!$A$3:$AB$105,15,0)-M780</f>
        <v>80</v>
      </c>
      <c r="R780" s="100" t="n">
        <f aca="false">VLOOKUP($A780,LossChart!$A$3:$AB$105,16,0)-N780</f>
        <v>482.474652711422</v>
      </c>
      <c r="S780" s="100" t="n">
        <f aca="false">VLOOKUP($A780,LossChart!$A$3:$AB$105,17,0)-O780</f>
        <v>1335.07879222416</v>
      </c>
    </row>
    <row r="781" customFormat="false" ht="15" hidden="false" customHeight="false" outlineLevel="0" collapsed="false">
      <c r="B781" s="96" t="s">
        <v>107</v>
      </c>
      <c r="C781" s="97" t="n">
        <v>0</v>
      </c>
      <c r="D781" s="0" t="n">
        <f aca="false">$C781*VLOOKUP($B781,FoodDB!$A$2:$I$1010,3,0)</f>
        <v>0</v>
      </c>
      <c r="E781" s="0" t="n">
        <f aca="false">$C781*VLOOKUP($B781,FoodDB!$A$2:$I$1010,4,0)</f>
        <v>0</v>
      </c>
      <c r="F781" s="0" t="n">
        <f aca="false">$C781*VLOOKUP($B781,FoodDB!$A$2:$I$1010,5,0)</f>
        <v>0</v>
      </c>
      <c r="G781" s="0" t="n">
        <f aca="false">$C781*VLOOKUP($B781,FoodDB!$A$2:$I$1010,6,0)</f>
        <v>0</v>
      </c>
      <c r="H781" s="0" t="n">
        <f aca="false">$C781*VLOOKUP($B781,FoodDB!$A$2:$I$1010,7,0)</f>
        <v>0</v>
      </c>
      <c r="I781" s="0" t="n">
        <f aca="false">$C781*VLOOKUP($B781,FoodDB!$A$2:$I$1010,8,0)</f>
        <v>0</v>
      </c>
      <c r="J781" s="0" t="n">
        <f aca="false">$C781*VLOOKUP($B781,FoodDB!$A$2:$I$1010,9,0)</f>
        <v>0</v>
      </c>
    </row>
    <row r="782" customFormat="false" ht="15" hidden="false" customHeight="false" outlineLevel="0" collapsed="false">
      <c r="B782" s="96" t="s">
        <v>107</v>
      </c>
      <c r="C782" s="97" t="n">
        <v>0</v>
      </c>
      <c r="D782" s="0" t="n">
        <f aca="false">$C782*VLOOKUP($B782,FoodDB!$A$2:$I$1010,3,0)</f>
        <v>0</v>
      </c>
      <c r="E782" s="0" t="n">
        <f aca="false">$C782*VLOOKUP($B782,FoodDB!$A$2:$I$1010,4,0)</f>
        <v>0</v>
      </c>
      <c r="F782" s="0" t="n">
        <f aca="false">$C782*VLOOKUP($B782,FoodDB!$A$2:$I$1010,5,0)</f>
        <v>0</v>
      </c>
      <c r="G782" s="0" t="n">
        <f aca="false">$C782*VLOOKUP($B782,FoodDB!$A$2:$I$1010,6,0)</f>
        <v>0</v>
      </c>
      <c r="H782" s="0" t="n">
        <f aca="false">$C782*VLOOKUP($B782,FoodDB!$A$2:$I$1010,7,0)</f>
        <v>0</v>
      </c>
      <c r="I782" s="0" t="n">
        <f aca="false">$C782*VLOOKUP($B782,FoodDB!$A$2:$I$1010,8,0)</f>
        <v>0</v>
      </c>
      <c r="J782" s="0" t="n">
        <f aca="false">$C782*VLOOKUP($B782,FoodDB!$A$2:$I$1010,9,0)</f>
        <v>0</v>
      </c>
    </row>
    <row r="783" customFormat="false" ht="15" hidden="false" customHeight="false" outlineLevel="0" collapsed="false">
      <c r="B783" s="96" t="s">
        <v>107</v>
      </c>
      <c r="C783" s="97" t="n">
        <v>0</v>
      </c>
      <c r="D783" s="0" t="n">
        <f aca="false">$C783*VLOOKUP($B783,FoodDB!$A$2:$I$1010,3,0)</f>
        <v>0</v>
      </c>
      <c r="E783" s="0" t="n">
        <f aca="false">$C783*VLOOKUP($B783,FoodDB!$A$2:$I$1010,4,0)</f>
        <v>0</v>
      </c>
      <c r="F783" s="0" t="n">
        <f aca="false">$C783*VLOOKUP($B783,FoodDB!$A$2:$I$1010,5,0)</f>
        <v>0</v>
      </c>
      <c r="G783" s="0" t="n">
        <f aca="false">$C783*VLOOKUP($B783,FoodDB!$A$2:$I$1010,6,0)</f>
        <v>0</v>
      </c>
      <c r="H783" s="0" t="n">
        <f aca="false">$C783*VLOOKUP($B783,FoodDB!$A$2:$I$1010,7,0)</f>
        <v>0</v>
      </c>
      <c r="I783" s="0" t="n">
        <f aca="false">$C783*VLOOKUP($B783,FoodDB!$A$2:$I$1010,8,0)</f>
        <v>0</v>
      </c>
      <c r="J783" s="0" t="n">
        <f aca="false">$C783*VLOOKUP($B783,FoodDB!$A$2:$I$1010,9,0)</f>
        <v>0</v>
      </c>
    </row>
    <row r="784" customFormat="false" ht="15" hidden="false" customHeight="false" outlineLevel="0" collapsed="false">
      <c r="B784" s="96" t="s">
        <v>107</v>
      </c>
      <c r="C784" s="97" t="n">
        <v>0</v>
      </c>
      <c r="D784" s="0" t="n">
        <f aca="false">$C784*VLOOKUP($B784,FoodDB!$A$2:$I$1010,3,0)</f>
        <v>0</v>
      </c>
      <c r="E784" s="0" t="n">
        <f aca="false">$C784*VLOOKUP($B784,FoodDB!$A$2:$I$1010,4,0)</f>
        <v>0</v>
      </c>
      <c r="F784" s="0" t="n">
        <f aca="false">$C784*VLOOKUP($B784,FoodDB!$A$2:$I$1010,5,0)</f>
        <v>0</v>
      </c>
      <c r="G784" s="0" t="n">
        <f aca="false">$C784*VLOOKUP($B784,FoodDB!$A$2:$I$1010,6,0)</f>
        <v>0</v>
      </c>
      <c r="H784" s="0" t="n">
        <f aca="false">$C784*VLOOKUP($B784,FoodDB!$A$2:$I$1010,7,0)</f>
        <v>0</v>
      </c>
      <c r="I784" s="0" t="n">
        <f aca="false">$C784*VLOOKUP($B784,FoodDB!$A$2:$I$1010,8,0)</f>
        <v>0</v>
      </c>
      <c r="J784" s="0" t="n">
        <f aca="false">$C784*VLOOKUP($B784,FoodDB!$A$2:$I$1010,9,0)</f>
        <v>0</v>
      </c>
    </row>
    <row r="785" customFormat="false" ht="15" hidden="false" customHeight="false" outlineLevel="0" collapsed="false">
      <c r="B785" s="96" t="s">
        <v>107</v>
      </c>
      <c r="C785" s="97" t="n">
        <v>0</v>
      </c>
      <c r="D785" s="0" t="n">
        <f aca="false">$C785*VLOOKUP($B785,FoodDB!$A$2:$I$1010,3,0)</f>
        <v>0</v>
      </c>
      <c r="E785" s="0" t="n">
        <f aca="false">$C785*VLOOKUP($B785,FoodDB!$A$2:$I$1010,4,0)</f>
        <v>0</v>
      </c>
      <c r="F785" s="0" t="n">
        <f aca="false">$C785*VLOOKUP($B785,FoodDB!$A$2:$I$1010,5,0)</f>
        <v>0</v>
      </c>
      <c r="G785" s="0" t="n">
        <f aca="false">$C785*VLOOKUP($B785,FoodDB!$A$2:$I$1010,6,0)</f>
        <v>0</v>
      </c>
      <c r="H785" s="0" t="n">
        <f aca="false">$C785*VLOOKUP($B785,FoodDB!$A$2:$I$1010,7,0)</f>
        <v>0</v>
      </c>
      <c r="I785" s="0" t="n">
        <f aca="false">$C785*VLOOKUP($B785,FoodDB!$A$2:$I$1010,8,0)</f>
        <v>0</v>
      </c>
      <c r="J785" s="0" t="n">
        <f aca="false">$C785*VLOOKUP($B785,FoodDB!$A$2:$I$1010,9,0)</f>
        <v>0</v>
      </c>
    </row>
    <row r="786" customFormat="false" ht="15" hidden="false" customHeight="false" outlineLevel="0" collapsed="false">
      <c r="B786" s="96" t="s">
        <v>107</v>
      </c>
      <c r="C786" s="97" t="n">
        <v>0</v>
      </c>
      <c r="D786" s="0" t="n">
        <f aca="false">$C786*VLOOKUP($B786,FoodDB!$A$2:$I$1010,3,0)</f>
        <v>0</v>
      </c>
      <c r="E786" s="0" t="n">
        <f aca="false">$C786*VLOOKUP($B786,FoodDB!$A$2:$I$1010,4,0)</f>
        <v>0</v>
      </c>
      <c r="F786" s="0" t="n">
        <f aca="false">$C786*VLOOKUP($B786,FoodDB!$A$2:$I$1010,5,0)</f>
        <v>0</v>
      </c>
      <c r="G786" s="0" t="n">
        <f aca="false">$C786*VLOOKUP($B786,FoodDB!$A$2:$I$1010,6,0)</f>
        <v>0</v>
      </c>
      <c r="H786" s="0" t="n">
        <f aca="false">$C786*VLOOKUP($B786,FoodDB!$A$2:$I$1010,7,0)</f>
        <v>0</v>
      </c>
      <c r="I786" s="0" t="n">
        <f aca="false">$C786*VLOOKUP($B786,FoodDB!$A$2:$I$1010,8,0)</f>
        <v>0</v>
      </c>
      <c r="J786" s="0" t="n">
        <f aca="false">$C786*VLOOKUP($B786,FoodDB!$A$2:$I$1010,9,0)</f>
        <v>0</v>
      </c>
    </row>
    <row r="787" customFormat="false" ht="15" hidden="false" customHeight="false" outlineLevel="0" collapsed="false">
      <c r="A787" s="0" t="s">
        <v>97</v>
      </c>
      <c r="G787" s="0" t="n">
        <f aca="false">SUM(G780:G786)</f>
        <v>0</v>
      </c>
      <c r="H787" s="0" t="n">
        <f aca="false">SUM(H780:H786)</f>
        <v>0</v>
      </c>
      <c r="I787" s="0" t="n">
        <f aca="false">SUM(I780:I786)</f>
        <v>0</v>
      </c>
      <c r="J787" s="0" t="n">
        <f aca="false">SUM(G787:I787)</f>
        <v>0</v>
      </c>
    </row>
    <row r="788" customFormat="false" ht="15" hidden="false" customHeight="false" outlineLevel="0" collapsed="false">
      <c r="A788" s="0" t="s">
        <v>101</v>
      </c>
      <c r="B788" s="0" t="s">
        <v>102</v>
      </c>
      <c r="E788" s="100"/>
      <c r="F788" s="100"/>
      <c r="G788" s="100" t="n">
        <f aca="false">VLOOKUP($A780,LossChart!$A$3:$AB$105,14,0)</f>
        <v>772.604139512737</v>
      </c>
      <c r="H788" s="100" t="n">
        <f aca="false">VLOOKUP($A780,LossChart!$A$3:$AB$105,15,0)</f>
        <v>80</v>
      </c>
      <c r="I788" s="100" t="n">
        <f aca="false">VLOOKUP($A780,LossChart!$A$3:$AB$105,16,0)</f>
        <v>482.474652711422</v>
      </c>
      <c r="J788" s="100" t="n">
        <f aca="false">VLOOKUP($A780,LossChart!$A$3:$AB$105,17,0)</f>
        <v>1335.07879222416</v>
      </c>
      <c r="K788" s="100"/>
    </row>
    <row r="789" customFormat="false" ht="15" hidden="false" customHeight="false" outlineLevel="0" collapsed="false">
      <c r="A789" s="0" t="s">
        <v>103</v>
      </c>
      <c r="G789" s="0" t="n">
        <f aca="false">G788-G787</f>
        <v>772.604139512737</v>
      </c>
      <c r="H789" s="0" t="n">
        <f aca="false">H788-H787</f>
        <v>80</v>
      </c>
      <c r="I789" s="0" t="n">
        <f aca="false">I788-I787</f>
        <v>482.474652711422</v>
      </c>
      <c r="J789" s="0" t="n">
        <f aca="false">J788-J787</f>
        <v>1335.07879222416</v>
      </c>
    </row>
    <row r="791" customFormat="false" ht="60" hidden="false" customHeight="false" outlineLevel="0" collapsed="false">
      <c r="A791" s="21" t="s">
        <v>63</v>
      </c>
      <c r="B791" s="21" t="s">
        <v>92</v>
      </c>
      <c r="C791" s="21" t="s">
        <v>93</v>
      </c>
      <c r="D791" s="94" t="str">
        <f aca="false">FoodDB!$C$1</f>
        <v>Fat
(g)</v>
      </c>
      <c r="E791" s="94" t="str">
        <f aca="false">FoodDB!$D$1</f>
        <v>Carbs
(g)</v>
      </c>
      <c r="F791" s="94" t="str">
        <f aca="false">FoodDB!$E$1</f>
        <v>Protein
(g)</v>
      </c>
      <c r="G791" s="94" t="str">
        <f aca="false">FoodDB!$F$1</f>
        <v>Fat
(Cal)</v>
      </c>
      <c r="H791" s="94" t="str">
        <f aca="false">FoodDB!$G$1</f>
        <v>Carb
(Cal)</v>
      </c>
      <c r="I791" s="94" t="str">
        <f aca="false">FoodDB!$H$1</f>
        <v>Protein
(Cal)</v>
      </c>
      <c r="J791" s="94" t="str">
        <f aca="false">FoodDB!$I$1</f>
        <v>Total
Calories</v>
      </c>
      <c r="K791" s="94"/>
      <c r="L791" s="94" t="s">
        <v>109</v>
      </c>
      <c r="M791" s="94" t="s">
        <v>110</v>
      </c>
      <c r="N791" s="94" t="s">
        <v>111</v>
      </c>
      <c r="O791" s="94" t="s">
        <v>112</v>
      </c>
      <c r="P791" s="94" t="s">
        <v>117</v>
      </c>
      <c r="Q791" s="94" t="s">
        <v>118</v>
      </c>
      <c r="R791" s="94" t="s">
        <v>119</v>
      </c>
      <c r="S791" s="94" t="s">
        <v>120</v>
      </c>
    </row>
    <row r="792" customFormat="false" ht="15" hidden="false" customHeight="false" outlineLevel="0" collapsed="false">
      <c r="A792" s="95" t="n">
        <f aca="false">A780+1</f>
        <v>43060</v>
      </c>
      <c r="B792" s="96" t="s">
        <v>107</v>
      </c>
      <c r="C792" s="97" t="n">
        <v>0</v>
      </c>
      <c r="D792" s="0" t="n">
        <f aca="false">$C792*VLOOKUP($B792,FoodDB!$A$2:$I$1010,3,0)</f>
        <v>0</v>
      </c>
      <c r="E792" s="0" t="n">
        <f aca="false">$C792*VLOOKUP($B792,FoodDB!$A$2:$I$1010,4,0)</f>
        <v>0</v>
      </c>
      <c r="F792" s="0" t="n">
        <f aca="false">$C792*VLOOKUP($B792,FoodDB!$A$2:$I$1010,5,0)</f>
        <v>0</v>
      </c>
      <c r="G792" s="0" t="n">
        <f aca="false">$C792*VLOOKUP($B792,FoodDB!$A$2:$I$1010,6,0)</f>
        <v>0</v>
      </c>
      <c r="H792" s="0" t="n">
        <f aca="false">$C792*VLOOKUP($B792,FoodDB!$A$2:$I$1010,7,0)</f>
        <v>0</v>
      </c>
      <c r="I792" s="0" t="n">
        <f aca="false">$C792*VLOOKUP($B792,FoodDB!$A$2:$I$1010,8,0)</f>
        <v>0</v>
      </c>
      <c r="J792" s="0" t="n">
        <f aca="false">$C792*VLOOKUP($B792,FoodDB!$A$2:$I$1010,9,0)</f>
        <v>0</v>
      </c>
      <c r="L792" s="0" t="n">
        <f aca="false">SUM(G792:G798)</f>
        <v>0</v>
      </c>
      <c r="M792" s="0" t="n">
        <f aca="false">SUM(H792:H798)</f>
        <v>0</v>
      </c>
      <c r="N792" s="0" t="n">
        <f aca="false">SUM(I792:I798)</f>
        <v>0</v>
      </c>
      <c r="O792" s="0" t="n">
        <f aca="false">SUM(L792:N792)</f>
        <v>0</v>
      </c>
      <c r="P792" s="100" t="n">
        <f aca="false">VLOOKUP($A792,LossChart!$A$3:$AB$105,14,0)-L792</f>
        <v>777.39580229555</v>
      </c>
      <c r="Q792" s="100" t="n">
        <f aca="false">VLOOKUP($A792,LossChart!$A$3:$AB$105,15,0)-M792</f>
        <v>80</v>
      </c>
      <c r="R792" s="100" t="n">
        <f aca="false">VLOOKUP($A792,LossChart!$A$3:$AB$105,16,0)-N792</f>
        <v>482.474652711422</v>
      </c>
      <c r="S792" s="100" t="n">
        <f aca="false">VLOOKUP($A792,LossChart!$A$3:$AB$105,17,0)-O792</f>
        <v>1339.87045500697</v>
      </c>
    </row>
    <row r="793" customFormat="false" ht="15" hidden="false" customHeight="false" outlineLevel="0" collapsed="false">
      <c r="B793" s="96" t="s">
        <v>107</v>
      </c>
      <c r="C793" s="97" t="n">
        <v>0</v>
      </c>
      <c r="D793" s="0" t="n">
        <f aca="false">$C793*VLOOKUP($B793,FoodDB!$A$2:$I$1010,3,0)</f>
        <v>0</v>
      </c>
      <c r="E793" s="0" t="n">
        <f aca="false">$C793*VLOOKUP($B793,FoodDB!$A$2:$I$1010,4,0)</f>
        <v>0</v>
      </c>
      <c r="F793" s="0" t="n">
        <f aca="false">$C793*VLOOKUP($B793,FoodDB!$A$2:$I$1010,5,0)</f>
        <v>0</v>
      </c>
      <c r="G793" s="0" t="n">
        <f aca="false">$C793*VLOOKUP($B793,FoodDB!$A$2:$I$1010,6,0)</f>
        <v>0</v>
      </c>
      <c r="H793" s="0" t="n">
        <f aca="false">$C793*VLOOKUP($B793,FoodDB!$A$2:$I$1010,7,0)</f>
        <v>0</v>
      </c>
      <c r="I793" s="0" t="n">
        <f aca="false">$C793*VLOOKUP($B793,FoodDB!$A$2:$I$1010,8,0)</f>
        <v>0</v>
      </c>
      <c r="J793" s="0" t="n">
        <f aca="false">$C793*VLOOKUP($B793,FoodDB!$A$2:$I$1010,9,0)</f>
        <v>0</v>
      </c>
    </row>
    <row r="794" customFormat="false" ht="15" hidden="false" customHeight="false" outlineLevel="0" collapsed="false">
      <c r="B794" s="96" t="s">
        <v>107</v>
      </c>
      <c r="C794" s="97" t="n">
        <v>0</v>
      </c>
      <c r="D794" s="0" t="n">
        <f aca="false">$C794*VLOOKUP($B794,FoodDB!$A$2:$I$1010,3,0)</f>
        <v>0</v>
      </c>
      <c r="E794" s="0" t="n">
        <f aca="false">$C794*VLOOKUP($B794,FoodDB!$A$2:$I$1010,4,0)</f>
        <v>0</v>
      </c>
      <c r="F794" s="0" t="n">
        <f aca="false">$C794*VLOOKUP($B794,FoodDB!$A$2:$I$1010,5,0)</f>
        <v>0</v>
      </c>
      <c r="G794" s="0" t="n">
        <f aca="false">$C794*VLOOKUP($B794,FoodDB!$A$2:$I$1010,6,0)</f>
        <v>0</v>
      </c>
      <c r="H794" s="0" t="n">
        <f aca="false">$C794*VLOOKUP($B794,FoodDB!$A$2:$I$1010,7,0)</f>
        <v>0</v>
      </c>
      <c r="I794" s="0" t="n">
        <f aca="false">$C794*VLOOKUP($B794,FoodDB!$A$2:$I$1010,8,0)</f>
        <v>0</v>
      </c>
      <c r="J794" s="0" t="n">
        <f aca="false">$C794*VLOOKUP($B794,FoodDB!$A$2:$I$1010,9,0)</f>
        <v>0</v>
      </c>
    </row>
    <row r="795" customFormat="false" ht="15" hidden="false" customHeight="false" outlineLevel="0" collapsed="false">
      <c r="B795" s="96" t="s">
        <v>107</v>
      </c>
      <c r="C795" s="97" t="n">
        <v>0</v>
      </c>
      <c r="D795" s="0" t="n">
        <f aca="false">$C795*VLOOKUP($B795,FoodDB!$A$2:$I$1010,3,0)</f>
        <v>0</v>
      </c>
      <c r="E795" s="0" t="n">
        <f aca="false">$C795*VLOOKUP($B795,FoodDB!$A$2:$I$1010,4,0)</f>
        <v>0</v>
      </c>
      <c r="F795" s="0" t="n">
        <f aca="false">$C795*VLOOKUP($B795,FoodDB!$A$2:$I$1010,5,0)</f>
        <v>0</v>
      </c>
      <c r="G795" s="0" t="n">
        <f aca="false">$C795*VLOOKUP($B795,FoodDB!$A$2:$I$1010,6,0)</f>
        <v>0</v>
      </c>
      <c r="H795" s="0" t="n">
        <f aca="false">$C795*VLOOKUP($B795,FoodDB!$A$2:$I$1010,7,0)</f>
        <v>0</v>
      </c>
      <c r="I795" s="0" t="n">
        <f aca="false">$C795*VLOOKUP($B795,FoodDB!$A$2:$I$1010,8,0)</f>
        <v>0</v>
      </c>
      <c r="J795" s="0" t="n">
        <f aca="false">$C795*VLOOKUP($B795,FoodDB!$A$2:$I$1010,9,0)</f>
        <v>0</v>
      </c>
    </row>
    <row r="796" customFormat="false" ht="15" hidden="false" customHeight="false" outlineLevel="0" collapsed="false">
      <c r="B796" s="96" t="s">
        <v>107</v>
      </c>
      <c r="C796" s="97" t="n">
        <v>0</v>
      </c>
      <c r="D796" s="0" t="n">
        <f aca="false">$C796*VLOOKUP($B796,FoodDB!$A$2:$I$1010,3,0)</f>
        <v>0</v>
      </c>
      <c r="E796" s="0" t="n">
        <f aca="false">$C796*VLOOKUP($B796,FoodDB!$A$2:$I$1010,4,0)</f>
        <v>0</v>
      </c>
      <c r="F796" s="0" t="n">
        <f aca="false">$C796*VLOOKUP($B796,FoodDB!$A$2:$I$1010,5,0)</f>
        <v>0</v>
      </c>
      <c r="G796" s="0" t="n">
        <f aca="false">$C796*VLOOKUP($B796,FoodDB!$A$2:$I$1010,6,0)</f>
        <v>0</v>
      </c>
      <c r="H796" s="0" t="n">
        <f aca="false">$C796*VLOOKUP($B796,FoodDB!$A$2:$I$1010,7,0)</f>
        <v>0</v>
      </c>
      <c r="I796" s="0" t="n">
        <f aca="false">$C796*VLOOKUP($B796,FoodDB!$A$2:$I$1010,8,0)</f>
        <v>0</v>
      </c>
      <c r="J796" s="0" t="n">
        <f aca="false">$C796*VLOOKUP($B796,FoodDB!$A$2:$I$1010,9,0)</f>
        <v>0</v>
      </c>
    </row>
    <row r="797" customFormat="false" ht="15" hidden="false" customHeight="false" outlineLevel="0" collapsed="false">
      <c r="B797" s="96" t="s">
        <v>107</v>
      </c>
      <c r="C797" s="97" t="n">
        <v>0</v>
      </c>
      <c r="D797" s="0" t="n">
        <f aca="false">$C797*VLOOKUP($B797,FoodDB!$A$2:$I$1010,3,0)</f>
        <v>0</v>
      </c>
      <c r="E797" s="0" t="n">
        <f aca="false">$C797*VLOOKUP($B797,FoodDB!$A$2:$I$1010,4,0)</f>
        <v>0</v>
      </c>
      <c r="F797" s="0" t="n">
        <f aca="false">$C797*VLOOKUP($B797,FoodDB!$A$2:$I$1010,5,0)</f>
        <v>0</v>
      </c>
      <c r="G797" s="0" t="n">
        <f aca="false">$C797*VLOOKUP($B797,FoodDB!$A$2:$I$1010,6,0)</f>
        <v>0</v>
      </c>
      <c r="H797" s="0" t="n">
        <f aca="false">$C797*VLOOKUP($B797,FoodDB!$A$2:$I$1010,7,0)</f>
        <v>0</v>
      </c>
      <c r="I797" s="0" t="n">
        <f aca="false">$C797*VLOOKUP($B797,FoodDB!$A$2:$I$1010,8,0)</f>
        <v>0</v>
      </c>
      <c r="J797" s="0" t="n">
        <f aca="false">$C797*VLOOKUP($B797,FoodDB!$A$2:$I$1010,9,0)</f>
        <v>0</v>
      </c>
    </row>
    <row r="798" customFormat="false" ht="15" hidden="false" customHeight="false" outlineLevel="0" collapsed="false">
      <c r="B798" s="96" t="s">
        <v>107</v>
      </c>
      <c r="C798" s="97" t="n">
        <v>0</v>
      </c>
      <c r="D798" s="0" t="n">
        <f aca="false">$C798*VLOOKUP($B798,FoodDB!$A$2:$I$1010,3,0)</f>
        <v>0</v>
      </c>
      <c r="E798" s="0" t="n">
        <f aca="false">$C798*VLOOKUP($B798,FoodDB!$A$2:$I$1010,4,0)</f>
        <v>0</v>
      </c>
      <c r="F798" s="0" t="n">
        <f aca="false">$C798*VLOOKUP($B798,FoodDB!$A$2:$I$1010,5,0)</f>
        <v>0</v>
      </c>
      <c r="G798" s="0" t="n">
        <f aca="false">$C798*VLOOKUP($B798,FoodDB!$A$2:$I$1010,6,0)</f>
        <v>0</v>
      </c>
      <c r="H798" s="0" t="n">
        <f aca="false">$C798*VLOOKUP($B798,FoodDB!$A$2:$I$1010,7,0)</f>
        <v>0</v>
      </c>
      <c r="I798" s="0" t="n">
        <f aca="false">$C798*VLOOKUP($B798,FoodDB!$A$2:$I$1010,8,0)</f>
        <v>0</v>
      </c>
      <c r="J798" s="0" t="n">
        <f aca="false">$C798*VLOOKUP($B798,FoodDB!$A$2:$I$1010,9,0)</f>
        <v>0</v>
      </c>
    </row>
    <row r="799" customFormat="false" ht="15" hidden="false" customHeight="false" outlineLevel="0" collapsed="false">
      <c r="A799" s="0" t="s">
        <v>97</v>
      </c>
      <c r="G799" s="0" t="n">
        <f aca="false">SUM(G792:G798)</f>
        <v>0</v>
      </c>
      <c r="H799" s="0" t="n">
        <f aca="false">SUM(H792:H798)</f>
        <v>0</v>
      </c>
      <c r="I799" s="0" t="n">
        <f aca="false">SUM(I792:I798)</f>
        <v>0</v>
      </c>
      <c r="J799" s="0" t="n">
        <f aca="false">SUM(G799:I799)</f>
        <v>0</v>
      </c>
    </row>
    <row r="800" customFormat="false" ht="15" hidden="false" customHeight="false" outlineLevel="0" collapsed="false">
      <c r="A800" s="0" t="s">
        <v>101</v>
      </c>
      <c r="B800" s="0" t="s">
        <v>102</v>
      </c>
      <c r="E800" s="100"/>
      <c r="F800" s="100"/>
      <c r="G800" s="100" t="n">
        <f aca="false">VLOOKUP($A792,LossChart!$A$3:$AB$105,14,0)</f>
        <v>777.39580229555</v>
      </c>
      <c r="H800" s="100" t="n">
        <f aca="false">VLOOKUP($A792,LossChart!$A$3:$AB$105,15,0)</f>
        <v>80</v>
      </c>
      <c r="I800" s="100" t="n">
        <f aca="false">VLOOKUP($A792,LossChart!$A$3:$AB$105,16,0)</f>
        <v>482.474652711422</v>
      </c>
      <c r="J800" s="100" t="n">
        <f aca="false">VLOOKUP($A792,LossChart!$A$3:$AB$105,17,0)</f>
        <v>1339.87045500697</v>
      </c>
      <c r="K800" s="100"/>
    </row>
    <row r="801" customFormat="false" ht="15" hidden="false" customHeight="false" outlineLevel="0" collapsed="false">
      <c r="A801" s="0" t="s">
        <v>103</v>
      </c>
      <c r="G801" s="0" t="n">
        <f aca="false">G800-G799</f>
        <v>777.39580229555</v>
      </c>
      <c r="H801" s="0" t="n">
        <f aca="false">H800-H799</f>
        <v>80</v>
      </c>
      <c r="I801" s="0" t="n">
        <f aca="false">I800-I799</f>
        <v>482.474652711422</v>
      </c>
      <c r="J801" s="0" t="n">
        <f aca="false">J800-J799</f>
        <v>1339.87045500697</v>
      </c>
    </row>
    <row r="803" customFormat="false" ht="60" hidden="false" customHeight="false" outlineLevel="0" collapsed="false">
      <c r="A803" s="21" t="s">
        <v>63</v>
      </c>
      <c r="B803" s="21" t="s">
        <v>92</v>
      </c>
      <c r="C803" s="21" t="s">
        <v>93</v>
      </c>
      <c r="D803" s="94" t="str">
        <f aca="false">FoodDB!$C$1</f>
        <v>Fat
(g)</v>
      </c>
      <c r="E803" s="94" t="str">
        <f aca="false">FoodDB!$D$1</f>
        <v>Carbs
(g)</v>
      </c>
      <c r="F803" s="94" t="str">
        <f aca="false">FoodDB!$E$1</f>
        <v>Protein
(g)</v>
      </c>
      <c r="G803" s="94" t="str">
        <f aca="false">FoodDB!$F$1</f>
        <v>Fat
(Cal)</v>
      </c>
      <c r="H803" s="94" t="str">
        <f aca="false">FoodDB!$G$1</f>
        <v>Carb
(Cal)</v>
      </c>
      <c r="I803" s="94" t="str">
        <f aca="false">FoodDB!$H$1</f>
        <v>Protein
(Cal)</v>
      </c>
      <c r="J803" s="94" t="str">
        <f aca="false">FoodDB!$I$1</f>
        <v>Total
Calories</v>
      </c>
      <c r="K803" s="94"/>
      <c r="L803" s="94" t="s">
        <v>109</v>
      </c>
      <c r="M803" s="94" t="s">
        <v>110</v>
      </c>
      <c r="N803" s="94" t="s">
        <v>111</v>
      </c>
      <c r="O803" s="94" t="s">
        <v>112</v>
      </c>
      <c r="P803" s="94" t="s">
        <v>117</v>
      </c>
      <c r="Q803" s="94" t="s">
        <v>118</v>
      </c>
      <c r="R803" s="94" t="s">
        <v>119</v>
      </c>
      <c r="S803" s="94" t="s">
        <v>120</v>
      </c>
    </row>
    <row r="804" customFormat="false" ht="15" hidden="false" customHeight="false" outlineLevel="0" collapsed="false">
      <c r="A804" s="95" t="n">
        <f aca="false">A792+1</f>
        <v>43061</v>
      </c>
      <c r="B804" s="96" t="s">
        <v>107</v>
      </c>
      <c r="C804" s="97" t="n">
        <v>0</v>
      </c>
      <c r="D804" s="0" t="n">
        <f aca="false">$C804*VLOOKUP($B804,FoodDB!$A$2:$I$1010,3,0)</f>
        <v>0</v>
      </c>
      <c r="E804" s="0" t="n">
        <f aca="false">$C804*VLOOKUP($B804,FoodDB!$A$2:$I$1010,4,0)</f>
        <v>0</v>
      </c>
      <c r="F804" s="0" t="n">
        <f aca="false">$C804*VLOOKUP($B804,FoodDB!$A$2:$I$1010,5,0)</f>
        <v>0</v>
      </c>
      <c r="G804" s="0" t="n">
        <f aca="false">$C804*VLOOKUP($B804,FoodDB!$A$2:$I$1010,6,0)</f>
        <v>0</v>
      </c>
      <c r="H804" s="0" t="n">
        <f aca="false">$C804*VLOOKUP($B804,FoodDB!$A$2:$I$1010,7,0)</f>
        <v>0</v>
      </c>
      <c r="I804" s="0" t="n">
        <f aca="false">$C804*VLOOKUP($B804,FoodDB!$A$2:$I$1010,8,0)</f>
        <v>0</v>
      </c>
      <c r="J804" s="0" t="n">
        <f aca="false">$C804*VLOOKUP($B804,FoodDB!$A$2:$I$1010,9,0)</f>
        <v>0</v>
      </c>
      <c r="L804" s="0" t="n">
        <f aca="false">SUM(G804:G810)</f>
        <v>0</v>
      </c>
      <c r="M804" s="0" t="n">
        <f aca="false">SUM(H804:H810)</f>
        <v>0</v>
      </c>
      <c r="N804" s="0" t="n">
        <f aca="false">SUM(I804:I810)</f>
        <v>0</v>
      </c>
      <c r="O804" s="0" t="n">
        <f aca="false">SUM(L804:N804)</f>
        <v>0</v>
      </c>
      <c r="P804" s="100" t="n">
        <f aca="false">VLOOKUP($A804,LossChart!$A$3:$AB$105,14,0)-L804</f>
        <v>782.145024636572</v>
      </c>
      <c r="Q804" s="100" t="n">
        <f aca="false">VLOOKUP($A804,LossChart!$A$3:$AB$105,15,0)-M804</f>
        <v>80</v>
      </c>
      <c r="R804" s="100" t="n">
        <f aca="false">VLOOKUP($A804,LossChart!$A$3:$AB$105,16,0)-N804</f>
        <v>482.474652711422</v>
      </c>
      <c r="S804" s="100" t="n">
        <f aca="false">VLOOKUP($A804,LossChart!$A$3:$AB$105,17,0)-O804</f>
        <v>1344.61967734799</v>
      </c>
    </row>
    <row r="805" customFormat="false" ht="15" hidden="false" customHeight="false" outlineLevel="0" collapsed="false">
      <c r="B805" s="96" t="s">
        <v>107</v>
      </c>
      <c r="C805" s="97" t="n">
        <v>0</v>
      </c>
      <c r="D805" s="0" t="n">
        <f aca="false">$C805*VLOOKUP($B805,FoodDB!$A$2:$I$1010,3,0)</f>
        <v>0</v>
      </c>
      <c r="E805" s="0" t="n">
        <f aca="false">$C805*VLOOKUP($B805,FoodDB!$A$2:$I$1010,4,0)</f>
        <v>0</v>
      </c>
      <c r="F805" s="0" t="n">
        <f aca="false">$C805*VLOOKUP($B805,FoodDB!$A$2:$I$1010,5,0)</f>
        <v>0</v>
      </c>
      <c r="G805" s="0" t="n">
        <f aca="false">$C805*VLOOKUP($B805,FoodDB!$A$2:$I$1010,6,0)</f>
        <v>0</v>
      </c>
      <c r="H805" s="0" t="n">
        <f aca="false">$C805*VLOOKUP($B805,FoodDB!$A$2:$I$1010,7,0)</f>
        <v>0</v>
      </c>
      <c r="I805" s="0" t="n">
        <f aca="false">$C805*VLOOKUP($B805,FoodDB!$A$2:$I$1010,8,0)</f>
        <v>0</v>
      </c>
      <c r="J805" s="0" t="n">
        <f aca="false">$C805*VLOOKUP($B805,FoodDB!$A$2:$I$1010,9,0)</f>
        <v>0</v>
      </c>
    </row>
    <row r="806" customFormat="false" ht="15" hidden="false" customHeight="false" outlineLevel="0" collapsed="false">
      <c r="B806" s="96" t="s">
        <v>107</v>
      </c>
      <c r="C806" s="97" t="n">
        <v>0</v>
      </c>
      <c r="D806" s="0" t="n">
        <f aca="false">$C806*VLOOKUP($B806,FoodDB!$A$2:$I$1010,3,0)</f>
        <v>0</v>
      </c>
      <c r="E806" s="0" t="n">
        <f aca="false">$C806*VLOOKUP($B806,FoodDB!$A$2:$I$1010,4,0)</f>
        <v>0</v>
      </c>
      <c r="F806" s="0" t="n">
        <f aca="false">$C806*VLOOKUP($B806,FoodDB!$A$2:$I$1010,5,0)</f>
        <v>0</v>
      </c>
      <c r="G806" s="0" t="n">
        <f aca="false">$C806*VLOOKUP($B806,FoodDB!$A$2:$I$1010,6,0)</f>
        <v>0</v>
      </c>
      <c r="H806" s="0" t="n">
        <f aca="false">$C806*VLOOKUP($B806,FoodDB!$A$2:$I$1010,7,0)</f>
        <v>0</v>
      </c>
      <c r="I806" s="0" t="n">
        <f aca="false">$C806*VLOOKUP($B806,FoodDB!$A$2:$I$1010,8,0)</f>
        <v>0</v>
      </c>
      <c r="J806" s="0" t="n">
        <f aca="false">$C806*VLOOKUP($B806,FoodDB!$A$2:$I$1010,9,0)</f>
        <v>0</v>
      </c>
    </row>
    <row r="807" customFormat="false" ht="15" hidden="false" customHeight="false" outlineLevel="0" collapsed="false">
      <c r="B807" s="96" t="s">
        <v>107</v>
      </c>
      <c r="C807" s="97" t="n">
        <v>0</v>
      </c>
      <c r="D807" s="0" t="n">
        <f aca="false">$C807*VLOOKUP($B807,FoodDB!$A$2:$I$1010,3,0)</f>
        <v>0</v>
      </c>
      <c r="E807" s="0" t="n">
        <f aca="false">$C807*VLOOKUP($B807,FoodDB!$A$2:$I$1010,4,0)</f>
        <v>0</v>
      </c>
      <c r="F807" s="0" t="n">
        <f aca="false">$C807*VLOOKUP($B807,FoodDB!$A$2:$I$1010,5,0)</f>
        <v>0</v>
      </c>
      <c r="G807" s="0" t="n">
        <f aca="false">$C807*VLOOKUP($B807,FoodDB!$A$2:$I$1010,6,0)</f>
        <v>0</v>
      </c>
      <c r="H807" s="0" t="n">
        <f aca="false">$C807*VLOOKUP($B807,FoodDB!$A$2:$I$1010,7,0)</f>
        <v>0</v>
      </c>
      <c r="I807" s="0" t="n">
        <f aca="false">$C807*VLOOKUP($B807,FoodDB!$A$2:$I$1010,8,0)</f>
        <v>0</v>
      </c>
      <c r="J807" s="0" t="n">
        <f aca="false">$C807*VLOOKUP($B807,FoodDB!$A$2:$I$1010,9,0)</f>
        <v>0</v>
      </c>
    </row>
    <row r="808" customFormat="false" ht="15" hidden="false" customHeight="false" outlineLevel="0" collapsed="false">
      <c r="B808" s="96" t="s">
        <v>107</v>
      </c>
      <c r="C808" s="97" t="n">
        <v>0</v>
      </c>
      <c r="D808" s="0" t="n">
        <f aca="false">$C808*VLOOKUP($B808,FoodDB!$A$2:$I$1010,3,0)</f>
        <v>0</v>
      </c>
      <c r="E808" s="0" t="n">
        <f aca="false">$C808*VLOOKUP($B808,FoodDB!$A$2:$I$1010,4,0)</f>
        <v>0</v>
      </c>
      <c r="F808" s="0" t="n">
        <f aca="false">$C808*VLOOKUP($B808,FoodDB!$A$2:$I$1010,5,0)</f>
        <v>0</v>
      </c>
      <c r="G808" s="0" t="n">
        <f aca="false">$C808*VLOOKUP($B808,FoodDB!$A$2:$I$1010,6,0)</f>
        <v>0</v>
      </c>
      <c r="H808" s="0" t="n">
        <f aca="false">$C808*VLOOKUP($B808,FoodDB!$A$2:$I$1010,7,0)</f>
        <v>0</v>
      </c>
      <c r="I808" s="0" t="n">
        <f aca="false">$C808*VLOOKUP($B808,FoodDB!$A$2:$I$1010,8,0)</f>
        <v>0</v>
      </c>
      <c r="J808" s="0" t="n">
        <f aca="false">$C808*VLOOKUP($B808,FoodDB!$A$2:$I$1010,9,0)</f>
        <v>0</v>
      </c>
    </row>
    <row r="809" customFormat="false" ht="15" hidden="false" customHeight="false" outlineLevel="0" collapsed="false">
      <c r="B809" s="96" t="s">
        <v>107</v>
      </c>
      <c r="C809" s="97" t="n">
        <v>0</v>
      </c>
      <c r="D809" s="0" t="n">
        <f aca="false">$C809*VLOOKUP($B809,FoodDB!$A$2:$I$1010,3,0)</f>
        <v>0</v>
      </c>
      <c r="E809" s="0" t="n">
        <f aca="false">$C809*VLOOKUP($B809,FoodDB!$A$2:$I$1010,4,0)</f>
        <v>0</v>
      </c>
      <c r="F809" s="0" t="n">
        <f aca="false">$C809*VLOOKUP($B809,FoodDB!$A$2:$I$1010,5,0)</f>
        <v>0</v>
      </c>
      <c r="G809" s="0" t="n">
        <f aca="false">$C809*VLOOKUP($B809,FoodDB!$A$2:$I$1010,6,0)</f>
        <v>0</v>
      </c>
      <c r="H809" s="0" t="n">
        <f aca="false">$C809*VLOOKUP($B809,FoodDB!$A$2:$I$1010,7,0)</f>
        <v>0</v>
      </c>
      <c r="I809" s="0" t="n">
        <f aca="false">$C809*VLOOKUP($B809,FoodDB!$A$2:$I$1010,8,0)</f>
        <v>0</v>
      </c>
      <c r="J809" s="0" t="n">
        <f aca="false">$C809*VLOOKUP($B809,FoodDB!$A$2:$I$1010,9,0)</f>
        <v>0</v>
      </c>
    </row>
    <row r="810" customFormat="false" ht="15" hidden="false" customHeight="false" outlineLevel="0" collapsed="false">
      <c r="B810" s="96" t="s">
        <v>107</v>
      </c>
      <c r="C810" s="97" t="n">
        <v>0</v>
      </c>
      <c r="D810" s="0" t="n">
        <f aca="false">$C810*VLOOKUP($B810,FoodDB!$A$2:$I$1010,3,0)</f>
        <v>0</v>
      </c>
      <c r="E810" s="0" t="n">
        <f aca="false">$C810*VLOOKUP($B810,FoodDB!$A$2:$I$1010,4,0)</f>
        <v>0</v>
      </c>
      <c r="F810" s="0" t="n">
        <f aca="false">$C810*VLOOKUP($B810,FoodDB!$A$2:$I$1010,5,0)</f>
        <v>0</v>
      </c>
      <c r="G810" s="0" t="n">
        <f aca="false">$C810*VLOOKUP($B810,FoodDB!$A$2:$I$1010,6,0)</f>
        <v>0</v>
      </c>
      <c r="H810" s="0" t="n">
        <f aca="false">$C810*VLOOKUP($B810,FoodDB!$A$2:$I$1010,7,0)</f>
        <v>0</v>
      </c>
      <c r="I810" s="0" t="n">
        <f aca="false">$C810*VLOOKUP($B810,FoodDB!$A$2:$I$1010,8,0)</f>
        <v>0</v>
      </c>
      <c r="J810" s="0" t="n">
        <f aca="false">$C810*VLOOKUP($B810,FoodDB!$A$2:$I$1010,9,0)</f>
        <v>0</v>
      </c>
    </row>
    <row r="811" customFormat="false" ht="15" hidden="false" customHeight="false" outlineLevel="0" collapsed="false">
      <c r="A811" s="0" t="s">
        <v>97</v>
      </c>
      <c r="G811" s="0" t="n">
        <f aca="false">SUM(G804:G810)</f>
        <v>0</v>
      </c>
      <c r="H811" s="0" t="n">
        <f aca="false">SUM(H804:H810)</f>
        <v>0</v>
      </c>
      <c r="I811" s="0" t="n">
        <f aca="false">SUM(I804:I810)</f>
        <v>0</v>
      </c>
      <c r="J811" s="0" t="n">
        <f aca="false">SUM(G811:I811)</f>
        <v>0</v>
      </c>
    </row>
    <row r="812" customFormat="false" ht="15" hidden="false" customHeight="false" outlineLevel="0" collapsed="false">
      <c r="A812" s="0" t="s">
        <v>101</v>
      </c>
      <c r="B812" s="0" t="s">
        <v>102</v>
      </c>
      <c r="E812" s="100"/>
      <c r="F812" s="100"/>
      <c r="G812" s="100" t="n">
        <f aca="false">VLOOKUP($A804,LossChart!$A$3:$AB$105,14,0)</f>
        <v>782.145024636572</v>
      </c>
      <c r="H812" s="100" t="n">
        <f aca="false">VLOOKUP($A804,LossChart!$A$3:$AB$105,15,0)</f>
        <v>80</v>
      </c>
      <c r="I812" s="100" t="n">
        <f aca="false">VLOOKUP($A804,LossChart!$A$3:$AB$105,16,0)</f>
        <v>482.474652711422</v>
      </c>
      <c r="J812" s="100" t="n">
        <f aca="false">VLOOKUP($A804,LossChart!$A$3:$AB$105,17,0)</f>
        <v>1344.61967734799</v>
      </c>
      <c r="K812" s="100"/>
    </row>
    <row r="813" customFormat="false" ht="15" hidden="false" customHeight="false" outlineLevel="0" collapsed="false">
      <c r="A813" s="0" t="s">
        <v>103</v>
      </c>
      <c r="G813" s="0" t="n">
        <f aca="false">G812-G811</f>
        <v>782.145024636572</v>
      </c>
      <c r="H813" s="0" t="n">
        <f aca="false">H812-H811</f>
        <v>80</v>
      </c>
      <c r="I813" s="0" t="n">
        <f aca="false">I812-I811</f>
        <v>482.474652711422</v>
      </c>
      <c r="J813" s="0" t="n">
        <f aca="false">J812-J811</f>
        <v>1344.61967734799</v>
      </c>
    </row>
    <row r="815" customFormat="false" ht="60" hidden="false" customHeight="false" outlineLevel="0" collapsed="false">
      <c r="A815" s="21" t="s">
        <v>63</v>
      </c>
      <c r="B815" s="21" t="s">
        <v>92</v>
      </c>
      <c r="C815" s="21" t="s">
        <v>93</v>
      </c>
      <c r="D815" s="94" t="str">
        <f aca="false">FoodDB!$C$1</f>
        <v>Fat
(g)</v>
      </c>
      <c r="E815" s="94" t="str">
        <f aca="false">FoodDB!$D$1</f>
        <v>Carbs
(g)</v>
      </c>
      <c r="F815" s="94" t="str">
        <f aca="false">FoodDB!$E$1</f>
        <v>Protein
(g)</v>
      </c>
      <c r="G815" s="94" t="str">
        <f aca="false">FoodDB!$F$1</f>
        <v>Fat
(Cal)</v>
      </c>
      <c r="H815" s="94" t="str">
        <f aca="false">FoodDB!$G$1</f>
        <v>Carb
(Cal)</v>
      </c>
      <c r="I815" s="94" t="str">
        <f aca="false">FoodDB!$H$1</f>
        <v>Protein
(Cal)</v>
      </c>
      <c r="J815" s="94" t="str">
        <f aca="false">FoodDB!$I$1</f>
        <v>Total
Calories</v>
      </c>
      <c r="K815" s="94"/>
      <c r="L815" s="94" t="s">
        <v>109</v>
      </c>
      <c r="M815" s="94" t="s">
        <v>110</v>
      </c>
      <c r="N815" s="94" t="s">
        <v>111</v>
      </c>
      <c r="O815" s="94" t="s">
        <v>112</v>
      </c>
      <c r="P815" s="94" t="s">
        <v>117</v>
      </c>
      <c r="Q815" s="94" t="s">
        <v>118</v>
      </c>
      <c r="R815" s="94" t="s">
        <v>119</v>
      </c>
      <c r="S815" s="94" t="s">
        <v>120</v>
      </c>
    </row>
    <row r="816" customFormat="false" ht="15" hidden="false" customHeight="false" outlineLevel="0" collapsed="false">
      <c r="A816" s="95" t="n">
        <f aca="false">A804+1</f>
        <v>43062</v>
      </c>
      <c r="B816" s="96" t="s">
        <v>107</v>
      </c>
      <c r="C816" s="97" t="n">
        <v>0</v>
      </c>
      <c r="D816" s="0" t="n">
        <f aca="false">$C816*VLOOKUP($B816,FoodDB!$A$2:$I$1010,3,0)</f>
        <v>0</v>
      </c>
      <c r="E816" s="0" t="n">
        <f aca="false">$C816*VLOOKUP($B816,FoodDB!$A$2:$I$1010,4,0)</f>
        <v>0</v>
      </c>
      <c r="F816" s="0" t="n">
        <f aca="false">$C816*VLOOKUP($B816,FoodDB!$A$2:$I$1010,5,0)</f>
        <v>0</v>
      </c>
      <c r="G816" s="0" t="n">
        <f aca="false">$C816*VLOOKUP($B816,FoodDB!$A$2:$I$1010,6,0)</f>
        <v>0</v>
      </c>
      <c r="H816" s="0" t="n">
        <f aca="false">$C816*VLOOKUP($B816,FoodDB!$A$2:$I$1010,7,0)</f>
        <v>0</v>
      </c>
      <c r="I816" s="0" t="n">
        <f aca="false">$C816*VLOOKUP($B816,FoodDB!$A$2:$I$1010,8,0)</f>
        <v>0</v>
      </c>
      <c r="J816" s="0" t="n">
        <f aca="false">$C816*VLOOKUP($B816,FoodDB!$A$2:$I$1010,9,0)</f>
        <v>0</v>
      </c>
      <c r="L816" s="0" t="n">
        <f aca="false">SUM(G816:G822)</f>
        <v>0</v>
      </c>
      <c r="M816" s="0" t="n">
        <f aca="false">SUM(H816:H822)</f>
        <v>0</v>
      </c>
      <c r="N816" s="0" t="n">
        <f aca="false">SUM(I816:I822)</f>
        <v>0</v>
      </c>
      <c r="O816" s="0" t="n">
        <f aca="false">SUM(L816:N816)</f>
        <v>0</v>
      </c>
      <c r="P816" s="100" t="n">
        <f aca="false">VLOOKUP($A816,LossChart!$A$3:$AB$105,14,0)-L816</f>
        <v>786.852182436859</v>
      </c>
      <c r="Q816" s="100" t="n">
        <f aca="false">VLOOKUP($A816,LossChart!$A$3:$AB$105,15,0)-M816</f>
        <v>80</v>
      </c>
      <c r="R816" s="100" t="n">
        <f aca="false">VLOOKUP($A816,LossChart!$A$3:$AB$105,16,0)-N816</f>
        <v>482.474652711422</v>
      </c>
      <c r="S816" s="100" t="n">
        <f aca="false">VLOOKUP($A816,LossChart!$A$3:$AB$105,17,0)-O816</f>
        <v>1349.32683514828</v>
      </c>
    </row>
    <row r="817" customFormat="false" ht="15" hidden="false" customHeight="false" outlineLevel="0" collapsed="false">
      <c r="B817" s="96" t="s">
        <v>107</v>
      </c>
      <c r="C817" s="97" t="n">
        <v>0</v>
      </c>
      <c r="D817" s="0" t="n">
        <f aca="false">$C817*VLOOKUP($B817,FoodDB!$A$2:$I$1010,3,0)</f>
        <v>0</v>
      </c>
      <c r="E817" s="0" t="n">
        <f aca="false">$C817*VLOOKUP($B817,FoodDB!$A$2:$I$1010,4,0)</f>
        <v>0</v>
      </c>
      <c r="F817" s="0" t="n">
        <f aca="false">$C817*VLOOKUP($B817,FoodDB!$A$2:$I$1010,5,0)</f>
        <v>0</v>
      </c>
      <c r="G817" s="0" t="n">
        <f aca="false">$C817*VLOOKUP($B817,FoodDB!$A$2:$I$1010,6,0)</f>
        <v>0</v>
      </c>
      <c r="H817" s="0" t="n">
        <f aca="false">$C817*VLOOKUP($B817,FoodDB!$A$2:$I$1010,7,0)</f>
        <v>0</v>
      </c>
      <c r="I817" s="0" t="n">
        <f aca="false">$C817*VLOOKUP($B817,FoodDB!$A$2:$I$1010,8,0)</f>
        <v>0</v>
      </c>
      <c r="J817" s="0" t="n">
        <f aca="false">$C817*VLOOKUP($B817,FoodDB!$A$2:$I$1010,9,0)</f>
        <v>0</v>
      </c>
    </row>
    <row r="818" customFormat="false" ht="15" hidden="false" customHeight="false" outlineLevel="0" collapsed="false">
      <c r="B818" s="96" t="s">
        <v>107</v>
      </c>
      <c r="C818" s="97" t="n">
        <v>0</v>
      </c>
      <c r="D818" s="0" t="n">
        <f aca="false">$C818*VLOOKUP($B818,FoodDB!$A$2:$I$1010,3,0)</f>
        <v>0</v>
      </c>
      <c r="E818" s="0" t="n">
        <f aca="false">$C818*VLOOKUP($B818,FoodDB!$A$2:$I$1010,4,0)</f>
        <v>0</v>
      </c>
      <c r="F818" s="0" t="n">
        <f aca="false">$C818*VLOOKUP($B818,FoodDB!$A$2:$I$1010,5,0)</f>
        <v>0</v>
      </c>
      <c r="G818" s="0" t="n">
        <f aca="false">$C818*VLOOKUP($B818,FoodDB!$A$2:$I$1010,6,0)</f>
        <v>0</v>
      </c>
      <c r="H818" s="0" t="n">
        <f aca="false">$C818*VLOOKUP($B818,FoodDB!$A$2:$I$1010,7,0)</f>
        <v>0</v>
      </c>
      <c r="I818" s="0" t="n">
        <f aca="false">$C818*VLOOKUP($B818,FoodDB!$A$2:$I$1010,8,0)</f>
        <v>0</v>
      </c>
      <c r="J818" s="0" t="n">
        <f aca="false">$C818*VLOOKUP($B818,FoodDB!$A$2:$I$1010,9,0)</f>
        <v>0</v>
      </c>
    </row>
    <row r="819" customFormat="false" ht="15" hidden="false" customHeight="false" outlineLevel="0" collapsed="false">
      <c r="B819" s="96" t="s">
        <v>107</v>
      </c>
      <c r="C819" s="97" t="n">
        <v>0</v>
      </c>
      <c r="D819" s="0" t="n">
        <f aca="false">$C819*VLOOKUP($B819,FoodDB!$A$2:$I$1010,3,0)</f>
        <v>0</v>
      </c>
      <c r="E819" s="0" t="n">
        <f aca="false">$C819*VLOOKUP($B819,FoodDB!$A$2:$I$1010,4,0)</f>
        <v>0</v>
      </c>
      <c r="F819" s="0" t="n">
        <f aca="false">$C819*VLOOKUP($B819,FoodDB!$A$2:$I$1010,5,0)</f>
        <v>0</v>
      </c>
      <c r="G819" s="0" t="n">
        <f aca="false">$C819*VLOOKUP($B819,FoodDB!$A$2:$I$1010,6,0)</f>
        <v>0</v>
      </c>
      <c r="H819" s="0" t="n">
        <f aca="false">$C819*VLOOKUP($B819,FoodDB!$A$2:$I$1010,7,0)</f>
        <v>0</v>
      </c>
      <c r="I819" s="0" t="n">
        <f aca="false">$C819*VLOOKUP($B819,FoodDB!$A$2:$I$1010,8,0)</f>
        <v>0</v>
      </c>
      <c r="J819" s="0" t="n">
        <f aca="false">$C819*VLOOKUP($B819,FoodDB!$A$2:$I$1010,9,0)</f>
        <v>0</v>
      </c>
    </row>
    <row r="820" customFormat="false" ht="15" hidden="false" customHeight="false" outlineLevel="0" collapsed="false">
      <c r="B820" s="96" t="s">
        <v>107</v>
      </c>
      <c r="C820" s="97" t="n">
        <v>0</v>
      </c>
      <c r="D820" s="0" t="n">
        <f aca="false">$C820*VLOOKUP($B820,FoodDB!$A$2:$I$1010,3,0)</f>
        <v>0</v>
      </c>
      <c r="E820" s="0" t="n">
        <f aca="false">$C820*VLOOKUP($B820,FoodDB!$A$2:$I$1010,4,0)</f>
        <v>0</v>
      </c>
      <c r="F820" s="0" t="n">
        <f aca="false">$C820*VLOOKUP($B820,FoodDB!$A$2:$I$1010,5,0)</f>
        <v>0</v>
      </c>
      <c r="G820" s="0" t="n">
        <f aca="false">$C820*VLOOKUP($B820,FoodDB!$A$2:$I$1010,6,0)</f>
        <v>0</v>
      </c>
      <c r="H820" s="0" t="n">
        <f aca="false">$C820*VLOOKUP($B820,FoodDB!$A$2:$I$1010,7,0)</f>
        <v>0</v>
      </c>
      <c r="I820" s="0" t="n">
        <f aca="false">$C820*VLOOKUP($B820,FoodDB!$A$2:$I$1010,8,0)</f>
        <v>0</v>
      </c>
      <c r="J820" s="0" t="n">
        <f aca="false">$C820*VLOOKUP($B820,FoodDB!$A$2:$I$1010,9,0)</f>
        <v>0</v>
      </c>
    </row>
    <row r="821" customFormat="false" ht="15" hidden="false" customHeight="false" outlineLevel="0" collapsed="false">
      <c r="B821" s="96" t="s">
        <v>107</v>
      </c>
      <c r="C821" s="97" t="n">
        <v>0</v>
      </c>
      <c r="D821" s="0" t="n">
        <f aca="false">$C821*VLOOKUP($B821,FoodDB!$A$2:$I$1010,3,0)</f>
        <v>0</v>
      </c>
      <c r="E821" s="0" t="n">
        <f aca="false">$C821*VLOOKUP($B821,FoodDB!$A$2:$I$1010,4,0)</f>
        <v>0</v>
      </c>
      <c r="F821" s="0" t="n">
        <f aca="false">$C821*VLOOKUP($B821,FoodDB!$A$2:$I$1010,5,0)</f>
        <v>0</v>
      </c>
      <c r="G821" s="0" t="n">
        <f aca="false">$C821*VLOOKUP($B821,FoodDB!$A$2:$I$1010,6,0)</f>
        <v>0</v>
      </c>
      <c r="H821" s="0" t="n">
        <f aca="false">$C821*VLOOKUP($B821,FoodDB!$A$2:$I$1010,7,0)</f>
        <v>0</v>
      </c>
      <c r="I821" s="0" t="n">
        <f aca="false">$C821*VLOOKUP($B821,FoodDB!$A$2:$I$1010,8,0)</f>
        <v>0</v>
      </c>
      <c r="J821" s="0" t="n">
        <f aca="false">$C821*VLOOKUP($B821,FoodDB!$A$2:$I$1010,9,0)</f>
        <v>0</v>
      </c>
    </row>
    <row r="822" customFormat="false" ht="15" hidden="false" customHeight="false" outlineLevel="0" collapsed="false">
      <c r="B822" s="96" t="s">
        <v>107</v>
      </c>
      <c r="C822" s="97" t="n">
        <v>0</v>
      </c>
      <c r="D822" s="0" t="n">
        <f aca="false">$C822*VLOOKUP($B822,FoodDB!$A$2:$I$1010,3,0)</f>
        <v>0</v>
      </c>
      <c r="E822" s="0" t="n">
        <f aca="false">$C822*VLOOKUP($B822,FoodDB!$A$2:$I$1010,4,0)</f>
        <v>0</v>
      </c>
      <c r="F822" s="0" t="n">
        <f aca="false">$C822*VLOOKUP($B822,FoodDB!$A$2:$I$1010,5,0)</f>
        <v>0</v>
      </c>
      <c r="G822" s="0" t="n">
        <f aca="false">$C822*VLOOKUP($B822,FoodDB!$A$2:$I$1010,6,0)</f>
        <v>0</v>
      </c>
      <c r="H822" s="0" t="n">
        <f aca="false">$C822*VLOOKUP($B822,FoodDB!$A$2:$I$1010,7,0)</f>
        <v>0</v>
      </c>
      <c r="I822" s="0" t="n">
        <f aca="false">$C822*VLOOKUP($B822,FoodDB!$A$2:$I$1010,8,0)</f>
        <v>0</v>
      </c>
      <c r="J822" s="0" t="n">
        <f aca="false">$C822*VLOOKUP($B822,FoodDB!$A$2:$I$1010,9,0)</f>
        <v>0</v>
      </c>
    </row>
    <row r="823" customFormat="false" ht="15" hidden="false" customHeight="false" outlineLevel="0" collapsed="false">
      <c r="A823" s="0" t="s">
        <v>97</v>
      </c>
      <c r="G823" s="0" t="n">
        <f aca="false">SUM(G816:G822)</f>
        <v>0</v>
      </c>
      <c r="H823" s="0" t="n">
        <f aca="false">SUM(H816:H822)</f>
        <v>0</v>
      </c>
      <c r="I823" s="0" t="n">
        <f aca="false">SUM(I816:I822)</f>
        <v>0</v>
      </c>
      <c r="J823" s="0" t="n">
        <f aca="false">SUM(G823:I823)</f>
        <v>0</v>
      </c>
    </row>
    <row r="824" customFormat="false" ht="15" hidden="false" customHeight="false" outlineLevel="0" collapsed="false">
      <c r="A824" s="0" t="s">
        <v>101</v>
      </c>
      <c r="B824" s="0" t="s">
        <v>102</v>
      </c>
      <c r="E824" s="100"/>
      <c r="F824" s="100"/>
      <c r="G824" s="100" t="n">
        <f aca="false">VLOOKUP($A816,LossChart!$A$3:$AB$105,14,0)</f>
        <v>786.852182436859</v>
      </c>
      <c r="H824" s="100" t="n">
        <f aca="false">VLOOKUP($A816,LossChart!$A$3:$AB$105,15,0)</f>
        <v>80</v>
      </c>
      <c r="I824" s="100" t="n">
        <f aca="false">VLOOKUP($A816,LossChart!$A$3:$AB$105,16,0)</f>
        <v>482.474652711422</v>
      </c>
      <c r="J824" s="100" t="n">
        <f aca="false">VLOOKUP($A816,LossChart!$A$3:$AB$105,17,0)</f>
        <v>1349.32683514828</v>
      </c>
      <c r="K824" s="100"/>
    </row>
    <row r="825" customFormat="false" ht="15" hidden="false" customHeight="false" outlineLevel="0" collapsed="false">
      <c r="A825" s="0" t="s">
        <v>103</v>
      </c>
      <c r="G825" s="0" t="n">
        <f aca="false">G824-G823</f>
        <v>786.852182436859</v>
      </c>
      <c r="H825" s="0" t="n">
        <f aca="false">H824-H823</f>
        <v>80</v>
      </c>
      <c r="I825" s="0" t="n">
        <f aca="false">I824-I823</f>
        <v>482.474652711422</v>
      </c>
      <c r="J825" s="0" t="n">
        <f aca="false">J824-J823</f>
        <v>1349.32683514828</v>
      </c>
    </row>
    <row r="827" customFormat="false" ht="60" hidden="false" customHeight="false" outlineLevel="0" collapsed="false">
      <c r="A827" s="21" t="s">
        <v>63</v>
      </c>
      <c r="B827" s="21" t="s">
        <v>92</v>
      </c>
      <c r="C827" s="21" t="s">
        <v>93</v>
      </c>
      <c r="D827" s="94" t="str">
        <f aca="false">FoodDB!$C$1</f>
        <v>Fat
(g)</v>
      </c>
      <c r="E827" s="94" t="str">
        <f aca="false">FoodDB!$D$1</f>
        <v>Carbs
(g)</v>
      </c>
      <c r="F827" s="94" t="str">
        <f aca="false">FoodDB!$E$1</f>
        <v>Protein
(g)</v>
      </c>
      <c r="G827" s="94" t="str">
        <f aca="false">FoodDB!$F$1</f>
        <v>Fat
(Cal)</v>
      </c>
      <c r="H827" s="94" t="str">
        <f aca="false">FoodDB!$G$1</f>
        <v>Carb
(Cal)</v>
      </c>
      <c r="I827" s="94" t="str">
        <f aca="false">FoodDB!$H$1</f>
        <v>Protein
(Cal)</v>
      </c>
      <c r="J827" s="94" t="str">
        <f aca="false">FoodDB!$I$1</f>
        <v>Total
Calories</v>
      </c>
      <c r="K827" s="94"/>
      <c r="L827" s="94" t="s">
        <v>109</v>
      </c>
      <c r="M827" s="94" t="s">
        <v>110</v>
      </c>
      <c r="N827" s="94" t="s">
        <v>111</v>
      </c>
      <c r="O827" s="94" t="s">
        <v>112</v>
      </c>
      <c r="P827" s="94" t="s">
        <v>117</v>
      </c>
      <c r="Q827" s="94" t="s">
        <v>118</v>
      </c>
      <c r="R827" s="94" t="s">
        <v>119</v>
      </c>
      <c r="S827" s="94" t="s">
        <v>120</v>
      </c>
    </row>
    <row r="828" customFormat="false" ht="15" hidden="false" customHeight="false" outlineLevel="0" collapsed="false">
      <c r="A828" s="95" t="n">
        <f aca="false">A816+1</f>
        <v>43063</v>
      </c>
      <c r="B828" s="96" t="s">
        <v>107</v>
      </c>
      <c r="C828" s="97" t="n">
        <v>0</v>
      </c>
      <c r="D828" s="0" t="n">
        <f aca="false">$C828*VLOOKUP($B828,FoodDB!$A$2:$I$1010,3,0)</f>
        <v>0</v>
      </c>
      <c r="E828" s="0" t="n">
        <f aca="false">$C828*VLOOKUP($B828,FoodDB!$A$2:$I$1010,4,0)</f>
        <v>0</v>
      </c>
      <c r="F828" s="0" t="n">
        <f aca="false">$C828*VLOOKUP($B828,FoodDB!$A$2:$I$1010,5,0)</f>
        <v>0</v>
      </c>
      <c r="G828" s="0" t="n">
        <f aca="false">$C828*VLOOKUP($B828,FoodDB!$A$2:$I$1010,6,0)</f>
        <v>0</v>
      </c>
      <c r="H828" s="0" t="n">
        <f aca="false">$C828*VLOOKUP($B828,FoodDB!$A$2:$I$1010,7,0)</f>
        <v>0</v>
      </c>
      <c r="I828" s="0" t="n">
        <f aca="false">$C828*VLOOKUP($B828,FoodDB!$A$2:$I$1010,8,0)</f>
        <v>0</v>
      </c>
      <c r="J828" s="0" t="n">
        <f aca="false">$C828*VLOOKUP($B828,FoodDB!$A$2:$I$1010,9,0)</f>
        <v>0</v>
      </c>
      <c r="L828" s="0" t="n">
        <f aca="false">SUM(G828:G834)</f>
        <v>0</v>
      </c>
      <c r="M828" s="0" t="n">
        <f aca="false">SUM(H828:H834)</f>
        <v>0</v>
      </c>
      <c r="N828" s="0" t="n">
        <f aca="false">SUM(I828:I834)</f>
        <v>0</v>
      </c>
      <c r="O828" s="0" t="n">
        <f aca="false">SUM(L828:N828)</f>
        <v>0</v>
      </c>
      <c r="P828" s="100" t="n">
        <f aca="false">VLOOKUP($A828,LossChart!$A$3:$AB$105,14,0)-L828</f>
        <v>791.517648268058</v>
      </c>
      <c r="Q828" s="100" t="n">
        <f aca="false">VLOOKUP($A828,LossChart!$A$3:$AB$105,15,0)-M828</f>
        <v>80</v>
      </c>
      <c r="R828" s="100" t="n">
        <f aca="false">VLOOKUP($A828,LossChart!$A$3:$AB$105,16,0)-N828</f>
        <v>482.474652711422</v>
      </c>
      <c r="S828" s="100" t="n">
        <f aca="false">VLOOKUP($A828,LossChart!$A$3:$AB$105,17,0)-O828</f>
        <v>1353.99230097948</v>
      </c>
    </row>
    <row r="829" customFormat="false" ht="15" hidden="false" customHeight="false" outlineLevel="0" collapsed="false">
      <c r="B829" s="96" t="s">
        <v>107</v>
      </c>
      <c r="C829" s="97" t="n">
        <v>0</v>
      </c>
      <c r="D829" s="0" t="n">
        <f aca="false">$C829*VLOOKUP($B829,FoodDB!$A$2:$I$1010,3,0)</f>
        <v>0</v>
      </c>
      <c r="E829" s="0" t="n">
        <f aca="false">$C829*VLOOKUP($B829,FoodDB!$A$2:$I$1010,4,0)</f>
        <v>0</v>
      </c>
      <c r="F829" s="0" t="n">
        <f aca="false">$C829*VLOOKUP($B829,FoodDB!$A$2:$I$1010,5,0)</f>
        <v>0</v>
      </c>
      <c r="G829" s="0" t="n">
        <f aca="false">$C829*VLOOKUP($B829,FoodDB!$A$2:$I$1010,6,0)</f>
        <v>0</v>
      </c>
      <c r="H829" s="0" t="n">
        <f aca="false">$C829*VLOOKUP($B829,FoodDB!$A$2:$I$1010,7,0)</f>
        <v>0</v>
      </c>
      <c r="I829" s="0" t="n">
        <f aca="false">$C829*VLOOKUP($B829,FoodDB!$A$2:$I$1010,8,0)</f>
        <v>0</v>
      </c>
      <c r="J829" s="0" t="n">
        <f aca="false">$C829*VLOOKUP($B829,FoodDB!$A$2:$I$1010,9,0)</f>
        <v>0</v>
      </c>
    </row>
    <row r="830" customFormat="false" ht="15" hidden="false" customHeight="false" outlineLevel="0" collapsed="false">
      <c r="B830" s="96" t="s">
        <v>107</v>
      </c>
      <c r="C830" s="97" t="n">
        <v>0</v>
      </c>
      <c r="D830" s="0" t="n">
        <f aca="false">$C830*VLOOKUP($B830,FoodDB!$A$2:$I$1010,3,0)</f>
        <v>0</v>
      </c>
      <c r="E830" s="0" t="n">
        <f aca="false">$C830*VLOOKUP($B830,FoodDB!$A$2:$I$1010,4,0)</f>
        <v>0</v>
      </c>
      <c r="F830" s="0" t="n">
        <f aca="false">$C830*VLOOKUP($B830,FoodDB!$A$2:$I$1010,5,0)</f>
        <v>0</v>
      </c>
      <c r="G830" s="0" t="n">
        <f aca="false">$C830*VLOOKUP($B830,FoodDB!$A$2:$I$1010,6,0)</f>
        <v>0</v>
      </c>
      <c r="H830" s="0" t="n">
        <f aca="false">$C830*VLOOKUP($B830,FoodDB!$A$2:$I$1010,7,0)</f>
        <v>0</v>
      </c>
      <c r="I830" s="0" t="n">
        <f aca="false">$C830*VLOOKUP($B830,FoodDB!$A$2:$I$1010,8,0)</f>
        <v>0</v>
      </c>
      <c r="J830" s="0" t="n">
        <f aca="false">$C830*VLOOKUP($B830,FoodDB!$A$2:$I$1010,9,0)</f>
        <v>0</v>
      </c>
    </row>
    <row r="831" customFormat="false" ht="15" hidden="false" customHeight="false" outlineLevel="0" collapsed="false">
      <c r="B831" s="96" t="s">
        <v>107</v>
      </c>
      <c r="C831" s="97" t="n">
        <v>0</v>
      </c>
      <c r="D831" s="0" t="n">
        <f aca="false">$C831*VLOOKUP($B831,FoodDB!$A$2:$I$1010,3,0)</f>
        <v>0</v>
      </c>
      <c r="E831" s="0" t="n">
        <f aca="false">$C831*VLOOKUP($B831,FoodDB!$A$2:$I$1010,4,0)</f>
        <v>0</v>
      </c>
      <c r="F831" s="0" t="n">
        <f aca="false">$C831*VLOOKUP($B831,FoodDB!$A$2:$I$1010,5,0)</f>
        <v>0</v>
      </c>
      <c r="G831" s="0" t="n">
        <f aca="false">$C831*VLOOKUP($B831,FoodDB!$A$2:$I$1010,6,0)</f>
        <v>0</v>
      </c>
      <c r="H831" s="0" t="n">
        <f aca="false">$C831*VLOOKUP($B831,FoodDB!$A$2:$I$1010,7,0)</f>
        <v>0</v>
      </c>
      <c r="I831" s="0" t="n">
        <f aca="false">$C831*VLOOKUP($B831,FoodDB!$A$2:$I$1010,8,0)</f>
        <v>0</v>
      </c>
      <c r="J831" s="0" t="n">
        <f aca="false">$C831*VLOOKUP($B831,FoodDB!$A$2:$I$1010,9,0)</f>
        <v>0</v>
      </c>
    </row>
    <row r="832" customFormat="false" ht="15" hidden="false" customHeight="false" outlineLevel="0" collapsed="false">
      <c r="B832" s="96" t="s">
        <v>107</v>
      </c>
      <c r="C832" s="97" t="n">
        <v>0</v>
      </c>
      <c r="D832" s="0" t="n">
        <f aca="false">$C832*VLOOKUP($B832,FoodDB!$A$2:$I$1010,3,0)</f>
        <v>0</v>
      </c>
      <c r="E832" s="0" t="n">
        <f aca="false">$C832*VLOOKUP($B832,FoodDB!$A$2:$I$1010,4,0)</f>
        <v>0</v>
      </c>
      <c r="F832" s="0" t="n">
        <f aca="false">$C832*VLOOKUP($B832,FoodDB!$A$2:$I$1010,5,0)</f>
        <v>0</v>
      </c>
      <c r="G832" s="0" t="n">
        <f aca="false">$C832*VLOOKUP($B832,FoodDB!$A$2:$I$1010,6,0)</f>
        <v>0</v>
      </c>
      <c r="H832" s="0" t="n">
        <f aca="false">$C832*VLOOKUP($B832,FoodDB!$A$2:$I$1010,7,0)</f>
        <v>0</v>
      </c>
      <c r="I832" s="0" t="n">
        <f aca="false">$C832*VLOOKUP($B832,FoodDB!$A$2:$I$1010,8,0)</f>
        <v>0</v>
      </c>
      <c r="J832" s="0" t="n">
        <f aca="false">$C832*VLOOKUP($B832,FoodDB!$A$2:$I$1010,9,0)</f>
        <v>0</v>
      </c>
    </row>
    <row r="833" customFormat="false" ht="15" hidden="false" customHeight="false" outlineLevel="0" collapsed="false">
      <c r="B833" s="96" t="s">
        <v>107</v>
      </c>
      <c r="C833" s="97" t="n">
        <v>0</v>
      </c>
      <c r="D833" s="0" t="n">
        <f aca="false">$C833*VLOOKUP($B833,FoodDB!$A$2:$I$1010,3,0)</f>
        <v>0</v>
      </c>
      <c r="E833" s="0" t="n">
        <f aca="false">$C833*VLOOKUP($B833,FoodDB!$A$2:$I$1010,4,0)</f>
        <v>0</v>
      </c>
      <c r="F833" s="0" t="n">
        <f aca="false">$C833*VLOOKUP($B833,FoodDB!$A$2:$I$1010,5,0)</f>
        <v>0</v>
      </c>
      <c r="G833" s="0" t="n">
        <f aca="false">$C833*VLOOKUP($B833,FoodDB!$A$2:$I$1010,6,0)</f>
        <v>0</v>
      </c>
      <c r="H833" s="0" t="n">
        <f aca="false">$C833*VLOOKUP($B833,FoodDB!$A$2:$I$1010,7,0)</f>
        <v>0</v>
      </c>
      <c r="I833" s="0" t="n">
        <f aca="false">$C833*VLOOKUP($B833,FoodDB!$A$2:$I$1010,8,0)</f>
        <v>0</v>
      </c>
      <c r="J833" s="0" t="n">
        <f aca="false">$C833*VLOOKUP($B833,FoodDB!$A$2:$I$1010,9,0)</f>
        <v>0</v>
      </c>
    </row>
    <row r="834" customFormat="false" ht="15" hidden="false" customHeight="false" outlineLevel="0" collapsed="false">
      <c r="B834" s="96" t="s">
        <v>107</v>
      </c>
      <c r="C834" s="97" t="n">
        <v>0</v>
      </c>
      <c r="D834" s="0" t="n">
        <f aca="false">$C834*VLOOKUP($B834,FoodDB!$A$2:$I$1010,3,0)</f>
        <v>0</v>
      </c>
      <c r="E834" s="0" t="n">
        <f aca="false">$C834*VLOOKUP($B834,FoodDB!$A$2:$I$1010,4,0)</f>
        <v>0</v>
      </c>
      <c r="F834" s="0" t="n">
        <f aca="false">$C834*VLOOKUP($B834,FoodDB!$A$2:$I$1010,5,0)</f>
        <v>0</v>
      </c>
      <c r="G834" s="0" t="n">
        <f aca="false">$C834*VLOOKUP($B834,FoodDB!$A$2:$I$1010,6,0)</f>
        <v>0</v>
      </c>
      <c r="H834" s="0" t="n">
        <f aca="false">$C834*VLOOKUP($B834,FoodDB!$A$2:$I$1010,7,0)</f>
        <v>0</v>
      </c>
      <c r="I834" s="0" t="n">
        <f aca="false">$C834*VLOOKUP($B834,FoodDB!$A$2:$I$1010,8,0)</f>
        <v>0</v>
      </c>
      <c r="J834" s="0" t="n">
        <f aca="false">$C834*VLOOKUP($B834,FoodDB!$A$2:$I$1010,9,0)</f>
        <v>0</v>
      </c>
    </row>
    <row r="835" customFormat="false" ht="15" hidden="false" customHeight="false" outlineLevel="0" collapsed="false">
      <c r="A835" s="0" t="s">
        <v>97</v>
      </c>
      <c r="G835" s="0" t="n">
        <f aca="false">SUM(G828:G834)</f>
        <v>0</v>
      </c>
      <c r="H835" s="0" t="n">
        <f aca="false">SUM(H828:H834)</f>
        <v>0</v>
      </c>
      <c r="I835" s="0" t="n">
        <f aca="false">SUM(I828:I834)</f>
        <v>0</v>
      </c>
      <c r="J835" s="0" t="n">
        <f aca="false">SUM(G835:I835)</f>
        <v>0</v>
      </c>
    </row>
    <row r="836" customFormat="false" ht="15" hidden="false" customHeight="false" outlineLevel="0" collapsed="false">
      <c r="A836" s="0" t="s">
        <v>101</v>
      </c>
      <c r="B836" s="0" t="s">
        <v>102</v>
      </c>
      <c r="E836" s="100"/>
      <c r="F836" s="100"/>
      <c r="G836" s="100" t="n">
        <f aca="false">VLOOKUP($A828,LossChart!$A$3:$AB$105,14,0)</f>
        <v>791.517648268058</v>
      </c>
      <c r="H836" s="100" t="n">
        <f aca="false">VLOOKUP($A828,LossChart!$A$3:$AB$105,15,0)</f>
        <v>80</v>
      </c>
      <c r="I836" s="100" t="n">
        <f aca="false">VLOOKUP($A828,LossChart!$A$3:$AB$105,16,0)</f>
        <v>482.474652711422</v>
      </c>
      <c r="J836" s="100" t="n">
        <f aca="false">VLOOKUP($A828,LossChart!$A$3:$AB$105,17,0)</f>
        <v>1353.99230097948</v>
      </c>
      <c r="K836" s="100"/>
    </row>
    <row r="837" customFormat="false" ht="15" hidden="false" customHeight="false" outlineLevel="0" collapsed="false">
      <c r="A837" s="0" t="s">
        <v>103</v>
      </c>
      <c r="G837" s="0" t="n">
        <f aca="false">G836-G835</f>
        <v>791.517648268058</v>
      </c>
      <c r="H837" s="0" t="n">
        <f aca="false">H836-H835</f>
        <v>80</v>
      </c>
      <c r="I837" s="0" t="n">
        <f aca="false">I836-I835</f>
        <v>482.474652711422</v>
      </c>
      <c r="J837" s="0" t="n">
        <f aca="false">J836-J835</f>
        <v>1353.99230097948</v>
      </c>
    </row>
    <row r="839" customFormat="false" ht="60" hidden="false" customHeight="false" outlineLevel="0" collapsed="false">
      <c r="A839" s="21" t="s">
        <v>63</v>
      </c>
      <c r="B839" s="21" t="s">
        <v>92</v>
      </c>
      <c r="C839" s="21" t="s">
        <v>93</v>
      </c>
      <c r="D839" s="94" t="str">
        <f aca="false">FoodDB!$C$1</f>
        <v>Fat
(g)</v>
      </c>
      <c r="E839" s="94" t="str">
        <f aca="false">FoodDB!$D$1</f>
        <v>Carbs
(g)</v>
      </c>
      <c r="F839" s="94" t="str">
        <f aca="false">FoodDB!$E$1</f>
        <v>Protein
(g)</v>
      </c>
      <c r="G839" s="94" t="str">
        <f aca="false">FoodDB!$F$1</f>
        <v>Fat
(Cal)</v>
      </c>
      <c r="H839" s="94" t="str">
        <f aca="false">FoodDB!$G$1</f>
        <v>Carb
(Cal)</v>
      </c>
      <c r="I839" s="94" t="str">
        <f aca="false">FoodDB!$H$1</f>
        <v>Protein
(Cal)</v>
      </c>
      <c r="J839" s="94" t="str">
        <f aca="false">FoodDB!$I$1</f>
        <v>Total
Calories</v>
      </c>
      <c r="K839" s="94"/>
      <c r="L839" s="94" t="s">
        <v>109</v>
      </c>
      <c r="M839" s="94" t="s">
        <v>110</v>
      </c>
      <c r="N839" s="94" t="s">
        <v>111</v>
      </c>
      <c r="O839" s="94" t="s">
        <v>112</v>
      </c>
      <c r="P839" s="94" t="s">
        <v>117</v>
      </c>
      <c r="Q839" s="94" t="s">
        <v>118</v>
      </c>
      <c r="R839" s="94" t="s">
        <v>119</v>
      </c>
      <c r="S839" s="94" t="s">
        <v>120</v>
      </c>
    </row>
    <row r="840" customFormat="false" ht="15" hidden="false" customHeight="false" outlineLevel="0" collapsed="false">
      <c r="A840" s="95" t="n">
        <f aca="false">A828+1</f>
        <v>43064</v>
      </c>
      <c r="B840" s="96" t="s">
        <v>107</v>
      </c>
      <c r="C840" s="97" t="n">
        <v>0</v>
      </c>
      <c r="D840" s="0" t="n">
        <f aca="false">$C840*VLOOKUP($B840,FoodDB!$A$2:$I$1010,3,0)</f>
        <v>0</v>
      </c>
      <c r="E840" s="0" t="n">
        <f aca="false">$C840*VLOOKUP($B840,FoodDB!$A$2:$I$1010,4,0)</f>
        <v>0</v>
      </c>
      <c r="F840" s="0" t="n">
        <f aca="false">$C840*VLOOKUP($B840,FoodDB!$A$2:$I$1010,5,0)</f>
        <v>0</v>
      </c>
      <c r="G840" s="0" t="n">
        <f aca="false">$C840*VLOOKUP($B840,FoodDB!$A$2:$I$1010,6,0)</f>
        <v>0</v>
      </c>
      <c r="H840" s="0" t="n">
        <f aca="false">$C840*VLOOKUP($B840,FoodDB!$A$2:$I$1010,7,0)</f>
        <v>0</v>
      </c>
      <c r="I840" s="0" t="n">
        <f aca="false">$C840*VLOOKUP($B840,FoodDB!$A$2:$I$1010,8,0)</f>
        <v>0</v>
      </c>
      <c r="J840" s="0" t="n">
        <f aca="false">$C840*VLOOKUP($B840,FoodDB!$A$2:$I$1010,9,0)</f>
        <v>0</v>
      </c>
      <c r="L840" s="0" t="n">
        <f aca="false">SUM(G840:G846)</f>
        <v>0</v>
      </c>
      <c r="M840" s="0" t="n">
        <f aca="false">SUM(H840:H846)</f>
        <v>0</v>
      </c>
      <c r="N840" s="0" t="n">
        <f aca="false">SUM(I840:I846)</f>
        <v>0</v>
      </c>
      <c r="O840" s="0" t="n">
        <f aca="false">SUM(L840:N840)</f>
        <v>0</v>
      </c>
      <c r="P840" s="100" t="n">
        <f aca="false">VLOOKUP($A840,LossChart!$A$3:$AB$105,14,0)-L840</f>
        <v>796.141791401895</v>
      </c>
      <c r="Q840" s="100" t="n">
        <f aca="false">VLOOKUP($A840,LossChart!$A$3:$AB$105,15,0)-M840</f>
        <v>80</v>
      </c>
      <c r="R840" s="100" t="n">
        <f aca="false">VLOOKUP($A840,LossChart!$A$3:$AB$105,16,0)-N840</f>
        <v>482.474652711422</v>
      </c>
      <c r="S840" s="100" t="n">
        <f aca="false">VLOOKUP($A840,LossChart!$A$3:$AB$105,17,0)-O840</f>
        <v>1358.61644411332</v>
      </c>
    </row>
    <row r="841" customFormat="false" ht="15" hidden="false" customHeight="false" outlineLevel="0" collapsed="false">
      <c r="B841" s="96" t="s">
        <v>107</v>
      </c>
      <c r="C841" s="97" t="n">
        <v>0</v>
      </c>
      <c r="D841" s="0" t="n">
        <f aca="false">$C841*VLOOKUP($B841,FoodDB!$A$2:$I$1010,3,0)</f>
        <v>0</v>
      </c>
      <c r="E841" s="0" t="n">
        <f aca="false">$C841*VLOOKUP($B841,FoodDB!$A$2:$I$1010,4,0)</f>
        <v>0</v>
      </c>
      <c r="F841" s="0" t="n">
        <f aca="false">$C841*VLOOKUP($B841,FoodDB!$A$2:$I$1010,5,0)</f>
        <v>0</v>
      </c>
      <c r="G841" s="0" t="n">
        <f aca="false">$C841*VLOOKUP($B841,FoodDB!$A$2:$I$1010,6,0)</f>
        <v>0</v>
      </c>
      <c r="H841" s="0" t="n">
        <f aca="false">$C841*VLOOKUP($B841,FoodDB!$A$2:$I$1010,7,0)</f>
        <v>0</v>
      </c>
      <c r="I841" s="0" t="n">
        <f aca="false">$C841*VLOOKUP($B841,FoodDB!$A$2:$I$1010,8,0)</f>
        <v>0</v>
      </c>
      <c r="J841" s="0" t="n">
        <f aca="false">$C841*VLOOKUP($B841,FoodDB!$A$2:$I$1010,9,0)</f>
        <v>0</v>
      </c>
    </row>
    <row r="842" customFormat="false" ht="15" hidden="false" customHeight="false" outlineLevel="0" collapsed="false">
      <c r="B842" s="96" t="s">
        <v>107</v>
      </c>
      <c r="C842" s="97" t="n">
        <v>0</v>
      </c>
      <c r="D842" s="0" t="n">
        <f aca="false">$C842*VLOOKUP($B842,FoodDB!$A$2:$I$1010,3,0)</f>
        <v>0</v>
      </c>
      <c r="E842" s="0" t="n">
        <f aca="false">$C842*VLOOKUP($B842,FoodDB!$A$2:$I$1010,4,0)</f>
        <v>0</v>
      </c>
      <c r="F842" s="0" t="n">
        <f aca="false">$C842*VLOOKUP($B842,FoodDB!$A$2:$I$1010,5,0)</f>
        <v>0</v>
      </c>
      <c r="G842" s="0" t="n">
        <f aca="false">$C842*VLOOKUP($B842,FoodDB!$A$2:$I$1010,6,0)</f>
        <v>0</v>
      </c>
      <c r="H842" s="0" t="n">
        <f aca="false">$C842*VLOOKUP($B842,FoodDB!$A$2:$I$1010,7,0)</f>
        <v>0</v>
      </c>
      <c r="I842" s="0" t="n">
        <f aca="false">$C842*VLOOKUP($B842,FoodDB!$A$2:$I$1010,8,0)</f>
        <v>0</v>
      </c>
      <c r="J842" s="0" t="n">
        <f aca="false">$C842*VLOOKUP($B842,FoodDB!$A$2:$I$1010,9,0)</f>
        <v>0</v>
      </c>
    </row>
    <row r="843" customFormat="false" ht="15" hidden="false" customHeight="false" outlineLevel="0" collapsed="false">
      <c r="B843" s="96" t="s">
        <v>107</v>
      </c>
      <c r="C843" s="97" t="n">
        <v>0</v>
      </c>
      <c r="D843" s="0" t="n">
        <f aca="false">$C843*VLOOKUP($B843,FoodDB!$A$2:$I$1010,3,0)</f>
        <v>0</v>
      </c>
      <c r="E843" s="0" t="n">
        <f aca="false">$C843*VLOOKUP($B843,FoodDB!$A$2:$I$1010,4,0)</f>
        <v>0</v>
      </c>
      <c r="F843" s="0" t="n">
        <f aca="false">$C843*VLOOKUP($B843,FoodDB!$A$2:$I$1010,5,0)</f>
        <v>0</v>
      </c>
      <c r="G843" s="0" t="n">
        <f aca="false">$C843*VLOOKUP($B843,FoodDB!$A$2:$I$1010,6,0)</f>
        <v>0</v>
      </c>
      <c r="H843" s="0" t="n">
        <f aca="false">$C843*VLOOKUP($B843,FoodDB!$A$2:$I$1010,7,0)</f>
        <v>0</v>
      </c>
      <c r="I843" s="0" t="n">
        <f aca="false">$C843*VLOOKUP($B843,FoodDB!$A$2:$I$1010,8,0)</f>
        <v>0</v>
      </c>
      <c r="J843" s="0" t="n">
        <f aca="false">$C843*VLOOKUP($B843,FoodDB!$A$2:$I$1010,9,0)</f>
        <v>0</v>
      </c>
    </row>
    <row r="844" customFormat="false" ht="15" hidden="false" customHeight="false" outlineLevel="0" collapsed="false">
      <c r="B844" s="96" t="s">
        <v>107</v>
      </c>
      <c r="C844" s="97" t="n">
        <v>0</v>
      </c>
      <c r="D844" s="0" t="n">
        <f aca="false">$C844*VLOOKUP($B844,FoodDB!$A$2:$I$1010,3,0)</f>
        <v>0</v>
      </c>
      <c r="E844" s="0" t="n">
        <f aca="false">$C844*VLOOKUP($B844,FoodDB!$A$2:$I$1010,4,0)</f>
        <v>0</v>
      </c>
      <c r="F844" s="0" t="n">
        <f aca="false">$C844*VLOOKUP($B844,FoodDB!$A$2:$I$1010,5,0)</f>
        <v>0</v>
      </c>
      <c r="G844" s="0" t="n">
        <f aca="false">$C844*VLOOKUP($B844,FoodDB!$A$2:$I$1010,6,0)</f>
        <v>0</v>
      </c>
      <c r="H844" s="0" t="n">
        <f aca="false">$C844*VLOOKUP($B844,FoodDB!$A$2:$I$1010,7,0)</f>
        <v>0</v>
      </c>
      <c r="I844" s="0" t="n">
        <f aca="false">$C844*VLOOKUP($B844,FoodDB!$A$2:$I$1010,8,0)</f>
        <v>0</v>
      </c>
      <c r="J844" s="0" t="n">
        <f aca="false">$C844*VLOOKUP($B844,FoodDB!$A$2:$I$1010,9,0)</f>
        <v>0</v>
      </c>
    </row>
    <row r="845" customFormat="false" ht="15" hidden="false" customHeight="false" outlineLevel="0" collapsed="false">
      <c r="B845" s="96" t="s">
        <v>107</v>
      </c>
      <c r="C845" s="97" t="n">
        <v>0</v>
      </c>
      <c r="D845" s="0" t="n">
        <f aca="false">$C845*VLOOKUP($B845,FoodDB!$A$2:$I$1010,3,0)</f>
        <v>0</v>
      </c>
      <c r="E845" s="0" t="n">
        <f aca="false">$C845*VLOOKUP($B845,FoodDB!$A$2:$I$1010,4,0)</f>
        <v>0</v>
      </c>
      <c r="F845" s="0" t="n">
        <f aca="false">$C845*VLOOKUP($B845,FoodDB!$A$2:$I$1010,5,0)</f>
        <v>0</v>
      </c>
      <c r="G845" s="0" t="n">
        <f aca="false">$C845*VLOOKUP($B845,FoodDB!$A$2:$I$1010,6,0)</f>
        <v>0</v>
      </c>
      <c r="H845" s="0" t="n">
        <f aca="false">$C845*VLOOKUP($B845,FoodDB!$A$2:$I$1010,7,0)</f>
        <v>0</v>
      </c>
      <c r="I845" s="0" t="n">
        <f aca="false">$C845*VLOOKUP($B845,FoodDB!$A$2:$I$1010,8,0)</f>
        <v>0</v>
      </c>
      <c r="J845" s="0" t="n">
        <f aca="false">$C845*VLOOKUP($B845,FoodDB!$A$2:$I$1010,9,0)</f>
        <v>0</v>
      </c>
    </row>
    <row r="846" customFormat="false" ht="15" hidden="false" customHeight="false" outlineLevel="0" collapsed="false">
      <c r="B846" s="96" t="s">
        <v>107</v>
      </c>
      <c r="C846" s="97" t="n">
        <v>0</v>
      </c>
      <c r="D846" s="0" t="n">
        <f aca="false">$C846*VLOOKUP($B846,FoodDB!$A$2:$I$1010,3,0)</f>
        <v>0</v>
      </c>
      <c r="E846" s="0" t="n">
        <f aca="false">$C846*VLOOKUP($B846,FoodDB!$A$2:$I$1010,4,0)</f>
        <v>0</v>
      </c>
      <c r="F846" s="0" t="n">
        <f aca="false">$C846*VLOOKUP($B846,FoodDB!$A$2:$I$1010,5,0)</f>
        <v>0</v>
      </c>
      <c r="G846" s="0" t="n">
        <f aca="false">$C846*VLOOKUP($B846,FoodDB!$A$2:$I$1010,6,0)</f>
        <v>0</v>
      </c>
      <c r="H846" s="0" t="n">
        <f aca="false">$C846*VLOOKUP($B846,FoodDB!$A$2:$I$1010,7,0)</f>
        <v>0</v>
      </c>
      <c r="I846" s="0" t="n">
        <f aca="false">$C846*VLOOKUP($B846,FoodDB!$A$2:$I$1010,8,0)</f>
        <v>0</v>
      </c>
      <c r="J846" s="0" t="n">
        <f aca="false">$C846*VLOOKUP($B846,FoodDB!$A$2:$I$1010,9,0)</f>
        <v>0</v>
      </c>
    </row>
    <row r="847" customFormat="false" ht="15" hidden="false" customHeight="false" outlineLevel="0" collapsed="false">
      <c r="A847" s="0" t="s">
        <v>97</v>
      </c>
      <c r="G847" s="0" t="n">
        <f aca="false">SUM(G840:G846)</f>
        <v>0</v>
      </c>
      <c r="H847" s="0" t="n">
        <f aca="false">SUM(H840:H846)</f>
        <v>0</v>
      </c>
      <c r="I847" s="0" t="n">
        <f aca="false">SUM(I840:I846)</f>
        <v>0</v>
      </c>
      <c r="J847" s="0" t="n">
        <f aca="false">SUM(G847:I847)</f>
        <v>0</v>
      </c>
    </row>
    <row r="848" customFormat="false" ht="15" hidden="false" customHeight="false" outlineLevel="0" collapsed="false">
      <c r="A848" s="0" t="s">
        <v>101</v>
      </c>
      <c r="B848" s="0" t="s">
        <v>102</v>
      </c>
      <c r="E848" s="100"/>
      <c r="F848" s="100"/>
      <c r="G848" s="100" t="n">
        <f aca="false">VLOOKUP($A840,LossChart!$A$3:$AB$105,14,0)</f>
        <v>796.141791401895</v>
      </c>
      <c r="H848" s="100" t="n">
        <f aca="false">VLOOKUP($A840,LossChart!$A$3:$AB$105,15,0)</f>
        <v>80</v>
      </c>
      <c r="I848" s="100" t="n">
        <f aca="false">VLOOKUP($A840,LossChart!$A$3:$AB$105,16,0)</f>
        <v>482.474652711422</v>
      </c>
      <c r="J848" s="100" t="n">
        <f aca="false">VLOOKUP($A840,LossChart!$A$3:$AB$105,17,0)</f>
        <v>1358.61644411332</v>
      </c>
      <c r="K848" s="100"/>
    </row>
    <row r="849" customFormat="false" ht="15" hidden="false" customHeight="false" outlineLevel="0" collapsed="false">
      <c r="A849" s="0" t="s">
        <v>103</v>
      </c>
      <c r="G849" s="0" t="n">
        <f aca="false">G848-G847</f>
        <v>796.141791401895</v>
      </c>
      <c r="H849" s="0" t="n">
        <f aca="false">H848-H847</f>
        <v>80</v>
      </c>
      <c r="I849" s="0" t="n">
        <f aca="false">I848-I847</f>
        <v>482.474652711422</v>
      </c>
      <c r="J849" s="0" t="n">
        <f aca="false">J848-J847</f>
        <v>1358.61644411332</v>
      </c>
    </row>
    <row r="851" customFormat="false" ht="60" hidden="false" customHeight="false" outlineLevel="0" collapsed="false">
      <c r="A851" s="21" t="s">
        <v>63</v>
      </c>
      <c r="B851" s="21" t="s">
        <v>92</v>
      </c>
      <c r="C851" s="21" t="s">
        <v>93</v>
      </c>
      <c r="D851" s="94" t="str">
        <f aca="false">FoodDB!$C$1</f>
        <v>Fat
(g)</v>
      </c>
      <c r="E851" s="94" t="str">
        <f aca="false">FoodDB!$D$1</f>
        <v>Carbs
(g)</v>
      </c>
      <c r="F851" s="94" t="str">
        <f aca="false">FoodDB!$E$1</f>
        <v>Protein
(g)</v>
      </c>
      <c r="G851" s="94" t="str">
        <f aca="false">FoodDB!$F$1</f>
        <v>Fat
(Cal)</v>
      </c>
      <c r="H851" s="94" t="str">
        <f aca="false">FoodDB!$G$1</f>
        <v>Carb
(Cal)</v>
      </c>
      <c r="I851" s="94" t="str">
        <f aca="false">FoodDB!$H$1</f>
        <v>Protein
(Cal)</v>
      </c>
      <c r="J851" s="94" t="str">
        <f aca="false">FoodDB!$I$1</f>
        <v>Total
Calories</v>
      </c>
      <c r="K851" s="94"/>
      <c r="L851" s="94" t="s">
        <v>109</v>
      </c>
      <c r="M851" s="94" t="s">
        <v>110</v>
      </c>
      <c r="N851" s="94" t="s">
        <v>111</v>
      </c>
      <c r="O851" s="94" t="s">
        <v>112</v>
      </c>
      <c r="P851" s="94" t="s">
        <v>117</v>
      </c>
      <c r="Q851" s="94" t="s">
        <v>118</v>
      </c>
      <c r="R851" s="94" t="s">
        <v>119</v>
      </c>
      <c r="S851" s="94" t="s">
        <v>120</v>
      </c>
    </row>
    <row r="852" customFormat="false" ht="15" hidden="false" customHeight="false" outlineLevel="0" collapsed="false">
      <c r="A852" s="95" t="n">
        <f aca="false">A840+1</f>
        <v>43065</v>
      </c>
      <c r="B852" s="96" t="s">
        <v>107</v>
      </c>
      <c r="C852" s="97" t="n">
        <v>0</v>
      </c>
      <c r="D852" s="0" t="n">
        <f aca="false">$C852*VLOOKUP($B852,FoodDB!$A$2:$I$1010,3,0)</f>
        <v>0</v>
      </c>
      <c r="E852" s="0" t="n">
        <f aca="false">$C852*VLOOKUP($B852,FoodDB!$A$2:$I$1010,4,0)</f>
        <v>0</v>
      </c>
      <c r="F852" s="0" t="n">
        <f aca="false">$C852*VLOOKUP($B852,FoodDB!$A$2:$I$1010,5,0)</f>
        <v>0</v>
      </c>
      <c r="G852" s="0" t="n">
        <f aca="false">$C852*VLOOKUP($B852,FoodDB!$A$2:$I$1010,6,0)</f>
        <v>0</v>
      </c>
      <c r="H852" s="0" t="n">
        <f aca="false">$C852*VLOOKUP($B852,FoodDB!$A$2:$I$1010,7,0)</f>
        <v>0</v>
      </c>
      <c r="I852" s="0" t="n">
        <f aca="false">$C852*VLOOKUP($B852,FoodDB!$A$2:$I$1010,8,0)</f>
        <v>0</v>
      </c>
      <c r="J852" s="0" t="n">
        <f aca="false">$C852*VLOOKUP($B852,FoodDB!$A$2:$I$1010,9,0)</f>
        <v>0</v>
      </c>
      <c r="L852" s="0" t="n">
        <f aca="false">SUM(G852:G858)</f>
        <v>0</v>
      </c>
      <c r="M852" s="0" t="n">
        <f aca="false">SUM(H852:H858)</f>
        <v>0</v>
      </c>
      <c r="N852" s="0" t="n">
        <f aca="false">SUM(I852:I858)</f>
        <v>0</v>
      </c>
      <c r="O852" s="0" t="n">
        <f aca="false">SUM(L852:N852)</f>
        <v>0</v>
      </c>
      <c r="P852" s="100" t="n">
        <f aca="false">VLOOKUP($A852,LossChart!$A$3:$AB$105,14,0)-L852</f>
        <v>800.724977839404</v>
      </c>
      <c r="Q852" s="100" t="n">
        <f aca="false">VLOOKUP($A852,LossChart!$A$3:$AB$105,15,0)-M852</f>
        <v>80</v>
      </c>
      <c r="R852" s="100" t="n">
        <f aca="false">VLOOKUP($A852,LossChart!$A$3:$AB$105,16,0)-N852</f>
        <v>482.474652711422</v>
      </c>
      <c r="S852" s="100" t="n">
        <f aca="false">VLOOKUP($A852,LossChart!$A$3:$AB$105,17,0)-O852</f>
        <v>1363.19963055083</v>
      </c>
    </row>
    <row r="853" customFormat="false" ht="15" hidden="false" customHeight="false" outlineLevel="0" collapsed="false">
      <c r="B853" s="96" t="s">
        <v>107</v>
      </c>
      <c r="C853" s="97" t="n">
        <v>0</v>
      </c>
      <c r="D853" s="0" t="n">
        <f aca="false">$C853*VLOOKUP($B853,FoodDB!$A$2:$I$1010,3,0)</f>
        <v>0</v>
      </c>
      <c r="E853" s="0" t="n">
        <f aca="false">$C853*VLOOKUP($B853,FoodDB!$A$2:$I$1010,4,0)</f>
        <v>0</v>
      </c>
      <c r="F853" s="0" t="n">
        <f aca="false">$C853*VLOOKUP($B853,FoodDB!$A$2:$I$1010,5,0)</f>
        <v>0</v>
      </c>
      <c r="G853" s="0" t="n">
        <f aca="false">$C853*VLOOKUP($B853,FoodDB!$A$2:$I$1010,6,0)</f>
        <v>0</v>
      </c>
      <c r="H853" s="0" t="n">
        <f aca="false">$C853*VLOOKUP($B853,FoodDB!$A$2:$I$1010,7,0)</f>
        <v>0</v>
      </c>
      <c r="I853" s="0" t="n">
        <f aca="false">$C853*VLOOKUP($B853,FoodDB!$A$2:$I$1010,8,0)</f>
        <v>0</v>
      </c>
      <c r="J853" s="0" t="n">
        <f aca="false">$C853*VLOOKUP($B853,FoodDB!$A$2:$I$1010,9,0)</f>
        <v>0</v>
      </c>
    </row>
    <row r="854" customFormat="false" ht="15" hidden="false" customHeight="false" outlineLevel="0" collapsed="false">
      <c r="B854" s="96" t="s">
        <v>107</v>
      </c>
      <c r="C854" s="97" t="n">
        <v>0</v>
      </c>
      <c r="D854" s="0" t="n">
        <f aca="false">$C854*VLOOKUP($B854,FoodDB!$A$2:$I$1010,3,0)</f>
        <v>0</v>
      </c>
      <c r="E854" s="0" t="n">
        <f aca="false">$C854*VLOOKUP($B854,FoodDB!$A$2:$I$1010,4,0)</f>
        <v>0</v>
      </c>
      <c r="F854" s="0" t="n">
        <f aca="false">$C854*VLOOKUP($B854,FoodDB!$A$2:$I$1010,5,0)</f>
        <v>0</v>
      </c>
      <c r="G854" s="0" t="n">
        <f aca="false">$C854*VLOOKUP($B854,FoodDB!$A$2:$I$1010,6,0)</f>
        <v>0</v>
      </c>
      <c r="H854" s="0" t="n">
        <f aca="false">$C854*VLOOKUP($B854,FoodDB!$A$2:$I$1010,7,0)</f>
        <v>0</v>
      </c>
      <c r="I854" s="0" t="n">
        <f aca="false">$C854*VLOOKUP($B854,FoodDB!$A$2:$I$1010,8,0)</f>
        <v>0</v>
      </c>
      <c r="J854" s="0" t="n">
        <f aca="false">$C854*VLOOKUP($B854,FoodDB!$A$2:$I$1010,9,0)</f>
        <v>0</v>
      </c>
    </row>
    <row r="855" customFormat="false" ht="15" hidden="false" customHeight="false" outlineLevel="0" collapsed="false">
      <c r="B855" s="96" t="s">
        <v>107</v>
      </c>
      <c r="C855" s="97" t="n">
        <v>0</v>
      </c>
      <c r="D855" s="0" t="n">
        <f aca="false">$C855*VLOOKUP($B855,FoodDB!$A$2:$I$1010,3,0)</f>
        <v>0</v>
      </c>
      <c r="E855" s="0" t="n">
        <f aca="false">$C855*VLOOKUP($B855,FoodDB!$A$2:$I$1010,4,0)</f>
        <v>0</v>
      </c>
      <c r="F855" s="0" t="n">
        <f aca="false">$C855*VLOOKUP($B855,FoodDB!$A$2:$I$1010,5,0)</f>
        <v>0</v>
      </c>
      <c r="G855" s="0" t="n">
        <f aca="false">$C855*VLOOKUP($B855,FoodDB!$A$2:$I$1010,6,0)</f>
        <v>0</v>
      </c>
      <c r="H855" s="0" t="n">
        <f aca="false">$C855*VLOOKUP($B855,FoodDB!$A$2:$I$1010,7,0)</f>
        <v>0</v>
      </c>
      <c r="I855" s="0" t="n">
        <f aca="false">$C855*VLOOKUP($B855,FoodDB!$A$2:$I$1010,8,0)</f>
        <v>0</v>
      </c>
      <c r="J855" s="0" t="n">
        <f aca="false">$C855*VLOOKUP($B855,FoodDB!$A$2:$I$1010,9,0)</f>
        <v>0</v>
      </c>
    </row>
    <row r="856" customFormat="false" ht="15" hidden="false" customHeight="false" outlineLevel="0" collapsed="false">
      <c r="B856" s="96" t="s">
        <v>107</v>
      </c>
      <c r="C856" s="97" t="n">
        <v>0</v>
      </c>
      <c r="D856" s="0" t="n">
        <f aca="false">$C856*VLOOKUP($B856,FoodDB!$A$2:$I$1010,3,0)</f>
        <v>0</v>
      </c>
      <c r="E856" s="0" t="n">
        <f aca="false">$C856*VLOOKUP($B856,FoodDB!$A$2:$I$1010,4,0)</f>
        <v>0</v>
      </c>
      <c r="F856" s="0" t="n">
        <f aca="false">$C856*VLOOKUP($B856,FoodDB!$A$2:$I$1010,5,0)</f>
        <v>0</v>
      </c>
      <c r="G856" s="0" t="n">
        <f aca="false">$C856*VLOOKUP($B856,FoodDB!$A$2:$I$1010,6,0)</f>
        <v>0</v>
      </c>
      <c r="H856" s="0" t="n">
        <f aca="false">$C856*VLOOKUP($B856,FoodDB!$A$2:$I$1010,7,0)</f>
        <v>0</v>
      </c>
      <c r="I856" s="0" t="n">
        <f aca="false">$C856*VLOOKUP($B856,FoodDB!$A$2:$I$1010,8,0)</f>
        <v>0</v>
      </c>
      <c r="J856" s="0" t="n">
        <f aca="false">$C856*VLOOKUP($B856,FoodDB!$A$2:$I$1010,9,0)</f>
        <v>0</v>
      </c>
    </row>
    <row r="857" customFormat="false" ht="15" hidden="false" customHeight="false" outlineLevel="0" collapsed="false">
      <c r="B857" s="96" t="s">
        <v>107</v>
      </c>
      <c r="C857" s="97" t="n">
        <v>0</v>
      </c>
      <c r="D857" s="0" t="n">
        <f aca="false">$C857*VLOOKUP($B857,FoodDB!$A$2:$I$1010,3,0)</f>
        <v>0</v>
      </c>
      <c r="E857" s="0" t="n">
        <f aca="false">$C857*VLOOKUP($B857,FoodDB!$A$2:$I$1010,4,0)</f>
        <v>0</v>
      </c>
      <c r="F857" s="0" t="n">
        <f aca="false">$C857*VLOOKUP($B857,FoodDB!$A$2:$I$1010,5,0)</f>
        <v>0</v>
      </c>
      <c r="G857" s="0" t="n">
        <f aca="false">$C857*VLOOKUP($B857,FoodDB!$A$2:$I$1010,6,0)</f>
        <v>0</v>
      </c>
      <c r="H857" s="0" t="n">
        <f aca="false">$C857*VLOOKUP($B857,FoodDB!$A$2:$I$1010,7,0)</f>
        <v>0</v>
      </c>
      <c r="I857" s="0" t="n">
        <f aca="false">$C857*VLOOKUP($B857,FoodDB!$A$2:$I$1010,8,0)</f>
        <v>0</v>
      </c>
      <c r="J857" s="0" t="n">
        <f aca="false">$C857*VLOOKUP($B857,FoodDB!$A$2:$I$1010,9,0)</f>
        <v>0</v>
      </c>
    </row>
    <row r="858" customFormat="false" ht="15" hidden="false" customHeight="false" outlineLevel="0" collapsed="false">
      <c r="B858" s="96" t="s">
        <v>107</v>
      </c>
      <c r="C858" s="97" t="n">
        <v>0</v>
      </c>
      <c r="D858" s="0" t="n">
        <f aca="false">$C858*VLOOKUP($B858,FoodDB!$A$2:$I$1010,3,0)</f>
        <v>0</v>
      </c>
      <c r="E858" s="0" t="n">
        <f aca="false">$C858*VLOOKUP($B858,FoodDB!$A$2:$I$1010,4,0)</f>
        <v>0</v>
      </c>
      <c r="F858" s="0" t="n">
        <f aca="false">$C858*VLOOKUP($B858,FoodDB!$A$2:$I$1010,5,0)</f>
        <v>0</v>
      </c>
      <c r="G858" s="0" t="n">
        <f aca="false">$C858*VLOOKUP($B858,FoodDB!$A$2:$I$1010,6,0)</f>
        <v>0</v>
      </c>
      <c r="H858" s="0" t="n">
        <f aca="false">$C858*VLOOKUP($B858,FoodDB!$A$2:$I$1010,7,0)</f>
        <v>0</v>
      </c>
      <c r="I858" s="0" t="n">
        <f aca="false">$C858*VLOOKUP($B858,FoodDB!$A$2:$I$1010,8,0)</f>
        <v>0</v>
      </c>
      <c r="J858" s="0" t="n">
        <f aca="false">$C858*VLOOKUP($B858,FoodDB!$A$2:$I$1010,9,0)</f>
        <v>0</v>
      </c>
    </row>
    <row r="859" customFormat="false" ht="15" hidden="false" customHeight="false" outlineLevel="0" collapsed="false">
      <c r="A859" s="0" t="s">
        <v>97</v>
      </c>
      <c r="G859" s="0" t="n">
        <f aca="false">SUM(G852:G858)</f>
        <v>0</v>
      </c>
      <c r="H859" s="0" t="n">
        <f aca="false">SUM(H852:H858)</f>
        <v>0</v>
      </c>
      <c r="I859" s="0" t="n">
        <f aca="false">SUM(I852:I858)</f>
        <v>0</v>
      </c>
      <c r="J859" s="0" t="n">
        <f aca="false">SUM(G859:I859)</f>
        <v>0</v>
      </c>
    </row>
    <row r="860" customFormat="false" ht="15" hidden="false" customHeight="false" outlineLevel="0" collapsed="false">
      <c r="A860" s="0" t="s">
        <v>101</v>
      </c>
      <c r="B860" s="0" t="s">
        <v>102</v>
      </c>
      <c r="E860" s="100"/>
      <c r="F860" s="100"/>
      <c r="G860" s="100" t="n">
        <f aca="false">VLOOKUP($A852,LossChart!$A$3:$AB$105,14,0)</f>
        <v>800.724977839404</v>
      </c>
      <c r="H860" s="100" t="n">
        <f aca="false">VLOOKUP($A852,LossChart!$A$3:$AB$105,15,0)</f>
        <v>80</v>
      </c>
      <c r="I860" s="100" t="n">
        <f aca="false">VLOOKUP($A852,LossChart!$A$3:$AB$105,16,0)</f>
        <v>482.474652711422</v>
      </c>
      <c r="J860" s="100" t="n">
        <f aca="false">VLOOKUP($A852,LossChart!$A$3:$AB$105,17,0)</f>
        <v>1363.19963055083</v>
      </c>
      <c r="K860" s="100"/>
    </row>
    <row r="861" customFormat="false" ht="15" hidden="false" customHeight="false" outlineLevel="0" collapsed="false">
      <c r="A861" s="0" t="s">
        <v>103</v>
      </c>
      <c r="G861" s="0" t="n">
        <f aca="false">G860-G859</f>
        <v>800.724977839404</v>
      </c>
      <c r="H861" s="0" t="n">
        <f aca="false">H860-H859</f>
        <v>80</v>
      </c>
      <c r="I861" s="0" t="n">
        <f aca="false">I860-I859</f>
        <v>482.474652711422</v>
      </c>
      <c r="J861" s="0" t="n">
        <f aca="false">J860-J859</f>
        <v>1363.19963055083</v>
      </c>
    </row>
    <row r="863" customFormat="false" ht="60" hidden="false" customHeight="false" outlineLevel="0" collapsed="false">
      <c r="A863" s="21" t="s">
        <v>63</v>
      </c>
      <c r="B863" s="21" t="s">
        <v>92</v>
      </c>
      <c r="C863" s="21" t="s">
        <v>93</v>
      </c>
      <c r="D863" s="94" t="str">
        <f aca="false">FoodDB!$C$1</f>
        <v>Fat
(g)</v>
      </c>
      <c r="E863" s="94" t="str">
        <f aca="false">FoodDB!$D$1</f>
        <v>Carbs
(g)</v>
      </c>
      <c r="F863" s="94" t="str">
        <f aca="false">FoodDB!$E$1</f>
        <v>Protein
(g)</v>
      </c>
      <c r="G863" s="94" t="str">
        <f aca="false">FoodDB!$F$1</f>
        <v>Fat
(Cal)</v>
      </c>
      <c r="H863" s="94" t="str">
        <f aca="false">FoodDB!$G$1</f>
        <v>Carb
(Cal)</v>
      </c>
      <c r="I863" s="94" t="str">
        <f aca="false">FoodDB!$H$1</f>
        <v>Protein
(Cal)</v>
      </c>
      <c r="J863" s="94" t="str">
        <f aca="false">FoodDB!$I$1</f>
        <v>Total
Calories</v>
      </c>
      <c r="K863" s="94"/>
      <c r="L863" s="94" t="s">
        <v>109</v>
      </c>
      <c r="M863" s="94" t="s">
        <v>110</v>
      </c>
      <c r="N863" s="94" t="s">
        <v>111</v>
      </c>
      <c r="O863" s="94" t="s">
        <v>112</v>
      </c>
      <c r="P863" s="94" t="s">
        <v>117</v>
      </c>
      <c r="Q863" s="94" t="s">
        <v>118</v>
      </c>
      <c r="R863" s="94" t="s">
        <v>119</v>
      </c>
      <c r="S863" s="94" t="s">
        <v>120</v>
      </c>
    </row>
    <row r="864" customFormat="false" ht="15" hidden="false" customHeight="false" outlineLevel="0" collapsed="false">
      <c r="A864" s="95" t="n">
        <f aca="false">A852+1</f>
        <v>43066</v>
      </c>
      <c r="B864" s="96" t="s">
        <v>107</v>
      </c>
      <c r="C864" s="97" t="n">
        <v>0</v>
      </c>
      <c r="D864" s="0" t="n">
        <f aca="false">$C864*VLOOKUP($B864,FoodDB!$A$2:$I$1010,3,0)</f>
        <v>0</v>
      </c>
      <c r="E864" s="0" t="n">
        <f aca="false">$C864*VLOOKUP($B864,FoodDB!$A$2:$I$1010,4,0)</f>
        <v>0</v>
      </c>
      <c r="F864" s="0" t="n">
        <f aca="false">$C864*VLOOKUP($B864,FoodDB!$A$2:$I$1010,5,0)</f>
        <v>0</v>
      </c>
      <c r="G864" s="0" t="n">
        <f aca="false">$C864*VLOOKUP($B864,FoodDB!$A$2:$I$1010,6,0)</f>
        <v>0</v>
      </c>
      <c r="H864" s="0" t="n">
        <f aca="false">$C864*VLOOKUP($B864,FoodDB!$A$2:$I$1010,7,0)</f>
        <v>0</v>
      </c>
      <c r="I864" s="0" t="n">
        <f aca="false">$C864*VLOOKUP($B864,FoodDB!$A$2:$I$1010,8,0)</f>
        <v>0</v>
      </c>
      <c r="J864" s="0" t="n">
        <f aca="false">$C864*VLOOKUP($B864,FoodDB!$A$2:$I$1010,9,0)</f>
        <v>0</v>
      </c>
      <c r="L864" s="0" t="n">
        <f aca="false">SUM(G864:G870)</f>
        <v>0</v>
      </c>
      <c r="M864" s="0" t="n">
        <f aca="false">SUM(H864:H870)</f>
        <v>0</v>
      </c>
      <c r="N864" s="0" t="n">
        <f aca="false">SUM(I864:I870)</f>
        <v>0</v>
      </c>
      <c r="O864" s="0" t="n">
        <f aca="false">SUM(L864:N864)</f>
        <v>0</v>
      </c>
      <c r="P864" s="100" t="n">
        <f aca="false">VLOOKUP($A864,LossChart!$A$3:$AB$105,14,0)-L864</f>
        <v>805.267570339895</v>
      </c>
      <c r="Q864" s="100" t="n">
        <f aca="false">VLOOKUP($A864,LossChart!$A$3:$AB$105,15,0)-M864</f>
        <v>80</v>
      </c>
      <c r="R864" s="100" t="n">
        <f aca="false">VLOOKUP($A864,LossChart!$A$3:$AB$105,16,0)-N864</f>
        <v>482.474652711422</v>
      </c>
      <c r="S864" s="100" t="n">
        <f aca="false">VLOOKUP($A864,LossChart!$A$3:$AB$105,17,0)-O864</f>
        <v>1367.74222305132</v>
      </c>
    </row>
    <row r="865" customFormat="false" ht="15" hidden="false" customHeight="false" outlineLevel="0" collapsed="false">
      <c r="B865" s="96" t="s">
        <v>107</v>
      </c>
      <c r="C865" s="97" t="n">
        <v>0</v>
      </c>
      <c r="D865" s="0" t="n">
        <f aca="false">$C865*VLOOKUP($B865,FoodDB!$A$2:$I$1010,3,0)</f>
        <v>0</v>
      </c>
      <c r="E865" s="0" t="n">
        <f aca="false">$C865*VLOOKUP($B865,FoodDB!$A$2:$I$1010,4,0)</f>
        <v>0</v>
      </c>
      <c r="F865" s="0" t="n">
        <f aca="false">$C865*VLOOKUP($B865,FoodDB!$A$2:$I$1010,5,0)</f>
        <v>0</v>
      </c>
      <c r="G865" s="0" t="n">
        <f aca="false">$C865*VLOOKUP($B865,FoodDB!$A$2:$I$1010,6,0)</f>
        <v>0</v>
      </c>
      <c r="H865" s="0" t="n">
        <f aca="false">$C865*VLOOKUP($B865,FoodDB!$A$2:$I$1010,7,0)</f>
        <v>0</v>
      </c>
      <c r="I865" s="0" t="n">
        <f aca="false">$C865*VLOOKUP($B865,FoodDB!$A$2:$I$1010,8,0)</f>
        <v>0</v>
      </c>
      <c r="J865" s="0" t="n">
        <f aca="false">$C865*VLOOKUP($B865,FoodDB!$A$2:$I$1010,9,0)</f>
        <v>0</v>
      </c>
    </row>
    <row r="866" customFormat="false" ht="15" hidden="false" customHeight="false" outlineLevel="0" collapsed="false">
      <c r="B866" s="96" t="s">
        <v>107</v>
      </c>
      <c r="C866" s="97" t="n">
        <v>0</v>
      </c>
      <c r="D866" s="0" t="n">
        <f aca="false">$C866*VLOOKUP($B866,FoodDB!$A$2:$I$1010,3,0)</f>
        <v>0</v>
      </c>
      <c r="E866" s="0" t="n">
        <f aca="false">$C866*VLOOKUP($B866,FoodDB!$A$2:$I$1010,4,0)</f>
        <v>0</v>
      </c>
      <c r="F866" s="0" t="n">
        <f aca="false">$C866*VLOOKUP($B866,FoodDB!$A$2:$I$1010,5,0)</f>
        <v>0</v>
      </c>
      <c r="G866" s="0" t="n">
        <f aca="false">$C866*VLOOKUP($B866,FoodDB!$A$2:$I$1010,6,0)</f>
        <v>0</v>
      </c>
      <c r="H866" s="0" t="n">
        <f aca="false">$C866*VLOOKUP($B866,FoodDB!$A$2:$I$1010,7,0)</f>
        <v>0</v>
      </c>
      <c r="I866" s="0" t="n">
        <f aca="false">$C866*VLOOKUP($B866,FoodDB!$A$2:$I$1010,8,0)</f>
        <v>0</v>
      </c>
      <c r="J866" s="0" t="n">
        <f aca="false">$C866*VLOOKUP($B866,FoodDB!$A$2:$I$1010,9,0)</f>
        <v>0</v>
      </c>
    </row>
    <row r="867" customFormat="false" ht="15" hidden="false" customHeight="false" outlineLevel="0" collapsed="false">
      <c r="B867" s="96" t="s">
        <v>107</v>
      </c>
      <c r="C867" s="97" t="n">
        <v>0</v>
      </c>
      <c r="D867" s="0" t="n">
        <f aca="false">$C867*VLOOKUP($B867,FoodDB!$A$2:$I$1010,3,0)</f>
        <v>0</v>
      </c>
      <c r="E867" s="0" t="n">
        <f aca="false">$C867*VLOOKUP($B867,FoodDB!$A$2:$I$1010,4,0)</f>
        <v>0</v>
      </c>
      <c r="F867" s="0" t="n">
        <f aca="false">$C867*VLOOKUP($B867,FoodDB!$A$2:$I$1010,5,0)</f>
        <v>0</v>
      </c>
      <c r="G867" s="0" t="n">
        <f aca="false">$C867*VLOOKUP($B867,FoodDB!$A$2:$I$1010,6,0)</f>
        <v>0</v>
      </c>
      <c r="H867" s="0" t="n">
        <f aca="false">$C867*VLOOKUP($B867,FoodDB!$A$2:$I$1010,7,0)</f>
        <v>0</v>
      </c>
      <c r="I867" s="0" t="n">
        <f aca="false">$C867*VLOOKUP($B867,FoodDB!$A$2:$I$1010,8,0)</f>
        <v>0</v>
      </c>
      <c r="J867" s="0" t="n">
        <f aca="false">$C867*VLOOKUP($B867,FoodDB!$A$2:$I$1010,9,0)</f>
        <v>0</v>
      </c>
    </row>
    <row r="868" customFormat="false" ht="15" hidden="false" customHeight="false" outlineLevel="0" collapsed="false">
      <c r="B868" s="96" t="s">
        <v>107</v>
      </c>
      <c r="C868" s="97" t="n">
        <v>0</v>
      </c>
      <c r="D868" s="0" t="n">
        <f aca="false">$C868*VLOOKUP($B868,FoodDB!$A$2:$I$1010,3,0)</f>
        <v>0</v>
      </c>
      <c r="E868" s="0" t="n">
        <f aca="false">$C868*VLOOKUP($B868,FoodDB!$A$2:$I$1010,4,0)</f>
        <v>0</v>
      </c>
      <c r="F868" s="0" t="n">
        <f aca="false">$C868*VLOOKUP($B868,FoodDB!$A$2:$I$1010,5,0)</f>
        <v>0</v>
      </c>
      <c r="G868" s="0" t="n">
        <f aca="false">$C868*VLOOKUP($B868,FoodDB!$A$2:$I$1010,6,0)</f>
        <v>0</v>
      </c>
      <c r="H868" s="0" t="n">
        <f aca="false">$C868*VLOOKUP($B868,FoodDB!$A$2:$I$1010,7,0)</f>
        <v>0</v>
      </c>
      <c r="I868" s="0" t="n">
        <f aca="false">$C868*VLOOKUP($B868,FoodDB!$A$2:$I$1010,8,0)</f>
        <v>0</v>
      </c>
      <c r="J868" s="0" t="n">
        <f aca="false">$C868*VLOOKUP($B868,FoodDB!$A$2:$I$1010,9,0)</f>
        <v>0</v>
      </c>
    </row>
    <row r="869" customFormat="false" ht="15" hidden="false" customHeight="false" outlineLevel="0" collapsed="false">
      <c r="B869" s="96" t="s">
        <v>107</v>
      </c>
      <c r="C869" s="97" t="n">
        <v>0</v>
      </c>
      <c r="D869" s="0" t="n">
        <f aca="false">$C869*VLOOKUP($B869,FoodDB!$A$2:$I$1010,3,0)</f>
        <v>0</v>
      </c>
      <c r="E869" s="0" t="n">
        <f aca="false">$C869*VLOOKUP($B869,FoodDB!$A$2:$I$1010,4,0)</f>
        <v>0</v>
      </c>
      <c r="F869" s="0" t="n">
        <f aca="false">$C869*VLOOKUP($B869,FoodDB!$A$2:$I$1010,5,0)</f>
        <v>0</v>
      </c>
      <c r="G869" s="0" t="n">
        <f aca="false">$C869*VLOOKUP($B869,FoodDB!$A$2:$I$1010,6,0)</f>
        <v>0</v>
      </c>
      <c r="H869" s="0" t="n">
        <f aca="false">$C869*VLOOKUP($B869,FoodDB!$A$2:$I$1010,7,0)</f>
        <v>0</v>
      </c>
      <c r="I869" s="0" t="n">
        <f aca="false">$C869*VLOOKUP($B869,FoodDB!$A$2:$I$1010,8,0)</f>
        <v>0</v>
      </c>
      <c r="J869" s="0" t="n">
        <f aca="false">$C869*VLOOKUP($B869,FoodDB!$A$2:$I$1010,9,0)</f>
        <v>0</v>
      </c>
    </row>
    <row r="870" customFormat="false" ht="15" hidden="false" customHeight="false" outlineLevel="0" collapsed="false">
      <c r="B870" s="96" t="s">
        <v>107</v>
      </c>
      <c r="C870" s="97" t="n">
        <v>0</v>
      </c>
      <c r="D870" s="0" t="n">
        <f aca="false">$C870*VLOOKUP($B870,FoodDB!$A$2:$I$1010,3,0)</f>
        <v>0</v>
      </c>
      <c r="E870" s="0" t="n">
        <f aca="false">$C870*VLOOKUP($B870,FoodDB!$A$2:$I$1010,4,0)</f>
        <v>0</v>
      </c>
      <c r="F870" s="0" t="n">
        <f aca="false">$C870*VLOOKUP($B870,FoodDB!$A$2:$I$1010,5,0)</f>
        <v>0</v>
      </c>
      <c r="G870" s="0" t="n">
        <f aca="false">$C870*VLOOKUP($B870,FoodDB!$A$2:$I$1010,6,0)</f>
        <v>0</v>
      </c>
      <c r="H870" s="0" t="n">
        <f aca="false">$C870*VLOOKUP($B870,FoodDB!$A$2:$I$1010,7,0)</f>
        <v>0</v>
      </c>
      <c r="I870" s="0" t="n">
        <f aca="false">$C870*VLOOKUP($B870,FoodDB!$A$2:$I$1010,8,0)</f>
        <v>0</v>
      </c>
      <c r="J870" s="0" t="n">
        <f aca="false">$C870*VLOOKUP($B870,FoodDB!$A$2:$I$1010,9,0)</f>
        <v>0</v>
      </c>
    </row>
    <row r="871" customFormat="false" ht="15" hidden="false" customHeight="false" outlineLevel="0" collapsed="false">
      <c r="A871" s="0" t="s">
        <v>97</v>
      </c>
      <c r="G871" s="0" t="n">
        <f aca="false">SUM(G864:G870)</f>
        <v>0</v>
      </c>
      <c r="H871" s="0" t="n">
        <f aca="false">SUM(H864:H870)</f>
        <v>0</v>
      </c>
      <c r="I871" s="0" t="n">
        <f aca="false">SUM(I864:I870)</f>
        <v>0</v>
      </c>
      <c r="J871" s="0" t="n">
        <f aca="false">SUM(G871:I871)</f>
        <v>0</v>
      </c>
    </row>
    <row r="872" customFormat="false" ht="15" hidden="false" customHeight="false" outlineLevel="0" collapsed="false">
      <c r="A872" s="0" t="s">
        <v>101</v>
      </c>
      <c r="B872" s="0" t="s">
        <v>102</v>
      </c>
      <c r="E872" s="100"/>
      <c r="F872" s="100"/>
      <c r="G872" s="100" t="n">
        <f aca="false">VLOOKUP($A864,LossChart!$A$3:$AB$105,14,0)</f>
        <v>805.267570339895</v>
      </c>
      <c r="H872" s="100" t="n">
        <f aca="false">VLOOKUP($A864,LossChart!$A$3:$AB$105,15,0)</f>
        <v>80</v>
      </c>
      <c r="I872" s="100" t="n">
        <f aca="false">VLOOKUP($A864,LossChart!$A$3:$AB$105,16,0)</f>
        <v>482.474652711422</v>
      </c>
      <c r="J872" s="100" t="n">
        <f aca="false">VLOOKUP($A864,LossChart!$A$3:$AB$105,17,0)</f>
        <v>1367.74222305132</v>
      </c>
      <c r="K872" s="100"/>
    </row>
    <row r="873" customFormat="false" ht="15" hidden="false" customHeight="false" outlineLevel="0" collapsed="false">
      <c r="A873" s="0" t="s">
        <v>103</v>
      </c>
      <c r="G873" s="0" t="n">
        <f aca="false">G872-G871</f>
        <v>805.267570339895</v>
      </c>
      <c r="H873" s="0" t="n">
        <f aca="false">H872-H871</f>
        <v>80</v>
      </c>
      <c r="I873" s="0" t="n">
        <f aca="false">I872-I871</f>
        <v>482.474652711422</v>
      </c>
      <c r="J873" s="0" t="n">
        <f aca="false">J872-J871</f>
        <v>1367.74222305132</v>
      </c>
    </row>
    <row r="875" customFormat="false" ht="60" hidden="false" customHeight="false" outlineLevel="0" collapsed="false">
      <c r="A875" s="21" t="s">
        <v>63</v>
      </c>
      <c r="B875" s="21" t="s">
        <v>92</v>
      </c>
      <c r="C875" s="21" t="s">
        <v>93</v>
      </c>
      <c r="D875" s="94" t="str">
        <f aca="false">FoodDB!$C$1</f>
        <v>Fat
(g)</v>
      </c>
      <c r="E875" s="94" t="str">
        <f aca="false">FoodDB!$D$1</f>
        <v>Carbs
(g)</v>
      </c>
      <c r="F875" s="94" t="str">
        <f aca="false">FoodDB!$E$1</f>
        <v>Protein
(g)</v>
      </c>
      <c r="G875" s="94" t="str">
        <f aca="false">FoodDB!$F$1</f>
        <v>Fat
(Cal)</v>
      </c>
      <c r="H875" s="94" t="str">
        <f aca="false">FoodDB!$G$1</f>
        <v>Carb
(Cal)</v>
      </c>
      <c r="I875" s="94" t="str">
        <f aca="false">FoodDB!$H$1</f>
        <v>Protein
(Cal)</v>
      </c>
      <c r="J875" s="94" t="str">
        <f aca="false">FoodDB!$I$1</f>
        <v>Total
Calories</v>
      </c>
      <c r="K875" s="94"/>
      <c r="L875" s="94" t="s">
        <v>109</v>
      </c>
      <c r="M875" s="94" t="s">
        <v>110</v>
      </c>
      <c r="N875" s="94" t="s">
        <v>111</v>
      </c>
      <c r="O875" s="94" t="s">
        <v>112</v>
      </c>
      <c r="P875" s="94" t="s">
        <v>117</v>
      </c>
      <c r="Q875" s="94" t="s">
        <v>118</v>
      </c>
      <c r="R875" s="94" t="s">
        <v>119</v>
      </c>
      <c r="S875" s="94" t="s">
        <v>120</v>
      </c>
    </row>
    <row r="876" customFormat="false" ht="15" hidden="false" customHeight="false" outlineLevel="0" collapsed="false">
      <c r="A876" s="95" t="n">
        <f aca="false">A864+1</f>
        <v>43067</v>
      </c>
      <c r="B876" s="96" t="s">
        <v>107</v>
      </c>
      <c r="C876" s="97" t="n">
        <v>0</v>
      </c>
      <c r="D876" s="0" t="n">
        <f aca="false">$C876*VLOOKUP($B876,FoodDB!$A$2:$I$1010,3,0)</f>
        <v>0</v>
      </c>
      <c r="E876" s="0" t="n">
        <f aca="false">$C876*VLOOKUP($B876,FoodDB!$A$2:$I$1010,4,0)</f>
        <v>0</v>
      </c>
      <c r="F876" s="0" t="n">
        <f aca="false">$C876*VLOOKUP($B876,FoodDB!$A$2:$I$1010,5,0)</f>
        <v>0</v>
      </c>
      <c r="G876" s="0" t="n">
        <f aca="false">$C876*VLOOKUP($B876,FoodDB!$A$2:$I$1010,6,0)</f>
        <v>0</v>
      </c>
      <c r="H876" s="0" t="n">
        <f aca="false">$C876*VLOOKUP($B876,FoodDB!$A$2:$I$1010,7,0)</f>
        <v>0</v>
      </c>
      <c r="I876" s="0" t="n">
        <f aca="false">$C876*VLOOKUP($B876,FoodDB!$A$2:$I$1010,8,0)</f>
        <v>0</v>
      </c>
      <c r="J876" s="0" t="n">
        <f aca="false">$C876*VLOOKUP($B876,FoodDB!$A$2:$I$1010,9,0)</f>
        <v>0</v>
      </c>
      <c r="L876" s="0" t="n">
        <f aca="false">SUM(G876:G882)</f>
        <v>0</v>
      </c>
      <c r="M876" s="0" t="n">
        <f aca="false">SUM(H876:H882)</f>
        <v>0</v>
      </c>
      <c r="N876" s="0" t="n">
        <f aca="false">SUM(I876:I882)</f>
        <v>0</v>
      </c>
      <c r="O876" s="0" t="n">
        <f aca="false">SUM(L876:N876)</f>
        <v>0</v>
      </c>
      <c r="P876" s="100" t="n">
        <f aca="false">VLOOKUP($A876,LossChart!$A$3:$AB$105,14,0)-L876</f>
        <v>809.769928449667</v>
      </c>
      <c r="Q876" s="100" t="n">
        <f aca="false">VLOOKUP($A876,LossChart!$A$3:$AB$105,15,0)-M876</f>
        <v>80</v>
      </c>
      <c r="R876" s="100" t="n">
        <f aca="false">VLOOKUP($A876,LossChart!$A$3:$AB$105,16,0)-N876</f>
        <v>482.474652711422</v>
      </c>
      <c r="S876" s="100" t="n">
        <f aca="false">VLOOKUP($A876,LossChart!$A$3:$AB$105,17,0)-O876</f>
        <v>1372.24458116109</v>
      </c>
    </row>
    <row r="877" customFormat="false" ht="15" hidden="false" customHeight="false" outlineLevel="0" collapsed="false">
      <c r="B877" s="96" t="s">
        <v>107</v>
      </c>
      <c r="C877" s="97" t="n">
        <v>0</v>
      </c>
      <c r="D877" s="0" t="n">
        <f aca="false">$C877*VLOOKUP($B877,FoodDB!$A$2:$I$1010,3,0)</f>
        <v>0</v>
      </c>
      <c r="E877" s="0" t="n">
        <f aca="false">$C877*VLOOKUP($B877,FoodDB!$A$2:$I$1010,4,0)</f>
        <v>0</v>
      </c>
      <c r="F877" s="0" t="n">
        <f aca="false">$C877*VLOOKUP($B877,FoodDB!$A$2:$I$1010,5,0)</f>
        <v>0</v>
      </c>
      <c r="G877" s="0" t="n">
        <f aca="false">$C877*VLOOKUP($B877,FoodDB!$A$2:$I$1010,6,0)</f>
        <v>0</v>
      </c>
      <c r="H877" s="0" t="n">
        <f aca="false">$C877*VLOOKUP($B877,FoodDB!$A$2:$I$1010,7,0)</f>
        <v>0</v>
      </c>
      <c r="I877" s="0" t="n">
        <f aca="false">$C877*VLOOKUP($B877,FoodDB!$A$2:$I$1010,8,0)</f>
        <v>0</v>
      </c>
      <c r="J877" s="0" t="n">
        <f aca="false">$C877*VLOOKUP($B877,FoodDB!$A$2:$I$1010,9,0)</f>
        <v>0</v>
      </c>
    </row>
    <row r="878" customFormat="false" ht="15" hidden="false" customHeight="false" outlineLevel="0" collapsed="false">
      <c r="B878" s="96" t="s">
        <v>107</v>
      </c>
      <c r="C878" s="97" t="n">
        <v>0</v>
      </c>
      <c r="D878" s="0" t="n">
        <f aca="false">$C878*VLOOKUP($B878,FoodDB!$A$2:$I$1010,3,0)</f>
        <v>0</v>
      </c>
      <c r="E878" s="0" t="n">
        <f aca="false">$C878*VLOOKUP($B878,FoodDB!$A$2:$I$1010,4,0)</f>
        <v>0</v>
      </c>
      <c r="F878" s="0" t="n">
        <f aca="false">$C878*VLOOKUP($B878,FoodDB!$A$2:$I$1010,5,0)</f>
        <v>0</v>
      </c>
      <c r="G878" s="0" t="n">
        <f aca="false">$C878*VLOOKUP($B878,FoodDB!$A$2:$I$1010,6,0)</f>
        <v>0</v>
      </c>
      <c r="H878" s="0" t="n">
        <f aca="false">$C878*VLOOKUP($B878,FoodDB!$A$2:$I$1010,7,0)</f>
        <v>0</v>
      </c>
      <c r="I878" s="0" t="n">
        <f aca="false">$C878*VLOOKUP($B878,FoodDB!$A$2:$I$1010,8,0)</f>
        <v>0</v>
      </c>
      <c r="J878" s="0" t="n">
        <f aca="false">$C878*VLOOKUP($B878,FoodDB!$A$2:$I$1010,9,0)</f>
        <v>0</v>
      </c>
    </row>
    <row r="879" customFormat="false" ht="15" hidden="false" customHeight="false" outlineLevel="0" collapsed="false">
      <c r="B879" s="96" t="s">
        <v>107</v>
      </c>
      <c r="C879" s="97" t="n">
        <v>0</v>
      </c>
      <c r="D879" s="0" t="n">
        <f aca="false">$C879*VLOOKUP($B879,FoodDB!$A$2:$I$1010,3,0)</f>
        <v>0</v>
      </c>
      <c r="E879" s="0" t="n">
        <f aca="false">$C879*VLOOKUP($B879,FoodDB!$A$2:$I$1010,4,0)</f>
        <v>0</v>
      </c>
      <c r="F879" s="0" t="n">
        <f aca="false">$C879*VLOOKUP($B879,FoodDB!$A$2:$I$1010,5,0)</f>
        <v>0</v>
      </c>
      <c r="G879" s="0" t="n">
        <f aca="false">$C879*VLOOKUP($B879,FoodDB!$A$2:$I$1010,6,0)</f>
        <v>0</v>
      </c>
      <c r="H879" s="0" t="n">
        <f aca="false">$C879*VLOOKUP($B879,FoodDB!$A$2:$I$1010,7,0)</f>
        <v>0</v>
      </c>
      <c r="I879" s="0" t="n">
        <f aca="false">$C879*VLOOKUP($B879,FoodDB!$A$2:$I$1010,8,0)</f>
        <v>0</v>
      </c>
      <c r="J879" s="0" t="n">
        <f aca="false">$C879*VLOOKUP($B879,FoodDB!$A$2:$I$1010,9,0)</f>
        <v>0</v>
      </c>
    </row>
    <row r="880" customFormat="false" ht="15" hidden="false" customHeight="false" outlineLevel="0" collapsed="false">
      <c r="B880" s="96" t="s">
        <v>107</v>
      </c>
      <c r="C880" s="97" t="n">
        <v>0</v>
      </c>
      <c r="D880" s="0" t="n">
        <f aca="false">$C880*VLOOKUP($B880,FoodDB!$A$2:$I$1010,3,0)</f>
        <v>0</v>
      </c>
      <c r="E880" s="0" t="n">
        <f aca="false">$C880*VLOOKUP($B880,FoodDB!$A$2:$I$1010,4,0)</f>
        <v>0</v>
      </c>
      <c r="F880" s="0" t="n">
        <f aca="false">$C880*VLOOKUP($B880,FoodDB!$A$2:$I$1010,5,0)</f>
        <v>0</v>
      </c>
      <c r="G880" s="0" t="n">
        <f aca="false">$C880*VLOOKUP($B880,FoodDB!$A$2:$I$1010,6,0)</f>
        <v>0</v>
      </c>
      <c r="H880" s="0" t="n">
        <f aca="false">$C880*VLOOKUP($B880,FoodDB!$A$2:$I$1010,7,0)</f>
        <v>0</v>
      </c>
      <c r="I880" s="0" t="n">
        <f aca="false">$C880*VLOOKUP($B880,FoodDB!$A$2:$I$1010,8,0)</f>
        <v>0</v>
      </c>
      <c r="J880" s="0" t="n">
        <f aca="false">$C880*VLOOKUP($B880,FoodDB!$A$2:$I$1010,9,0)</f>
        <v>0</v>
      </c>
    </row>
    <row r="881" customFormat="false" ht="15" hidden="false" customHeight="false" outlineLevel="0" collapsed="false">
      <c r="B881" s="96" t="s">
        <v>107</v>
      </c>
      <c r="C881" s="97" t="n">
        <v>0</v>
      </c>
      <c r="D881" s="0" t="n">
        <f aca="false">$C881*VLOOKUP($B881,FoodDB!$A$2:$I$1010,3,0)</f>
        <v>0</v>
      </c>
      <c r="E881" s="0" t="n">
        <f aca="false">$C881*VLOOKUP($B881,FoodDB!$A$2:$I$1010,4,0)</f>
        <v>0</v>
      </c>
      <c r="F881" s="0" t="n">
        <f aca="false">$C881*VLOOKUP($B881,FoodDB!$A$2:$I$1010,5,0)</f>
        <v>0</v>
      </c>
      <c r="G881" s="0" t="n">
        <f aca="false">$C881*VLOOKUP($B881,FoodDB!$A$2:$I$1010,6,0)</f>
        <v>0</v>
      </c>
      <c r="H881" s="0" t="n">
        <f aca="false">$C881*VLOOKUP($B881,FoodDB!$A$2:$I$1010,7,0)</f>
        <v>0</v>
      </c>
      <c r="I881" s="0" t="n">
        <f aca="false">$C881*VLOOKUP($B881,FoodDB!$A$2:$I$1010,8,0)</f>
        <v>0</v>
      </c>
      <c r="J881" s="0" t="n">
        <f aca="false">$C881*VLOOKUP($B881,FoodDB!$A$2:$I$1010,9,0)</f>
        <v>0</v>
      </c>
    </row>
    <row r="882" customFormat="false" ht="15" hidden="false" customHeight="false" outlineLevel="0" collapsed="false">
      <c r="B882" s="96" t="s">
        <v>107</v>
      </c>
      <c r="C882" s="97" t="n">
        <v>0</v>
      </c>
      <c r="D882" s="0" t="n">
        <f aca="false">$C882*VLOOKUP($B882,FoodDB!$A$2:$I$1010,3,0)</f>
        <v>0</v>
      </c>
      <c r="E882" s="0" t="n">
        <f aca="false">$C882*VLOOKUP($B882,FoodDB!$A$2:$I$1010,4,0)</f>
        <v>0</v>
      </c>
      <c r="F882" s="0" t="n">
        <f aca="false">$C882*VLOOKUP($B882,FoodDB!$A$2:$I$1010,5,0)</f>
        <v>0</v>
      </c>
      <c r="G882" s="0" t="n">
        <f aca="false">$C882*VLOOKUP($B882,FoodDB!$A$2:$I$1010,6,0)</f>
        <v>0</v>
      </c>
      <c r="H882" s="0" t="n">
        <f aca="false">$C882*VLOOKUP($B882,FoodDB!$A$2:$I$1010,7,0)</f>
        <v>0</v>
      </c>
      <c r="I882" s="0" t="n">
        <f aca="false">$C882*VLOOKUP($B882,FoodDB!$A$2:$I$1010,8,0)</f>
        <v>0</v>
      </c>
      <c r="J882" s="0" t="n">
        <f aca="false">$C882*VLOOKUP($B882,FoodDB!$A$2:$I$1010,9,0)</f>
        <v>0</v>
      </c>
    </row>
    <row r="883" customFormat="false" ht="15" hidden="false" customHeight="false" outlineLevel="0" collapsed="false">
      <c r="A883" s="0" t="s">
        <v>97</v>
      </c>
      <c r="G883" s="0" t="n">
        <f aca="false">SUM(G876:G882)</f>
        <v>0</v>
      </c>
      <c r="H883" s="0" t="n">
        <f aca="false">SUM(H876:H882)</f>
        <v>0</v>
      </c>
      <c r="I883" s="0" t="n">
        <f aca="false">SUM(I876:I882)</f>
        <v>0</v>
      </c>
      <c r="J883" s="0" t="n">
        <f aca="false">SUM(G883:I883)</f>
        <v>0</v>
      </c>
    </row>
    <row r="884" customFormat="false" ht="15" hidden="false" customHeight="false" outlineLevel="0" collapsed="false">
      <c r="A884" s="0" t="s">
        <v>101</v>
      </c>
      <c r="B884" s="0" t="s">
        <v>102</v>
      </c>
      <c r="E884" s="100"/>
      <c r="F884" s="100"/>
      <c r="G884" s="100" t="n">
        <f aca="false">VLOOKUP($A876,LossChart!$A$3:$AB$105,14,0)</f>
        <v>809.769928449667</v>
      </c>
      <c r="H884" s="100" t="n">
        <f aca="false">VLOOKUP($A876,LossChart!$A$3:$AB$105,15,0)</f>
        <v>80</v>
      </c>
      <c r="I884" s="100" t="n">
        <f aca="false">VLOOKUP($A876,LossChart!$A$3:$AB$105,16,0)</f>
        <v>482.474652711422</v>
      </c>
      <c r="J884" s="100" t="n">
        <f aca="false">VLOOKUP($A876,LossChart!$A$3:$AB$105,17,0)</f>
        <v>1372.24458116109</v>
      </c>
      <c r="K884" s="100"/>
    </row>
    <row r="885" customFormat="false" ht="15" hidden="false" customHeight="false" outlineLevel="0" collapsed="false">
      <c r="A885" s="0" t="s">
        <v>103</v>
      </c>
      <c r="G885" s="0" t="n">
        <f aca="false">G884-G883</f>
        <v>809.769928449667</v>
      </c>
      <c r="H885" s="0" t="n">
        <f aca="false">H884-H883</f>
        <v>80</v>
      </c>
      <c r="I885" s="0" t="n">
        <f aca="false">I884-I883</f>
        <v>482.474652711422</v>
      </c>
      <c r="J885" s="0" t="n">
        <f aca="false">J884-J883</f>
        <v>1372.24458116109</v>
      </c>
    </row>
    <row r="887" customFormat="false" ht="60" hidden="false" customHeight="false" outlineLevel="0" collapsed="false">
      <c r="A887" s="21" t="s">
        <v>63</v>
      </c>
      <c r="B887" s="21" t="s">
        <v>92</v>
      </c>
      <c r="C887" s="21" t="s">
        <v>93</v>
      </c>
      <c r="D887" s="94" t="str">
        <f aca="false">FoodDB!$C$1</f>
        <v>Fat
(g)</v>
      </c>
      <c r="E887" s="94" t="str">
        <f aca="false">FoodDB!$D$1</f>
        <v>Carbs
(g)</v>
      </c>
      <c r="F887" s="94" t="str">
        <f aca="false">FoodDB!$E$1</f>
        <v>Protein
(g)</v>
      </c>
      <c r="G887" s="94" t="str">
        <f aca="false">FoodDB!$F$1</f>
        <v>Fat
(Cal)</v>
      </c>
      <c r="H887" s="94" t="str">
        <f aca="false">FoodDB!$G$1</f>
        <v>Carb
(Cal)</v>
      </c>
      <c r="I887" s="94" t="str">
        <f aca="false">FoodDB!$H$1</f>
        <v>Protein
(Cal)</v>
      </c>
      <c r="J887" s="94" t="str">
        <f aca="false">FoodDB!$I$1</f>
        <v>Total
Calories</v>
      </c>
      <c r="K887" s="94"/>
      <c r="L887" s="94" t="s">
        <v>109</v>
      </c>
      <c r="M887" s="94" t="s">
        <v>110</v>
      </c>
      <c r="N887" s="94" t="s">
        <v>111</v>
      </c>
      <c r="O887" s="94" t="s">
        <v>112</v>
      </c>
      <c r="P887" s="94" t="s">
        <v>117</v>
      </c>
      <c r="Q887" s="94" t="s">
        <v>118</v>
      </c>
      <c r="R887" s="94" t="s">
        <v>119</v>
      </c>
      <c r="S887" s="94" t="s">
        <v>120</v>
      </c>
    </row>
    <row r="888" customFormat="false" ht="15" hidden="false" customHeight="false" outlineLevel="0" collapsed="false">
      <c r="A888" s="95" t="n">
        <f aca="false">A876+1</f>
        <v>43068</v>
      </c>
      <c r="B888" s="96" t="s">
        <v>107</v>
      </c>
      <c r="C888" s="97" t="n">
        <v>0</v>
      </c>
      <c r="D888" s="0" t="n">
        <f aca="false">$C888*VLOOKUP($B888,FoodDB!$A$2:$I$1010,3,0)</f>
        <v>0</v>
      </c>
      <c r="E888" s="0" t="n">
        <f aca="false">$C888*VLOOKUP($B888,FoodDB!$A$2:$I$1010,4,0)</f>
        <v>0</v>
      </c>
      <c r="F888" s="0" t="n">
        <f aca="false">$C888*VLOOKUP($B888,FoodDB!$A$2:$I$1010,5,0)</f>
        <v>0</v>
      </c>
      <c r="G888" s="0" t="n">
        <f aca="false">$C888*VLOOKUP($B888,FoodDB!$A$2:$I$1010,6,0)</f>
        <v>0</v>
      </c>
      <c r="H888" s="0" t="n">
        <f aca="false">$C888*VLOOKUP($B888,FoodDB!$A$2:$I$1010,7,0)</f>
        <v>0</v>
      </c>
      <c r="I888" s="0" t="n">
        <f aca="false">$C888*VLOOKUP($B888,FoodDB!$A$2:$I$1010,8,0)</f>
        <v>0</v>
      </c>
      <c r="J888" s="0" t="n">
        <f aca="false">$C888*VLOOKUP($B888,FoodDB!$A$2:$I$1010,9,0)</f>
        <v>0</v>
      </c>
      <c r="L888" s="0" t="n">
        <f aca="false">SUM(G888:G894)</f>
        <v>0</v>
      </c>
      <c r="M888" s="0" t="n">
        <f aca="false">SUM(H888:H894)</f>
        <v>0</v>
      </c>
      <c r="N888" s="0" t="n">
        <f aca="false">SUM(I888:I894)</f>
        <v>0</v>
      </c>
      <c r="O888" s="0" t="n">
        <f aca="false">SUM(L888:N888)</f>
        <v>0</v>
      </c>
      <c r="P888" s="100" t="n">
        <f aca="false">VLOOKUP($A888,LossChart!$A$3:$AB$105,14,0)-L888</f>
        <v>814.232408530466</v>
      </c>
      <c r="Q888" s="100" t="n">
        <f aca="false">VLOOKUP($A888,LossChart!$A$3:$AB$105,15,0)-M888</f>
        <v>80</v>
      </c>
      <c r="R888" s="100" t="n">
        <f aca="false">VLOOKUP($A888,LossChart!$A$3:$AB$105,16,0)-N888</f>
        <v>482.474652711422</v>
      </c>
      <c r="S888" s="100" t="n">
        <f aca="false">VLOOKUP($A888,LossChart!$A$3:$AB$105,17,0)-O888</f>
        <v>1376.70706124189</v>
      </c>
    </row>
    <row r="889" customFormat="false" ht="15" hidden="false" customHeight="false" outlineLevel="0" collapsed="false">
      <c r="B889" s="96" t="s">
        <v>107</v>
      </c>
      <c r="C889" s="97" t="n">
        <v>0</v>
      </c>
      <c r="D889" s="0" t="n">
        <f aca="false">$C889*VLOOKUP($B889,FoodDB!$A$2:$I$1010,3,0)</f>
        <v>0</v>
      </c>
      <c r="E889" s="0" t="n">
        <f aca="false">$C889*VLOOKUP($B889,FoodDB!$A$2:$I$1010,4,0)</f>
        <v>0</v>
      </c>
      <c r="F889" s="0" t="n">
        <f aca="false">$C889*VLOOKUP($B889,FoodDB!$A$2:$I$1010,5,0)</f>
        <v>0</v>
      </c>
      <c r="G889" s="0" t="n">
        <f aca="false">$C889*VLOOKUP($B889,FoodDB!$A$2:$I$1010,6,0)</f>
        <v>0</v>
      </c>
      <c r="H889" s="0" t="n">
        <f aca="false">$C889*VLOOKUP($B889,FoodDB!$A$2:$I$1010,7,0)</f>
        <v>0</v>
      </c>
      <c r="I889" s="0" t="n">
        <f aca="false">$C889*VLOOKUP($B889,FoodDB!$A$2:$I$1010,8,0)</f>
        <v>0</v>
      </c>
      <c r="J889" s="0" t="n">
        <f aca="false">$C889*VLOOKUP($B889,FoodDB!$A$2:$I$1010,9,0)</f>
        <v>0</v>
      </c>
    </row>
    <row r="890" customFormat="false" ht="15" hidden="false" customHeight="false" outlineLevel="0" collapsed="false">
      <c r="B890" s="96" t="s">
        <v>107</v>
      </c>
      <c r="C890" s="97" t="n">
        <v>0</v>
      </c>
      <c r="D890" s="0" t="n">
        <f aca="false">$C890*VLOOKUP($B890,FoodDB!$A$2:$I$1010,3,0)</f>
        <v>0</v>
      </c>
      <c r="E890" s="0" t="n">
        <f aca="false">$C890*VLOOKUP($B890,FoodDB!$A$2:$I$1010,4,0)</f>
        <v>0</v>
      </c>
      <c r="F890" s="0" t="n">
        <f aca="false">$C890*VLOOKUP($B890,FoodDB!$A$2:$I$1010,5,0)</f>
        <v>0</v>
      </c>
      <c r="G890" s="0" t="n">
        <f aca="false">$C890*VLOOKUP($B890,FoodDB!$A$2:$I$1010,6,0)</f>
        <v>0</v>
      </c>
      <c r="H890" s="0" t="n">
        <f aca="false">$C890*VLOOKUP($B890,FoodDB!$A$2:$I$1010,7,0)</f>
        <v>0</v>
      </c>
      <c r="I890" s="0" t="n">
        <f aca="false">$C890*VLOOKUP($B890,FoodDB!$A$2:$I$1010,8,0)</f>
        <v>0</v>
      </c>
      <c r="J890" s="0" t="n">
        <f aca="false">$C890*VLOOKUP($B890,FoodDB!$A$2:$I$1010,9,0)</f>
        <v>0</v>
      </c>
    </row>
    <row r="891" customFormat="false" ht="15" hidden="false" customHeight="false" outlineLevel="0" collapsed="false">
      <c r="B891" s="96" t="s">
        <v>107</v>
      </c>
      <c r="C891" s="97" t="n">
        <v>0</v>
      </c>
      <c r="D891" s="0" t="n">
        <f aca="false">$C891*VLOOKUP($B891,FoodDB!$A$2:$I$1010,3,0)</f>
        <v>0</v>
      </c>
      <c r="E891" s="0" t="n">
        <f aca="false">$C891*VLOOKUP($B891,FoodDB!$A$2:$I$1010,4,0)</f>
        <v>0</v>
      </c>
      <c r="F891" s="0" t="n">
        <f aca="false">$C891*VLOOKUP($B891,FoodDB!$A$2:$I$1010,5,0)</f>
        <v>0</v>
      </c>
      <c r="G891" s="0" t="n">
        <f aca="false">$C891*VLOOKUP($B891,FoodDB!$A$2:$I$1010,6,0)</f>
        <v>0</v>
      </c>
      <c r="H891" s="0" t="n">
        <f aca="false">$C891*VLOOKUP($B891,FoodDB!$A$2:$I$1010,7,0)</f>
        <v>0</v>
      </c>
      <c r="I891" s="0" t="n">
        <f aca="false">$C891*VLOOKUP($B891,FoodDB!$A$2:$I$1010,8,0)</f>
        <v>0</v>
      </c>
      <c r="J891" s="0" t="n">
        <f aca="false">$C891*VLOOKUP($B891,FoodDB!$A$2:$I$1010,9,0)</f>
        <v>0</v>
      </c>
    </row>
    <row r="892" customFormat="false" ht="15" hidden="false" customHeight="false" outlineLevel="0" collapsed="false">
      <c r="B892" s="96" t="s">
        <v>107</v>
      </c>
      <c r="C892" s="97" t="n">
        <v>0</v>
      </c>
      <c r="D892" s="0" t="n">
        <f aca="false">$C892*VLOOKUP($B892,FoodDB!$A$2:$I$1010,3,0)</f>
        <v>0</v>
      </c>
      <c r="E892" s="0" t="n">
        <f aca="false">$C892*VLOOKUP($B892,FoodDB!$A$2:$I$1010,4,0)</f>
        <v>0</v>
      </c>
      <c r="F892" s="0" t="n">
        <f aca="false">$C892*VLOOKUP($B892,FoodDB!$A$2:$I$1010,5,0)</f>
        <v>0</v>
      </c>
      <c r="G892" s="0" t="n">
        <f aca="false">$C892*VLOOKUP($B892,FoodDB!$A$2:$I$1010,6,0)</f>
        <v>0</v>
      </c>
      <c r="H892" s="0" t="n">
        <f aca="false">$C892*VLOOKUP($B892,FoodDB!$A$2:$I$1010,7,0)</f>
        <v>0</v>
      </c>
      <c r="I892" s="0" t="n">
        <f aca="false">$C892*VLOOKUP($B892,FoodDB!$A$2:$I$1010,8,0)</f>
        <v>0</v>
      </c>
      <c r="J892" s="0" t="n">
        <f aca="false">$C892*VLOOKUP($B892,FoodDB!$A$2:$I$1010,9,0)</f>
        <v>0</v>
      </c>
    </row>
    <row r="893" customFormat="false" ht="15" hidden="false" customHeight="false" outlineLevel="0" collapsed="false">
      <c r="B893" s="96" t="s">
        <v>107</v>
      </c>
      <c r="C893" s="97" t="n">
        <v>0</v>
      </c>
      <c r="D893" s="0" t="n">
        <f aca="false">$C893*VLOOKUP($B893,FoodDB!$A$2:$I$1010,3,0)</f>
        <v>0</v>
      </c>
      <c r="E893" s="0" t="n">
        <f aca="false">$C893*VLOOKUP($B893,FoodDB!$A$2:$I$1010,4,0)</f>
        <v>0</v>
      </c>
      <c r="F893" s="0" t="n">
        <f aca="false">$C893*VLOOKUP($B893,FoodDB!$A$2:$I$1010,5,0)</f>
        <v>0</v>
      </c>
      <c r="G893" s="0" t="n">
        <f aca="false">$C893*VLOOKUP($B893,FoodDB!$A$2:$I$1010,6,0)</f>
        <v>0</v>
      </c>
      <c r="H893" s="0" t="n">
        <f aca="false">$C893*VLOOKUP($B893,FoodDB!$A$2:$I$1010,7,0)</f>
        <v>0</v>
      </c>
      <c r="I893" s="0" t="n">
        <f aca="false">$C893*VLOOKUP($B893,FoodDB!$A$2:$I$1010,8,0)</f>
        <v>0</v>
      </c>
      <c r="J893" s="0" t="n">
        <f aca="false">$C893*VLOOKUP($B893,FoodDB!$A$2:$I$1010,9,0)</f>
        <v>0</v>
      </c>
    </row>
    <row r="894" customFormat="false" ht="15" hidden="false" customHeight="false" outlineLevel="0" collapsed="false">
      <c r="B894" s="96" t="s">
        <v>107</v>
      </c>
      <c r="C894" s="97" t="n">
        <v>0</v>
      </c>
      <c r="D894" s="0" t="n">
        <f aca="false">$C894*VLOOKUP($B894,FoodDB!$A$2:$I$1010,3,0)</f>
        <v>0</v>
      </c>
      <c r="E894" s="0" t="n">
        <f aca="false">$C894*VLOOKUP($B894,FoodDB!$A$2:$I$1010,4,0)</f>
        <v>0</v>
      </c>
      <c r="F894" s="0" t="n">
        <f aca="false">$C894*VLOOKUP($B894,FoodDB!$A$2:$I$1010,5,0)</f>
        <v>0</v>
      </c>
      <c r="G894" s="0" t="n">
        <f aca="false">$C894*VLOOKUP($B894,FoodDB!$A$2:$I$1010,6,0)</f>
        <v>0</v>
      </c>
      <c r="H894" s="0" t="n">
        <f aca="false">$C894*VLOOKUP($B894,FoodDB!$A$2:$I$1010,7,0)</f>
        <v>0</v>
      </c>
      <c r="I894" s="0" t="n">
        <f aca="false">$C894*VLOOKUP($B894,FoodDB!$A$2:$I$1010,8,0)</f>
        <v>0</v>
      </c>
      <c r="J894" s="0" t="n">
        <f aca="false">$C894*VLOOKUP($B894,FoodDB!$A$2:$I$1010,9,0)</f>
        <v>0</v>
      </c>
    </row>
    <row r="895" customFormat="false" ht="15" hidden="false" customHeight="false" outlineLevel="0" collapsed="false">
      <c r="A895" s="0" t="s">
        <v>97</v>
      </c>
      <c r="G895" s="0" t="n">
        <f aca="false">SUM(G888:G894)</f>
        <v>0</v>
      </c>
      <c r="H895" s="0" t="n">
        <f aca="false">SUM(H888:H894)</f>
        <v>0</v>
      </c>
      <c r="I895" s="0" t="n">
        <f aca="false">SUM(I888:I894)</f>
        <v>0</v>
      </c>
      <c r="J895" s="0" t="n">
        <f aca="false">SUM(G895:I895)</f>
        <v>0</v>
      </c>
    </row>
    <row r="896" customFormat="false" ht="15" hidden="false" customHeight="false" outlineLevel="0" collapsed="false">
      <c r="A896" s="0" t="s">
        <v>101</v>
      </c>
      <c r="B896" s="0" t="s">
        <v>102</v>
      </c>
      <c r="E896" s="100"/>
      <c r="F896" s="100"/>
      <c r="G896" s="100" t="n">
        <f aca="false">VLOOKUP($A888,LossChart!$A$3:$AB$105,14,0)</f>
        <v>814.232408530466</v>
      </c>
      <c r="H896" s="100" t="n">
        <f aca="false">VLOOKUP($A888,LossChart!$A$3:$AB$105,15,0)</f>
        <v>80</v>
      </c>
      <c r="I896" s="100" t="n">
        <f aca="false">VLOOKUP($A888,LossChart!$A$3:$AB$105,16,0)</f>
        <v>482.474652711422</v>
      </c>
      <c r="J896" s="100" t="n">
        <f aca="false">VLOOKUP($A888,LossChart!$A$3:$AB$105,17,0)</f>
        <v>1376.70706124189</v>
      </c>
      <c r="K896" s="100"/>
    </row>
    <row r="897" customFormat="false" ht="15" hidden="false" customHeight="false" outlineLevel="0" collapsed="false">
      <c r="A897" s="0" t="s">
        <v>103</v>
      </c>
      <c r="G897" s="0" t="n">
        <f aca="false">G896-G895</f>
        <v>814.232408530466</v>
      </c>
      <c r="H897" s="0" t="n">
        <f aca="false">H896-H895</f>
        <v>80</v>
      </c>
      <c r="I897" s="0" t="n">
        <f aca="false">I896-I895</f>
        <v>482.474652711422</v>
      </c>
      <c r="J897" s="0" t="n">
        <f aca="false">J896-J895</f>
        <v>1376.70706124189</v>
      </c>
    </row>
    <row r="899" customFormat="false" ht="60" hidden="false" customHeight="false" outlineLevel="0" collapsed="false">
      <c r="A899" s="21" t="s">
        <v>63</v>
      </c>
      <c r="B899" s="21" t="s">
        <v>92</v>
      </c>
      <c r="C899" s="21" t="s">
        <v>93</v>
      </c>
      <c r="D899" s="94" t="str">
        <f aca="false">FoodDB!$C$1</f>
        <v>Fat
(g)</v>
      </c>
      <c r="E899" s="94" t="str">
        <f aca="false">FoodDB!$D$1</f>
        <v>Carbs
(g)</v>
      </c>
      <c r="F899" s="94" t="str">
        <f aca="false">FoodDB!$E$1</f>
        <v>Protein
(g)</v>
      </c>
      <c r="G899" s="94" t="str">
        <f aca="false">FoodDB!$F$1</f>
        <v>Fat
(Cal)</v>
      </c>
      <c r="H899" s="94" t="str">
        <f aca="false">FoodDB!$G$1</f>
        <v>Carb
(Cal)</v>
      </c>
      <c r="I899" s="94" t="str">
        <f aca="false">FoodDB!$H$1</f>
        <v>Protein
(Cal)</v>
      </c>
      <c r="J899" s="94" t="str">
        <f aca="false">FoodDB!$I$1</f>
        <v>Total
Calories</v>
      </c>
      <c r="K899" s="94"/>
      <c r="L899" s="94" t="s">
        <v>109</v>
      </c>
      <c r="M899" s="94" t="s">
        <v>110</v>
      </c>
      <c r="N899" s="94" t="s">
        <v>111</v>
      </c>
      <c r="O899" s="94" t="s">
        <v>112</v>
      </c>
      <c r="P899" s="94" t="s">
        <v>117</v>
      </c>
      <c r="Q899" s="94" t="s">
        <v>118</v>
      </c>
      <c r="R899" s="94" t="s">
        <v>119</v>
      </c>
      <c r="S899" s="94" t="s">
        <v>120</v>
      </c>
    </row>
    <row r="900" customFormat="false" ht="15" hidden="false" customHeight="false" outlineLevel="0" collapsed="false">
      <c r="A900" s="95" t="n">
        <f aca="false">A888+1</f>
        <v>43069</v>
      </c>
      <c r="B900" s="96" t="s">
        <v>107</v>
      </c>
      <c r="C900" s="97" t="n">
        <v>0</v>
      </c>
      <c r="D900" s="0" t="n">
        <f aca="false">$C900*VLOOKUP($B900,FoodDB!$A$2:$I$1010,3,0)</f>
        <v>0</v>
      </c>
      <c r="E900" s="0" t="n">
        <f aca="false">$C900*VLOOKUP($B900,FoodDB!$A$2:$I$1010,4,0)</f>
        <v>0</v>
      </c>
      <c r="F900" s="0" t="n">
        <f aca="false">$C900*VLOOKUP($B900,FoodDB!$A$2:$I$1010,5,0)</f>
        <v>0</v>
      </c>
      <c r="G900" s="0" t="n">
        <f aca="false">$C900*VLOOKUP($B900,FoodDB!$A$2:$I$1010,6,0)</f>
        <v>0</v>
      </c>
      <c r="H900" s="0" t="n">
        <f aca="false">$C900*VLOOKUP($B900,FoodDB!$A$2:$I$1010,7,0)</f>
        <v>0</v>
      </c>
      <c r="I900" s="0" t="n">
        <f aca="false">$C900*VLOOKUP($B900,FoodDB!$A$2:$I$1010,8,0)</f>
        <v>0</v>
      </c>
      <c r="J900" s="0" t="n">
        <f aca="false">$C900*VLOOKUP($B900,FoodDB!$A$2:$I$1010,9,0)</f>
        <v>0</v>
      </c>
      <c r="L900" s="0" t="n">
        <f aca="false">SUM(G900:G906)</f>
        <v>0</v>
      </c>
      <c r="M900" s="0" t="n">
        <f aca="false">SUM(H900:H906)</f>
        <v>0</v>
      </c>
      <c r="N900" s="0" t="n">
        <f aca="false">SUM(I900:I906)</f>
        <v>0</v>
      </c>
      <c r="O900" s="0" t="n">
        <f aca="false">SUM(L900:N900)</f>
        <v>0</v>
      </c>
      <c r="P900" s="100" t="n">
        <f aca="false">VLOOKUP($A900,LossChart!$A$3:$AB$105,14,0)-L900</f>
        <v>818.655363787694</v>
      </c>
      <c r="Q900" s="100" t="n">
        <f aca="false">VLOOKUP($A900,LossChart!$A$3:$AB$105,15,0)-M900</f>
        <v>80</v>
      </c>
      <c r="R900" s="100" t="n">
        <f aca="false">VLOOKUP($A900,LossChart!$A$3:$AB$105,16,0)-N900</f>
        <v>482.474652711422</v>
      </c>
      <c r="S900" s="100" t="n">
        <f aca="false">VLOOKUP($A900,LossChart!$A$3:$AB$105,17,0)-O900</f>
        <v>1381.13001649912</v>
      </c>
    </row>
    <row r="901" customFormat="false" ht="15" hidden="false" customHeight="false" outlineLevel="0" collapsed="false">
      <c r="B901" s="96" t="s">
        <v>107</v>
      </c>
      <c r="C901" s="97" t="n">
        <v>0</v>
      </c>
      <c r="D901" s="0" t="n">
        <f aca="false">$C901*VLOOKUP($B901,FoodDB!$A$2:$I$1010,3,0)</f>
        <v>0</v>
      </c>
      <c r="E901" s="0" t="n">
        <f aca="false">$C901*VLOOKUP($B901,FoodDB!$A$2:$I$1010,4,0)</f>
        <v>0</v>
      </c>
      <c r="F901" s="0" t="n">
        <f aca="false">$C901*VLOOKUP($B901,FoodDB!$A$2:$I$1010,5,0)</f>
        <v>0</v>
      </c>
      <c r="G901" s="0" t="n">
        <f aca="false">$C901*VLOOKUP($B901,FoodDB!$A$2:$I$1010,6,0)</f>
        <v>0</v>
      </c>
      <c r="H901" s="0" t="n">
        <f aca="false">$C901*VLOOKUP($B901,FoodDB!$A$2:$I$1010,7,0)</f>
        <v>0</v>
      </c>
      <c r="I901" s="0" t="n">
        <f aca="false">$C901*VLOOKUP($B901,FoodDB!$A$2:$I$1010,8,0)</f>
        <v>0</v>
      </c>
      <c r="J901" s="0" t="n">
        <f aca="false">$C901*VLOOKUP($B901,FoodDB!$A$2:$I$1010,9,0)</f>
        <v>0</v>
      </c>
    </row>
    <row r="902" customFormat="false" ht="15" hidden="false" customHeight="false" outlineLevel="0" collapsed="false">
      <c r="B902" s="96" t="s">
        <v>107</v>
      </c>
      <c r="C902" s="97" t="n">
        <v>0</v>
      </c>
      <c r="D902" s="0" t="n">
        <f aca="false">$C902*VLOOKUP($B902,FoodDB!$A$2:$I$1010,3,0)</f>
        <v>0</v>
      </c>
      <c r="E902" s="0" t="n">
        <f aca="false">$C902*VLOOKUP($B902,FoodDB!$A$2:$I$1010,4,0)</f>
        <v>0</v>
      </c>
      <c r="F902" s="0" t="n">
        <f aca="false">$C902*VLOOKUP($B902,FoodDB!$A$2:$I$1010,5,0)</f>
        <v>0</v>
      </c>
      <c r="G902" s="0" t="n">
        <f aca="false">$C902*VLOOKUP($B902,FoodDB!$A$2:$I$1010,6,0)</f>
        <v>0</v>
      </c>
      <c r="H902" s="0" t="n">
        <f aca="false">$C902*VLOOKUP($B902,FoodDB!$A$2:$I$1010,7,0)</f>
        <v>0</v>
      </c>
      <c r="I902" s="0" t="n">
        <f aca="false">$C902*VLOOKUP($B902,FoodDB!$A$2:$I$1010,8,0)</f>
        <v>0</v>
      </c>
      <c r="J902" s="0" t="n">
        <f aca="false">$C902*VLOOKUP($B902,FoodDB!$A$2:$I$1010,9,0)</f>
        <v>0</v>
      </c>
    </row>
    <row r="903" customFormat="false" ht="15" hidden="false" customHeight="false" outlineLevel="0" collapsed="false">
      <c r="B903" s="96" t="s">
        <v>107</v>
      </c>
      <c r="C903" s="97" t="n">
        <v>0</v>
      </c>
      <c r="D903" s="0" t="n">
        <f aca="false">$C903*VLOOKUP($B903,FoodDB!$A$2:$I$1010,3,0)</f>
        <v>0</v>
      </c>
      <c r="E903" s="0" t="n">
        <f aca="false">$C903*VLOOKUP($B903,FoodDB!$A$2:$I$1010,4,0)</f>
        <v>0</v>
      </c>
      <c r="F903" s="0" t="n">
        <f aca="false">$C903*VLOOKUP($B903,FoodDB!$A$2:$I$1010,5,0)</f>
        <v>0</v>
      </c>
      <c r="G903" s="0" t="n">
        <f aca="false">$C903*VLOOKUP($B903,FoodDB!$A$2:$I$1010,6,0)</f>
        <v>0</v>
      </c>
      <c r="H903" s="0" t="n">
        <f aca="false">$C903*VLOOKUP($B903,FoodDB!$A$2:$I$1010,7,0)</f>
        <v>0</v>
      </c>
      <c r="I903" s="0" t="n">
        <f aca="false">$C903*VLOOKUP($B903,FoodDB!$A$2:$I$1010,8,0)</f>
        <v>0</v>
      </c>
      <c r="J903" s="0" t="n">
        <f aca="false">$C903*VLOOKUP($B903,FoodDB!$A$2:$I$1010,9,0)</f>
        <v>0</v>
      </c>
    </row>
    <row r="904" customFormat="false" ht="15" hidden="false" customHeight="false" outlineLevel="0" collapsed="false">
      <c r="B904" s="96" t="s">
        <v>107</v>
      </c>
      <c r="C904" s="97" t="n">
        <v>0</v>
      </c>
      <c r="D904" s="0" t="n">
        <f aca="false">$C904*VLOOKUP($B904,FoodDB!$A$2:$I$1010,3,0)</f>
        <v>0</v>
      </c>
      <c r="E904" s="0" t="n">
        <f aca="false">$C904*VLOOKUP($B904,FoodDB!$A$2:$I$1010,4,0)</f>
        <v>0</v>
      </c>
      <c r="F904" s="0" t="n">
        <f aca="false">$C904*VLOOKUP($B904,FoodDB!$A$2:$I$1010,5,0)</f>
        <v>0</v>
      </c>
      <c r="G904" s="0" t="n">
        <f aca="false">$C904*VLOOKUP($B904,FoodDB!$A$2:$I$1010,6,0)</f>
        <v>0</v>
      </c>
      <c r="H904" s="0" t="n">
        <f aca="false">$C904*VLOOKUP($B904,FoodDB!$A$2:$I$1010,7,0)</f>
        <v>0</v>
      </c>
      <c r="I904" s="0" t="n">
        <f aca="false">$C904*VLOOKUP($B904,FoodDB!$A$2:$I$1010,8,0)</f>
        <v>0</v>
      </c>
      <c r="J904" s="0" t="n">
        <f aca="false">$C904*VLOOKUP($B904,FoodDB!$A$2:$I$1010,9,0)</f>
        <v>0</v>
      </c>
    </row>
    <row r="905" customFormat="false" ht="15" hidden="false" customHeight="false" outlineLevel="0" collapsed="false">
      <c r="B905" s="96" t="s">
        <v>107</v>
      </c>
      <c r="C905" s="97" t="n">
        <v>0</v>
      </c>
      <c r="D905" s="0" t="n">
        <f aca="false">$C905*VLOOKUP($B905,FoodDB!$A$2:$I$1010,3,0)</f>
        <v>0</v>
      </c>
      <c r="E905" s="0" t="n">
        <f aca="false">$C905*VLOOKUP($B905,FoodDB!$A$2:$I$1010,4,0)</f>
        <v>0</v>
      </c>
      <c r="F905" s="0" t="n">
        <f aca="false">$C905*VLOOKUP($B905,FoodDB!$A$2:$I$1010,5,0)</f>
        <v>0</v>
      </c>
      <c r="G905" s="0" t="n">
        <f aca="false">$C905*VLOOKUP($B905,FoodDB!$A$2:$I$1010,6,0)</f>
        <v>0</v>
      </c>
      <c r="H905" s="0" t="n">
        <f aca="false">$C905*VLOOKUP($B905,FoodDB!$A$2:$I$1010,7,0)</f>
        <v>0</v>
      </c>
      <c r="I905" s="0" t="n">
        <f aca="false">$C905*VLOOKUP($B905,FoodDB!$A$2:$I$1010,8,0)</f>
        <v>0</v>
      </c>
      <c r="J905" s="0" t="n">
        <f aca="false">$C905*VLOOKUP($B905,FoodDB!$A$2:$I$1010,9,0)</f>
        <v>0</v>
      </c>
    </row>
    <row r="906" customFormat="false" ht="15" hidden="false" customHeight="false" outlineLevel="0" collapsed="false">
      <c r="B906" s="96" t="s">
        <v>107</v>
      </c>
      <c r="C906" s="97" t="n">
        <v>0</v>
      </c>
      <c r="D906" s="0" t="n">
        <f aca="false">$C906*VLOOKUP($B906,FoodDB!$A$2:$I$1010,3,0)</f>
        <v>0</v>
      </c>
      <c r="E906" s="0" t="n">
        <f aca="false">$C906*VLOOKUP($B906,FoodDB!$A$2:$I$1010,4,0)</f>
        <v>0</v>
      </c>
      <c r="F906" s="0" t="n">
        <f aca="false">$C906*VLOOKUP($B906,FoodDB!$A$2:$I$1010,5,0)</f>
        <v>0</v>
      </c>
      <c r="G906" s="0" t="n">
        <f aca="false">$C906*VLOOKUP($B906,FoodDB!$A$2:$I$1010,6,0)</f>
        <v>0</v>
      </c>
      <c r="H906" s="0" t="n">
        <f aca="false">$C906*VLOOKUP($B906,FoodDB!$A$2:$I$1010,7,0)</f>
        <v>0</v>
      </c>
      <c r="I906" s="0" t="n">
        <f aca="false">$C906*VLOOKUP($B906,FoodDB!$A$2:$I$1010,8,0)</f>
        <v>0</v>
      </c>
      <c r="J906" s="0" t="n">
        <f aca="false">$C906*VLOOKUP($B906,FoodDB!$A$2:$I$1010,9,0)</f>
        <v>0</v>
      </c>
    </row>
    <row r="907" customFormat="false" ht="15" hidden="false" customHeight="false" outlineLevel="0" collapsed="false">
      <c r="A907" s="0" t="s">
        <v>97</v>
      </c>
      <c r="G907" s="0" t="n">
        <f aca="false">SUM(G900:G906)</f>
        <v>0</v>
      </c>
      <c r="H907" s="0" t="n">
        <f aca="false">SUM(H900:H906)</f>
        <v>0</v>
      </c>
      <c r="I907" s="0" t="n">
        <f aca="false">SUM(I900:I906)</f>
        <v>0</v>
      </c>
      <c r="J907" s="0" t="n">
        <f aca="false">SUM(G907:I907)</f>
        <v>0</v>
      </c>
    </row>
    <row r="908" customFormat="false" ht="15" hidden="false" customHeight="false" outlineLevel="0" collapsed="false">
      <c r="A908" s="0" t="s">
        <v>101</v>
      </c>
      <c r="B908" s="0" t="s">
        <v>102</v>
      </c>
      <c r="E908" s="100"/>
      <c r="F908" s="100"/>
      <c r="G908" s="100" t="n">
        <f aca="false">VLOOKUP($A900,LossChart!$A$3:$AB$105,14,0)</f>
        <v>818.655363787694</v>
      </c>
      <c r="H908" s="100" t="n">
        <f aca="false">VLOOKUP($A900,LossChart!$A$3:$AB$105,15,0)</f>
        <v>80</v>
      </c>
      <c r="I908" s="100" t="n">
        <f aca="false">VLOOKUP($A900,LossChart!$A$3:$AB$105,16,0)</f>
        <v>482.474652711422</v>
      </c>
      <c r="J908" s="100" t="n">
        <f aca="false">VLOOKUP($A900,LossChart!$A$3:$AB$105,17,0)</f>
        <v>1381.13001649912</v>
      </c>
      <c r="K908" s="100"/>
    </row>
    <row r="909" customFormat="false" ht="15" hidden="false" customHeight="false" outlineLevel="0" collapsed="false">
      <c r="A909" s="0" t="s">
        <v>103</v>
      </c>
      <c r="G909" s="0" t="n">
        <f aca="false">G908-G907</f>
        <v>818.655363787694</v>
      </c>
      <c r="H909" s="0" t="n">
        <f aca="false">H908-H907</f>
        <v>80</v>
      </c>
      <c r="I909" s="0" t="n">
        <f aca="false">I908-I907</f>
        <v>482.474652711422</v>
      </c>
      <c r="J909" s="0" t="n">
        <f aca="false">J908-J907</f>
        <v>1381.13001649912</v>
      </c>
    </row>
    <row r="911" customFormat="false" ht="60" hidden="false" customHeight="false" outlineLevel="0" collapsed="false">
      <c r="A911" s="21" t="s">
        <v>63</v>
      </c>
      <c r="B911" s="21" t="s">
        <v>92</v>
      </c>
      <c r="C911" s="21" t="s">
        <v>93</v>
      </c>
      <c r="D911" s="94" t="str">
        <f aca="false">FoodDB!$C$1</f>
        <v>Fat
(g)</v>
      </c>
      <c r="E911" s="94" t="str">
        <f aca="false">FoodDB!$D$1</f>
        <v>Carbs
(g)</v>
      </c>
      <c r="F911" s="94" t="str">
        <f aca="false">FoodDB!$E$1</f>
        <v>Protein
(g)</v>
      </c>
      <c r="G911" s="94" t="str">
        <f aca="false">FoodDB!$F$1</f>
        <v>Fat
(Cal)</v>
      </c>
      <c r="H911" s="94" t="str">
        <f aca="false">FoodDB!$G$1</f>
        <v>Carb
(Cal)</v>
      </c>
      <c r="I911" s="94" t="str">
        <f aca="false">FoodDB!$H$1</f>
        <v>Protein
(Cal)</v>
      </c>
      <c r="J911" s="94" t="str">
        <f aca="false">FoodDB!$I$1</f>
        <v>Total
Calories</v>
      </c>
      <c r="K911" s="94"/>
      <c r="L911" s="94" t="s">
        <v>109</v>
      </c>
      <c r="M911" s="94" t="s">
        <v>110</v>
      </c>
      <c r="N911" s="94" t="s">
        <v>111</v>
      </c>
      <c r="O911" s="94" t="s">
        <v>112</v>
      </c>
      <c r="P911" s="94" t="s">
        <v>117</v>
      </c>
      <c r="Q911" s="94" t="s">
        <v>118</v>
      </c>
      <c r="R911" s="94" t="s">
        <v>119</v>
      </c>
      <c r="S911" s="94" t="s">
        <v>120</v>
      </c>
    </row>
    <row r="912" customFormat="false" ht="15" hidden="false" customHeight="false" outlineLevel="0" collapsed="false">
      <c r="A912" s="95" t="n">
        <f aca="false">A900+1</f>
        <v>43070</v>
      </c>
      <c r="B912" s="96" t="s">
        <v>107</v>
      </c>
      <c r="C912" s="97" t="n">
        <v>0</v>
      </c>
      <c r="D912" s="0" t="n">
        <f aca="false">$C912*VLOOKUP($B912,FoodDB!$A$2:$I$1010,3,0)</f>
        <v>0</v>
      </c>
      <c r="E912" s="0" t="n">
        <f aca="false">$C912*VLOOKUP($B912,FoodDB!$A$2:$I$1010,4,0)</f>
        <v>0</v>
      </c>
      <c r="F912" s="0" t="n">
        <f aca="false">$C912*VLOOKUP($B912,FoodDB!$A$2:$I$1010,5,0)</f>
        <v>0</v>
      </c>
      <c r="G912" s="0" t="n">
        <f aca="false">$C912*VLOOKUP($B912,FoodDB!$A$2:$I$1010,6,0)</f>
        <v>0</v>
      </c>
      <c r="H912" s="0" t="n">
        <f aca="false">$C912*VLOOKUP($B912,FoodDB!$A$2:$I$1010,7,0)</f>
        <v>0</v>
      </c>
      <c r="I912" s="0" t="n">
        <f aca="false">$C912*VLOOKUP($B912,FoodDB!$A$2:$I$1010,8,0)</f>
        <v>0</v>
      </c>
      <c r="J912" s="0" t="n">
        <f aca="false">$C912*VLOOKUP($B912,FoodDB!$A$2:$I$1010,9,0)</f>
        <v>0</v>
      </c>
      <c r="L912" s="0" t="n">
        <f aca="false">SUM(G912:G918)</f>
        <v>0</v>
      </c>
      <c r="M912" s="0" t="n">
        <f aca="false">SUM(H912:H918)</f>
        <v>0</v>
      </c>
      <c r="N912" s="0" t="n">
        <f aca="false">SUM(I912:I918)</f>
        <v>0</v>
      </c>
      <c r="O912" s="0" t="n">
        <f aca="false">SUM(L912:N912)</f>
        <v>0</v>
      </c>
      <c r="P912" s="100" t="n">
        <f aca="false">VLOOKUP($A912,LossChart!$A$3:$AB$105,14,0)-L912</f>
        <v>823.039144298357</v>
      </c>
      <c r="Q912" s="100" t="n">
        <f aca="false">VLOOKUP($A912,LossChart!$A$3:$AB$105,15,0)-M912</f>
        <v>80</v>
      </c>
      <c r="R912" s="100" t="n">
        <f aca="false">VLOOKUP($A912,LossChart!$A$3:$AB$105,16,0)-N912</f>
        <v>482.474652711422</v>
      </c>
      <c r="S912" s="100" t="n">
        <f aca="false">VLOOKUP($A912,LossChart!$A$3:$AB$105,17,0)-O912</f>
        <v>1385.51379700978</v>
      </c>
    </row>
    <row r="913" customFormat="false" ht="15" hidden="false" customHeight="false" outlineLevel="0" collapsed="false">
      <c r="B913" s="96" t="s">
        <v>107</v>
      </c>
      <c r="C913" s="97" t="n">
        <v>0</v>
      </c>
      <c r="D913" s="0" t="n">
        <f aca="false">$C913*VLOOKUP($B913,FoodDB!$A$2:$I$1010,3,0)</f>
        <v>0</v>
      </c>
      <c r="E913" s="0" t="n">
        <f aca="false">$C913*VLOOKUP($B913,FoodDB!$A$2:$I$1010,4,0)</f>
        <v>0</v>
      </c>
      <c r="F913" s="0" t="n">
        <f aca="false">$C913*VLOOKUP($B913,FoodDB!$A$2:$I$1010,5,0)</f>
        <v>0</v>
      </c>
      <c r="G913" s="0" t="n">
        <f aca="false">$C913*VLOOKUP($B913,FoodDB!$A$2:$I$1010,6,0)</f>
        <v>0</v>
      </c>
      <c r="H913" s="0" t="n">
        <f aca="false">$C913*VLOOKUP($B913,FoodDB!$A$2:$I$1010,7,0)</f>
        <v>0</v>
      </c>
      <c r="I913" s="0" t="n">
        <f aca="false">$C913*VLOOKUP($B913,FoodDB!$A$2:$I$1010,8,0)</f>
        <v>0</v>
      </c>
      <c r="J913" s="0" t="n">
        <f aca="false">$C913*VLOOKUP($B913,FoodDB!$A$2:$I$1010,9,0)</f>
        <v>0</v>
      </c>
    </row>
    <row r="914" customFormat="false" ht="15" hidden="false" customHeight="false" outlineLevel="0" collapsed="false">
      <c r="B914" s="96" t="s">
        <v>107</v>
      </c>
      <c r="C914" s="97" t="n">
        <v>0</v>
      </c>
      <c r="D914" s="0" t="n">
        <f aca="false">$C914*VLOOKUP($B914,FoodDB!$A$2:$I$1010,3,0)</f>
        <v>0</v>
      </c>
      <c r="E914" s="0" t="n">
        <f aca="false">$C914*VLOOKUP($B914,FoodDB!$A$2:$I$1010,4,0)</f>
        <v>0</v>
      </c>
      <c r="F914" s="0" t="n">
        <f aca="false">$C914*VLOOKUP($B914,FoodDB!$A$2:$I$1010,5,0)</f>
        <v>0</v>
      </c>
      <c r="G914" s="0" t="n">
        <f aca="false">$C914*VLOOKUP($B914,FoodDB!$A$2:$I$1010,6,0)</f>
        <v>0</v>
      </c>
      <c r="H914" s="0" t="n">
        <f aca="false">$C914*VLOOKUP($B914,FoodDB!$A$2:$I$1010,7,0)</f>
        <v>0</v>
      </c>
      <c r="I914" s="0" t="n">
        <f aca="false">$C914*VLOOKUP($B914,FoodDB!$A$2:$I$1010,8,0)</f>
        <v>0</v>
      </c>
      <c r="J914" s="0" t="n">
        <f aca="false">$C914*VLOOKUP($B914,FoodDB!$A$2:$I$1010,9,0)</f>
        <v>0</v>
      </c>
    </row>
    <row r="915" customFormat="false" ht="15" hidden="false" customHeight="false" outlineLevel="0" collapsed="false">
      <c r="B915" s="96" t="s">
        <v>107</v>
      </c>
      <c r="C915" s="97" t="n">
        <v>0</v>
      </c>
      <c r="D915" s="0" t="n">
        <f aca="false">$C915*VLOOKUP($B915,FoodDB!$A$2:$I$1010,3,0)</f>
        <v>0</v>
      </c>
      <c r="E915" s="0" t="n">
        <f aca="false">$C915*VLOOKUP($B915,FoodDB!$A$2:$I$1010,4,0)</f>
        <v>0</v>
      </c>
      <c r="F915" s="0" t="n">
        <f aca="false">$C915*VLOOKUP($B915,FoodDB!$A$2:$I$1010,5,0)</f>
        <v>0</v>
      </c>
      <c r="G915" s="0" t="n">
        <f aca="false">$C915*VLOOKUP($B915,FoodDB!$A$2:$I$1010,6,0)</f>
        <v>0</v>
      </c>
      <c r="H915" s="0" t="n">
        <f aca="false">$C915*VLOOKUP($B915,FoodDB!$A$2:$I$1010,7,0)</f>
        <v>0</v>
      </c>
      <c r="I915" s="0" t="n">
        <f aca="false">$C915*VLOOKUP($B915,FoodDB!$A$2:$I$1010,8,0)</f>
        <v>0</v>
      </c>
      <c r="J915" s="0" t="n">
        <f aca="false">$C915*VLOOKUP($B915,FoodDB!$A$2:$I$1010,9,0)</f>
        <v>0</v>
      </c>
    </row>
    <row r="916" customFormat="false" ht="15" hidden="false" customHeight="false" outlineLevel="0" collapsed="false">
      <c r="B916" s="96" t="s">
        <v>107</v>
      </c>
      <c r="C916" s="97" t="n">
        <v>0</v>
      </c>
      <c r="D916" s="0" t="n">
        <f aca="false">$C916*VLOOKUP($B916,FoodDB!$A$2:$I$1010,3,0)</f>
        <v>0</v>
      </c>
      <c r="E916" s="0" t="n">
        <f aca="false">$C916*VLOOKUP($B916,FoodDB!$A$2:$I$1010,4,0)</f>
        <v>0</v>
      </c>
      <c r="F916" s="0" t="n">
        <f aca="false">$C916*VLOOKUP($B916,FoodDB!$A$2:$I$1010,5,0)</f>
        <v>0</v>
      </c>
      <c r="G916" s="0" t="n">
        <f aca="false">$C916*VLOOKUP($B916,FoodDB!$A$2:$I$1010,6,0)</f>
        <v>0</v>
      </c>
      <c r="H916" s="0" t="n">
        <f aca="false">$C916*VLOOKUP($B916,FoodDB!$A$2:$I$1010,7,0)</f>
        <v>0</v>
      </c>
      <c r="I916" s="0" t="n">
        <f aca="false">$C916*VLOOKUP($B916,FoodDB!$A$2:$I$1010,8,0)</f>
        <v>0</v>
      </c>
      <c r="J916" s="0" t="n">
        <f aca="false">$C916*VLOOKUP($B916,FoodDB!$A$2:$I$1010,9,0)</f>
        <v>0</v>
      </c>
    </row>
    <row r="917" customFormat="false" ht="15" hidden="false" customHeight="false" outlineLevel="0" collapsed="false">
      <c r="B917" s="96" t="s">
        <v>107</v>
      </c>
      <c r="C917" s="97" t="n">
        <v>0</v>
      </c>
      <c r="D917" s="0" t="n">
        <f aca="false">$C917*VLOOKUP($B917,FoodDB!$A$2:$I$1010,3,0)</f>
        <v>0</v>
      </c>
      <c r="E917" s="0" t="n">
        <f aca="false">$C917*VLOOKUP($B917,FoodDB!$A$2:$I$1010,4,0)</f>
        <v>0</v>
      </c>
      <c r="F917" s="0" t="n">
        <f aca="false">$C917*VLOOKUP($B917,FoodDB!$A$2:$I$1010,5,0)</f>
        <v>0</v>
      </c>
      <c r="G917" s="0" t="n">
        <f aca="false">$C917*VLOOKUP($B917,FoodDB!$A$2:$I$1010,6,0)</f>
        <v>0</v>
      </c>
      <c r="H917" s="0" t="n">
        <f aca="false">$C917*VLOOKUP($B917,FoodDB!$A$2:$I$1010,7,0)</f>
        <v>0</v>
      </c>
      <c r="I917" s="0" t="n">
        <f aca="false">$C917*VLOOKUP($B917,FoodDB!$A$2:$I$1010,8,0)</f>
        <v>0</v>
      </c>
      <c r="J917" s="0" t="n">
        <f aca="false">$C917*VLOOKUP($B917,FoodDB!$A$2:$I$1010,9,0)</f>
        <v>0</v>
      </c>
    </row>
    <row r="918" customFormat="false" ht="15" hidden="false" customHeight="false" outlineLevel="0" collapsed="false">
      <c r="B918" s="96" t="s">
        <v>107</v>
      </c>
      <c r="C918" s="97" t="n">
        <v>0</v>
      </c>
      <c r="D918" s="0" t="n">
        <f aca="false">$C918*VLOOKUP($B918,FoodDB!$A$2:$I$1010,3,0)</f>
        <v>0</v>
      </c>
      <c r="E918" s="0" t="n">
        <f aca="false">$C918*VLOOKUP($B918,FoodDB!$A$2:$I$1010,4,0)</f>
        <v>0</v>
      </c>
      <c r="F918" s="0" t="n">
        <f aca="false">$C918*VLOOKUP($B918,FoodDB!$A$2:$I$1010,5,0)</f>
        <v>0</v>
      </c>
      <c r="G918" s="0" t="n">
        <f aca="false">$C918*VLOOKUP($B918,FoodDB!$A$2:$I$1010,6,0)</f>
        <v>0</v>
      </c>
      <c r="H918" s="0" t="n">
        <f aca="false">$C918*VLOOKUP($B918,FoodDB!$A$2:$I$1010,7,0)</f>
        <v>0</v>
      </c>
      <c r="I918" s="0" t="n">
        <f aca="false">$C918*VLOOKUP($B918,FoodDB!$A$2:$I$1010,8,0)</f>
        <v>0</v>
      </c>
      <c r="J918" s="0" t="n">
        <f aca="false">$C918*VLOOKUP($B918,FoodDB!$A$2:$I$1010,9,0)</f>
        <v>0</v>
      </c>
    </row>
    <row r="919" customFormat="false" ht="15" hidden="false" customHeight="false" outlineLevel="0" collapsed="false">
      <c r="A919" s="0" t="s">
        <v>97</v>
      </c>
      <c r="G919" s="0" t="n">
        <f aca="false">SUM(G912:G918)</f>
        <v>0</v>
      </c>
      <c r="H919" s="0" t="n">
        <f aca="false">SUM(H912:H918)</f>
        <v>0</v>
      </c>
      <c r="I919" s="0" t="n">
        <f aca="false">SUM(I912:I918)</f>
        <v>0</v>
      </c>
      <c r="J919" s="0" t="n">
        <f aca="false">SUM(G919:I919)</f>
        <v>0</v>
      </c>
    </row>
    <row r="920" customFormat="false" ht="15" hidden="false" customHeight="false" outlineLevel="0" collapsed="false">
      <c r="A920" s="0" t="s">
        <v>101</v>
      </c>
      <c r="B920" s="0" t="s">
        <v>102</v>
      </c>
      <c r="E920" s="100"/>
      <c r="F920" s="100"/>
      <c r="G920" s="100" t="n">
        <f aca="false">VLOOKUP($A912,LossChart!$A$3:$AB$105,14,0)</f>
        <v>823.039144298357</v>
      </c>
      <c r="H920" s="100" t="n">
        <f aca="false">VLOOKUP($A912,LossChart!$A$3:$AB$105,15,0)</f>
        <v>80</v>
      </c>
      <c r="I920" s="100" t="n">
        <f aca="false">VLOOKUP($A912,LossChart!$A$3:$AB$105,16,0)</f>
        <v>482.474652711422</v>
      </c>
      <c r="J920" s="100" t="n">
        <f aca="false">VLOOKUP($A912,LossChart!$A$3:$AB$105,17,0)</f>
        <v>1385.51379700978</v>
      </c>
      <c r="K920" s="100"/>
    </row>
    <row r="921" customFormat="false" ht="15" hidden="false" customHeight="false" outlineLevel="0" collapsed="false">
      <c r="A921" s="0" t="s">
        <v>103</v>
      </c>
      <c r="G921" s="0" t="n">
        <f aca="false">G920-G919</f>
        <v>823.039144298357</v>
      </c>
      <c r="H921" s="0" t="n">
        <f aca="false">H920-H919</f>
        <v>80</v>
      </c>
      <c r="I921" s="0" t="n">
        <f aca="false">I920-I919</f>
        <v>482.474652711422</v>
      </c>
      <c r="J921" s="0" t="n">
        <f aca="false">J920-J919</f>
        <v>1385.51379700978</v>
      </c>
    </row>
    <row r="923" customFormat="false" ht="60" hidden="false" customHeight="false" outlineLevel="0" collapsed="false">
      <c r="A923" s="21" t="s">
        <v>63</v>
      </c>
      <c r="B923" s="21" t="s">
        <v>92</v>
      </c>
      <c r="C923" s="21" t="s">
        <v>93</v>
      </c>
      <c r="D923" s="94" t="str">
        <f aca="false">FoodDB!$C$1</f>
        <v>Fat
(g)</v>
      </c>
      <c r="E923" s="94" t="str">
        <f aca="false">FoodDB!$D$1</f>
        <v>Carbs
(g)</v>
      </c>
      <c r="F923" s="94" t="str">
        <f aca="false">FoodDB!$E$1</f>
        <v>Protein
(g)</v>
      </c>
      <c r="G923" s="94" t="str">
        <f aca="false">FoodDB!$F$1</f>
        <v>Fat
(Cal)</v>
      </c>
      <c r="H923" s="94" t="str">
        <f aca="false">FoodDB!$G$1</f>
        <v>Carb
(Cal)</v>
      </c>
      <c r="I923" s="94" t="str">
        <f aca="false">FoodDB!$H$1</f>
        <v>Protein
(Cal)</v>
      </c>
      <c r="J923" s="94" t="str">
        <f aca="false">FoodDB!$I$1</f>
        <v>Total
Calories</v>
      </c>
      <c r="K923" s="94"/>
      <c r="L923" s="94" t="s">
        <v>109</v>
      </c>
      <c r="M923" s="94" t="s">
        <v>110</v>
      </c>
      <c r="N923" s="94" t="s">
        <v>111</v>
      </c>
      <c r="O923" s="94" t="s">
        <v>112</v>
      </c>
      <c r="P923" s="94" t="s">
        <v>117</v>
      </c>
      <c r="Q923" s="94" t="s">
        <v>118</v>
      </c>
      <c r="R923" s="94" t="s">
        <v>119</v>
      </c>
      <c r="S923" s="94" t="s">
        <v>120</v>
      </c>
    </row>
    <row r="924" customFormat="false" ht="15" hidden="false" customHeight="false" outlineLevel="0" collapsed="false">
      <c r="A924" s="95" t="n">
        <f aca="false">A912+1</f>
        <v>43071</v>
      </c>
      <c r="B924" s="96" t="s">
        <v>107</v>
      </c>
      <c r="C924" s="97" t="n">
        <v>0</v>
      </c>
      <c r="D924" s="0" t="n">
        <f aca="false">$C924*VLOOKUP($B924,FoodDB!$A$2:$I$1010,3,0)</f>
        <v>0</v>
      </c>
      <c r="E924" s="0" t="n">
        <f aca="false">$C924*VLOOKUP($B924,FoodDB!$A$2:$I$1010,4,0)</f>
        <v>0</v>
      </c>
      <c r="F924" s="0" t="n">
        <f aca="false">$C924*VLOOKUP($B924,FoodDB!$A$2:$I$1010,5,0)</f>
        <v>0</v>
      </c>
      <c r="G924" s="0" t="n">
        <f aca="false">$C924*VLOOKUP($B924,FoodDB!$A$2:$I$1010,6,0)</f>
        <v>0</v>
      </c>
      <c r="H924" s="0" t="n">
        <f aca="false">$C924*VLOOKUP($B924,FoodDB!$A$2:$I$1010,7,0)</f>
        <v>0</v>
      </c>
      <c r="I924" s="0" t="n">
        <f aca="false">$C924*VLOOKUP($B924,FoodDB!$A$2:$I$1010,8,0)</f>
        <v>0</v>
      </c>
      <c r="J924" s="0" t="n">
        <f aca="false">$C924*VLOOKUP($B924,FoodDB!$A$2:$I$1010,9,0)</f>
        <v>0</v>
      </c>
      <c r="L924" s="0" t="n">
        <f aca="false">SUM(G924:G930)</f>
        <v>0</v>
      </c>
      <c r="M924" s="0" t="n">
        <f aca="false">SUM(H924:H930)</f>
        <v>0</v>
      </c>
      <c r="N924" s="0" t="n">
        <f aca="false">SUM(I924:I930)</f>
        <v>0</v>
      </c>
      <c r="O924" s="0" t="n">
        <f aca="false">SUM(L924:N924)</f>
        <v>0</v>
      </c>
      <c r="P924" s="100" t="n">
        <f aca="false">VLOOKUP($A924,LossChart!$A$3:$AB$105,14,0)-L924</f>
        <v>827.384097038783</v>
      </c>
      <c r="Q924" s="100" t="n">
        <f aca="false">VLOOKUP($A924,LossChart!$A$3:$AB$105,15,0)-M924</f>
        <v>80</v>
      </c>
      <c r="R924" s="100" t="n">
        <f aca="false">VLOOKUP($A924,LossChart!$A$3:$AB$105,16,0)-N924</f>
        <v>482.474652711422</v>
      </c>
      <c r="S924" s="100" t="n">
        <f aca="false">VLOOKUP($A924,LossChart!$A$3:$AB$105,17,0)-O924</f>
        <v>1389.8587497502</v>
      </c>
    </row>
    <row r="925" customFormat="false" ht="15" hidden="false" customHeight="false" outlineLevel="0" collapsed="false">
      <c r="B925" s="96" t="s">
        <v>107</v>
      </c>
      <c r="C925" s="97" t="n">
        <v>0</v>
      </c>
      <c r="D925" s="0" t="n">
        <f aca="false">$C925*VLOOKUP($B925,FoodDB!$A$2:$I$1010,3,0)</f>
        <v>0</v>
      </c>
      <c r="E925" s="0" t="n">
        <f aca="false">$C925*VLOOKUP($B925,FoodDB!$A$2:$I$1010,4,0)</f>
        <v>0</v>
      </c>
      <c r="F925" s="0" t="n">
        <f aca="false">$C925*VLOOKUP($B925,FoodDB!$A$2:$I$1010,5,0)</f>
        <v>0</v>
      </c>
      <c r="G925" s="0" t="n">
        <f aca="false">$C925*VLOOKUP($B925,FoodDB!$A$2:$I$1010,6,0)</f>
        <v>0</v>
      </c>
      <c r="H925" s="0" t="n">
        <f aca="false">$C925*VLOOKUP($B925,FoodDB!$A$2:$I$1010,7,0)</f>
        <v>0</v>
      </c>
      <c r="I925" s="0" t="n">
        <f aca="false">$C925*VLOOKUP($B925,FoodDB!$A$2:$I$1010,8,0)</f>
        <v>0</v>
      </c>
      <c r="J925" s="0" t="n">
        <f aca="false">$C925*VLOOKUP($B925,FoodDB!$A$2:$I$1010,9,0)</f>
        <v>0</v>
      </c>
    </row>
    <row r="926" customFormat="false" ht="15" hidden="false" customHeight="false" outlineLevel="0" collapsed="false">
      <c r="B926" s="96" t="s">
        <v>107</v>
      </c>
      <c r="C926" s="97" t="n">
        <v>0</v>
      </c>
      <c r="D926" s="0" t="n">
        <f aca="false">$C926*VLOOKUP($B926,FoodDB!$A$2:$I$1010,3,0)</f>
        <v>0</v>
      </c>
      <c r="E926" s="0" t="n">
        <f aca="false">$C926*VLOOKUP($B926,FoodDB!$A$2:$I$1010,4,0)</f>
        <v>0</v>
      </c>
      <c r="F926" s="0" t="n">
        <f aca="false">$C926*VLOOKUP($B926,FoodDB!$A$2:$I$1010,5,0)</f>
        <v>0</v>
      </c>
      <c r="G926" s="0" t="n">
        <f aca="false">$C926*VLOOKUP($B926,FoodDB!$A$2:$I$1010,6,0)</f>
        <v>0</v>
      </c>
      <c r="H926" s="0" t="n">
        <f aca="false">$C926*VLOOKUP($B926,FoodDB!$A$2:$I$1010,7,0)</f>
        <v>0</v>
      </c>
      <c r="I926" s="0" t="n">
        <f aca="false">$C926*VLOOKUP($B926,FoodDB!$A$2:$I$1010,8,0)</f>
        <v>0</v>
      </c>
      <c r="J926" s="0" t="n">
        <f aca="false">$C926*VLOOKUP($B926,FoodDB!$A$2:$I$1010,9,0)</f>
        <v>0</v>
      </c>
    </row>
    <row r="927" customFormat="false" ht="15" hidden="false" customHeight="false" outlineLevel="0" collapsed="false">
      <c r="B927" s="96" t="s">
        <v>107</v>
      </c>
      <c r="C927" s="97" t="n">
        <v>0</v>
      </c>
      <c r="D927" s="0" t="n">
        <f aca="false">$C927*VLOOKUP($B927,FoodDB!$A$2:$I$1010,3,0)</f>
        <v>0</v>
      </c>
      <c r="E927" s="0" t="n">
        <f aca="false">$C927*VLOOKUP($B927,FoodDB!$A$2:$I$1010,4,0)</f>
        <v>0</v>
      </c>
      <c r="F927" s="0" t="n">
        <f aca="false">$C927*VLOOKUP($B927,FoodDB!$A$2:$I$1010,5,0)</f>
        <v>0</v>
      </c>
      <c r="G927" s="0" t="n">
        <f aca="false">$C927*VLOOKUP($B927,FoodDB!$A$2:$I$1010,6,0)</f>
        <v>0</v>
      </c>
      <c r="H927" s="0" t="n">
        <f aca="false">$C927*VLOOKUP($B927,FoodDB!$A$2:$I$1010,7,0)</f>
        <v>0</v>
      </c>
      <c r="I927" s="0" t="n">
        <f aca="false">$C927*VLOOKUP($B927,FoodDB!$A$2:$I$1010,8,0)</f>
        <v>0</v>
      </c>
      <c r="J927" s="0" t="n">
        <f aca="false">$C927*VLOOKUP($B927,FoodDB!$A$2:$I$1010,9,0)</f>
        <v>0</v>
      </c>
    </row>
    <row r="928" customFormat="false" ht="15" hidden="false" customHeight="false" outlineLevel="0" collapsed="false">
      <c r="B928" s="96" t="s">
        <v>107</v>
      </c>
      <c r="C928" s="97" t="n">
        <v>0</v>
      </c>
      <c r="D928" s="0" t="n">
        <f aca="false">$C928*VLOOKUP($B928,FoodDB!$A$2:$I$1010,3,0)</f>
        <v>0</v>
      </c>
      <c r="E928" s="0" t="n">
        <f aca="false">$C928*VLOOKUP($B928,FoodDB!$A$2:$I$1010,4,0)</f>
        <v>0</v>
      </c>
      <c r="F928" s="0" t="n">
        <f aca="false">$C928*VLOOKUP($B928,FoodDB!$A$2:$I$1010,5,0)</f>
        <v>0</v>
      </c>
      <c r="G928" s="0" t="n">
        <f aca="false">$C928*VLOOKUP($B928,FoodDB!$A$2:$I$1010,6,0)</f>
        <v>0</v>
      </c>
      <c r="H928" s="0" t="n">
        <f aca="false">$C928*VLOOKUP($B928,FoodDB!$A$2:$I$1010,7,0)</f>
        <v>0</v>
      </c>
      <c r="I928" s="0" t="n">
        <f aca="false">$C928*VLOOKUP($B928,FoodDB!$A$2:$I$1010,8,0)</f>
        <v>0</v>
      </c>
      <c r="J928" s="0" t="n">
        <f aca="false">$C928*VLOOKUP($B928,FoodDB!$A$2:$I$1010,9,0)</f>
        <v>0</v>
      </c>
    </row>
    <row r="929" customFormat="false" ht="15" hidden="false" customHeight="false" outlineLevel="0" collapsed="false">
      <c r="B929" s="96" t="s">
        <v>107</v>
      </c>
      <c r="C929" s="97" t="n">
        <v>0</v>
      </c>
      <c r="D929" s="0" t="n">
        <f aca="false">$C929*VLOOKUP($B929,FoodDB!$A$2:$I$1010,3,0)</f>
        <v>0</v>
      </c>
      <c r="E929" s="0" t="n">
        <f aca="false">$C929*VLOOKUP($B929,FoodDB!$A$2:$I$1010,4,0)</f>
        <v>0</v>
      </c>
      <c r="F929" s="0" t="n">
        <f aca="false">$C929*VLOOKUP($B929,FoodDB!$A$2:$I$1010,5,0)</f>
        <v>0</v>
      </c>
      <c r="G929" s="0" t="n">
        <f aca="false">$C929*VLOOKUP($B929,FoodDB!$A$2:$I$1010,6,0)</f>
        <v>0</v>
      </c>
      <c r="H929" s="0" t="n">
        <f aca="false">$C929*VLOOKUP($B929,FoodDB!$A$2:$I$1010,7,0)</f>
        <v>0</v>
      </c>
      <c r="I929" s="0" t="n">
        <f aca="false">$C929*VLOOKUP($B929,FoodDB!$A$2:$I$1010,8,0)</f>
        <v>0</v>
      </c>
      <c r="J929" s="0" t="n">
        <f aca="false">$C929*VLOOKUP($B929,FoodDB!$A$2:$I$1010,9,0)</f>
        <v>0</v>
      </c>
    </row>
    <row r="930" customFormat="false" ht="15" hidden="false" customHeight="false" outlineLevel="0" collapsed="false">
      <c r="B930" s="96" t="s">
        <v>107</v>
      </c>
      <c r="C930" s="97" t="n">
        <v>0</v>
      </c>
      <c r="D930" s="0" t="n">
        <f aca="false">$C930*VLOOKUP($B930,FoodDB!$A$2:$I$1010,3,0)</f>
        <v>0</v>
      </c>
      <c r="E930" s="0" t="n">
        <f aca="false">$C930*VLOOKUP($B930,FoodDB!$A$2:$I$1010,4,0)</f>
        <v>0</v>
      </c>
      <c r="F930" s="0" t="n">
        <f aca="false">$C930*VLOOKUP($B930,FoodDB!$A$2:$I$1010,5,0)</f>
        <v>0</v>
      </c>
      <c r="G930" s="0" t="n">
        <f aca="false">$C930*VLOOKUP($B930,FoodDB!$A$2:$I$1010,6,0)</f>
        <v>0</v>
      </c>
      <c r="H930" s="0" t="n">
        <f aca="false">$C930*VLOOKUP($B930,FoodDB!$A$2:$I$1010,7,0)</f>
        <v>0</v>
      </c>
      <c r="I930" s="0" t="n">
        <f aca="false">$C930*VLOOKUP($B930,FoodDB!$A$2:$I$1010,8,0)</f>
        <v>0</v>
      </c>
      <c r="J930" s="0" t="n">
        <f aca="false">$C930*VLOOKUP($B930,FoodDB!$A$2:$I$1010,9,0)</f>
        <v>0</v>
      </c>
    </row>
    <row r="931" customFormat="false" ht="15" hidden="false" customHeight="false" outlineLevel="0" collapsed="false">
      <c r="A931" s="0" t="s">
        <v>97</v>
      </c>
      <c r="G931" s="0" t="n">
        <f aca="false">SUM(G924:G930)</f>
        <v>0</v>
      </c>
      <c r="H931" s="0" t="n">
        <f aca="false">SUM(H924:H930)</f>
        <v>0</v>
      </c>
      <c r="I931" s="0" t="n">
        <f aca="false">SUM(I924:I930)</f>
        <v>0</v>
      </c>
      <c r="J931" s="0" t="n">
        <f aca="false">SUM(G931:I931)</f>
        <v>0</v>
      </c>
    </row>
    <row r="932" customFormat="false" ht="15" hidden="false" customHeight="false" outlineLevel="0" collapsed="false">
      <c r="A932" s="0" t="s">
        <v>101</v>
      </c>
      <c r="B932" s="0" t="s">
        <v>102</v>
      </c>
      <c r="E932" s="100"/>
      <c r="F932" s="100"/>
      <c r="G932" s="100" t="n">
        <f aca="false">VLOOKUP($A924,LossChart!$A$3:$AB$105,14,0)</f>
        <v>827.384097038783</v>
      </c>
      <c r="H932" s="100" t="n">
        <f aca="false">VLOOKUP($A924,LossChart!$A$3:$AB$105,15,0)</f>
        <v>80</v>
      </c>
      <c r="I932" s="100" t="n">
        <f aca="false">VLOOKUP($A924,LossChart!$A$3:$AB$105,16,0)</f>
        <v>482.474652711422</v>
      </c>
      <c r="J932" s="100" t="n">
        <f aca="false">VLOOKUP($A924,LossChart!$A$3:$AB$105,17,0)</f>
        <v>1389.8587497502</v>
      </c>
      <c r="K932" s="100"/>
    </row>
    <row r="933" customFormat="false" ht="15" hidden="false" customHeight="false" outlineLevel="0" collapsed="false">
      <c r="A933" s="0" t="s">
        <v>103</v>
      </c>
      <c r="G933" s="0" t="n">
        <f aca="false">G932-G931</f>
        <v>827.384097038783</v>
      </c>
      <c r="H933" s="0" t="n">
        <f aca="false">H932-H931</f>
        <v>80</v>
      </c>
      <c r="I933" s="0" t="n">
        <f aca="false">I932-I931</f>
        <v>482.474652711422</v>
      </c>
      <c r="J933" s="0" t="n">
        <f aca="false">J932-J931</f>
        <v>1389.8587497502</v>
      </c>
    </row>
    <row r="935" customFormat="false" ht="60" hidden="false" customHeight="false" outlineLevel="0" collapsed="false">
      <c r="A935" s="21" t="s">
        <v>63</v>
      </c>
      <c r="B935" s="21" t="s">
        <v>92</v>
      </c>
      <c r="C935" s="21" t="s">
        <v>93</v>
      </c>
      <c r="D935" s="94" t="str">
        <f aca="false">FoodDB!$C$1</f>
        <v>Fat
(g)</v>
      </c>
      <c r="E935" s="94" t="str">
        <f aca="false">FoodDB!$D$1</f>
        <v>Carbs
(g)</v>
      </c>
      <c r="F935" s="94" t="str">
        <f aca="false">FoodDB!$E$1</f>
        <v>Protein
(g)</v>
      </c>
      <c r="G935" s="94" t="str">
        <f aca="false">FoodDB!$F$1</f>
        <v>Fat
(Cal)</v>
      </c>
      <c r="H935" s="94" t="str">
        <f aca="false">FoodDB!$G$1</f>
        <v>Carb
(Cal)</v>
      </c>
      <c r="I935" s="94" t="str">
        <f aca="false">FoodDB!$H$1</f>
        <v>Protein
(Cal)</v>
      </c>
      <c r="J935" s="94" t="str">
        <f aca="false">FoodDB!$I$1</f>
        <v>Total
Calories</v>
      </c>
      <c r="K935" s="94"/>
      <c r="L935" s="94" t="s">
        <v>109</v>
      </c>
      <c r="M935" s="94" t="s">
        <v>110</v>
      </c>
      <c r="N935" s="94" t="s">
        <v>111</v>
      </c>
      <c r="O935" s="94" t="s">
        <v>112</v>
      </c>
      <c r="P935" s="94" t="s">
        <v>117</v>
      </c>
      <c r="Q935" s="94" t="s">
        <v>118</v>
      </c>
      <c r="R935" s="94" t="s">
        <v>119</v>
      </c>
      <c r="S935" s="94" t="s">
        <v>120</v>
      </c>
    </row>
    <row r="936" customFormat="false" ht="15" hidden="false" customHeight="false" outlineLevel="0" collapsed="false">
      <c r="A936" s="95" t="n">
        <f aca="false">A924+1</f>
        <v>43072</v>
      </c>
      <c r="B936" s="96" t="s">
        <v>107</v>
      </c>
      <c r="C936" s="97" t="n">
        <v>0</v>
      </c>
      <c r="D936" s="0" t="n">
        <f aca="false">$C936*VLOOKUP($B936,FoodDB!$A$2:$I$1010,3,0)</f>
        <v>0</v>
      </c>
      <c r="E936" s="0" t="n">
        <f aca="false">$C936*VLOOKUP($B936,FoodDB!$A$2:$I$1010,4,0)</f>
        <v>0</v>
      </c>
      <c r="F936" s="0" t="n">
        <f aca="false">$C936*VLOOKUP($B936,FoodDB!$A$2:$I$1010,5,0)</f>
        <v>0</v>
      </c>
      <c r="G936" s="0" t="n">
        <f aca="false">$C936*VLOOKUP($B936,FoodDB!$A$2:$I$1010,6,0)</f>
        <v>0</v>
      </c>
      <c r="H936" s="0" t="n">
        <f aca="false">$C936*VLOOKUP($B936,FoodDB!$A$2:$I$1010,7,0)</f>
        <v>0</v>
      </c>
      <c r="I936" s="0" t="n">
        <f aca="false">$C936*VLOOKUP($B936,FoodDB!$A$2:$I$1010,8,0)</f>
        <v>0</v>
      </c>
      <c r="J936" s="0" t="n">
        <f aca="false">$C936*VLOOKUP($B936,FoodDB!$A$2:$I$1010,9,0)</f>
        <v>0</v>
      </c>
      <c r="L936" s="0" t="n">
        <f aca="false">SUM(G936:G942)</f>
        <v>0</v>
      </c>
      <c r="M936" s="0" t="n">
        <f aca="false">SUM(H936:H942)</f>
        <v>0</v>
      </c>
      <c r="N936" s="0" t="n">
        <f aca="false">SUM(I936:I942)</f>
        <v>0</v>
      </c>
      <c r="O936" s="0" t="n">
        <f aca="false">SUM(L936:N936)</f>
        <v>0</v>
      </c>
      <c r="P936" s="100" t="n">
        <f aca="false">VLOOKUP($A936,LossChart!$A$3:$AB$105,14,0)-L936</f>
        <v>831.690565912078</v>
      </c>
      <c r="Q936" s="100" t="n">
        <f aca="false">VLOOKUP($A936,LossChart!$A$3:$AB$105,15,0)-M936</f>
        <v>80</v>
      </c>
      <c r="R936" s="100" t="n">
        <f aca="false">VLOOKUP($A936,LossChart!$A$3:$AB$105,16,0)-N936</f>
        <v>482.474652711422</v>
      </c>
      <c r="S936" s="100" t="n">
        <f aca="false">VLOOKUP($A936,LossChart!$A$3:$AB$105,17,0)-O936</f>
        <v>1394.1652186235</v>
      </c>
    </row>
    <row r="937" customFormat="false" ht="15" hidden="false" customHeight="false" outlineLevel="0" collapsed="false">
      <c r="B937" s="96" t="s">
        <v>107</v>
      </c>
      <c r="C937" s="97" t="n">
        <v>0</v>
      </c>
      <c r="D937" s="0" t="n">
        <f aca="false">$C937*VLOOKUP($B937,FoodDB!$A$2:$I$1010,3,0)</f>
        <v>0</v>
      </c>
      <c r="E937" s="0" t="n">
        <f aca="false">$C937*VLOOKUP($B937,FoodDB!$A$2:$I$1010,4,0)</f>
        <v>0</v>
      </c>
      <c r="F937" s="0" t="n">
        <f aca="false">$C937*VLOOKUP($B937,FoodDB!$A$2:$I$1010,5,0)</f>
        <v>0</v>
      </c>
      <c r="G937" s="0" t="n">
        <f aca="false">$C937*VLOOKUP($B937,FoodDB!$A$2:$I$1010,6,0)</f>
        <v>0</v>
      </c>
      <c r="H937" s="0" t="n">
        <f aca="false">$C937*VLOOKUP($B937,FoodDB!$A$2:$I$1010,7,0)</f>
        <v>0</v>
      </c>
      <c r="I937" s="0" t="n">
        <f aca="false">$C937*VLOOKUP($B937,FoodDB!$A$2:$I$1010,8,0)</f>
        <v>0</v>
      </c>
      <c r="J937" s="0" t="n">
        <f aca="false">$C937*VLOOKUP($B937,FoodDB!$A$2:$I$1010,9,0)</f>
        <v>0</v>
      </c>
    </row>
    <row r="938" customFormat="false" ht="15" hidden="false" customHeight="false" outlineLevel="0" collapsed="false">
      <c r="B938" s="96" t="s">
        <v>107</v>
      </c>
      <c r="C938" s="97" t="n">
        <v>0</v>
      </c>
      <c r="D938" s="0" t="n">
        <f aca="false">$C938*VLOOKUP($B938,FoodDB!$A$2:$I$1010,3,0)</f>
        <v>0</v>
      </c>
      <c r="E938" s="0" t="n">
        <f aca="false">$C938*VLOOKUP($B938,FoodDB!$A$2:$I$1010,4,0)</f>
        <v>0</v>
      </c>
      <c r="F938" s="0" t="n">
        <f aca="false">$C938*VLOOKUP($B938,FoodDB!$A$2:$I$1010,5,0)</f>
        <v>0</v>
      </c>
      <c r="G938" s="0" t="n">
        <f aca="false">$C938*VLOOKUP($B938,FoodDB!$A$2:$I$1010,6,0)</f>
        <v>0</v>
      </c>
      <c r="H938" s="0" t="n">
        <f aca="false">$C938*VLOOKUP($B938,FoodDB!$A$2:$I$1010,7,0)</f>
        <v>0</v>
      </c>
      <c r="I938" s="0" t="n">
        <f aca="false">$C938*VLOOKUP($B938,FoodDB!$A$2:$I$1010,8,0)</f>
        <v>0</v>
      </c>
      <c r="J938" s="0" t="n">
        <f aca="false">$C938*VLOOKUP($B938,FoodDB!$A$2:$I$1010,9,0)</f>
        <v>0</v>
      </c>
    </row>
    <row r="939" customFormat="false" ht="15" hidden="false" customHeight="false" outlineLevel="0" collapsed="false">
      <c r="B939" s="96" t="s">
        <v>107</v>
      </c>
      <c r="C939" s="97" t="n">
        <v>0</v>
      </c>
      <c r="D939" s="0" t="n">
        <f aca="false">$C939*VLOOKUP($B939,FoodDB!$A$2:$I$1010,3,0)</f>
        <v>0</v>
      </c>
      <c r="E939" s="0" t="n">
        <f aca="false">$C939*VLOOKUP($B939,FoodDB!$A$2:$I$1010,4,0)</f>
        <v>0</v>
      </c>
      <c r="F939" s="0" t="n">
        <f aca="false">$C939*VLOOKUP($B939,FoodDB!$A$2:$I$1010,5,0)</f>
        <v>0</v>
      </c>
      <c r="G939" s="0" t="n">
        <f aca="false">$C939*VLOOKUP($B939,FoodDB!$A$2:$I$1010,6,0)</f>
        <v>0</v>
      </c>
      <c r="H939" s="0" t="n">
        <f aca="false">$C939*VLOOKUP($B939,FoodDB!$A$2:$I$1010,7,0)</f>
        <v>0</v>
      </c>
      <c r="I939" s="0" t="n">
        <f aca="false">$C939*VLOOKUP($B939,FoodDB!$A$2:$I$1010,8,0)</f>
        <v>0</v>
      </c>
      <c r="J939" s="0" t="n">
        <f aca="false">$C939*VLOOKUP($B939,FoodDB!$A$2:$I$1010,9,0)</f>
        <v>0</v>
      </c>
    </row>
    <row r="940" customFormat="false" ht="15" hidden="false" customHeight="false" outlineLevel="0" collapsed="false">
      <c r="B940" s="96" t="s">
        <v>107</v>
      </c>
      <c r="C940" s="97" t="n">
        <v>0</v>
      </c>
      <c r="D940" s="0" t="n">
        <f aca="false">$C940*VLOOKUP($B940,FoodDB!$A$2:$I$1010,3,0)</f>
        <v>0</v>
      </c>
      <c r="E940" s="0" t="n">
        <f aca="false">$C940*VLOOKUP($B940,FoodDB!$A$2:$I$1010,4,0)</f>
        <v>0</v>
      </c>
      <c r="F940" s="0" t="n">
        <f aca="false">$C940*VLOOKUP($B940,FoodDB!$A$2:$I$1010,5,0)</f>
        <v>0</v>
      </c>
      <c r="G940" s="0" t="n">
        <f aca="false">$C940*VLOOKUP($B940,FoodDB!$A$2:$I$1010,6,0)</f>
        <v>0</v>
      </c>
      <c r="H940" s="0" t="n">
        <f aca="false">$C940*VLOOKUP($B940,FoodDB!$A$2:$I$1010,7,0)</f>
        <v>0</v>
      </c>
      <c r="I940" s="0" t="n">
        <f aca="false">$C940*VLOOKUP($B940,FoodDB!$A$2:$I$1010,8,0)</f>
        <v>0</v>
      </c>
      <c r="J940" s="0" t="n">
        <f aca="false">$C940*VLOOKUP($B940,FoodDB!$A$2:$I$1010,9,0)</f>
        <v>0</v>
      </c>
    </row>
    <row r="941" customFormat="false" ht="15" hidden="false" customHeight="false" outlineLevel="0" collapsed="false">
      <c r="B941" s="96" t="s">
        <v>107</v>
      </c>
      <c r="C941" s="97" t="n">
        <v>0</v>
      </c>
      <c r="D941" s="0" t="n">
        <f aca="false">$C941*VLOOKUP($B941,FoodDB!$A$2:$I$1010,3,0)</f>
        <v>0</v>
      </c>
      <c r="E941" s="0" t="n">
        <f aca="false">$C941*VLOOKUP($B941,FoodDB!$A$2:$I$1010,4,0)</f>
        <v>0</v>
      </c>
      <c r="F941" s="0" t="n">
        <f aca="false">$C941*VLOOKUP($B941,FoodDB!$A$2:$I$1010,5,0)</f>
        <v>0</v>
      </c>
      <c r="G941" s="0" t="n">
        <f aca="false">$C941*VLOOKUP($B941,FoodDB!$A$2:$I$1010,6,0)</f>
        <v>0</v>
      </c>
      <c r="H941" s="0" t="n">
        <f aca="false">$C941*VLOOKUP($B941,FoodDB!$A$2:$I$1010,7,0)</f>
        <v>0</v>
      </c>
      <c r="I941" s="0" t="n">
        <f aca="false">$C941*VLOOKUP($B941,FoodDB!$A$2:$I$1010,8,0)</f>
        <v>0</v>
      </c>
      <c r="J941" s="0" t="n">
        <f aca="false">$C941*VLOOKUP($B941,FoodDB!$A$2:$I$1010,9,0)</f>
        <v>0</v>
      </c>
    </row>
    <row r="942" customFormat="false" ht="15" hidden="false" customHeight="false" outlineLevel="0" collapsed="false">
      <c r="B942" s="96" t="s">
        <v>107</v>
      </c>
      <c r="C942" s="97" t="n">
        <v>0</v>
      </c>
      <c r="D942" s="0" t="n">
        <f aca="false">$C942*VLOOKUP($B942,FoodDB!$A$2:$I$1010,3,0)</f>
        <v>0</v>
      </c>
      <c r="E942" s="0" t="n">
        <f aca="false">$C942*VLOOKUP($B942,FoodDB!$A$2:$I$1010,4,0)</f>
        <v>0</v>
      </c>
      <c r="F942" s="0" t="n">
        <f aca="false">$C942*VLOOKUP($B942,FoodDB!$A$2:$I$1010,5,0)</f>
        <v>0</v>
      </c>
      <c r="G942" s="0" t="n">
        <f aca="false">$C942*VLOOKUP($B942,FoodDB!$A$2:$I$1010,6,0)</f>
        <v>0</v>
      </c>
      <c r="H942" s="0" t="n">
        <f aca="false">$C942*VLOOKUP($B942,FoodDB!$A$2:$I$1010,7,0)</f>
        <v>0</v>
      </c>
      <c r="I942" s="0" t="n">
        <f aca="false">$C942*VLOOKUP($B942,FoodDB!$A$2:$I$1010,8,0)</f>
        <v>0</v>
      </c>
      <c r="J942" s="0" t="n">
        <f aca="false">$C942*VLOOKUP($B942,FoodDB!$A$2:$I$1010,9,0)</f>
        <v>0</v>
      </c>
    </row>
    <row r="943" customFormat="false" ht="15" hidden="false" customHeight="false" outlineLevel="0" collapsed="false">
      <c r="A943" s="0" t="s">
        <v>97</v>
      </c>
      <c r="G943" s="0" t="n">
        <f aca="false">SUM(G936:G942)</f>
        <v>0</v>
      </c>
      <c r="H943" s="0" t="n">
        <f aca="false">SUM(H936:H942)</f>
        <v>0</v>
      </c>
      <c r="I943" s="0" t="n">
        <f aca="false">SUM(I936:I942)</f>
        <v>0</v>
      </c>
      <c r="J943" s="0" t="n">
        <f aca="false">SUM(G943:I943)</f>
        <v>0</v>
      </c>
    </row>
    <row r="944" customFormat="false" ht="15" hidden="false" customHeight="false" outlineLevel="0" collapsed="false">
      <c r="A944" s="0" t="s">
        <v>101</v>
      </c>
      <c r="B944" s="0" t="s">
        <v>102</v>
      </c>
      <c r="E944" s="100"/>
      <c r="F944" s="100"/>
      <c r="G944" s="100" t="n">
        <f aca="false">VLOOKUP($A936,LossChart!$A$3:$AB$105,14,0)</f>
        <v>831.690565912078</v>
      </c>
      <c r="H944" s="100" t="n">
        <f aca="false">VLOOKUP($A936,LossChart!$A$3:$AB$105,15,0)</f>
        <v>80</v>
      </c>
      <c r="I944" s="100" t="n">
        <f aca="false">VLOOKUP($A936,LossChart!$A$3:$AB$105,16,0)</f>
        <v>482.474652711422</v>
      </c>
      <c r="J944" s="100" t="n">
        <f aca="false">VLOOKUP($A936,LossChart!$A$3:$AB$105,17,0)</f>
        <v>1394.1652186235</v>
      </c>
      <c r="K944" s="100"/>
    </row>
    <row r="945" customFormat="false" ht="15" hidden="false" customHeight="false" outlineLevel="0" collapsed="false">
      <c r="A945" s="0" t="s">
        <v>103</v>
      </c>
      <c r="G945" s="0" t="n">
        <f aca="false">G944-G943</f>
        <v>831.690565912078</v>
      </c>
      <c r="H945" s="0" t="n">
        <f aca="false">H944-H943</f>
        <v>80</v>
      </c>
      <c r="I945" s="0" t="n">
        <f aca="false">I944-I943</f>
        <v>482.474652711422</v>
      </c>
      <c r="J945" s="0" t="n">
        <f aca="false">J944-J943</f>
        <v>1394.1652186235</v>
      </c>
    </row>
    <row r="947" customFormat="false" ht="60" hidden="false" customHeight="false" outlineLevel="0" collapsed="false">
      <c r="A947" s="21" t="s">
        <v>63</v>
      </c>
      <c r="B947" s="21" t="s">
        <v>92</v>
      </c>
      <c r="C947" s="21" t="s">
        <v>93</v>
      </c>
      <c r="D947" s="94" t="str">
        <f aca="false">FoodDB!$C$1</f>
        <v>Fat
(g)</v>
      </c>
      <c r="E947" s="94" t="str">
        <f aca="false">FoodDB!$D$1</f>
        <v>Carbs
(g)</v>
      </c>
      <c r="F947" s="94" t="str">
        <f aca="false">FoodDB!$E$1</f>
        <v>Protein
(g)</v>
      </c>
      <c r="G947" s="94" t="str">
        <f aca="false">FoodDB!$F$1</f>
        <v>Fat
(Cal)</v>
      </c>
      <c r="H947" s="94" t="str">
        <f aca="false">FoodDB!$G$1</f>
        <v>Carb
(Cal)</v>
      </c>
      <c r="I947" s="94" t="str">
        <f aca="false">FoodDB!$H$1</f>
        <v>Protein
(Cal)</v>
      </c>
      <c r="J947" s="94" t="str">
        <f aca="false">FoodDB!$I$1</f>
        <v>Total
Calories</v>
      </c>
      <c r="K947" s="94"/>
      <c r="L947" s="94" t="s">
        <v>109</v>
      </c>
      <c r="M947" s="94" t="s">
        <v>110</v>
      </c>
      <c r="N947" s="94" t="s">
        <v>111</v>
      </c>
      <c r="O947" s="94" t="s">
        <v>112</v>
      </c>
      <c r="P947" s="94" t="s">
        <v>117</v>
      </c>
      <c r="Q947" s="94" t="s">
        <v>118</v>
      </c>
      <c r="R947" s="94" t="s">
        <v>119</v>
      </c>
      <c r="S947" s="94" t="s">
        <v>120</v>
      </c>
    </row>
    <row r="948" customFormat="false" ht="15" hidden="false" customHeight="false" outlineLevel="0" collapsed="false">
      <c r="A948" s="95" t="n">
        <f aca="false">A936+1</f>
        <v>43073</v>
      </c>
      <c r="B948" s="96" t="s">
        <v>107</v>
      </c>
      <c r="C948" s="97" t="n">
        <v>0</v>
      </c>
      <c r="D948" s="0" t="n">
        <f aca="false">$C948*VLOOKUP($B948,FoodDB!$A$2:$I$1010,3,0)</f>
        <v>0</v>
      </c>
      <c r="E948" s="0" t="n">
        <f aca="false">$C948*VLOOKUP($B948,FoodDB!$A$2:$I$1010,4,0)</f>
        <v>0</v>
      </c>
      <c r="F948" s="0" t="n">
        <f aca="false">$C948*VLOOKUP($B948,FoodDB!$A$2:$I$1010,5,0)</f>
        <v>0</v>
      </c>
      <c r="G948" s="0" t="n">
        <f aca="false">$C948*VLOOKUP($B948,FoodDB!$A$2:$I$1010,6,0)</f>
        <v>0</v>
      </c>
      <c r="H948" s="0" t="n">
        <f aca="false">$C948*VLOOKUP($B948,FoodDB!$A$2:$I$1010,7,0)</f>
        <v>0</v>
      </c>
      <c r="I948" s="0" t="n">
        <f aca="false">$C948*VLOOKUP($B948,FoodDB!$A$2:$I$1010,8,0)</f>
        <v>0</v>
      </c>
      <c r="J948" s="0" t="n">
        <f aca="false">$C948*VLOOKUP($B948,FoodDB!$A$2:$I$1010,9,0)</f>
        <v>0</v>
      </c>
      <c r="L948" s="0" t="n">
        <f aca="false">SUM(G948:G954)</f>
        <v>0</v>
      </c>
      <c r="M948" s="0" t="n">
        <f aca="false">SUM(H948:H954)</f>
        <v>0</v>
      </c>
      <c r="N948" s="0" t="n">
        <f aca="false">SUM(I948:I954)</f>
        <v>0</v>
      </c>
      <c r="O948" s="0" t="n">
        <f aca="false">SUM(L948:N948)</f>
        <v>0</v>
      </c>
      <c r="P948" s="100" t="n">
        <f aca="false">VLOOKUP($A948,LossChart!$A$3:$AB$105,14,0)-L948</f>
        <v>835.958891775355</v>
      </c>
      <c r="Q948" s="100" t="n">
        <f aca="false">VLOOKUP($A948,LossChart!$A$3:$AB$105,15,0)-M948</f>
        <v>80</v>
      </c>
      <c r="R948" s="100" t="n">
        <f aca="false">VLOOKUP($A948,LossChart!$A$3:$AB$105,16,0)-N948</f>
        <v>482.474652711422</v>
      </c>
      <c r="S948" s="100" t="n">
        <f aca="false">VLOOKUP($A948,LossChart!$A$3:$AB$105,17,0)-O948</f>
        <v>1398.43354448678</v>
      </c>
    </row>
    <row r="949" customFormat="false" ht="15" hidden="false" customHeight="false" outlineLevel="0" collapsed="false">
      <c r="B949" s="96" t="s">
        <v>107</v>
      </c>
      <c r="C949" s="97" t="n">
        <v>0</v>
      </c>
      <c r="D949" s="0" t="n">
        <f aca="false">$C949*VLOOKUP($B949,FoodDB!$A$2:$I$1010,3,0)</f>
        <v>0</v>
      </c>
      <c r="E949" s="0" t="n">
        <f aca="false">$C949*VLOOKUP($B949,FoodDB!$A$2:$I$1010,4,0)</f>
        <v>0</v>
      </c>
      <c r="F949" s="0" t="n">
        <f aca="false">$C949*VLOOKUP($B949,FoodDB!$A$2:$I$1010,5,0)</f>
        <v>0</v>
      </c>
      <c r="G949" s="0" t="n">
        <f aca="false">$C949*VLOOKUP($B949,FoodDB!$A$2:$I$1010,6,0)</f>
        <v>0</v>
      </c>
      <c r="H949" s="0" t="n">
        <f aca="false">$C949*VLOOKUP($B949,FoodDB!$A$2:$I$1010,7,0)</f>
        <v>0</v>
      </c>
      <c r="I949" s="0" t="n">
        <f aca="false">$C949*VLOOKUP($B949,FoodDB!$A$2:$I$1010,8,0)</f>
        <v>0</v>
      </c>
      <c r="J949" s="0" t="n">
        <f aca="false">$C949*VLOOKUP($B949,FoodDB!$A$2:$I$1010,9,0)</f>
        <v>0</v>
      </c>
    </row>
    <row r="950" customFormat="false" ht="15" hidden="false" customHeight="false" outlineLevel="0" collapsed="false">
      <c r="B950" s="96" t="s">
        <v>107</v>
      </c>
      <c r="C950" s="97" t="n">
        <v>0</v>
      </c>
      <c r="D950" s="0" t="n">
        <f aca="false">$C950*VLOOKUP($B950,FoodDB!$A$2:$I$1010,3,0)</f>
        <v>0</v>
      </c>
      <c r="E950" s="0" t="n">
        <f aca="false">$C950*VLOOKUP($B950,FoodDB!$A$2:$I$1010,4,0)</f>
        <v>0</v>
      </c>
      <c r="F950" s="0" t="n">
        <f aca="false">$C950*VLOOKUP($B950,FoodDB!$A$2:$I$1010,5,0)</f>
        <v>0</v>
      </c>
      <c r="G950" s="0" t="n">
        <f aca="false">$C950*VLOOKUP($B950,FoodDB!$A$2:$I$1010,6,0)</f>
        <v>0</v>
      </c>
      <c r="H950" s="0" t="n">
        <f aca="false">$C950*VLOOKUP($B950,FoodDB!$A$2:$I$1010,7,0)</f>
        <v>0</v>
      </c>
      <c r="I950" s="0" t="n">
        <f aca="false">$C950*VLOOKUP($B950,FoodDB!$A$2:$I$1010,8,0)</f>
        <v>0</v>
      </c>
      <c r="J950" s="0" t="n">
        <f aca="false">$C950*VLOOKUP($B950,FoodDB!$A$2:$I$1010,9,0)</f>
        <v>0</v>
      </c>
    </row>
    <row r="951" customFormat="false" ht="15" hidden="false" customHeight="false" outlineLevel="0" collapsed="false">
      <c r="B951" s="96" t="s">
        <v>107</v>
      </c>
      <c r="C951" s="97" t="n">
        <v>0</v>
      </c>
      <c r="D951" s="0" t="n">
        <f aca="false">$C951*VLOOKUP($B951,FoodDB!$A$2:$I$1010,3,0)</f>
        <v>0</v>
      </c>
      <c r="E951" s="0" t="n">
        <f aca="false">$C951*VLOOKUP($B951,FoodDB!$A$2:$I$1010,4,0)</f>
        <v>0</v>
      </c>
      <c r="F951" s="0" t="n">
        <f aca="false">$C951*VLOOKUP($B951,FoodDB!$A$2:$I$1010,5,0)</f>
        <v>0</v>
      </c>
      <c r="G951" s="0" t="n">
        <f aca="false">$C951*VLOOKUP($B951,FoodDB!$A$2:$I$1010,6,0)</f>
        <v>0</v>
      </c>
      <c r="H951" s="0" t="n">
        <f aca="false">$C951*VLOOKUP($B951,FoodDB!$A$2:$I$1010,7,0)</f>
        <v>0</v>
      </c>
      <c r="I951" s="0" t="n">
        <f aca="false">$C951*VLOOKUP($B951,FoodDB!$A$2:$I$1010,8,0)</f>
        <v>0</v>
      </c>
      <c r="J951" s="0" t="n">
        <f aca="false">$C951*VLOOKUP($B951,FoodDB!$A$2:$I$1010,9,0)</f>
        <v>0</v>
      </c>
    </row>
    <row r="952" customFormat="false" ht="15" hidden="false" customHeight="false" outlineLevel="0" collapsed="false">
      <c r="B952" s="96" t="s">
        <v>107</v>
      </c>
      <c r="C952" s="97" t="n">
        <v>0</v>
      </c>
      <c r="D952" s="0" t="n">
        <f aca="false">$C952*VLOOKUP($B952,FoodDB!$A$2:$I$1010,3,0)</f>
        <v>0</v>
      </c>
      <c r="E952" s="0" t="n">
        <f aca="false">$C952*VLOOKUP($B952,FoodDB!$A$2:$I$1010,4,0)</f>
        <v>0</v>
      </c>
      <c r="F952" s="0" t="n">
        <f aca="false">$C952*VLOOKUP($B952,FoodDB!$A$2:$I$1010,5,0)</f>
        <v>0</v>
      </c>
      <c r="G952" s="0" t="n">
        <f aca="false">$C952*VLOOKUP($B952,FoodDB!$A$2:$I$1010,6,0)</f>
        <v>0</v>
      </c>
      <c r="H952" s="0" t="n">
        <f aca="false">$C952*VLOOKUP($B952,FoodDB!$A$2:$I$1010,7,0)</f>
        <v>0</v>
      </c>
      <c r="I952" s="0" t="n">
        <f aca="false">$C952*VLOOKUP($B952,FoodDB!$A$2:$I$1010,8,0)</f>
        <v>0</v>
      </c>
      <c r="J952" s="0" t="n">
        <f aca="false">$C952*VLOOKUP($B952,FoodDB!$A$2:$I$1010,9,0)</f>
        <v>0</v>
      </c>
    </row>
    <row r="953" customFormat="false" ht="15" hidden="false" customHeight="false" outlineLevel="0" collapsed="false">
      <c r="B953" s="96" t="s">
        <v>107</v>
      </c>
      <c r="C953" s="97" t="n">
        <v>0</v>
      </c>
      <c r="D953" s="0" t="n">
        <f aca="false">$C953*VLOOKUP($B953,FoodDB!$A$2:$I$1010,3,0)</f>
        <v>0</v>
      </c>
      <c r="E953" s="0" t="n">
        <f aca="false">$C953*VLOOKUP($B953,FoodDB!$A$2:$I$1010,4,0)</f>
        <v>0</v>
      </c>
      <c r="F953" s="0" t="n">
        <f aca="false">$C953*VLOOKUP($B953,FoodDB!$A$2:$I$1010,5,0)</f>
        <v>0</v>
      </c>
      <c r="G953" s="0" t="n">
        <f aca="false">$C953*VLOOKUP($B953,FoodDB!$A$2:$I$1010,6,0)</f>
        <v>0</v>
      </c>
      <c r="H953" s="0" t="n">
        <f aca="false">$C953*VLOOKUP($B953,FoodDB!$A$2:$I$1010,7,0)</f>
        <v>0</v>
      </c>
      <c r="I953" s="0" t="n">
        <f aca="false">$C953*VLOOKUP($B953,FoodDB!$A$2:$I$1010,8,0)</f>
        <v>0</v>
      </c>
      <c r="J953" s="0" t="n">
        <f aca="false">$C953*VLOOKUP($B953,FoodDB!$A$2:$I$1010,9,0)</f>
        <v>0</v>
      </c>
    </row>
    <row r="954" customFormat="false" ht="15" hidden="false" customHeight="false" outlineLevel="0" collapsed="false">
      <c r="B954" s="96" t="s">
        <v>107</v>
      </c>
      <c r="C954" s="97" t="n">
        <v>0</v>
      </c>
      <c r="D954" s="0" t="n">
        <f aca="false">$C954*VLOOKUP($B954,FoodDB!$A$2:$I$1010,3,0)</f>
        <v>0</v>
      </c>
      <c r="E954" s="0" t="n">
        <f aca="false">$C954*VLOOKUP($B954,FoodDB!$A$2:$I$1010,4,0)</f>
        <v>0</v>
      </c>
      <c r="F954" s="0" t="n">
        <f aca="false">$C954*VLOOKUP($B954,FoodDB!$A$2:$I$1010,5,0)</f>
        <v>0</v>
      </c>
      <c r="G954" s="0" t="n">
        <f aca="false">$C954*VLOOKUP($B954,FoodDB!$A$2:$I$1010,6,0)</f>
        <v>0</v>
      </c>
      <c r="H954" s="0" t="n">
        <f aca="false">$C954*VLOOKUP($B954,FoodDB!$A$2:$I$1010,7,0)</f>
        <v>0</v>
      </c>
      <c r="I954" s="0" t="n">
        <f aca="false">$C954*VLOOKUP($B954,FoodDB!$A$2:$I$1010,8,0)</f>
        <v>0</v>
      </c>
      <c r="J954" s="0" t="n">
        <f aca="false">$C954*VLOOKUP($B954,FoodDB!$A$2:$I$1010,9,0)</f>
        <v>0</v>
      </c>
    </row>
    <row r="955" customFormat="false" ht="15" hidden="false" customHeight="false" outlineLevel="0" collapsed="false">
      <c r="A955" s="0" t="s">
        <v>97</v>
      </c>
      <c r="G955" s="0" t="n">
        <f aca="false">SUM(G948:G954)</f>
        <v>0</v>
      </c>
      <c r="H955" s="0" t="n">
        <f aca="false">SUM(H948:H954)</f>
        <v>0</v>
      </c>
      <c r="I955" s="0" t="n">
        <f aca="false">SUM(I948:I954)</f>
        <v>0</v>
      </c>
      <c r="J955" s="0" t="n">
        <f aca="false">SUM(G955:I955)</f>
        <v>0</v>
      </c>
    </row>
    <row r="956" customFormat="false" ht="15" hidden="false" customHeight="false" outlineLevel="0" collapsed="false">
      <c r="A956" s="0" t="s">
        <v>101</v>
      </c>
      <c r="B956" s="0" t="s">
        <v>102</v>
      </c>
      <c r="E956" s="100"/>
      <c r="F956" s="100"/>
      <c r="G956" s="100" t="n">
        <f aca="false">VLOOKUP($A948,LossChart!$A$3:$AB$105,14,0)</f>
        <v>835.958891775355</v>
      </c>
      <c r="H956" s="100" t="n">
        <f aca="false">VLOOKUP($A948,LossChart!$A$3:$AB$105,15,0)</f>
        <v>80</v>
      </c>
      <c r="I956" s="100" t="n">
        <f aca="false">VLOOKUP($A948,LossChart!$A$3:$AB$105,16,0)</f>
        <v>482.474652711422</v>
      </c>
      <c r="J956" s="100" t="n">
        <f aca="false">VLOOKUP($A948,LossChart!$A$3:$AB$105,17,0)</f>
        <v>1398.43354448678</v>
      </c>
      <c r="K956" s="100"/>
    </row>
    <row r="957" customFormat="false" ht="15" hidden="false" customHeight="false" outlineLevel="0" collapsed="false">
      <c r="A957" s="0" t="s">
        <v>103</v>
      </c>
      <c r="G957" s="0" t="n">
        <f aca="false">G956-G955</f>
        <v>835.958891775355</v>
      </c>
      <c r="H957" s="0" t="n">
        <f aca="false">H956-H955</f>
        <v>80</v>
      </c>
      <c r="I957" s="0" t="n">
        <f aca="false">I956-I955</f>
        <v>482.474652711422</v>
      </c>
      <c r="J957" s="0" t="n">
        <f aca="false">J956-J955</f>
        <v>1398.43354448678</v>
      </c>
    </row>
    <row r="959" customFormat="false" ht="60" hidden="false" customHeight="false" outlineLevel="0" collapsed="false">
      <c r="A959" s="21" t="s">
        <v>63</v>
      </c>
      <c r="B959" s="21" t="s">
        <v>92</v>
      </c>
      <c r="C959" s="21" t="s">
        <v>93</v>
      </c>
      <c r="D959" s="94" t="str">
        <f aca="false">FoodDB!$C$1</f>
        <v>Fat
(g)</v>
      </c>
      <c r="E959" s="94" t="str">
        <f aca="false">FoodDB!$D$1</f>
        <v>Carbs
(g)</v>
      </c>
      <c r="F959" s="94" t="str">
        <f aca="false">FoodDB!$E$1</f>
        <v>Protein
(g)</v>
      </c>
      <c r="G959" s="94" t="str">
        <f aca="false">FoodDB!$F$1</f>
        <v>Fat
(Cal)</v>
      </c>
      <c r="H959" s="94" t="str">
        <f aca="false">FoodDB!$G$1</f>
        <v>Carb
(Cal)</v>
      </c>
      <c r="I959" s="94" t="str">
        <f aca="false">FoodDB!$H$1</f>
        <v>Protein
(Cal)</v>
      </c>
      <c r="J959" s="94" t="str">
        <f aca="false">FoodDB!$I$1</f>
        <v>Total
Calories</v>
      </c>
      <c r="K959" s="94"/>
      <c r="L959" s="94" t="s">
        <v>109</v>
      </c>
      <c r="M959" s="94" t="s">
        <v>110</v>
      </c>
      <c r="N959" s="94" t="s">
        <v>111</v>
      </c>
      <c r="O959" s="94" t="s">
        <v>112</v>
      </c>
      <c r="P959" s="94" t="s">
        <v>117</v>
      </c>
      <c r="Q959" s="94" t="s">
        <v>118</v>
      </c>
      <c r="R959" s="94" t="s">
        <v>119</v>
      </c>
      <c r="S959" s="94" t="s">
        <v>120</v>
      </c>
    </row>
    <row r="960" customFormat="false" ht="15" hidden="false" customHeight="false" outlineLevel="0" collapsed="false">
      <c r="A960" s="95" t="n">
        <f aca="false">A948+1</f>
        <v>43074</v>
      </c>
      <c r="B960" s="96" t="s">
        <v>107</v>
      </c>
      <c r="C960" s="97" t="n">
        <v>0</v>
      </c>
      <c r="D960" s="0" t="n">
        <f aca="false">$C960*VLOOKUP($B960,FoodDB!$A$2:$I$1010,3,0)</f>
        <v>0</v>
      </c>
      <c r="E960" s="0" t="n">
        <f aca="false">$C960*VLOOKUP($B960,FoodDB!$A$2:$I$1010,4,0)</f>
        <v>0</v>
      </c>
      <c r="F960" s="0" t="n">
        <f aca="false">$C960*VLOOKUP($B960,FoodDB!$A$2:$I$1010,5,0)</f>
        <v>0</v>
      </c>
      <c r="G960" s="0" t="n">
        <f aca="false">$C960*VLOOKUP($B960,FoodDB!$A$2:$I$1010,6,0)</f>
        <v>0</v>
      </c>
      <c r="H960" s="0" t="n">
        <f aca="false">$C960*VLOOKUP($B960,FoodDB!$A$2:$I$1010,7,0)</f>
        <v>0</v>
      </c>
      <c r="I960" s="0" t="n">
        <f aca="false">$C960*VLOOKUP($B960,FoodDB!$A$2:$I$1010,8,0)</f>
        <v>0</v>
      </c>
      <c r="J960" s="0" t="n">
        <f aca="false">$C960*VLOOKUP($B960,FoodDB!$A$2:$I$1010,9,0)</f>
        <v>0</v>
      </c>
      <c r="L960" s="0" t="n">
        <f aca="false">SUM(G960:G966)</f>
        <v>0</v>
      </c>
      <c r="M960" s="0" t="n">
        <f aca="false">SUM(H960:H966)</f>
        <v>0</v>
      </c>
      <c r="N960" s="0" t="n">
        <f aca="false">SUM(I960:I966)</f>
        <v>0</v>
      </c>
      <c r="O960" s="0" t="n">
        <f aca="false">SUM(L960:N960)</f>
        <v>0</v>
      </c>
      <c r="P960" s="100" t="n">
        <f aca="false">VLOOKUP($A960,LossChart!$A$3:$AB$105,14,0)-L960</f>
        <v>840.189412466699</v>
      </c>
      <c r="Q960" s="100" t="n">
        <f aca="false">VLOOKUP($A960,LossChart!$A$3:$AB$105,15,0)-M960</f>
        <v>80</v>
      </c>
      <c r="R960" s="100" t="n">
        <f aca="false">VLOOKUP($A960,LossChart!$A$3:$AB$105,16,0)-N960</f>
        <v>482.474652711422</v>
      </c>
      <c r="S960" s="100" t="n">
        <f aca="false">VLOOKUP($A960,LossChart!$A$3:$AB$105,17,0)-O960</f>
        <v>1402.66406517812</v>
      </c>
    </row>
    <row r="961" customFormat="false" ht="15" hidden="false" customHeight="false" outlineLevel="0" collapsed="false">
      <c r="B961" s="96" t="s">
        <v>107</v>
      </c>
      <c r="C961" s="97" t="n">
        <v>0</v>
      </c>
      <c r="D961" s="0" t="n">
        <f aca="false">$C961*VLOOKUP($B961,FoodDB!$A$2:$I$1010,3,0)</f>
        <v>0</v>
      </c>
      <c r="E961" s="0" t="n">
        <f aca="false">$C961*VLOOKUP($B961,FoodDB!$A$2:$I$1010,4,0)</f>
        <v>0</v>
      </c>
      <c r="F961" s="0" t="n">
        <f aca="false">$C961*VLOOKUP($B961,FoodDB!$A$2:$I$1010,5,0)</f>
        <v>0</v>
      </c>
      <c r="G961" s="0" t="n">
        <f aca="false">$C961*VLOOKUP($B961,FoodDB!$A$2:$I$1010,6,0)</f>
        <v>0</v>
      </c>
      <c r="H961" s="0" t="n">
        <f aca="false">$C961*VLOOKUP($B961,FoodDB!$A$2:$I$1010,7,0)</f>
        <v>0</v>
      </c>
      <c r="I961" s="0" t="n">
        <f aca="false">$C961*VLOOKUP($B961,FoodDB!$A$2:$I$1010,8,0)</f>
        <v>0</v>
      </c>
      <c r="J961" s="0" t="n">
        <f aca="false">$C961*VLOOKUP($B961,FoodDB!$A$2:$I$1010,9,0)</f>
        <v>0</v>
      </c>
    </row>
    <row r="962" customFormat="false" ht="15" hidden="false" customHeight="false" outlineLevel="0" collapsed="false">
      <c r="B962" s="96" t="s">
        <v>107</v>
      </c>
      <c r="C962" s="97" t="n">
        <v>0</v>
      </c>
      <c r="D962" s="0" t="n">
        <f aca="false">$C962*VLOOKUP($B962,FoodDB!$A$2:$I$1010,3,0)</f>
        <v>0</v>
      </c>
      <c r="E962" s="0" t="n">
        <f aca="false">$C962*VLOOKUP($B962,FoodDB!$A$2:$I$1010,4,0)</f>
        <v>0</v>
      </c>
      <c r="F962" s="0" t="n">
        <f aca="false">$C962*VLOOKUP($B962,FoodDB!$A$2:$I$1010,5,0)</f>
        <v>0</v>
      </c>
      <c r="G962" s="0" t="n">
        <f aca="false">$C962*VLOOKUP($B962,FoodDB!$A$2:$I$1010,6,0)</f>
        <v>0</v>
      </c>
      <c r="H962" s="0" t="n">
        <f aca="false">$C962*VLOOKUP($B962,FoodDB!$A$2:$I$1010,7,0)</f>
        <v>0</v>
      </c>
      <c r="I962" s="0" t="n">
        <f aca="false">$C962*VLOOKUP($B962,FoodDB!$A$2:$I$1010,8,0)</f>
        <v>0</v>
      </c>
      <c r="J962" s="0" t="n">
        <f aca="false">$C962*VLOOKUP($B962,FoodDB!$A$2:$I$1010,9,0)</f>
        <v>0</v>
      </c>
    </row>
    <row r="963" customFormat="false" ht="15" hidden="false" customHeight="false" outlineLevel="0" collapsed="false">
      <c r="B963" s="96" t="s">
        <v>107</v>
      </c>
      <c r="C963" s="97" t="n">
        <v>0</v>
      </c>
      <c r="D963" s="0" t="n">
        <f aca="false">$C963*VLOOKUP($B963,FoodDB!$A$2:$I$1010,3,0)</f>
        <v>0</v>
      </c>
      <c r="E963" s="0" t="n">
        <f aca="false">$C963*VLOOKUP($B963,FoodDB!$A$2:$I$1010,4,0)</f>
        <v>0</v>
      </c>
      <c r="F963" s="0" t="n">
        <f aca="false">$C963*VLOOKUP($B963,FoodDB!$A$2:$I$1010,5,0)</f>
        <v>0</v>
      </c>
      <c r="G963" s="0" t="n">
        <f aca="false">$C963*VLOOKUP($B963,FoodDB!$A$2:$I$1010,6,0)</f>
        <v>0</v>
      </c>
      <c r="H963" s="0" t="n">
        <f aca="false">$C963*VLOOKUP($B963,FoodDB!$A$2:$I$1010,7,0)</f>
        <v>0</v>
      </c>
      <c r="I963" s="0" t="n">
        <f aca="false">$C963*VLOOKUP($B963,FoodDB!$A$2:$I$1010,8,0)</f>
        <v>0</v>
      </c>
      <c r="J963" s="0" t="n">
        <f aca="false">$C963*VLOOKUP($B963,FoodDB!$A$2:$I$1010,9,0)</f>
        <v>0</v>
      </c>
    </row>
    <row r="964" customFormat="false" ht="15" hidden="false" customHeight="false" outlineLevel="0" collapsed="false">
      <c r="B964" s="96" t="s">
        <v>107</v>
      </c>
      <c r="C964" s="97" t="n">
        <v>0</v>
      </c>
      <c r="D964" s="0" t="n">
        <f aca="false">$C964*VLOOKUP($B964,FoodDB!$A$2:$I$1010,3,0)</f>
        <v>0</v>
      </c>
      <c r="E964" s="0" t="n">
        <f aca="false">$C964*VLOOKUP($B964,FoodDB!$A$2:$I$1010,4,0)</f>
        <v>0</v>
      </c>
      <c r="F964" s="0" t="n">
        <f aca="false">$C964*VLOOKUP($B964,FoodDB!$A$2:$I$1010,5,0)</f>
        <v>0</v>
      </c>
      <c r="G964" s="0" t="n">
        <f aca="false">$C964*VLOOKUP($B964,FoodDB!$A$2:$I$1010,6,0)</f>
        <v>0</v>
      </c>
      <c r="H964" s="0" t="n">
        <f aca="false">$C964*VLOOKUP($B964,FoodDB!$A$2:$I$1010,7,0)</f>
        <v>0</v>
      </c>
      <c r="I964" s="0" t="n">
        <f aca="false">$C964*VLOOKUP($B964,FoodDB!$A$2:$I$1010,8,0)</f>
        <v>0</v>
      </c>
      <c r="J964" s="0" t="n">
        <f aca="false">$C964*VLOOKUP($B964,FoodDB!$A$2:$I$1010,9,0)</f>
        <v>0</v>
      </c>
    </row>
    <row r="965" customFormat="false" ht="15" hidden="false" customHeight="false" outlineLevel="0" collapsed="false">
      <c r="B965" s="96" t="s">
        <v>107</v>
      </c>
      <c r="C965" s="97" t="n">
        <v>0</v>
      </c>
      <c r="D965" s="0" t="n">
        <f aca="false">$C965*VLOOKUP($B965,FoodDB!$A$2:$I$1010,3,0)</f>
        <v>0</v>
      </c>
      <c r="E965" s="0" t="n">
        <f aca="false">$C965*VLOOKUP($B965,FoodDB!$A$2:$I$1010,4,0)</f>
        <v>0</v>
      </c>
      <c r="F965" s="0" t="n">
        <f aca="false">$C965*VLOOKUP($B965,FoodDB!$A$2:$I$1010,5,0)</f>
        <v>0</v>
      </c>
      <c r="G965" s="0" t="n">
        <f aca="false">$C965*VLOOKUP($B965,FoodDB!$A$2:$I$1010,6,0)</f>
        <v>0</v>
      </c>
      <c r="H965" s="0" t="n">
        <f aca="false">$C965*VLOOKUP($B965,FoodDB!$A$2:$I$1010,7,0)</f>
        <v>0</v>
      </c>
      <c r="I965" s="0" t="n">
        <f aca="false">$C965*VLOOKUP($B965,FoodDB!$A$2:$I$1010,8,0)</f>
        <v>0</v>
      </c>
      <c r="J965" s="0" t="n">
        <f aca="false">$C965*VLOOKUP($B965,FoodDB!$A$2:$I$1010,9,0)</f>
        <v>0</v>
      </c>
    </row>
    <row r="966" customFormat="false" ht="15" hidden="false" customHeight="false" outlineLevel="0" collapsed="false">
      <c r="B966" s="96" t="s">
        <v>107</v>
      </c>
      <c r="C966" s="97" t="n">
        <v>0</v>
      </c>
      <c r="D966" s="0" t="n">
        <f aca="false">$C966*VLOOKUP($B966,FoodDB!$A$2:$I$1010,3,0)</f>
        <v>0</v>
      </c>
      <c r="E966" s="0" t="n">
        <f aca="false">$C966*VLOOKUP($B966,FoodDB!$A$2:$I$1010,4,0)</f>
        <v>0</v>
      </c>
      <c r="F966" s="0" t="n">
        <f aca="false">$C966*VLOOKUP($B966,FoodDB!$A$2:$I$1010,5,0)</f>
        <v>0</v>
      </c>
      <c r="G966" s="0" t="n">
        <f aca="false">$C966*VLOOKUP($B966,FoodDB!$A$2:$I$1010,6,0)</f>
        <v>0</v>
      </c>
      <c r="H966" s="0" t="n">
        <f aca="false">$C966*VLOOKUP($B966,FoodDB!$A$2:$I$1010,7,0)</f>
        <v>0</v>
      </c>
      <c r="I966" s="0" t="n">
        <f aca="false">$C966*VLOOKUP($B966,FoodDB!$A$2:$I$1010,8,0)</f>
        <v>0</v>
      </c>
      <c r="J966" s="0" t="n">
        <f aca="false">$C966*VLOOKUP($B966,FoodDB!$A$2:$I$1010,9,0)</f>
        <v>0</v>
      </c>
    </row>
    <row r="967" customFormat="false" ht="15" hidden="false" customHeight="false" outlineLevel="0" collapsed="false">
      <c r="A967" s="0" t="s">
        <v>97</v>
      </c>
      <c r="G967" s="0" t="n">
        <f aca="false">SUM(G960:G966)</f>
        <v>0</v>
      </c>
      <c r="H967" s="0" t="n">
        <f aca="false">SUM(H960:H966)</f>
        <v>0</v>
      </c>
      <c r="I967" s="0" t="n">
        <f aca="false">SUM(I960:I966)</f>
        <v>0</v>
      </c>
      <c r="J967" s="0" t="n">
        <f aca="false">SUM(G967:I967)</f>
        <v>0</v>
      </c>
    </row>
    <row r="968" customFormat="false" ht="15" hidden="false" customHeight="false" outlineLevel="0" collapsed="false">
      <c r="A968" s="0" t="s">
        <v>101</v>
      </c>
      <c r="B968" s="0" t="s">
        <v>102</v>
      </c>
      <c r="E968" s="100"/>
      <c r="F968" s="100"/>
      <c r="G968" s="100" t="n">
        <f aca="false">VLOOKUP($A960,LossChart!$A$3:$AB$105,14,0)</f>
        <v>840.189412466699</v>
      </c>
      <c r="H968" s="100" t="n">
        <f aca="false">VLOOKUP($A960,LossChart!$A$3:$AB$105,15,0)</f>
        <v>80</v>
      </c>
      <c r="I968" s="100" t="n">
        <f aca="false">VLOOKUP($A960,LossChart!$A$3:$AB$105,16,0)</f>
        <v>482.474652711422</v>
      </c>
      <c r="J968" s="100" t="n">
        <f aca="false">VLOOKUP($A960,LossChart!$A$3:$AB$105,17,0)</f>
        <v>1402.66406517812</v>
      </c>
      <c r="K968" s="100"/>
    </row>
    <row r="969" customFormat="false" ht="15" hidden="false" customHeight="false" outlineLevel="0" collapsed="false">
      <c r="A969" s="0" t="s">
        <v>103</v>
      </c>
      <c r="G969" s="0" t="n">
        <f aca="false">G968-G967</f>
        <v>840.189412466699</v>
      </c>
      <c r="H969" s="0" t="n">
        <f aca="false">H968-H967</f>
        <v>80</v>
      </c>
      <c r="I969" s="0" t="n">
        <f aca="false">I968-I967</f>
        <v>482.474652711422</v>
      </c>
      <c r="J969" s="0" t="n">
        <f aca="false">J968-J967</f>
        <v>1402.66406517812</v>
      </c>
    </row>
    <row r="971" customFormat="false" ht="60" hidden="false" customHeight="false" outlineLevel="0" collapsed="false">
      <c r="A971" s="21" t="s">
        <v>63</v>
      </c>
      <c r="B971" s="21" t="s">
        <v>92</v>
      </c>
      <c r="C971" s="21" t="s">
        <v>93</v>
      </c>
      <c r="D971" s="94" t="str">
        <f aca="false">FoodDB!$C$1</f>
        <v>Fat
(g)</v>
      </c>
      <c r="E971" s="94" t="str">
        <f aca="false">FoodDB!$D$1</f>
        <v>Carbs
(g)</v>
      </c>
      <c r="F971" s="94" t="str">
        <f aca="false">FoodDB!$E$1</f>
        <v>Protein
(g)</v>
      </c>
      <c r="G971" s="94" t="str">
        <f aca="false">FoodDB!$F$1</f>
        <v>Fat
(Cal)</v>
      </c>
      <c r="H971" s="94" t="str">
        <f aca="false">FoodDB!$G$1</f>
        <v>Carb
(Cal)</v>
      </c>
      <c r="I971" s="94" t="str">
        <f aca="false">FoodDB!$H$1</f>
        <v>Protein
(Cal)</v>
      </c>
      <c r="J971" s="94" t="str">
        <f aca="false">FoodDB!$I$1</f>
        <v>Total
Calories</v>
      </c>
      <c r="K971" s="94"/>
      <c r="L971" s="94" t="s">
        <v>109</v>
      </c>
      <c r="M971" s="94" t="s">
        <v>110</v>
      </c>
      <c r="N971" s="94" t="s">
        <v>111</v>
      </c>
      <c r="O971" s="94" t="s">
        <v>112</v>
      </c>
      <c r="P971" s="94" t="s">
        <v>117</v>
      </c>
      <c r="Q971" s="94" t="s">
        <v>118</v>
      </c>
      <c r="R971" s="94" t="s">
        <v>119</v>
      </c>
      <c r="S971" s="94" t="s">
        <v>120</v>
      </c>
    </row>
    <row r="972" customFormat="false" ht="15" hidden="false" customHeight="false" outlineLevel="0" collapsed="false">
      <c r="A972" s="95" t="n">
        <f aca="false">A960+1</f>
        <v>43075</v>
      </c>
      <c r="B972" s="96" t="s">
        <v>107</v>
      </c>
      <c r="C972" s="97" t="n">
        <v>0</v>
      </c>
      <c r="D972" s="0" t="n">
        <f aca="false">$C972*VLOOKUP($B972,FoodDB!$A$2:$I$1010,3,0)</f>
        <v>0</v>
      </c>
      <c r="E972" s="0" t="n">
        <f aca="false">$C972*VLOOKUP($B972,FoodDB!$A$2:$I$1010,4,0)</f>
        <v>0</v>
      </c>
      <c r="F972" s="0" t="n">
        <f aca="false">$C972*VLOOKUP($B972,FoodDB!$A$2:$I$1010,5,0)</f>
        <v>0</v>
      </c>
      <c r="G972" s="0" t="n">
        <f aca="false">$C972*VLOOKUP($B972,FoodDB!$A$2:$I$1010,6,0)</f>
        <v>0</v>
      </c>
      <c r="H972" s="0" t="n">
        <f aca="false">$C972*VLOOKUP($B972,FoodDB!$A$2:$I$1010,7,0)</f>
        <v>0</v>
      </c>
      <c r="I972" s="0" t="n">
        <f aca="false">$C972*VLOOKUP($B972,FoodDB!$A$2:$I$1010,8,0)</f>
        <v>0</v>
      </c>
      <c r="J972" s="0" t="n">
        <f aca="false">$C972*VLOOKUP($B972,FoodDB!$A$2:$I$1010,9,0)</f>
        <v>0</v>
      </c>
      <c r="L972" s="0" t="n">
        <f aca="false">SUM(G972:G978)</f>
        <v>0</v>
      </c>
      <c r="M972" s="0" t="n">
        <f aca="false">SUM(H972:H978)</f>
        <v>0</v>
      </c>
      <c r="N972" s="0" t="n">
        <f aca="false">SUM(I972:I978)</f>
        <v>0</v>
      </c>
      <c r="O972" s="0" t="n">
        <f aca="false">SUM(L972:N972)</f>
        <v>0</v>
      </c>
      <c r="P972" s="100" t="n">
        <f aca="false">VLOOKUP($A972,LossChart!$A$3:$AB$105,14,0)-L972</f>
        <v>844.382462831918</v>
      </c>
      <c r="Q972" s="100" t="n">
        <f aca="false">VLOOKUP($A972,LossChart!$A$3:$AB$105,15,0)-M972</f>
        <v>80</v>
      </c>
      <c r="R972" s="100" t="n">
        <f aca="false">VLOOKUP($A972,LossChart!$A$3:$AB$105,16,0)-N972</f>
        <v>482.474652711422</v>
      </c>
      <c r="S972" s="100" t="n">
        <f aca="false">VLOOKUP($A972,LossChart!$A$3:$AB$105,17,0)-O972</f>
        <v>1406.85711554334</v>
      </c>
    </row>
    <row r="973" customFormat="false" ht="15" hidden="false" customHeight="false" outlineLevel="0" collapsed="false">
      <c r="B973" s="96" t="s">
        <v>107</v>
      </c>
      <c r="C973" s="97" t="n">
        <v>0</v>
      </c>
      <c r="D973" s="0" t="n">
        <f aca="false">$C973*VLOOKUP($B973,FoodDB!$A$2:$I$1010,3,0)</f>
        <v>0</v>
      </c>
      <c r="E973" s="0" t="n">
        <f aca="false">$C973*VLOOKUP($B973,FoodDB!$A$2:$I$1010,4,0)</f>
        <v>0</v>
      </c>
      <c r="F973" s="0" t="n">
        <f aca="false">$C973*VLOOKUP($B973,FoodDB!$A$2:$I$1010,5,0)</f>
        <v>0</v>
      </c>
      <c r="G973" s="0" t="n">
        <f aca="false">$C973*VLOOKUP($B973,FoodDB!$A$2:$I$1010,6,0)</f>
        <v>0</v>
      </c>
      <c r="H973" s="0" t="n">
        <f aca="false">$C973*VLOOKUP($B973,FoodDB!$A$2:$I$1010,7,0)</f>
        <v>0</v>
      </c>
      <c r="I973" s="0" t="n">
        <f aca="false">$C973*VLOOKUP($B973,FoodDB!$A$2:$I$1010,8,0)</f>
        <v>0</v>
      </c>
      <c r="J973" s="0" t="n">
        <f aca="false">$C973*VLOOKUP($B973,FoodDB!$A$2:$I$1010,9,0)</f>
        <v>0</v>
      </c>
    </row>
    <row r="974" customFormat="false" ht="15" hidden="false" customHeight="false" outlineLevel="0" collapsed="false">
      <c r="B974" s="96" t="s">
        <v>107</v>
      </c>
      <c r="C974" s="97" t="n">
        <v>0</v>
      </c>
      <c r="D974" s="0" t="n">
        <f aca="false">$C974*VLOOKUP($B974,FoodDB!$A$2:$I$1010,3,0)</f>
        <v>0</v>
      </c>
      <c r="E974" s="0" t="n">
        <f aca="false">$C974*VLOOKUP($B974,FoodDB!$A$2:$I$1010,4,0)</f>
        <v>0</v>
      </c>
      <c r="F974" s="0" t="n">
        <f aca="false">$C974*VLOOKUP($B974,FoodDB!$A$2:$I$1010,5,0)</f>
        <v>0</v>
      </c>
      <c r="G974" s="0" t="n">
        <f aca="false">$C974*VLOOKUP($B974,FoodDB!$A$2:$I$1010,6,0)</f>
        <v>0</v>
      </c>
      <c r="H974" s="0" t="n">
        <f aca="false">$C974*VLOOKUP($B974,FoodDB!$A$2:$I$1010,7,0)</f>
        <v>0</v>
      </c>
      <c r="I974" s="0" t="n">
        <f aca="false">$C974*VLOOKUP($B974,FoodDB!$A$2:$I$1010,8,0)</f>
        <v>0</v>
      </c>
      <c r="J974" s="0" t="n">
        <f aca="false">$C974*VLOOKUP($B974,FoodDB!$A$2:$I$1010,9,0)</f>
        <v>0</v>
      </c>
    </row>
    <row r="975" customFormat="false" ht="15" hidden="false" customHeight="false" outlineLevel="0" collapsed="false">
      <c r="B975" s="96" t="s">
        <v>107</v>
      </c>
      <c r="C975" s="97" t="n">
        <v>0</v>
      </c>
      <c r="D975" s="0" t="n">
        <f aca="false">$C975*VLOOKUP($B975,FoodDB!$A$2:$I$1010,3,0)</f>
        <v>0</v>
      </c>
      <c r="E975" s="0" t="n">
        <f aca="false">$C975*VLOOKUP($B975,FoodDB!$A$2:$I$1010,4,0)</f>
        <v>0</v>
      </c>
      <c r="F975" s="0" t="n">
        <f aca="false">$C975*VLOOKUP($B975,FoodDB!$A$2:$I$1010,5,0)</f>
        <v>0</v>
      </c>
      <c r="G975" s="0" t="n">
        <f aca="false">$C975*VLOOKUP($B975,FoodDB!$A$2:$I$1010,6,0)</f>
        <v>0</v>
      </c>
      <c r="H975" s="0" t="n">
        <f aca="false">$C975*VLOOKUP($B975,FoodDB!$A$2:$I$1010,7,0)</f>
        <v>0</v>
      </c>
      <c r="I975" s="0" t="n">
        <f aca="false">$C975*VLOOKUP($B975,FoodDB!$A$2:$I$1010,8,0)</f>
        <v>0</v>
      </c>
      <c r="J975" s="0" t="n">
        <f aca="false">$C975*VLOOKUP($B975,FoodDB!$A$2:$I$1010,9,0)</f>
        <v>0</v>
      </c>
    </row>
    <row r="976" customFormat="false" ht="15" hidden="false" customHeight="false" outlineLevel="0" collapsed="false">
      <c r="B976" s="96" t="s">
        <v>107</v>
      </c>
      <c r="C976" s="97" t="n">
        <v>0</v>
      </c>
      <c r="D976" s="0" t="n">
        <f aca="false">$C976*VLOOKUP($B976,FoodDB!$A$2:$I$1010,3,0)</f>
        <v>0</v>
      </c>
      <c r="E976" s="0" t="n">
        <f aca="false">$C976*VLOOKUP($B976,FoodDB!$A$2:$I$1010,4,0)</f>
        <v>0</v>
      </c>
      <c r="F976" s="0" t="n">
        <f aca="false">$C976*VLOOKUP($B976,FoodDB!$A$2:$I$1010,5,0)</f>
        <v>0</v>
      </c>
      <c r="G976" s="0" t="n">
        <f aca="false">$C976*VLOOKUP($B976,FoodDB!$A$2:$I$1010,6,0)</f>
        <v>0</v>
      </c>
      <c r="H976" s="0" t="n">
        <f aca="false">$C976*VLOOKUP($B976,FoodDB!$A$2:$I$1010,7,0)</f>
        <v>0</v>
      </c>
      <c r="I976" s="0" t="n">
        <f aca="false">$C976*VLOOKUP($B976,FoodDB!$A$2:$I$1010,8,0)</f>
        <v>0</v>
      </c>
      <c r="J976" s="0" t="n">
        <f aca="false">$C976*VLOOKUP($B976,FoodDB!$A$2:$I$1010,9,0)</f>
        <v>0</v>
      </c>
    </row>
    <row r="977" customFormat="false" ht="15" hidden="false" customHeight="false" outlineLevel="0" collapsed="false">
      <c r="B977" s="96" t="s">
        <v>107</v>
      </c>
      <c r="C977" s="97" t="n">
        <v>0</v>
      </c>
      <c r="D977" s="0" t="n">
        <f aca="false">$C977*VLOOKUP($B977,FoodDB!$A$2:$I$1010,3,0)</f>
        <v>0</v>
      </c>
      <c r="E977" s="0" t="n">
        <f aca="false">$C977*VLOOKUP($B977,FoodDB!$A$2:$I$1010,4,0)</f>
        <v>0</v>
      </c>
      <c r="F977" s="0" t="n">
        <f aca="false">$C977*VLOOKUP($B977,FoodDB!$A$2:$I$1010,5,0)</f>
        <v>0</v>
      </c>
      <c r="G977" s="0" t="n">
        <f aca="false">$C977*VLOOKUP($B977,FoodDB!$A$2:$I$1010,6,0)</f>
        <v>0</v>
      </c>
      <c r="H977" s="0" t="n">
        <f aca="false">$C977*VLOOKUP($B977,FoodDB!$A$2:$I$1010,7,0)</f>
        <v>0</v>
      </c>
      <c r="I977" s="0" t="n">
        <f aca="false">$C977*VLOOKUP($B977,FoodDB!$A$2:$I$1010,8,0)</f>
        <v>0</v>
      </c>
      <c r="J977" s="0" t="n">
        <f aca="false">$C977*VLOOKUP($B977,FoodDB!$A$2:$I$1010,9,0)</f>
        <v>0</v>
      </c>
    </row>
    <row r="978" customFormat="false" ht="15" hidden="false" customHeight="false" outlineLevel="0" collapsed="false">
      <c r="B978" s="96" t="s">
        <v>107</v>
      </c>
      <c r="C978" s="97" t="n">
        <v>0</v>
      </c>
      <c r="D978" s="0" t="n">
        <f aca="false">$C978*VLOOKUP($B978,FoodDB!$A$2:$I$1010,3,0)</f>
        <v>0</v>
      </c>
      <c r="E978" s="0" t="n">
        <f aca="false">$C978*VLOOKUP($B978,FoodDB!$A$2:$I$1010,4,0)</f>
        <v>0</v>
      </c>
      <c r="F978" s="0" t="n">
        <f aca="false">$C978*VLOOKUP($B978,FoodDB!$A$2:$I$1010,5,0)</f>
        <v>0</v>
      </c>
      <c r="G978" s="0" t="n">
        <f aca="false">$C978*VLOOKUP($B978,FoodDB!$A$2:$I$1010,6,0)</f>
        <v>0</v>
      </c>
      <c r="H978" s="0" t="n">
        <f aca="false">$C978*VLOOKUP($B978,FoodDB!$A$2:$I$1010,7,0)</f>
        <v>0</v>
      </c>
      <c r="I978" s="0" t="n">
        <f aca="false">$C978*VLOOKUP($B978,FoodDB!$A$2:$I$1010,8,0)</f>
        <v>0</v>
      </c>
      <c r="J978" s="0" t="n">
        <f aca="false">$C978*VLOOKUP($B978,FoodDB!$A$2:$I$1010,9,0)</f>
        <v>0</v>
      </c>
    </row>
    <row r="979" customFormat="false" ht="15" hidden="false" customHeight="false" outlineLevel="0" collapsed="false">
      <c r="A979" s="0" t="s">
        <v>97</v>
      </c>
      <c r="G979" s="0" t="n">
        <f aca="false">SUM(G972:G978)</f>
        <v>0</v>
      </c>
      <c r="H979" s="0" t="n">
        <f aca="false">SUM(H972:H978)</f>
        <v>0</v>
      </c>
      <c r="I979" s="0" t="n">
        <f aca="false">SUM(I972:I978)</f>
        <v>0</v>
      </c>
      <c r="J979" s="0" t="n">
        <f aca="false">SUM(G979:I979)</f>
        <v>0</v>
      </c>
    </row>
    <row r="980" customFormat="false" ht="15" hidden="false" customHeight="false" outlineLevel="0" collapsed="false">
      <c r="A980" s="0" t="s">
        <v>101</v>
      </c>
      <c r="B980" s="0" t="s">
        <v>102</v>
      </c>
      <c r="E980" s="100"/>
      <c r="F980" s="100"/>
      <c r="G980" s="100" t="n">
        <f aca="false">VLOOKUP($A972,LossChart!$A$3:$AB$105,14,0)</f>
        <v>844.382462831918</v>
      </c>
      <c r="H980" s="100" t="n">
        <f aca="false">VLOOKUP($A972,LossChart!$A$3:$AB$105,15,0)</f>
        <v>80</v>
      </c>
      <c r="I980" s="100" t="n">
        <f aca="false">VLOOKUP($A972,LossChart!$A$3:$AB$105,16,0)</f>
        <v>482.474652711422</v>
      </c>
      <c r="J980" s="100" t="n">
        <f aca="false">VLOOKUP($A972,LossChart!$A$3:$AB$105,17,0)</f>
        <v>1406.85711554334</v>
      </c>
      <c r="K980" s="100"/>
    </row>
    <row r="981" customFormat="false" ht="15" hidden="false" customHeight="false" outlineLevel="0" collapsed="false">
      <c r="A981" s="0" t="s">
        <v>103</v>
      </c>
      <c r="G981" s="0" t="n">
        <f aca="false">G980-G979</f>
        <v>844.382462831918</v>
      </c>
      <c r="H981" s="0" t="n">
        <f aca="false">H980-H979</f>
        <v>80</v>
      </c>
      <c r="I981" s="0" t="n">
        <f aca="false">I980-I979</f>
        <v>482.474652711422</v>
      </c>
      <c r="J981" s="0" t="n">
        <f aca="false">J980-J979</f>
        <v>1406.85711554334</v>
      </c>
    </row>
    <row r="983" customFormat="false" ht="60" hidden="false" customHeight="false" outlineLevel="0" collapsed="false">
      <c r="A983" s="21" t="s">
        <v>63</v>
      </c>
      <c r="B983" s="21" t="s">
        <v>92</v>
      </c>
      <c r="C983" s="21" t="s">
        <v>93</v>
      </c>
      <c r="D983" s="94" t="str">
        <f aca="false">FoodDB!$C$1</f>
        <v>Fat
(g)</v>
      </c>
      <c r="E983" s="94" t="str">
        <f aca="false">FoodDB!$D$1</f>
        <v>Carbs
(g)</v>
      </c>
      <c r="F983" s="94" t="str">
        <f aca="false">FoodDB!$E$1</f>
        <v>Protein
(g)</v>
      </c>
      <c r="G983" s="94" t="str">
        <f aca="false">FoodDB!$F$1</f>
        <v>Fat
(Cal)</v>
      </c>
      <c r="H983" s="94" t="str">
        <f aca="false">FoodDB!$G$1</f>
        <v>Carb
(Cal)</v>
      </c>
      <c r="I983" s="94" t="str">
        <f aca="false">FoodDB!$H$1</f>
        <v>Protein
(Cal)</v>
      </c>
      <c r="J983" s="94" t="str">
        <f aca="false">FoodDB!$I$1</f>
        <v>Total
Calories</v>
      </c>
      <c r="K983" s="94"/>
      <c r="L983" s="94" t="s">
        <v>109</v>
      </c>
      <c r="M983" s="94" t="s">
        <v>110</v>
      </c>
      <c r="N983" s="94" t="s">
        <v>111</v>
      </c>
      <c r="O983" s="94" t="s">
        <v>112</v>
      </c>
      <c r="P983" s="94" t="s">
        <v>117</v>
      </c>
      <c r="Q983" s="94" t="s">
        <v>118</v>
      </c>
      <c r="R983" s="94" t="s">
        <v>119</v>
      </c>
      <c r="S983" s="94" t="s">
        <v>120</v>
      </c>
    </row>
    <row r="984" customFormat="false" ht="15" hidden="false" customHeight="false" outlineLevel="0" collapsed="false">
      <c r="A984" s="95" t="n">
        <f aca="false">A972+1</f>
        <v>43076</v>
      </c>
      <c r="B984" s="96" t="s">
        <v>107</v>
      </c>
      <c r="C984" s="97" t="n">
        <v>0</v>
      </c>
      <c r="D984" s="0" t="n">
        <f aca="false">$C984*VLOOKUP($B984,FoodDB!$A$2:$I$1010,3,0)</f>
        <v>0</v>
      </c>
      <c r="E984" s="0" t="n">
        <f aca="false">$C984*VLOOKUP($B984,FoodDB!$A$2:$I$1010,4,0)</f>
        <v>0</v>
      </c>
      <c r="F984" s="0" t="n">
        <f aca="false">$C984*VLOOKUP($B984,FoodDB!$A$2:$I$1010,5,0)</f>
        <v>0</v>
      </c>
      <c r="G984" s="0" t="n">
        <f aca="false">$C984*VLOOKUP($B984,FoodDB!$A$2:$I$1010,6,0)</f>
        <v>0</v>
      </c>
      <c r="H984" s="0" t="n">
        <f aca="false">$C984*VLOOKUP($B984,FoodDB!$A$2:$I$1010,7,0)</f>
        <v>0</v>
      </c>
      <c r="I984" s="0" t="n">
        <f aca="false">$C984*VLOOKUP($B984,FoodDB!$A$2:$I$1010,8,0)</f>
        <v>0</v>
      </c>
      <c r="J984" s="0" t="n">
        <f aca="false">$C984*VLOOKUP($B984,FoodDB!$A$2:$I$1010,9,0)</f>
        <v>0</v>
      </c>
      <c r="L984" s="0" t="n">
        <f aca="false">SUM(G984:G990)</f>
        <v>0</v>
      </c>
      <c r="M984" s="0" t="n">
        <f aca="false">SUM(H984:H990)</f>
        <v>0</v>
      </c>
      <c r="N984" s="0" t="n">
        <f aca="false">SUM(I984:I990)</f>
        <v>0</v>
      </c>
      <c r="O984" s="0" t="n">
        <f aca="false">SUM(L984:N984)</f>
        <v>0</v>
      </c>
      <c r="P984" s="100" t="n">
        <f aca="false">VLOOKUP($A984,LossChart!$A$3:$AB$105,14,0)-L984</f>
        <v>844.538374751047</v>
      </c>
      <c r="Q984" s="100" t="n">
        <f aca="false">VLOOKUP($A984,LossChart!$A$3:$AB$105,15,0)-M984</f>
        <v>84</v>
      </c>
      <c r="R984" s="100" t="n">
        <f aca="false">VLOOKUP($A984,LossChart!$A$3:$AB$105,16,0)-N984</f>
        <v>482.474652711422</v>
      </c>
      <c r="S984" s="100" t="n">
        <f aca="false">VLOOKUP($A984,LossChart!$A$3:$AB$105,17,0)-O984</f>
        <v>1411.01302746247</v>
      </c>
    </row>
    <row r="985" customFormat="false" ht="15" hidden="false" customHeight="false" outlineLevel="0" collapsed="false">
      <c r="B985" s="96" t="s">
        <v>107</v>
      </c>
      <c r="C985" s="97" t="n">
        <v>0</v>
      </c>
      <c r="D985" s="0" t="n">
        <f aca="false">$C985*VLOOKUP($B985,FoodDB!$A$2:$I$1010,3,0)</f>
        <v>0</v>
      </c>
      <c r="E985" s="0" t="n">
        <f aca="false">$C985*VLOOKUP($B985,FoodDB!$A$2:$I$1010,4,0)</f>
        <v>0</v>
      </c>
      <c r="F985" s="0" t="n">
        <f aca="false">$C985*VLOOKUP($B985,FoodDB!$A$2:$I$1010,5,0)</f>
        <v>0</v>
      </c>
      <c r="G985" s="0" t="n">
        <f aca="false">$C985*VLOOKUP($B985,FoodDB!$A$2:$I$1010,6,0)</f>
        <v>0</v>
      </c>
      <c r="H985" s="0" t="n">
        <f aca="false">$C985*VLOOKUP($B985,FoodDB!$A$2:$I$1010,7,0)</f>
        <v>0</v>
      </c>
      <c r="I985" s="0" t="n">
        <f aca="false">$C985*VLOOKUP($B985,FoodDB!$A$2:$I$1010,8,0)</f>
        <v>0</v>
      </c>
      <c r="J985" s="0" t="n">
        <f aca="false">$C985*VLOOKUP($B985,FoodDB!$A$2:$I$1010,9,0)</f>
        <v>0</v>
      </c>
    </row>
    <row r="986" customFormat="false" ht="15" hidden="false" customHeight="false" outlineLevel="0" collapsed="false">
      <c r="B986" s="96" t="s">
        <v>107</v>
      </c>
      <c r="C986" s="97" t="n">
        <v>0</v>
      </c>
      <c r="D986" s="0" t="n">
        <f aca="false">$C986*VLOOKUP($B986,FoodDB!$A$2:$I$1010,3,0)</f>
        <v>0</v>
      </c>
      <c r="E986" s="0" t="n">
        <f aca="false">$C986*VLOOKUP($B986,FoodDB!$A$2:$I$1010,4,0)</f>
        <v>0</v>
      </c>
      <c r="F986" s="0" t="n">
        <f aca="false">$C986*VLOOKUP($B986,FoodDB!$A$2:$I$1010,5,0)</f>
        <v>0</v>
      </c>
      <c r="G986" s="0" t="n">
        <f aca="false">$C986*VLOOKUP($B986,FoodDB!$A$2:$I$1010,6,0)</f>
        <v>0</v>
      </c>
      <c r="H986" s="0" t="n">
        <f aca="false">$C986*VLOOKUP($B986,FoodDB!$A$2:$I$1010,7,0)</f>
        <v>0</v>
      </c>
      <c r="I986" s="0" t="n">
        <f aca="false">$C986*VLOOKUP($B986,FoodDB!$A$2:$I$1010,8,0)</f>
        <v>0</v>
      </c>
      <c r="J986" s="0" t="n">
        <f aca="false">$C986*VLOOKUP($B986,FoodDB!$A$2:$I$1010,9,0)</f>
        <v>0</v>
      </c>
    </row>
    <row r="987" customFormat="false" ht="15" hidden="false" customHeight="false" outlineLevel="0" collapsed="false">
      <c r="B987" s="96" t="s">
        <v>107</v>
      </c>
      <c r="C987" s="97" t="n">
        <v>0</v>
      </c>
      <c r="D987" s="0" t="n">
        <f aca="false">$C987*VLOOKUP($B987,FoodDB!$A$2:$I$1010,3,0)</f>
        <v>0</v>
      </c>
      <c r="E987" s="0" t="n">
        <f aca="false">$C987*VLOOKUP($B987,FoodDB!$A$2:$I$1010,4,0)</f>
        <v>0</v>
      </c>
      <c r="F987" s="0" t="n">
        <f aca="false">$C987*VLOOKUP($B987,FoodDB!$A$2:$I$1010,5,0)</f>
        <v>0</v>
      </c>
      <c r="G987" s="0" t="n">
        <f aca="false">$C987*VLOOKUP($B987,FoodDB!$A$2:$I$1010,6,0)</f>
        <v>0</v>
      </c>
      <c r="H987" s="0" t="n">
        <f aca="false">$C987*VLOOKUP($B987,FoodDB!$A$2:$I$1010,7,0)</f>
        <v>0</v>
      </c>
      <c r="I987" s="0" t="n">
        <f aca="false">$C987*VLOOKUP($B987,FoodDB!$A$2:$I$1010,8,0)</f>
        <v>0</v>
      </c>
      <c r="J987" s="0" t="n">
        <f aca="false">$C987*VLOOKUP($B987,FoodDB!$A$2:$I$1010,9,0)</f>
        <v>0</v>
      </c>
    </row>
    <row r="988" customFormat="false" ht="15" hidden="false" customHeight="false" outlineLevel="0" collapsed="false">
      <c r="B988" s="96" t="s">
        <v>107</v>
      </c>
      <c r="C988" s="97" t="n">
        <v>0</v>
      </c>
      <c r="D988" s="0" t="n">
        <f aca="false">$C988*VLOOKUP($B988,FoodDB!$A$2:$I$1010,3,0)</f>
        <v>0</v>
      </c>
      <c r="E988" s="0" t="n">
        <f aca="false">$C988*VLOOKUP($B988,FoodDB!$A$2:$I$1010,4,0)</f>
        <v>0</v>
      </c>
      <c r="F988" s="0" t="n">
        <f aca="false">$C988*VLOOKUP($B988,FoodDB!$A$2:$I$1010,5,0)</f>
        <v>0</v>
      </c>
      <c r="G988" s="0" t="n">
        <f aca="false">$C988*VLOOKUP($B988,FoodDB!$A$2:$I$1010,6,0)</f>
        <v>0</v>
      </c>
      <c r="H988" s="0" t="n">
        <f aca="false">$C988*VLOOKUP($B988,FoodDB!$A$2:$I$1010,7,0)</f>
        <v>0</v>
      </c>
      <c r="I988" s="0" t="n">
        <f aca="false">$C988*VLOOKUP($B988,FoodDB!$A$2:$I$1010,8,0)</f>
        <v>0</v>
      </c>
      <c r="J988" s="0" t="n">
        <f aca="false">$C988*VLOOKUP($B988,FoodDB!$A$2:$I$1010,9,0)</f>
        <v>0</v>
      </c>
    </row>
    <row r="989" customFormat="false" ht="15" hidden="false" customHeight="false" outlineLevel="0" collapsed="false">
      <c r="B989" s="96" t="s">
        <v>107</v>
      </c>
      <c r="C989" s="97" t="n">
        <v>0</v>
      </c>
      <c r="D989" s="0" t="n">
        <f aca="false">$C989*VLOOKUP($B989,FoodDB!$A$2:$I$1010,3,0)</f>
        <v>0</v>
      </c>
      <c r="E989" s="0" t="n">
        <f aca="false">$C989*VLOOKUP($B989,FoodDB!$A$2:$I$1010,4,0)</f>
        <v>0</v>
      </c>
      <c r="F989" s="0" t="n">
        <f aca="false">$C989*VLOOKUP($B989,FoodDB!$A$2:$I$1010,5,0)</f>
        <v>0</v>
      </c>
      <c r="G989" s="0" t="n">
        <f aca="false">$C989*VLOOKUP($B989,FoodDB!$A$2:$I$1010,6,0)</f>
        <v>0</v>
      </c>
      <c r="H989" s="0" t="n">
        <f aca="false">$C989*VLOOKUP($B989,FoodDB!$A$2:$I$1010,7,0)</f>
        <v>0</v>
      </c>
      <c r="I989" s="0" t="n">
        <f aca="false">$C989*VLOOKUP($B989,FoodDB!$A$2:$I$1010,8,0)</f>
        <v>0</v>
      </c>
      <c r="J989" s="0" t="n">
        <f aca="false">$C989*VLOOKUP($B989,FoodDB!$A$2:$I$1010,9,0)</f>
        <v>0</v>
      </c>
    </row>
    <row r="990" customFormat="false" ht="15" hidden="false" customHeight="false" outlineLevel="0" collapsed="false">
      <c r="B990" s="96" t="s">
        <v>107</v>
      </c>
      <c r="C990" s="97" t="n">
        <v>0</v>
      </c>
      <c r="D990" s="0" t="n">
        <f aca="false">$C990*VLOOKUP($B990,FoodDB!$A$2:$I$1010,3,0)</f>
        <v>0</v>
      </c>
      <c r="E990" s="0" t="n">
        <f aca="false">$C990*VLOOKUP($B990,FoodDB!$A$2:$I$1010,4,0)</f>
        <v>0</v>
      </c>
      <c r="F990" s="0" t="n">
        <f aca="false">$C990*VLOOKUP($B990,FoodDB!$A$2:$I$1010,5,0)</f>
        <v>0</v>
      </c>
      <c r="G990" s="0" t="n">
        <f aca="false">$C990*VLOOKUP($B990,FoodDB!$A$2:$I$1010,6,0)</f>
        <v>0</v>
      </c>
      <c r="H990" s="0" t="n">
        <f aca="false">$C990*VLOOKUP($B990,FoodDB!$A$2:$I$1010,7,0)</f>
        <v>0</v>
      </c>
      <c r="I990" s="0" t="n">
        <f aca="false">$C990*VLOOKUP($B990,FoodDB!$A$2:$I$1010,8,0)</f>
        <v>0</v>
      </c>
      <c r="J990" s="0" t="n">
        <f aca="false">$C990*VLOOKUP($B990,FoodDB!$A$2:$I$1010,9,0)</f>
        <v>0</v>
      </c>
    </row>
    <row r="991" customFormat="false" ht="15" hidden="false" customHeight="false" outlineLevel="0" collapsed="false">
      <c r="A991" s="0" t="s">
        <v>97</v>
      </c>
      <c r="G991" s="0" t="n">
        <f aca="false">SUM(G984:G990)</f>
        <v>0</v>
      </c>
      <c r="H991" s="0" t="n">
        <f aca="false">SUM(H984:H990)</f>
        <v>0</v>
      </c>
      <c r="I991" s="0" t="n">
        <f aca="false">SUM(I984:I990)</f>
        <v>0</v>
      </c>
      <c r="J991" s="0" t="n">
        <f aca="false">SUM(G991:I991)</f>
        <v>0</v>
      </c>
    </row>
    <row r="992" customFormat="false" ht="15" hidden="false" customHeight="false" outlineLevel="0" collapsed="false">
      <c r="A992" s="0" t="s">
        <v>101</v>
      </c>
      <c r="B992" s="0" t="s">
        <v>102</v>
      </c>
      <c r="E992" s="100"/>
      <c r="F992" s="100"/>
      <c r="G992" s="100" t="n">
        <f aca="false">VLOOKUP($A984,LossChart!$A$3:$AB$105,14,0)</f>
        <v>844.538374751047</v>
      </c>
      <c r="H992" s="100" t="n">
        <f aca="false">VLOOKUP($A984,LossChart!$A$3:$AB$105,15,0)</f>
        <v>84</v>
      </c>
      <c r="I992" s="100" t="n">
        <f aca="false">VLOOKUP($A984,LossChart!$A$3:$AB$105,16,0)</f>
        <v>482.474652711422</v>
      </c>
      <c r="J992" s="100" t="n">
        <f aca="false">VLOOKUP($A984,LossChart!$A$3:$AB$105,17,0)</f>
        <v>1411.01302746247</v>
      </c>
      <c r="K992" s="100"/>
    </row>
    <row r="993" customFormat="false" ht="15" hidden="false" customHeight="false" outlineLevel="0" collapsed="false">
      <c r="A993" s="0" t="s">
        <v>103</v>
      </c>
      <c r="G993" s="0" t="n">
        <f aca="false">G992-G991</f>
        <v>844.538374751047</v>
      </c>
      <c r="H993" s="0" t="n">
        <f aca="false">H992-H991</f>
        <v>84</v>
      </c>
      <c r="I993" s="0" t="n">
        <f aca="false">I992-I991</f>
        <v>482.474652711422</v>
      </c>
      <c r="J993" s="0" t="n">
        <f aca="false">J992-J991</f>
        <v>1411.01302746247</v>
      </c>
    </row>
    <row r="995" customFormat="false" ht="60" hidden="false" customHeight="false" outlineLevel="0" collapsed="false">
      <c r="A995" s="21" t="s">
        <v>63</v>
      </c>
      <c r="B995" s="21" t="s">
        <v>92</v>
      </c>
      <c r="C995" s="21" t="s">
        <v>93</v>
      </c>
      <c r="D995" s="94" t="str">
        <f aca="false">FoodDB!$C$1</f>
        <v>Fat
(g)</v>
      </c>
      <c r="E995" s="94" t="str">
        <f aca="false">FoodDB!$D$1</f>
        <v>Carbs
(g)</v>
      </c>
      <c r="F995" s="94" t="str">
        <f aca="false">FoodDB!$E$1</f>
        <v>Protein
(g)</v>
      </c>
      <c r="G995" s="94" t="str">
        <f aca="false">FoodDB!$F$1</f>
        <v>Fat
(Cal)</v>
      </c>
      <c r="H995" s="94" t="str">
        <f aca="false">FoodDB!$G$1</f>
        <v>Carb
(Cal)</v>
      </c>
      <c r="I995" s="94" t="str">
        <f aca="false">FoodDB!$H$1</f>
        <v>Protein
(Cal)</v>
      </c>
      <c r="J995" s="94" t="str">
        <f aca="false">FoodDB!$I$1</f>
        <v>Total
Calories</v>
      </c>
      <c r="K995" s="94"/>
      <c r="L995" s="94" t="s">
        <v>109</v>
      </c>
      <c r="M995" s="94" t="s">
        <v>110</v>
      </c>
      <c r="N995" s="94" t="s">
        <v>111</v>
      </c>
      <c r="O995" s="94" t="s">
        <v>112</v>
      </c>
      <c r="P995" s="94" t="s">
        <v>117</v>
      </c>
      <c r="Q995" s="94" t="s">
        <v>118</v>
      </c>
      <c r="R995" s="94" t="s">
        <v>119</v>
      </c>
      <c r="S995" s="94" t="s">
        <v>120</v>
      </c>
    </row>
    <row r="996" customFormat="false" ht="15" hidden="false" customHeight="false" outlineLevel="0" collapsed="false">
      <c r="A996" s="95" t="n">
        <f aca="false">A984+1</f>
        <v>43077</v>
      </c>
      <c r="B996" s="96" t="s">
        <v>107</v>
      </c>
      <c r="C996" s="97" t="n">
        <v>0</v>
      </c>
      <c r="D996" s="0" t="n">
        <f aca="false">$C996*VLOOKUP($B996,FoodDB!$A$2:$I$1010,3,0)</f>
        <v>0</v>
      </c>
      <c r="E996" s="0" t="n">
        <f aca="false">$C996*VLOOKUP($B996,FoodDB!$A$2:$I$1010,4,0)</f>
        <v>0</v>
      </c>
      <c r="F996" s="0" t="n">
        <f aca="false">$C996*VLOOKUP($B996,FoodDB!$A$2:$I$1010,5,0)</f>
        <v>0</v>
      </c>
      <c r="G996" s="0" t="n">
        <f aca="false">$C996*VLOOKUP($B996,FoodDB!$A$2:$I$1010,6,0)</f>
        <v>0</v>
      </c>
      <c r="H996" s="0" t="n">
        <f aca="false">$C996*VLOOKUP($B996,FoodDB!$A$2:$I$1010,7,0)</f>
        <v>0</v>
      </c>
      <c r="I996" s="0" t="n">
        <f aca="false">$C996*VLOOKUP($B996,FoodDB!$A$2:$I$1010,8,0)</f>
        <v>0</v>
      </c>
      <c r="J996" s="0" t="n">
        <f aca="false">$C996*VLOOKUP($B996,FoodDB!$A$2:$I$1010,9,0)</f>
        <v>0</v>
      </c>
      <c r="L996" s="0" t="n">
        <f aca="false">SUM(G996:G1002)</f>
        <v>0</v>
      </c>
      <c r="M996" s="0" t="n">
        <f aca="false">SUM(H996:H1002)</f>
        <v>0</v>
      </c>
      <c r="N996" s="0" t="n">
        <f aca="false">SUM(I996:I1002)</f>
        <v>0</v>
      </c>
      <c r="O996" s="0" t="n">
        <f aca="false">SUM(L996:N996)</f>
        <v>0</v>
      </c>
      <c r="P996" s="100" t="n">
        <f aca="false">VLOOKUP($A996,LossChart!$A$3:$AB$105,14,0)-L996</f>
        <v>844.657477164606</v>
      </c>
      <c r="Q996" s="100" t="n">
        <f aca="false">VLOOKUP($A996,LossChart!$A$3:$AB$105,15,0)-M996</f>
        <v>88</v>
      </c>
      <c r="R996" s="100" t="n">
        <f aca="false">VLOOKUP($A996,LossChart!$A$3:$AB$105,16,0)-N996</f>
        <v>482.474652711422</v>
      </c>
      <c r="S996" s="100" t="n">
        <f aca="false">VLOOKUP($A996,LossChart!$A$3:$AB$105,17,0)-O996</f>
        <v>1415.13212987603</v>
      </c>
    </row>
    <row r="997" customFormat="false" ht="15" hidden="false" customHeight="false" outlineLevel="0" collapsed="false">
      <c r="B997" s="96" t="s">
        <v>107</v>
      </c>
      <c r="C997" s="97" t="n">
        <v>0</v>
      </c>
      <c r="D997" s="0" t="n">
        <f aca="false">$C997*VLOOKUP($B997,FoodDB!$A$2:$I$1010,3,0)</f>
        <v>0</v>
      </c>
      <c r="E997" s="0" t="n">
        <f aca="false">$C997*VLOOKUP($B997,FoodDB!$A$2:$I$1010,4,0)</f>
        <v>0</v>
      </c>
      <c r="F997" s="0" t="n">
        <f aca="false">$C997*VLOOKUP($B997,FoodDB!$A$2:$I$1010,5,0)</f>
        <v>0</v>
      </c>
      <c r="G997" s="0" t="n">
        <f aca="false">$C997*VLOOKUP($B997,FoodDB!$A$2:$I$1010,6,0)</f>
        <v>0</v>
      </c>
      <c r="H997" s="0" t="n">
        <f aca="false">$C997*VLOOKUP($B997,FoodDB!$A$2:$I$1010,7,0)</f>
        <v>0</v>
      </c>
      <c r="I997" s="0" t="n">
        <f aca="false">$C997*VLOOKUP($B997,FoodDB!$A$2:$I$1010,8,0)</f>
        <v>0</v>
      </c>
      <c r="J997" s="0" t="n">
        <f aca="false">$C997*VLOOKUP($B997,FoodDB!$A$2:$I$1010,9,0)</f>
        <v>0</v>
      </c>
    </row>
    <row r="998" customFormat="false" ht="15" hidden="false" customHeight="false" outlineLevel="0" collapsed="false">
      <c r="B998" s="96" t="s">
        <v>107</v>
      </c>
      <c r="C998" s="97" t="n">
        <v>0</v>
      </c>
      <c r="D998" s="0" t="n">
        <f aca="false">$C998*VLOOKUP($B998,FoodDB!$A$2:$I$1010,3,0)</f>
        <v>0</v>
      </c>
      <c r="E998" s="0" t="n">
        <f aca="false">$C998*VLOOKUP($B998,FoodDB!$A$2:$I$1010,4,0)</f>
        <v>0</v>
      </c>
      <c r="F998" s="0" t="n">
        <f aca="false">$C998*VLOOKUP($B998,FoodDB!$A$2:$I$1010,5,0)</f>
        <v>0</v>
      </c>
      <c r="G998" s="0" t="n">
        <f aca="false">$C998*VLOOKUP($B998,FoodDB!$A$2:$I$1010,6,0)</f>
        <v>0</v>
      </c>
      <c r="H998" s="0" t="n">
        <f aca="false">$C998*VLOOKUP($B998,FoodDB!$A$2:$I$1010,7,0)</f>
        <v>0</v>
      </c>
      <c r="I998" s="0" t="n">
        <f aca="false">$C998*VLOOKUP($B998,FoodDB!$A$2:$I$1010,8,0)</f>
        <v>0</v>
      </c>
      <c r="J998" s="0" t="n">
        <f aca="false">$C998*VLOOKUP($B998,FoodDB!$A$2:$I$1010,9,0)</f>
        <v>0</v>
      </c>
    </row>
    <row r="999" customFormat="false" ht="15" hidden="false" customHeight="false" outlineLevel="0" collapsed="false">
      <c r="B999" s="96" t="s">
        <v>107</v>
      </c>
      <c r="C999" s="97" t="n">
        <v>0</v>
      </c>
      <c r="D999" s="0" t="n">
        <f aca="false">$C999*VLOOKUP($B999,FoodDB!$A$2:$I$1010,3,0)</f>
        <v>0</v>
      </c>
      <c r="E999" s="0" t="n">
        <f aca="false">$C999*VLOOKUP($B999,FoodDB!$A$2:$I$1010,4,0)</f>
        <v>0</v>
      </c>
      <c r="F999" s="0" t="n">
        <f aca="false">$C999*VLOOKUP($B999,FoodDB!$A$2:$I$1010,5,0)</f>
        <v>0</v>
      </c>
      <c r="G999" s="0" t="n">
        <f aca="false">$C999*VLOOKUP($B999,FoodDB!$A$2:$I$1010,6,0)</f>
        <v>0</v>
      </c>
      <c r="H999" s="0" t="n">
        <f aca="false">$C999*VLOOKUP($B999,FoodDB!$A$2:$I$1010,7,0)</f>
        <v>0</v>
      </c>
      <c r="I999" s="0" t="n">
        <f aca="false">$C999*VLOOKUP($B999,FoodDB!$A$2:$I$1010,8,0)</f>
        <v>0</v>
      </c>
      <c r="J999" s="0" t="n">
        <f aca="false">$C999*VLOOKUP($B999,FoodDB!$A$2:$I$1010,9,0)</f>
        <v>0</v>
      </c>
    </row>
    <row r="1000" customFormat="false" ht="15" hidden="false" customHeight="false" outlineLevel="0" collapsed="false">
      <c r="B1000" s="96" t="s">
        <v>107</v>
      </c>
      <c r="C1000" s="97" t="n">
        <v>0</v>
      </c>
      <c r="D1000" s="0" t="n">
        <f aca="false">$C1000*VLOOKUP($B1000,FoodDB!$A$2:$I$1010,3,0)</f>
        <v>0</v>
      </c>
      <c r="E1000" s="0" t="n">
        <f aca="false">$C1000*VLOOKUP($B1000,FoodDB!$A$2:$I$1010,4,0)</f>
        <v>0</v>
      </c>
      <c r="F1000" s="0" t="n">
        <f aca="false">$C1000*VLOOKUP($B1000,FoodDB!$A$2:$I$1010,5,0)</f>
        <v>0</v>
      </c>
      <c r="G1000" s="0" t="n">
        <f aca="false">$C1000*VLOOKUP($B1000,FoodDB!$A$2:$I$1010,6,0)</f>
        <v>0</v>
      </c>
      <c r="H1000" s="0" t="n">
        <f aca="false">$C1000*VLOOKUP($B1000,FoodDB!$A$2:$I$1010,7,0)</f>
        <v>0</v>
      </c>
      <c r="I1000" s="0" t="n">
        <f aca="false">$C1000*VLOOKUP($B1000,FoodDB!$A$2:$I$1010,8,0)</f>
        <v>0</v>
      </c>
      <c r="J1000" s="0" t="n">
        <f aca="false">$C1000*VLOOKUP($B1000,FoodDB!$A$2:$I$1010,9,0)</f>
        <v>0</v>
      </c>
    </row>
    <row r="1001" customFormat="false" ht="15" hidden="false" customHeight="false" outlineLevel="0" collapsed="false">
      <c r="B1001" s="96" t="s">
        <v>107</v>
      </c>
      <c r="C1001" s="97" t="n">
        <v>0</v>
      </c>
      <c r="D1001" s="0" t="n">
        <f aca="false">$C1001*VLOOKUP($B1001,FoodDB!$A$2:$I$1010,3,0)</f>
        <v>0</v>
      </c>
      <c r="E1001" s="0" t="n">
        <f aca="false">$C1001*VLOOKUP($B1001,FoodDB!$A$2:$I$1010,4,0)</f>
        <v>0</v>
      </c>
      <c r="F1001" s="0" t="n">
        <f aca="false">$C1001*VLOOKUP($B1001,FoodDB!$A$2:$I$1010,5,0)</f>
        <v>0</v>
      </c>
      <c r="G1001" s="0" t="n">
        <f aca="false">$C1001*VLOOKUP($B1001,FoodDB!$A$2:$I$1010,6,0)</f>
        <v>0</v>
      </c>
      <c r="H1001" s="0" t="n">
        <f aca="false">$C1001*VLOOKUP($B1001,FoodDB!$A$2:$I$1010,7,0)</f>
        <v>0</v>
      </c>
      <c r="I1001" s="0" t="n">
        <f aca="false">$C1001*VLOOKUP($B1001,FoodDB!$A$2:$I$1010,8,0)</f>
        <v>0</v>
      </c>
      <c r="J1001" s="0" t="n">
        <f aca="false">$C1001*VLOOKUP($B1001,FoodDB!$A$2:$I$1010,9,0)</f>
        <v>0</v>
      </c>
    </row>
    <row r="1002" customFormat="false" ht="15" hidden="false" customHeight="false" outlineLevel="0" collapsed="false">
      <c r="B1002" s="96" t="s">
        <v>107</v>
      </c>
      <c r="C1002" s="97" t="n">
        <v>0</v>
      </c>
      <c r="D1002" s="0" t="n">
        <f aca="false">$C1002*VLOOKUP($B1002,FoodDB!$A$2:$I$1010,3,0)</f>
        <v>0</v>
      </c>
      <c r="E1002" s="0" t="n">
        <f aca="false">$C1002*VLOOKUP($B1002,FoodDB!$A$2:$I$1010,4,0)</f>
        <v>0</v>
      </c>
      <c r="F1002" s="0" t="n">
        <f aca="false">$C1002*VLOOKUP($B1002,FoodDB!$A$2:$I$1010,5,0)</f>
        <v>0</v>
      </c>
      <c r="G1002" s="0" t="n">
        <f aca="false">$C1002*VLOOKUP($B1002,FoodDB!$A$2:$I$1010,6,0)</f>
        <v>0</v>
      </c>
      <c r="H1002" s="0" t="n">
        <f aca="false">$C1002*VLOOKUP($B1002,FoodDB!$A$2:$I$1010,7,0)</f>
        <v>0</v>
      </c>
      <c r="I1002" s="0" t="n">
        <f aca="false">$C1002*VLOOKUP($B1002,FoodDB!$A$2:$I$1010,8,0)</f>
        <v>0</v>
      </c>
      <c r="J1002" s="0" t="n">
        <f aca="false">$C1002*VLOOKUP($B1002,FoodDB!$A$2:$I$1010,9,0)</f>
        <v>0</v>
      </c>
    </row>
    <row r="1003" customFormat="false" ht="15" hidden="false" customHeight="false" outlineLevel="0" collapsed="false">
      <c r="A1003" s="0" t="s">
        <v>97</v>
      </c>
      <c r="G1003" s="0" t="n">
        <f aca="false">SUM(G996:G1002)</f>
        <v>0</v>
      </c>
      <c r="H1003" s="0" t="n">
        <f aca="false">SUM(H996:H1002)</f>
        <v>0</v>
      </c>
      <c r="I1003" s="0" t="n">
        <f aca="false">SUM(I996:I1002)</f>
        <v>0</v>
      </c>
      <c r="J1003" s="0" t="n">
        <f aca="false">SUM(G1003:I1003)</f>
        <v>0</v>
      </c>
    </row>
    <row r="1004" customFormat="false" ht="15" hidden="false" customHeight="false" outlineLevel="0" collapsed="false">
      <c r="A1004" s="0" t="s">
        <v>101</v>
      </c>
      <c r="B1004" s="0" t="s">
        <v>102</v>
      </c>
      <c r="E1004" s="100"/>
      <c r="F1004" s="100"/>
      <c r="G1004" s="100" t="n">
        <f aca="false">VLOOKUP($A996,LossChart!$A$3:$AB$105,14,0)</f>
        <v>844.657477164606</v>
      </c>
      <c r="H1004" s="100" t="n">
        <f aca="false">VLOOKUP($A996,LossChart!$A$3:$AB$105,15,0)</f>
        <v>88</v>
      </c>
      <c r="I1004" s="100" t="n">
        <f aca="false">VLOOKUP($A996,LossChart!$A$3:$AB$105,16,0)</f>
        <v>482.474652711422</v>
      </c>
      <c r="J1004" s="100" t="n">
        <f aca="false">VLOOKUP($A996,LossChart!$A$3:$AB$105,17,0)</f>
        <v>1415.13212987603</v>
      </c>
      <c r="K1004" s="100"/>
    </row>
    <row r="1005" customFormat="false" ht="15" hidden="false" customHeight="false" outlineLevel="0" collapsed="false">
      <c r="A1005" s="0" t="s">
        <v>103</v>
      </c>
      <c r="G1005" s="0" t="n">
        <f aca="false">G1004-G1003</f>
        <v>844.657477164606</v>
      </c>
      <c r="H1005" s="0" t="n">
        <f aca="false">H1004-H1003</f>
        <v>88</v>
      </c>
      <c r="I1005" s="0" t="n">
        <f aca="false">I1004-I1003</f>
        <v>482.474652711422</v>
      </c>
      <c r="J1005" s="0" t="n">
        <f aca="false">J1004-J1003</f>
        <v>1415.13212987603</v>
      </c>
    </row>
    <row r="1007" customFormat="false" ht="60" hidden="false" customHeight="false" outlineLevel="0" collapsed="false">
      <c r="A1007" s="21" t="s">
        <v>63</v>
      </c>
      <c r="B1007" s="21" t="s">
        <v>92</v>
      </c>
      <c r="C1007" s="21" t="s">
        <v>93</v>
      </c>
      <c r="D1007" s="94" t="str">
        <f aca="false">FoodDB!$C$1</f>
        <v>Fat
(g)</v>
      </c>
      <c r="E1007" s="94" t="str">
        <f aca="false">FoodDB!$D$1</f>
        <v>Carbs
(g)</v>
      </c>
      <c r="F1007" s="94" t="str">
        <f aca="false">FoodDB!$E$1</f>
        <v>Protein
(g)</v>
      </c>
      <c r="G1007" s="94" t="str">
        <f aca="false">FoodDB!$F$1</f>
        <v>Fat
(Cal)</v>
      </c>
      <c r="H1007" s="94" t="str">
        <f aca="false">FoodDB!$G$1</f>
        <v>Carb
(Cal)</v>
      </c>
      <c r="I1007" s="94" t="str">
        <f aca="false">FoodDB!$H$1</f>
        <v>Protein
(Cal)</v>
      </c>
      <c r="J1007" s="94" t="str">
        <f aca="false">FoodDB!$I$1</f>
        <v>Total
Calories</v>
      </c>
      <c r="K1007" s="94"/>
      <c r="L1007" s="94" t="s">
        <v>109</v>
      </c>
      <c r="M1007" s="94" t="s">
        <v>110</v>
      </c>
      <c r="N1007" s="94" t="s">
        <v>111</v>
      </c>
      <c r="O1007" s="94" t="s">
        <v>112</v>
      </c>
      <c r="P1007" s="94" t="s">
        <v>117</v>
      </c>
      <c r="Q1007" s="94" t="s">
        <v>118</v>
      </c>
      <c r="R1007" s="94" t="s">
        <v>119</v>
      </c>
      <c r="S1007" s="94" t="s">
        <v>120</v>
      </c>
    </row>
    <row r="1008" customFormat="false" ht="15" hidden="false" customHeight="false" outlineLevel="0" collapsed="false">
      <c r="A1008" s="95" t="n">
        <f aca="false">A996+1</f>
        <v>43078</v>
      </c>
      <c r="B1008" s="96" t="s">
        <v>107</v>
      </c>
      <c r="C1008" s="97" t="n">
        <v>0</v>
      </c>
      <c r="D1008" s="0" t="n">
        <f aca="false">$C1008*VLOOKUP($B1008,FoodDB!$A$2:$I$1010,3,0)</f>
        <v>0</v>
      </c>
      <c r="E1008" s="0" t="n">
        <f aca="false">$C1008*VLOOKUP($B1008,FoodDB!$A$2:$I$1010,4,0)</f>
        <v>0</v>
      </c>
      <c r="F1008" s="0" t="n">
        <f aca="false">$C1008*VLOOKUP($B1008,FoodDB!$A$2:$I$1010,5,0)</f>
        <v>0</v>
      </c>
      <c r="G1008" s="0" t="n">
        <f aca="false">$C1008*VLOOKUP($B1008,FoodDB!$A$2:$I$1010,6,0)</f>
        <v>0</v>
      </c>
      <c r="H1008" s="0" t="n">
        <f aca="false">$C1008*VLOOKUP($B1008,FoodDB!$A$2:$I$1010,7,0)</f>
        <v>0</v>
      </c>
      <c r="I1008" s="0" t="n">
        <f aca="false">$C1008*VLOOKUP($B1008,FoodDB!$A$2:$I$1010,8,0)</f>
        <v>0</v>
      </c>
      <c r="J1008" s="0" t="n">
        <f aca="false">$C1008*VLOOKUP($B1008,FoodDB!$A$2:$I$1010,9,0)</f>
        <v>0</v>
      </c>
      <c r="L1008" s="0" t="n">
        <f aca="false">SUM(G1008:G1014)</f>
        <v>0</v>
      </c>
      <c r="M1008" s="0" t="n">
        <f aca="false">SUM(H1008:H1014)</f>
        <v>0</v>
      </c>
      <c r="N1008" s="0" t="n">
        <f aca="false">SUM(I1008:I1014)</f>
        <v>0</v>
      </c>
      <c r="O1008" s="0" t="n">
        <f aca="false">SUM(L1008:N1008)</f>
        <v>0</v>
      </c>
      <c r="P1008" s="100" t="n">
        <f aca="false">VLOOKUP($A1008,LossChart!$A$3:$AB$105,14,0)-L1008</f>
        <v>844.740096099645</v>
      </c>
      <c r="Q1008" s="100" t="n">
        <f aca="false">VLOOKUP($A1008,LossChart!$A$3:$AB$105,15,0)-M1008</f>
        <v>92</v>
      </c>
      <c r="R1008" s="100" t="n">
        <f aca="false">VLOOKUP($A1008,LossChart!$A$3:$AB$105,16,0)-N1008</f>
        <v>482.474652711422</v>
      </c>
      <c r="S1008" s="100" t="n">
        <f aca="false">VLOOKUP($A1008,LossChart!$A$3:$AB$105,17,0)-O1008</f>
        <v>1419.21474881107</v>
      </c>
    </row>
    <row r="1009" customFormat="false" ht="15" hidden="false" customHeight="false" outlineLevel="0" collapsed="false">
      <c r="B1009" s="96" t="s">
        <v>107</v>
      </c>
      <c r="C1009" s="97" t="n">
        <v>0</v>
      </c>
      <c r="D1009" s="0" t="n">
        <f aca="false">$C1009*VLOOKUP($B1009,FoodDB!$A$2:$I$1010,3,0)</f>
        <v>0</v>
      </c>
      <c r="E1009" s="0" t="n">
        <f aca="false">$C1009*VLOOKUP($B1009,FoodDB!$A$2:$I$1010,4,0)</f>
        <v>0</v>
      </c>
      <c r="F1009" s="0" t="n">
        <f aca="false">$C1009*VLOOKUP($B1009,FoodDB!$A$2:$I$1010,5,0)</f>
        <v>0</v>
      </c>
      <c r="G1009" s="0" t="n">
        <f aca="false">$C1009*VLOOKUP($B1009,FoodDB!$A$2:$I$1010,6,0)</f>
        <v>0</v>
      </c>
      <c r="H1009" s="0" t="n">
        <f aca="false">$C1009*VLOOKUP($B1009,FoodDB!$A$2:$I$1010,7,0)</f>
        <v>0</v>
      </c>
      <c r="I1009" s="0" t="n">
        <f aca="false">$C1009*VLOOKUP($B1009,FoodDB!$A$2:$I$1010,8,0)</f>
        <v>0</v>
      </c>
      <c r="J1009" s="0" t="n">
        <f aca="false">$C1009*VLOOKUP($B1009,FoodDB!$A$2:$I$1010,9,0)</f>
        <v>0</v>
      </c>
    </row>
    <row r="1010" customFormat="false" ht="15" hidden="false" customHeight="false" outlineLevel="0" collapsed="false">
      <c r="B1010" s="96" t="s">
        <v>107</v>
      </c>
      <c r="C1010" s="97" t="n">
        <v>0</v>
      </c>
      <c r="D1010" s="0" t="n">
        <f aca="false">$C1010*VLOOKUP($B1010,FoodDB!$A$2:$I$1010,3,0)</f>
        <v>0</v>
      </c>
      <c r="E1010" s="0" t="n">
        <f aca="false">$C1010*VLOOKUP($B1010,FoodDB!$A$2:$I$1010,4,0)</f>
        <v>0</v>
      </c>
      <c r="F1010" s="0" t="n">
        <f aca="false">$C1010*VLOOKUP($B1010,FoodDB!$A$2:$I$1010,5,0)</f>
        <v>0</v>
      </c>
      <c r="G1010" s="0" t="n">
        <f aca="false">$C1010*VLOOKUP($B1010,FoodDB!$A$2:$I$1010,6,0)</f>
        <v>0</v>
      </c>
      <c r="H1010" s="0" t="n">
        <f aca="false">$C1010*VLOOKUP($B1010,FoodDB!$A$2:$I$1010,7,0)</f>
        <v>0</v>
      </c>
      <c r="I1010" s="0" t="n">
        <f aca="false">$C1010*VLOOKUP($B1010,FoodDB!$A$2:$I$1010,8,0)</f>
        <v>0</v>
      </c>
      <c r="J1010" s="0" t="n">
        <f aca="false">$C1010*VLOOKUP($B1010,FoodDB!$A$2:$I$1010,9,0)</f>
        <v>0</v>
      </c>
    </row>
    <row r="1011" customFormat="false" ht="15" hidden="false" customHeight="false" outlineLevel="0" collapsed="false">
      <c r="B1011" s="96" t="s">
        <v>107</v>
      </c>
      <c r="C1011" s="97" t="n">
        <v>0</v>
      </c>
      <c r="D1011" s="0" t="n">
        <f aca="false">$C1011*VLOOKUP($B1011,FoodDB!$A$2:$I$1010,3,0)</f>
        <v>0</v>
      </c>
      <c r="E1011" s="0" t="n">
        <f aca="false">$C1011*VLOOKUP($B1011,FoodDB!$A$2:$I$1010,4,0)</f>
        <v>0</v>
      </c>
      <c r="F1011" s="0" t="n">
        <f aca="false">$C1011*VLOOKUP($B1011,FoodDB!$A$2:$I$1010,5,0)</f>
        <v>0</v>
      </c>
      <c r="G1011" s="0" t="n">
        <f aca="false">$C1011*VLOOKUP($B1011,FoodDB!$A$2:$I$1010,6,0)</f>
        <v>0</v>
      </c>
      <c r="H1011" s="0" t="n">
        <f aca="false">$C1011*VLOOKUP($B1011,FoodDB!$A$2:$I$1010,7,0)</f>
        <v>0</v>
      </c>
      <c r="I1011" s="0" t="n">
        <f aca="false">$C1011*VLOOKUP($B1011,FoodDB!$A$2:$I$1010,8,0)</f>
        <v>0</v>
      </c>
      <c r="J1011" s="0" t="n">
        <f aca="false">$C1011*VLOOKUP($B1011,FoodDB!$A$2:$I$1010,9,0)</f>
        <v>0</v>
      </c>
    </row>
    <row r="1012" customFormat="false" ht="15" hidden="false" customHeight="false" outlineLevel="0" collapsed="false">
      <c r="B1012" s="96" t="s">
        <v>107</v>
      </c>
      <c r="C1012" s="97" t="n">
        <v>0</v>
      </c>
      <c r="D1012" s="0" t="n">
        <f aca="false">$C1012*VLOOKUP($B1012,FoodDB!$A$2:$I$1010,3,0)</f>
        <v>0</v>
      </c>
      <c r="E1012" s="0" t="n">
        <f aca="false">$C1012*VLOOKUP($B1012,FoodDB!$A$2:$I$1010,4,0)</f>
        <v>0</v>
      </c>
      <c r="F1012" s="0" t="n">
        <f aca="false">$C1012*VLOOKUP($B1012,FoodDB!$A$2:$I$1010,5,0)</f>
        <v>0</v>
      </c>
      <c r="G1012" s="0" t="n">
        <f aca="false">$C1012*VLOOKUP($B1012,FoodDB!$A$2:$I$1010,6,0)</f>
        <v>0</v>
      </c>
      <c r="H1012" s="0" t="n">
        <f aca="false">$C1012*VLOOKUP($B1012,FoodDB!$A$2:$I$1010,7,0)</f>
        <v>0</v>
      </c>
      <c r="I1012" s="0" t="n">
        <f aca="false">$C1012*VLOOKUP($B1012,FoodDB!$A$2:$I$1010,8,0)</f>
        <v>0</v>
      </c>
      <c r="J1012" s="0" t="n">
        <f aca="false">$C1012*VLOOKUP($B1012,FoodDB!$A$2:$I$1010,9,0)</f>
        <v>0</v>
      </c>
    </row>
    <row r="1013" customFormat="false" ht="15" hidden="false" customHeight="false" outlineLevel="0" collapsed="false">
      <c r="B1013" s="96" t="s">
        <v>107</v>
      </c>
      <c r="C1013" s="97" t="n">
        <v>0</v>
      </c>
      <c r="D1013" s="0" t="n">
        <f aca="false">$C1013*VLOOKUP($B1013,FoodDB!$A$2:$I$1010,3,0)</f>
        <v>0</v>
      </c>
      <c r="E1013" s="0" t="n">
        <f aca="false">$C1013*VLOOKUP($B1013,FoodDB!$A$2:$I$1010,4,0)</f>
        <v>0</v>
      </c>
      <c r="F1013" s="0" t="n">
        <f aca="false">$C1013*VLOOKUP($B1013,FoodDB!$A$2:$I$1010,5,0)</f>
        <v>0</v>
      </c>
      <c r="G1013" s="0" t="n">
        <f aca="false">$C1013*VLOOKUP($B1013,FoodDB!$A$2:$I$1010,6,0)</f>
        <v>0</v>
      </c>
      <c r="H1013" s="0" t="n">
        <f aca="false">$C1013*VLOOKUP($B1013,FoodDB!$A$2:$I$1010,7,0)</f>
        <v>0</v>
      </c>
      <c r="I1013" s="0" t="n">
        <f aca="false">$C1013*VLOOKUP($B1013,FoodDB!$A$2:$I$1010,8,0)</f>
        <v>0</v>
      </c>
      <c r="J1013" s="0" t="n">
        <f aca="false">$C1013*VLOOKUP($B1013,FoodDB!$A$2:$I$1010,9,0)</f>
        <v>0</v>
      </c>
    </row>
    <row r="1014" customFormat="false" ht="15" hidden="false" customHeight="false" outlineLevel="0" collapsed="false">
      <c r="B1014" s="96" t="s">
        <v>107</v>
      </c>
      <c r="C1014" s="97" t="n">
        <v>0</v>
      </c>
      <c r="D1014" s="0" t="n">
        <f aca="false">$C1014*VLOOKUP($B1014,FoodDB!$A$2:$I$1010,3,0)</f>
        <v>0</v>
      </c>
      <c r="E1014" s="0" t="n">
        <f aca="false">$C1014*VLOOKUP($B1014,FoodDB!$A$2:$I$1010,4,0)</f>
        <v>0</v>
      </c>
      <c r="F1014" s="0" t="n">
        <f aca="false">$C1014*VLOOKUP($B1014,FoodDB!$A$2:$I$1010,5,0)</f>
        <v>0</v>
      </c>
      <c r="G1014" s="0" t="n">
        <f aca="false">$C1014*VLOOKUP($B1014,FoodDB!$A$2:$I$1010,6,0)</f>
        <v>0</v>
      </c>
      <c r="H1014" s="0" t="n">
        <f aca="false">$C1014*VLOOKUP($B1014,FoodDB!$A$2:$I$1010,7,0)</f>
        <v>0</v>
      </c>
      <c r="I1014" s="0" t="n">
        <f aca="false">$C1014*VLOOKUP($B1014,FoodDB!$A$2:$I$1010,8,0)</f>
        <v>0</v>
      </c>
      <c r="J1014" s="0" t="n">
        <f aca="false">$C1014*VLOOKUP($B1014,FoodDB!$A$2:$I$1010,9,0)</f>
        <v>0</v>
      </c>
    </row>
    <row r="1015" customFormat="false" ht="15" hidden="false" customHeight="false" outlineLevel="0" collapsed="false">
      <c r="A1015" s="0" t="s">
        <v>97</v>
      </c>
      <c r="G1015" s="0" t="n">
        <f aca="false">SUM(G1008:G1014)</f>
        <v>0</v>
      </c>
      <c r="H1015" s="0" t="n">
        <f aca="false">SUM(H1008:H1014)</f>
        <v>0</v>
      </c>
      <c r="I1015" s="0" t="n">
        <f aca="false">SUM(I1008:I1014)</f>
        <v>0</v>
      </c>
      <c r="J1015" s="0" t="n">
        <f aca="false">SUM(G1015:I1015)</f>
        <v>0</v>
      </c>
    </row>
    <row r="1016" customFormat="false" ht="15" hidden="false" customHeight="false" outlineLevel="0" collapsed="false">
      <c r="A1016" s="0" t="s">
        <v>101</v>
      </c>
      <c r="B1016" s="0" t="s">
        <v>102</v>
      </c>
      <c r="E1016" s="100"/>
      <c r="F1016" s="100"/>
      <c r="G1016" s="100" t="n">
        <f aca="false">VLOOKUP($A1008,LossChart!$A$3:$AB$105,14,0)</f>
        <v>844.740096099645</v>
      </c>
      <c r="H1016" s="100" t="n">
        <f aca="false">VLOOKUP($A1008,LossChart!$A$3:$AB$105,15,0)</f>
        <v>92</v>
      </c>
      <c r="I1016" s="100" t="n">
        <f aca="false">VLOOKUP($A1008,LossChart!$A$3:$AB$105,16,0)</f>
        <v>482.474652711422</v>
      </c>
      <c r="J1016" s="100" t="n">
        <f aca="false">VLOOKUP($A1008,LossChart!$A$3:$AB$105,17,0)</f>
        <v>1419.21474881107</v>
      </c>
      <c r="K1016" s="100"/>
    </row>
    <row r="1017" customFormat="false" ht="15" hidden="false" customHeight="false" outlineLevel="0" collapsed="false">
      <c r="A1017" s="0" t="s">
        <v>103</v>
      </c>
      <c r="G1017" s="0" t="n">
        <f aca="false">G1016-G1015</f>
        <v>844.740096099645</v>
      </c>
      <c r="H1017" s="0" t="n">
        <f aca="false">H1016-H1015</f>
        <v>92</v>
      </c>
      <c r="I1017" s="0" t="n">
        <f aca="false">I1016-I1015</f>
        <v>482.474652711422</v>
      </c>
      <c r="J1017" s="0" t="n">
        <f aca="false">J1016-J1015</f>
        <v>1419.21474881107</v>
      </c>
    </row>
    <row r="1019" customFormat="false" ht="60" hidden="false" customHeight="false" outlineLevel="0" collapsed="false">
      <c r="A1019" s="21" t="s">
        <v>63</v>
      </c>
      <c r="B1019" s="21" t="s">
        <v>92</v>
      </c>
      <c r="C1019" s="21" t="s">
        <v>93</v>
      </c>
      <c r="D1019" s="94" t="str">
        <f aca="false">FoodDB!$C$1</f>
        <v>Fat
(g)</v>
      </c>
      <c r="E1019" s="94" t="str">
        <f aca="false">FoodDB!$D$1</f>
        <v>Carbs
(g)</v>
      </c>
      <c r="F1019" s="94" t="str">
        <f aca="false">FoodDB!$E$1</f>
        <v>Protein
(g)</v>
      </c>
      <c r="G1019" s="94" t="str">
        <f aca="false">FoodDB!$F$1</f>
        <v>Fat
(Cal)</v>
      </c>
      <c r="H1019" s="94" t="str">
        <f aca="false">FoodDB!$G$1</f>
        <v>Carb
(Cal)</v>
      </c>
      <c r="I1019" s="94" t="str">
        <f aca="false">FoodDB!$H$1</f>
        <v>Protein
(Cal)</v>
      </c>
      <c r="J1019" s="94" t="str">
        <f aca="false">FoodDB!$I$1</f>
        <v>Total
Calories</v>
      </c>
      <c r="K1019" s="94"/>
      <c r="L1019" s="94" t="s">
        <v>109</v>
      </c>
      <c r="M1019" s="94" t="s">
        <v>110</v>
      </c>
      <c r="N1019" s="94" t="s">
        <v>111</v>
      </c>
      <c r="O1019" s="94" t="s">
        <v>112</v>
      </c>
      <c r="P1019" s="94" t="s">
        <v>117</v>
      </c>
      <c r="Q1019" s="94" t="s">
        <v>118</v>
      </c>
      <c r="R1019" s="94" t="s">
        <v>119</v>
      </c>
      <c r="S1019" s="94" t="s">
        <v>120</v>
      </c>
    </row>
    <row r="1020" customFormat="false" ht="15" hidden="false" customHeight="false" outlineLevel="0" collapsed="false">
      <c r="A1020" s="95" t="n">
        <f aca="false">A1008+1</f>
        <v>43079</v>
      </c>
      <c r="B1020" s="96" t="s">
        <v>107</v>
      </c>
      <c r="C1020" s="97" t="n">
        <v>0</v>
      </c>
      <c r="D1020" s="0" t="n">
        <f aca="false">$C1020*VLOOKUP($B1020,FoodDB!$A$2:$I$1010,3,0)</f>
        <v>0</v>
      </c>
      <c r="E1020" s="0" t="n">
        <f aca="false">$C1020*VLOOKUP($B1020,FoodDB!$A$2:$I$1010,4,0)</f>
        <v>0</v>
      </c>
      <c r="F1020" s="0" t="n">
        <f aca="false">$C1020*VLOOKUP($B1020,FoodDB!$A$2:$I$1010,5,0)</f>
        <v>0</v>
      </c>
      <c r="G1020" s="0" t="n">
        <f aca="false">$C1020*VLOOKUP($B1020,FoodDB!$A$2:$I$1010,6,0)</f>
        <v>0</v>
      </c>
      <c r="H1020" s="0" t="n">
        <f aca="false">$C1020*VLOOKUP($B1020,FoodDB!$A$2:$I$1010,7,0)</f>
        <v>0</v>
      </c>
      <c r="I1020" s="0" t="n">
        <f aca="false">$C1020*VLOOKUP($B1020,FoodDB!$A$2:$I$1010,8,0)</f>
        <v>0</v>
      </c>
      <c r="J1020" s="0" t="n">
        <f aca="false">$C1020*VLOOKUP($B1020,FoodDB!$A$2:$I$1010,9,0)</f>
        <v>0</v>
      </c>
      <c r="L1020" s="0" t="n">
        <f aca="false">SUM(G1020:G1026)</f>
        <v>0</v>
      </c>
      <c r="M1020" s="0" t="n">
        <f aca="false">SUM(H1020:H1026)</f>
        <v>0</v>
      </c>
      <c r="N1020" s="0" t="n">
        <f aca="false">SUM(I1020:I1026)</f>
        <v>0</v>
      </c>
      <c r="O1020" s="0" t="n">
        <f aca="false">SUM(L1020:N1020)</f>
        <v>0</v>
      </c>
      <c r="P1020" s="100" t="n">
        <f aca="false">VLOOKUP($A1020,LossChart!$A$3:$AB$105,14,0)-L1020</f>
        <v>844.786554695545</v>
      </c>
      <c r="Q1020" s="100" t="n">
        <f aca="false">VLOOKUP($A1020,LossChart!$A$3:$AB$105,15,0)-M1020</f>
        <v>96</v>
      </c>
      <c r="R1020" s="100" t="n">
        <f aca="false">VLOOKUP($A1020,LossChart!$A$3:$AB$105,16,0)-N1020</f>
        <v>482.474652711422</v>
      </c>
      <c r="S1020" s="100" t="n">
        <f aca="false">VLOOKUP($A1020,LossChart!$A$3:$AB$105,17,0)-O1020</f>
        <v>1423.26120740697</v>
      </c>
    </row>
    <row r="1021" customFormat="false" ht="15" hidden="false" customHeight="false" outlineLevel="0" collapsed="false">
      <c r="B1021" s="96" t="s">
        <v>107</v>
      </c>
      <c r="C1021" s="97" t="n">
        <v>0</v>
      </c>
      <c r="D1021" s="0" t="n">
        <f aca="false">$C1021*VLOOKUP($B1021,FoodDB!$A$2:$I$1010,3,0)</f>
        <v>0</v>
      </c>
      <c r="E1021" s="0" t="n">
        <f aca="false">$C1021*VLOOKUP($B1021,FoodDB!$A$2:$I$1010,4,0)</f>
        <v>0</v>
      </c>
      <c r="F1021" s="0" t="n">
        <f aca="false">$C1021*VLOOKUP($B1021,FoodDB!$A$2:$I$1010,5,0)</f>
        <v>0</v>
      </c>
      <c r="G1021" s="0" t="n">
        <f aca="false">$C1021*VLOOKUP($B1021,FoodDB!$A$2:$I$1010,6,0)</f>
        <v>0</v>
      </c>
      <c r="H1021" s="0" t="n">
        <f aca="false">$C1021*VLOOKUP($B1021,FoodDB!$A$2:$I$1010,7,0)</f>
        <v>0</v>
      </c>
      <c r="I1021" s="0" t="n">
        <f aca="false">$C1021*VLOOKUP($B1021,FoodDB!$A$2:$I$1010,8,0)</f>
        <v>0</v>
      </c>
      <c r="J1021" s="0" t="n">
        <f aca="false">$C1021*VLOOKUP($B1021,FoodDB!$A$2:$I$1010,9,0)</f>
        <v>0</v>
      </c>
    </row>
    <row r="1022" customFormat="false" ht="15" hidden="false" customHeight="false" outlineLevel="0" collapsed="false">
      <c r="B1022" s="96" t="s">
        <v>107</v>
      </c>
      <c r="C1022" s="97" t="n">
        <v>0</v>
      </c>
      <c r="D1022" s="0" t="n">
        <f aca="false">$C1022*VLOOKUP($B1022,FoodDB!$A$2:$I$1010,3,0)</f>
        <v>0</v>
      </c>
      <c r="E1022" s="0" t="n">
        <f aca="false">$C1022*VLOOKUP($B1022,FoodDB!$A$2:$I$1010,4,0)</f>
        <v>0</v>
      </c>
      <c r="F1022" s="0" t="n">
        <f aca="false">$C1022*VLOOKUP($B1022,FoodDB!$A$2:$I$1010,5,0)</f>
        <v>0</v>
      </c>
      <c r="G1022" s="0" t="n">
        <f aca="false">$C1022*VLOOKUP($B1022,FoodDB!$A$2:$I$1010,6,0)</f>
        <v>0</v>
      </c>
      <c r="H1022" s="0" t="n">
        <f aca="false">$C1022*VLOOKUP($B1022,FoodDB!$A$2:$I$1010,7,0)</f>
        <v>0</v>
      </c>
      <c r="I1022" s="0" t="n">
        <f aca="false">$C1022*VLOOKUP($B1022,FoodDB!$A$2:$I$1010,8,0)</f>
        <v>0</v>
      </c>
      <c r="J1022" s="0" t="n">
        <f aca="false">$C1022*VLOOKUP($B1022,FoodDB!$A$2:$I$1010,9,0)</f>
        <v>0</v>
      </c>
    </row>
    <row r="1023" customFormat="false" ht="15" hidden="false" customHeight="false" outlineLevel="0" collapsed="false">
      <c r="B1023" s="96" t="s">
        <v>107</v>
      </c>
      <c r="C1023" s="97" t="n">
        <v>0</v>
      </c>
      <c r="D1023" s="0" t="n">
        <f aca="false">$C1023*VLOOKUP($B1023,FoodDB!$A$2:$I$1010,3,0)</f>
        <v>0</v>
      </c>
      <c r="E1023" s="0" t="n">
        <f aca="false">$C1023*VLOOKUP($B1023,FoodDB!$A$2:$I$1010,4,0)</f>
        <v>0</v>
      </c>
      <c r="F1023" s="0" t="n">
        <f aca="false">$C1023*VLOOKUP($B1023,FoodDB!$A$2:$I$1010,5,0)</f>
        <v>0</v>
      </c>
      <c r="G1023" s="0" t="n">
        <f aca="false">$C1023*VLOOKUP($B1023,FoodDB!$A$2:$I$1010,6,0)</f>
        <v>0</v>
      </c>
      <c r="H1023" s="0" t="n">
        <f aca="false">$C1023*VLOOKUP($B1023,FoodDB!$A$2:$I$1010,7,0)</f>
        <v>0</v>
      </c>
      <c r="I1023" s="0" t="n">
        <f aca="false">$C1023*VLOOKUP($B1023,FoodDB!$A$2:$I$1010,8,0)</f>
        <v>0</v>
      </c>
      <c r="J1023" s="0" t="n">
        <f aca="false">$C1023*VLOOKUP($B1023,FoodDB!$A$2:$I$1010,9,0)</f>
        <v>0</v>
      </c>
    </row>
    <row r="1024" customFormat="false" ht="15" hidden="false" customHeight="false" outlineLevel="0" collapsed="false">
      <c r="B1024" s="96" t="s">
        <v>107</v>
      </c>
      <c r="C1024" s="97" t="n">
        <v>0</v>
      </c>
      <c r="D1024" s="0" t="n">
        <f aca="false">$C1024*VLOOKUP($B1024,FoodDB!$A$2:$I$1010,3,0)</f>
        <v>0</v>
      </c>
      <c r="E1024" s="0" t="n">
        <f aca="false">$C1024*VLOOKUP($B1024,FoodDB!$A$2:$I$1010,4,0)</f>
        <v>0</v>
      </c>
      <c r="F1024" s="0" t="n">
        <f aca="false">$C1024*VLOOKUP($B1024,FoodDB!$A$2:$I$1010,5,0)</f>
        <v>0</v>
      </c>
      <c r="G1024" s="0" t="n">
        <f aca="false">$C1024*VLOOKUP($B1024,FoodDB!$A$2:$I$1010,6,0)</f>
        <v>0</v>
      </c>
      <c r="H1024" s="0" t="n">
        <f aca="false">$C1024*VLOOKUP($B1024,FoodDB!$A$2:$I$1010,7,0)</f>
        <v>0</v>
      </c>
      <c r="I1024" s="0" t="n">
        <f aca="false">$C1024*VLOOKUP($B1024,FoodDB!$A$2:$I$1010,8,0)</f>
        <v>0</v>
      </c>
      <c r="J1024" s="0" t="n">
        <f aca="false">$C1024*VLOOKUP($B1024,FoodDB!$A$2:$I$1010,9,0)</f>
        <v>0</v>
      </c>
    </row>
    <row r="1025" customFormat="false" ht="15" hidden="false" customHeight="false" outlineLevel="0" collapsed="false">
      <c r="B1025" s="96" t="s">
        <v>107</v>
      </c>
      <c r="C1025" s="97" t="n">
        <v>0</v>
      </c>
      <c r="D1025" s="0" t="n">
        <f aca="false">$C1025*VLOOKUP($B1025,FoodDB!$A$2:$I$1010,3,0)</f>
        <v>0</v>
      </c>
      <c r="E1025" s="0" t="n">
        <f aca="false">$C1025*VLOOKUP($B1025,FoodDB!$A$2:$I$1010,4,0)</f>
        <v>0</v>
      </c>
      <c r="F1025" s="0" t="n">
        <f aca="false">$C1025*VLOOKUP($B1025,FoodDB!$A$2:$I$1010,5,0)</f>
        <v>0</v>
      </c>
      <c r="G1025" s="0" t="n">
        <f aca="false">$C1025*VLOOKUP($B1025,FoodDB!$A$2:$I$1010,6,0)</f>
        <v>0</v>
      </c>
      <c r="H1025" s="0" t="n">
        <f aca="false">$C1025*VLOOKUP($B1025,FoodDB!$A$2:$I$1010,7,0)</f>
        <v>0</v>
      </c>
      <c r="I1025" s="0" t="n">
        <f aca="false">$C1025*VLOOKUP($B1025,FoodDB!$A$2:$I$1010,8,0)</f>
        <v>0</v>
      </c>
      <c r="J1025" s="0" t="n">
        <f aca="false">$C1025*VLOOKUP($B1025,FoodDB!$A$2:$I$1010,9,0)</f>
        <v>0</v>
      </c>
    </row>
    <row r="1026" customFormat="false" ht="15" hidden="false" customHeight="false" outlineLevel="0" collapsed="false">
      <c r="B1026" s="96" t="s">
        <v>107</v>
      </c>
      <c r="C1026" s="97" t="n">
        <v>0</v>
      </c>
      <c r="D1026" s="0" t="n">
        <f aca="false">$C1026*VLOOKUP($B1026,FoodDB!$A$2:$I$1010,3,0)</f>
        <v>0</v>
      </c>
      <c r="E1026" s="0" t="n">
        <f aca="false">$C1026*VLOOKUP($B1026,FoodDB!$A$2:$I$1010,4,0)</f>
        <v>0</v>
      </c>
      <c r="F1026" s="0" t="n">
        <f aca="false">$C1026*VLOOKUP($B1026,FoodDB!$A$2:$I$1010,5,0)</f>
        <v>0</v>
      </c>
      <c r="G1026" s="0" t="n">
        <f aca="false">$C1026*VLOOKUP($B1026,FoodDB!$A$2:$I$1010,6,0)</f>
        <v>0</v>
      </c>
      <c r="H1026" s="0" t="n">
        <f aca="false">$C1026*VLOOKUP($B1026,FoodDB!$A$2:$I$1010,7,0)</f>
        <v>0</v>
      </c>
      <c r="I1026" s="0" t="n">
        <f aca="false">$C1026*VLOOKUP($B1026,FoodDB!$A$2:$I$1010,8,0)</f>
        <v>0</v>
      </c>
      <c r="J1026" s="0" t="n">
        <f aca="false">$C1026*VLOOKUP($B1026,FoodDB!$A$2:$I$1010,9,0)</f>
        <v>0</v>
      </c>
    </row>
    <row r="1027" customFormat="false" ht="15" hidden="false" customHeight="false" outlineLevel="0" collapsed="false">
      <c r="A1027" s="0" t="s">
        <v>97</v>
      </c>
      <c r="G1027" s="0" t="n">
        <f aca="false">SUM(G1020:G1026)</f>
        <v>0</v>
      </c>
      <c r="H1027" s="0" t="n">
        <f aca="false">SUM(H1020:H1026)</f>
        <v>0</v>
      </c>
      <c r="I1027" s="0" t="n">
        <f aca="false">SUM(I1020:I1026)</f>
        <v>0</v>
      </c>
      <c r="J1027" s="0" t="n">
        <f aca="false">SUM(G1027:I1027)</f>
        <v>0</v>
      </c>
    </row>
    <row r="1028" customFormat="false" ht="15" hidden="false" customHeight="false" outlineLevel="0" collapsed="false">
      <c r="A1028" s="0" t="s">
        <v>101</v>
      </c>
      <c r="B1028" s="0" t="s">
        <v>102</v>
      </c>
      <c r="E1028" s="100"/>
      <c r="F1028" s="100"/>
      <c r="G1028" s="100" t="n">
        <f aca="false">VLOOKUP($A1020,LossChart!$A$3:$AB$105,14,0)</f>
        <v>844.786554695545</v>
      </c>
      <c r="H1028" s="100" t="n">
        <f aca="false">VLOOKUP($A1020,LossChart!$A$3:$AB$105,15,0)</f>
        <v>96</v>
      </c>
      <c r="I1028" s="100" t="n">
        <f aca="false">VLOOKUP($A1020,LossChart!$A$3:$AB$105,16,0)</f>
        <v>482.474652711422</v>
      </c>
      <c r="J1028" s="100" t="n">
        <f aca="false">VLOOKUP($A1020,LossChart!$A$3:$AB$105,17,0)</f>
        <v>1423.26120740697</v>
      </c>
      <c r="K1028" s="100"/>
    </row>
    <row r="1029" customFormat="false" ht="15" hidden="false" customHeight="false" outlineLevel="0" collapsed="false">
      <c r="A1029" s="0" t="s">
        <v>103</v>
      </c>
      <c r="G1029" s="0" t="n">
        <f aca="false">G1028-G1027</f>
        <v>844.786554695545</v>
      </c>
      <c r="H1029" s="0" t="n">
        <f aca="false">H1028-H1027</f>
        <v>96</v>
      </c>
      <c r="I1029" s="0" t="n">
        <f aca="false">I1028-I1027</f>
        <v>482.474652711422</v>
      </c>
      <c r="J1029" s="0" t="n">
        <f aca="false">J1028-J1027</f>
        <v>1423.26120740697</v>
      </c>
    </row>
    <row r="1031" customFormat="false" ht="60" hidden="false" customHeight="false" outlineLevel="0" collapsed="false">
      <c r="A1031" s="21" t="s">
        <v>63</v>
      </c>
      <c r="B1031" s="21" t="s">
        <v>92</v>
      </c>
      <c r="C1031" s="21" t="s">
        <v>93</v>
      </c>
      <c r="D1031" s="94" t="str">
        <f aca="false">FoodDB!$C$1</f>
        <v>Fat
(g)</v>
      </c>
      <c r="E1031" s="94" t="str">
        <f aca="false">FoodDB!$D$1</f>
        <v>Carbs
(g)</v>
      </c>
      <c r="F1031" s="94" t="str">
        <f aca="false">FoodDB!$E$1</f>
        <v>Protein
(g)</v>
      </c>
      <c r="G1031" s="94" t="str">
        <f aca="false">FoodDB!$F$1</f>
        <v>Fat
(Cal)</v>
      </c>
      <c r="H1031" s="94" t="str">
        <f aca="false">FoodDB!$G$1</f>
        <v>Carb
(Cal)</v>
      </c>
      <c r="I1031" s="94" t="str">
        <f aca="false">FoodDB!$H$1</f>
        <v>Protein
(Cal)</v>
      </c>
      <c r="J1031" s="94" t="str">
        <f aca="false">FoodDB!$I$1</f>
        <v>Total
Calories</v>
      </c>
      <c r="K1031" s="94"/>
      <c r="L1031" s="94" t="s">
        <v>109</v>
      </c>
      <c r="M1031" s="94" t="s">
        <v>110</v>
      </c>
      <c r="N1031" s="94" t="s">
        <v>111</v>
      </c>
      <c r="O1031" s="94" t="s">
        <v>112</v>
      </c>
      <c r="P1031" s="94" t="s">
        <v>117</v>
      </c>
      <c r="Q1031" s="94" t="s">
        <v>118</v>
      </c>
      <c r="R1031" s="94" t="s">
        <v>119</v>
      </c>
      <c r="S1031" s="94" t="s">
        <v>120</v>
      </c>
    </row>
    <row r="1032" customFormat="false" ht="15" hidden="false" customHeight="false" outlineLevel="0" collapsed="false">
      <c r="A1032" s="95" t="n">
        <f aca="false">A1020+1</f>
        <v>43080</v>
      </c>
      <c r="B1032" s="96" t="s">
        <v>107</v>
      </c>
      <c r="C1032" s="97" t="n">
        <v>0</v>
      </c>
      <c r="D1032" s="0" t="n">
        <f aca="false">$C1032*VLOOKUP($B1032,FoodDB!$A$2:$I$1010,3,0)</f>
        <v>0</v>
      </c>
      <c r="E1032" s="0" t="n">
        <f aca="false">$C1032*VLOOKUP($B1032,FoodDB!$A$2:$I$1010,4,0)</f>
        <v>0</v>
      </c>
      <c r="F1032" s="0" t="n">
        <f aca="false">$C1032*VLOOKUP($B1032,FoodDB!$A$2:$I$1010,5,0)</f>
        <v>0</v>
      </c>
      <c r="G1032" s="0" t="n">
        <f aca="false">$C1032*VLOOKUP($B1032,FoodDB!$A$2:$I$1010,6,0)</f>
        <v>0</v>
      </c>
      <c r="H1032" s="0" t="n">
        <f aca="false">$C1032*VLOOKUP($B1032,FoodDB!$A$2:$I$1010,7,0)</f>
        <v>0</v>
      </c>
      <c r="I1032" s="0" t="n">
        <f aca="false">$C1032*VLOOKUP($B1032,FoodDB!$A$2:$I$1010,8,0)</f>
        <v>0</v>
      </c>
      <c r="J1032" s="0" t="n">
        <f aca="false">$C1032*VLOOKUP($B1032,FoodDB!$A$2:$I$1010,9,0)</f>
        <v>0</v>
      </c>
      <c r="L1032" s="0" t="n">
        <f aca="false">SUM(G1032:G1038)</f>
        <v>0</v>
      </c>
      <c r="M1032" s="0" t="n">
        <f aca="false">SUM(H1032:H1038)</f>
        <v>0</v>
      </c>
      <c r="N1032" s="0" t="n">
        <f aca="false">SUM(I1032:I1038)</f>
        <v>0</v>
      </c>
      <c r="O1032" s="0" t="n">
        <f aca="false">SUM(L1032:N1032)</f>
        <v>0</v>
      </c>
      <c r="P1032" s="100" t="n">
        <f aca="false">VLOOKUP($A1032,LossChart!$A$3:$AB$105,14,0)-L1032</f>
        <v>844.797173229596</v>
      </c>
      <c r="Q1032" s="100" t="n">
        <f aca="false">VLOOKUP($A1032,LossChart!$A$3:$AB$105,15,0)-M1032</f>
        <v>100</v>
      </c>
      <c r="R1032" s="100" t="n">
        <f aca="false">VLOOKUP($A1032,LossChart!$A$3:$AB$105,16,0)-N1032</f>
        <v>482.474652711422</v>
      </c>
      <c r="S1032" s="100" t="n">
        <f aca="false">VLOOKUP($A1032,LossChart!$A$3:$AB$105,17,0)-O1032</f>
        <v>1427.27182594102</v>
      </c>
    </row>
    <row r="1033" customFormat="false" ht="15" hidden="false" customHeight="false" outlineLevel="0" collapsed="false">
      <c r="B1033" s="96" t="s">
        <v>107</v>
      </c>
      <c r="C1033" s="97" t="n">
        <v>0</v>
      </c>
      <c r="D1033" s="0" t="n">
        <f aca="false">$C1033*VLOOKUP($B1033,FoodDB!$A$2:$I$1010,3,0)</f>
        <v>0</v>
      </c>
      <c r="E1033" s="0" t="n">
        <f aca="false">$C1033*VLOOKUP($B1033,FoodDB!$A$2:$I$1010,4,0)</f>
        <v>0</v>
      </c>
      <c r="F1033" s="0" t="n">
        <f aca="false">$C1033*VLOOKUP($B1033,FoodDB!$A$2:$I$1010,5,0)</f>
        <v>0</v>
      </c>
      <c r="G1033" s="0" t="n">
        <f aca="false">$C1033*VLOOKUP($B1033,FoodDB!$A$2:$I$1010,6,0)</f>
        <v>0</v>
      </c>
      <c r="H1033" s="0" t="n">
        <f aca="false">$C1033*VLOOKUP($B1033,FoodDB!$A$2:$I$1010,7,0)</f>
        <v>0</v>
      </c>
      <c r="I1033" s="0" t="n">
        <f aca="false">$C1033*VLOOKUP($B1033,FoodDB!$A$2:$I$1010,8,0)</f>
        <v>0</v>
      </c>
      <c r="J1033" s="0" t="n">
        <f aca="false">$C1033*VLOOKUP($B1033,FoodDB!$A$2:$I$1010,9,0)</f>
        <v>0</v>
      </c>
    </row>
    <row r="1034" customFormat="false" ht="15" hidden="false" customHeight="false" outlineLevel="0" collapsed="false">
      <c r="B1034" s="96" t="s">
        <v>107</v>
      </c>
      <c r="C1034" s="97" t="n">
        <v>0</v>
      </c>
      <c r="D1034" s="0" t="n">
        <f aca="false">$C1034*VLOOKUP($B1034,FoodDB!$A$2:$I$1010,3,0)</f>
        <v>0</v>
      </c>
      <c r="E1034" s="0" t="n">
        <f aca="false">$C1034*VLOOKUP($B1034,FoodDB!$A$2:$I$1010,4,0)</f>
        <v>0</v>
      </c>
      <c r="F1034" s="0" t="n">
        <f aca="false">$C1034*VLOOKUP($B1034,FoodDB!$A$2:$I$1010,5,0)</f>
        <v>0</v>
      </c>
      <c r="G1034" s="0" t="n">
        <f aca="false">$C1034*VLOOKUP($B1034,FoodDB!$A$2:$I$1010,6,0)</f>
        <v>0</v>
      </c>
      <c r="H1034" s="0" t="n">
        <f aca="false">$C1034*VLOOKUP($B1034,FoodDB!$A$2:$I$1010,7,0)</f>
        <v>0</v>
      </c>
      <c r="I1034" s="0" t="n">
        <f aca="false">$C1034*VLOOKUP($B1034,FoodDB!$A$2:$I$1010,8,0)</f>
        <v>0</v>
      </c>
      <c r="J1034" s="0" t="n">
        <f aca="false">$C1034*VLOOKUP($B1034,FoodDB!$A$2:$I$1010,9,0)</f>
        <v>0</v>
      </c>
    </row>
    <row r="1035" customFormat="false" ht="15" hidden="false" customHeight="false" outlineLevel="0" collapsed="false">
      <c r="B1035" s="96" t="s">
        <v>107</v>
      </c>
      <c r="C1035" s="97" t="n">
        <v>0</v>
      </c>
      <c r="D1035" s="0" t="n">
        <f aca="false">$C1035*VLOOKUP($B1035,FoodDB!$A$2:$I$1010,3,0)</f>
        <v>0</v>
      </c>
      <c r="E1035" s="0" t="n">
        <f aca="false">$C1035*VLOOKUP($B1035,FoodDB!$A$2:$I$1010,4,0)</f>
        <v>0</v>
      </c>
      <c r="F1035" s="0" t="n">
        <f aca="false">$C1035*VLOOKUP($B1035,FoodDB!$A$2:$I$1010,5,0)</f>
        <v>0</v>
      </c>
      <c r="G1035" s="0" t="n">
        <f aca="false">$C1035*VLOOKUP($B1035,FoodDB!$A$2:$I$1010,6,0)</f>
        <v>0</v>
      </c>
      <c r="H1035" s="0" t="n">
        <f aca="false">$C1035*VLOOKUP($B1035,FoodDB!$A$2:$I$1010,7,0)</f>
        <v>0</v>
      </c>
      <c r="I1035" s="0" t="n">
        <f aca="false">$C1035*VLOOKUP($B1035,FoodDB!$A$2:$I$1010,8,0)</f>
        <v>0</v>
      </c>
      <c r="J1035" s="0" t="n">
        <f aca="false">$C1035*VLOOKUP($B1035,FoodDB!$A$2:$I$1010,9,0)</f>
        <v>0</v>
      </c>
    </row>
    <row r="1036" customFormat="false" ht="15" hidden="false" customHeight="false" outlineLevel="0" collapsed="false">
      <c r="B1036" s="96" t="s">
        <v>107</v>
      </c>
      <c r="C1036" s="97" t="n">
        <v>0</v>
      </c>
      <c r="D1036" s="0" t="n">
        <f aca="false">$C1036*VLOOKUP($B1036,FoodDB!$A$2:$I$1010,3,0)</f>
        <v>0</v>
      </c>
      <c r="E1036" s="0" t="n">
        <f aca="false">$C1036*VLOOKUP($B1036,FoodDB!$A$2:$I$1010,4,0)</f>
        <v>0</v>
      </c>
      <c r="F1036" s="0" t="n">
        <f aca="false">$C1036*VLOOKUP($B1036,FoodDB!$A$2:$I$1010,5,0)</f>
        <v>0</v>
      </c>
      <c r="G1036" s="0" t="n">
        <f aca="false">$C1036*VLOOKUP($B1036,FoodDB!$A$2:$I$1010,6,0)</f>
        <v>0</v>
      </c>
      <c r="H1036" s="0" t="n">
        <f aca="false">$C1036*VLOOKUP($B1036,FoodDB!$A$2:$I$1010,7,0)</f>
        <v>0</v>
      </c>
      <c r="I1036" s="0" t="n">
        <f aca="false">$C1036*VLOOKUP($B1036,FoodDB!$A$2:$I$1010,8,0)</f>
        <v>0</v>
      </c>
      <c r="J1036" s="0" t="n">
        <f aca="false">$C1036*VLOOKUP($B1036,FoodDB!$A$2:$I$1010,9,0)</f>
        <v>0</v>
      </c>
    </row>
    <row r="1037" customFormat="false" ht="15" hidden="false" customHeight="false" outlineLevel="0" collapsed="false">
      <c r="B1037" s="96" t="s">
        <v>107</v>
      </c>
      <c r="C1037" s="97" t="n">
        <v>0</v>
      </c>
      <c r="D1037" s="0" t="n">
        <f aca="false">$C1037*VLOOKUP($B1037,FoodDB!$A$2:$I$1010,3,0)</f>
        <v>0</v>
      </c>
      <c r="E1037" s="0" t="n">
        <f aca="false">$C1037*VLOOKUP($B1037,FoodDB!$A$2:$I$1010,4,0)</f>
        <v>0</v>
      </c>
      <c r="F1037" s="0" t="n">
        <f aca="false">$C1037*VLOOKUP($B1037,FoodDB!$A$2:$I$1010,5,0)</f>
        <v>0</v>
      </c>
      <c r="G1037" s="0" t="n">
        <f aca="false">$C1037*VLOOKUP($B1037,FoodDB!$A$2:$I$1010,6,0)</f>
        <v>0</v>
      </c>
      <c r="H1037" s="0" t="n">
        <f aca="false">$C1037*VLOOKUP($B1037,FoodDB!$A$2:$I$1010,7,0)</f>
        <v>0</v>
      </c>
      <c r="I1037" s="0" t="n">
        <f aca="false">$C1037*VLOOKUP($B1037,FoodDB!$A$2:$I$1010,8,0)</f>
        <v>0</v>
      </c>
      <c r="J1037" s="0" t="n">
        <f aca="false">$C1037*VLOOKUP($B1037,FoodDB!$A$2:$I$1010,9,0)</f>
        <v>0</v>
      </c>
    </row>
    <row r="1038" customFormat="false" ht="15" hidden="false" customHeight="false" outlineLevel="0" collapsed="false">
      <c r="B1038" s="96" t="s">
        <v>107</v>
      </c>
      <c r="C1038" s="97" t="n">
        <v>0</v>
      </c>
      <c r="D1038" s="0" t="n">
        <f aca="false">$C1038*VLOOKUP($B1038,FoodDB!$A$2:$I$1010,3,0)</f>
        <v>0</v>
      </c>
      <c r="E1038" s="0" t="n">
        <f aca="false">$C1038*VLOOKUP($B1038,FoodDB!$A$2:$I$1010,4,0)</f>
        <v>0</v>
      </c>
      <c r="F1038" s="0" t="n">
        <f aca="false">$C1038*VLOOKUP($B1038,FoodDB!$A$2:$I$1010,5,0)</f>
        <v>0</v>
      </c>
      <c r="G1038" s="0" t="n">
        <f aca="false">$C1038*VLOOKUP($B1038,FoodDB!$A$2:$I$1010,6,0)</f>
        <v>0</v>
      </c>
      <c r="H1038" s="0" t="n">
        <f aca="false">$C1038*VLOOKUP($B1038,FoodDB!$A$2:$I$1010,7,0)</f>
        <v>0</v>
      </c>
      <c r="I1038" s="0" t="n">
        <f aca="false">$C1038*VLOOKUP($B1038,FoodDB!$A$2:$I$1010,8,0)</f>
        <v>0</v>
      </c>
      <c r="J1038" s="0" t="n">
        <f aca="false">$C1038*VLOOKUP($B1038,FoodDB!$A$2:$I$1010,9,0)</f>
        <v>0</v>
      </c>
    </row>
    <row r="1039" customFormat="false" ht="15" hidden="false" customHeight="false" outlineLevel="0" collapsed="false">
      <c r="A1039" s="0" t="s">
        <v>97</v>
      </c>
      <c r="G1039" s="0" t="n">
        <f aca="false">SUM(G1032:G1038)</f>
        <v>0</v>
      </c>
      <c r="H1039" s="0" t="n">
        <f aca="false">SUM(H1032:H1038)</f>
        <v>0</v>
      </c>
      <c r="I1039" s="0" t="n">
        <f aca="false">SUM(I1032:I1038)</f>
        <v>0</v>
      </c>
      <c r="J1039" s="0" t="n">
        <f aca="false">SUM(G1039:I1039)</f>
        <v>0</v>
      </c>
    </row>
    <row r="1040" customFormat="false" ht="15" hidden="false" customHeight="false" outlineLevel="0" collapsed="false">
      <c r="A1040" s="0" t="s">
        <v>101</v>
      </c>
      <c r="B1040" s="0" t="s">
        <v>102</v>
      </c>
      <c r="E1040" s="100"/>
      <c r="F1040" s="100"/>
      <c r="G1040" s="100" t="n">
        <f aca="false">VLOOKUP($A1032,LossChart!$A$3:$AB$105,14,0)</f>
        <v>844.797173229596</v>
      </c>
      <c r="H1040" s="100" t="n">
        <f aca="false">VLOOKUP($A1032,LossChart!$A$3:$AB$105,15,0)</f>
        <v>100</v>
      </c>
      <c r="I1040" s="100" t="n">
        <f aca="false">VLOOKUP($A1032,LossChart!$A$3:$AB$105,16,0)</f>
        <v>482.474652711422</v>
      </c>
      <c r="J1040" s="100" t="n">
        <f aca="false">VLOOKUP($A1032,LossChart!$A$3:$AB$105,17,0)</f>
        <v>1427.27182594102</v>
      </c>
      <c r="K1040" s="100"/>
    </row>
    <row r="1041" customFormat="false" ht="15" hidden="false" customHeight="false" outlineLevel="0" collapsed="false">
      <c r="A1041" s="0" t="s">
        <v>103</v>
      </c>
      <c r="G1041" s="0" t="n">
        <f aca="false">G1040-G1039</f>
        <v>844.797173229596</v>
      </c>
      <c r="H1041" s="0" t="n">
        <f aca="false">H1040-H1039</f>
        <v>100</v>
      </c>
      <c r="I1041" s="0" t="n">
        <f aca="false">I1040-I1039</f>
        <v>482.474652711422</v>
      </c>
      <c r="J1041" s="0" t="n">
        <f aca="false">J1040-J1039</f>
        <v>1427.27182594102</v>
      </c>
    </row>
    <row r="1043" customFormat="false" ht="60" hidden="false" customHeight="false" outlineLevel="0" collapsed="false">
      <c r="A1043" s="21" t="s">
        <v>63</v>
      </c>
      <c r="B1043" s="21" t="s">
        <v>92</v>
      </c>
      <c r="C1043" s="21" t="s">
        <v>93</v>
      </c>
      <c r="D1043" s="94" t="str">
        <f aca="false">FoodDB!$C$1</f>
        <v>Fat
(g)</v>
      </c>
      <c r="E1043" s="94" t="str">
        <f aca="false">FoodDB!$D$1</f>
        <v>Carbs
(g)</v>
      </c>
      <c r="F1043" s="94" t="str">
        <f aca="false">FoodDB!$E$1</f>
        <v>Protein
(g)</v>
      </c>
      <c r="G1043" s="94" t="str">
        <f aca="false">FoodDB!$F$1</f>
        <v>Fat
(Cal)</v>
      </c>
      <c r="H1043" s="94" t="str">
        <f aca="false">FoodDB!$G$1</f>
        <v>Carb
(Cal)</v>
      </c>
      <c r="I1043" s="94" t="str">
        <f aca="false">FoodDB!$H$1</f>
        <v>Protein
(Cal)</v>
      </c>
      <c r="J1043" s="94" t="str">
        <f aca="false">FoodDB!$I$1</f>
        <v>Total
Calories</v>
      </c>
      <c r="K1043" s="94"/>
      <c r="L1043" s="94" t="s">
        <v>109</v>
      </c>
      <c r="M1043" s="94" t="s">
        <v>110</v>
      </c>
      <c r="N1043" s="94" t="s">
        <v>111</v>
      </c>
      <c r="O1043" s="94" t="s">
        <v>112</v>
      </c>
      <c r="P1043" s="94" t="s">
        <v>117</v>
      </c>
      <c r="Q1043" s="94" t="s">
        <v>118</v>
      </c>
      <c r="R1043" s="94" t="s">
        <v>119</v>
      </c>
      <c r="S1043" s="94" t="s">
        <v>120</v>
      </c>
    </row>
    <row r="1044" customFormat="false" ht="15" hidden="false" customHeight="false" outlineLevel="0" collapsed="false">
      <c r="A1044" s="95" t="n">
        <f aca="false">A1032+1</f>
        <v>43081</v>
      </c>
      <c r="B1044" s="96" t="s">
        <v>107</v>
      </c>
      <c r="C1044" s="97" t="n">
        <v>0</v>
      </c>
      <c r="D1044" s="0" t="n">
        <f aca="false">$C1044*VLOOKUP($B1044,FoodDB!$A$2:$I$1010,3,0)</f>
        <v>0</v>
      </c>
      <c r="E1044" s="0" t="n">
        <f aca="false">$C1044*VLOOKUP($B1044,FoodDB!$A$2:$I$1010,4,0)</f>
        <v>0</v>
      </c>
      <c r="F1044" s="0" t="n">
        <f aca="false">$C1044*VLOOKUP($B1044,FoodDB!$A$2:$I$1010,5,0)</f>
        <v>0</v>
      </c>
      <c r="G1044" s="0" t="n">
        <f aca="false">$C1044*VLOOKUP($B1044,FoodDB!$A$2:$I$1010,6,0)</f>
        <v>0</v>
      </c>
      <c r="H1044" s="0" t="n">
        <f aca="false">$C1044*VLOOKUP($B1044,FoodDB!$A$2:$I$1010,7,0)</f>
        <v>0</v>
      </c>
      <c r="I1044" s="0" t="n">
        <f aca="false">$C1044*VLOOKUP($B1044,FoodDB!$A$2:$I$1010,8,0)</f>
        <v>0</v>
      </c>
      <c r="J1044" s="0" t="n">
        <f aca="false">$C1044*VLOOKUP($B1044,FoodDB!$A$2:$I$1010,9,0)</f>
        <v>0</v>
      </c>
      <c r="L1044" s="0" t="n">
        <f aca="false">SUM(G1044:G1050)</f>
        <v>0</v>
      </c>
      <c r="M1044" s="0" t="n">
        <f aca="false">SUM(H1044:H1050)</f>
        <v>0</v>
      </c>
      <c r="N1044" s="0" t="n">
        <f aca="false">SUM(I1044:I1050)</f>
        <v>0</v>
      </c>
      <c r="O1044" s="0" t="n">
        <f aca="false">SUM(L1044:N1044)</f>
        <v>0</v>
      </c>
      <c r="P1044" s="100" t="n">
        <f aca="false">VLOOKUP($A1044,LossChart!$A$3:$AB$105,14,0)-L1044</f>
        <v>844.772269142345</v>
      </c>
      <c r="Q1044" s="100" t="n">
        <f aca="false">VLOOKUP($A1044,LossChart!$A$3:$AB$105,15,0)-M1044</f>
        <v>104</v>
      </c>
      <c r="R1044" s="100" t="n">
        <f aca="false">VLOOKUP($A1044,LossChart!$A$3:$AB$105,16,0)-N1044</f>
        <v>482.474652711422</v>
      </c>
      <c r="S1044" s="100" t="n">
        <f aca="false">VLOOKUP($A1044,LossChart!$A$3:$AB$105,17,0)-O1044</f>
        <v>1431.24692185377</v>
      </c>
    </row>
    <row r="1045" customFormat="false" ht="15" hidden="false" customHeight="false" outlineLevel="0" collapsed="false">
      <c r="B1045" s="96" t="s">
        <v>107</v>
      </c>
      <c r="C1045" s="97" t="n">
        <v>0</v>
      </c>
      <c r="D1045" s="0" t="n">
        <f aca="false">$C1045*VLOOKUP($B1045,FoodDB!$A$2:$I$1010,3,0)</f>
        <v>0</v>
      </c>
      <c r="E1045" s="0" t="n">
        <f aca="false">$C1045*VLOOKUP($B1045,FoodDB!$A$2:$I$1010,4,0)</f>
        <v>0</v>
      </c>
      <c r="F1045" s="0" t="n">
        <f aca="false">$C1045*VLOOKUP($B1045,FoodDB!$A$2:$I$1010,5,0)</f>
        <v>0</v>
      </c>
      <c r="G1045" s="0" t="n">
        <f aca="false">$C1045*VLOOKUP($B1045,FoodDB!$A$2:$I$1010,6,0)</f>
        <v>0</v>
      </c>
      <c r="H1045" s="0" t="n">
        <f aca="false">$C1045*VLOOKUP($B1045,FoodDB!$A$2:$I$1010,7,0)</f>
        <v>0</v>
      </c>
      <c r="I1045" s="0" t="n">
        <f aca="false">$C1045*VLOOKUP($B1045,FoodDB!$A$2:$I$1010,8,0)</f>
        <v>0</v>
      </c>
      <c r="J1045" s="0" t="n">
        <f aca="false">$C1045*VLOOKUP($B1045,FoodDB!$A$2:$I$1010,9,0)</f>
        <v>0</v>
      </c>
    </row>
    <row r="1046" customFormat="false" ht="15" hidden="false" customHeight="false" outlineLevel="0" collapsed="false">
      <c r="B1046" s="96" t="s">
        <v>107</v>
      </c>
      <c r="C1046" s="97" t="n">
        <v>0</v>
      </c>
      <c r="D1046" s="0" t="n">
        <f aca="false">$C1046*VLOOKUP($B1046,FoodDB!$A$2:$I$1010,3,0)</f>
        <v>0</v>
      </c>
      <c r="E1046" s="0" t="n">
        <f aca="false">$C1046*VLOOKUP($B1046,FoodDB!$A$2:$I$1010,4,0)</f>
        <v>0</v>
      </c>
      <c r="F1046" s="0" t="n">
        <f aca="false">$C1046*VLOOKUP($B1046,FoodDB!$A$2:$I$1010,5,0)</f>
        <v>0</v>
      </c>
      <c r="G1046" s="0" t="n">
        <f aca="false">$C1046*VLOOKUP($B1046,FoodDB!$A$2:$I$1010,6,0)</f>
        <v>0</v>
      </c>
      <c r="H1046" s="0" t="n">
        <f aca="false">$C1046*VLOOKUP($B1046,FoodDB!$A$2:$I$1010,7,0)</f>
        <v>0</v>
      </c>
      <c r="I1046" s="0" t="n">
        <f aca="false">$C1046*VLOOKUP($B1046,FoodDB!$A$2:$I$1010,8,0)</f>
        <v>0</v>
      </c>
      <c r="J1046" s="0" t="n">
        <f aca="false">$C1046*VLOOKUP($B1046,FoodDB!$A$2:$I$1010,9,0)</f>
        <v>0</v>
      </c>
    </row>
    <row r="1047" customFormat="false" ht="15" hidden="false" customHeight="false" outlineLevel="0" collapsed="false">
      <c r="B1047" s="96" t="s">
        <v>107</v>
      </c>
      <c r="C1047" s="97" t="n">
        <v>0</v>
      </c>
      <c r="D1047" s="0" t="n">
        <f aca="false">$C1047*VLOOKUP($B1047,FoodDB!$A$2:$I$1010,3,0)</f>
        <v>0</v>
      </c>
      <c r="E1047" s="0" t="n">
        <f aca="false">$C1047*VLOOKUP($B1047,FoodDB!$A$2:$I$1010,4,0)</f>
        <v>0</v>
      </c>
      <c r="F1047" s="0" t="n">
        <f aca="false">$C1047*VLOOKUP($B1047,FoodDB!$A$2:$I$1010,5,0)</f>
        <v>0</v>
      </c>
      <c r="G1047" s="0" t="n">
        <f aca="false">$C1047*VLOOKUP($B1047,FoodDB!$A$2:$I$1010,6,0)</f>
        <v>0</v>
      </c>
      <c r="H1047" s="0" t="n">
        <f aca="false">$C1047*VLOOKUP($B1047,FoodDB!$A$2:$I$1010,7,0)</f>
        <v>0</v>
      </c>
      <c r="I1047" s="0" t="n">
        <f aca="false">$C1047*VLOOKUP($B1047,FoodDB!$A$2:$I$1010,8,0)</f>
        <v>0</v>
      </c>
      <c r="J1047" s="0" t="n">
        <f aca="false">$C1047*VLOOKUP($B1047,FoodDB!$A$2:$I$1010,9,0)</f>
        <v>0</v>
      </c>
    </row>
    <row r="1048" customFormat="false" ht="15" hidden="false" customHeight="false" outlineLevel="0" collapsed="false">
      <c r="B1048" s="96" t="s">
        <v>107</v>
      </c>
      <c r="C1048" s="97" t="n">
        <v>0</v>
      </c>
      <c r="D1048" s="0" t="n">
        <f aca="false">$C1048*VLOOKUP($B1048,FoodDB!$A$2:$I$1010,3,0)</f>
        <v>0</v>
      </c>
      <c r="E1048" s="0" t="n">
        <f aca="false">$C1048*VLOOKUP($B1048,FoodDB!$A$2:$I$1010,4,0)</f>
        <v>0</v>
      </c>
      <c r="F1048" s="0" t="n">
        <f aca="false">$C1048*VLOOKUP($B1048,FoodDB!$A$2:$I$1010,5,0)</f>
        <v>0</v>
      </c>
      <c r="G1048" s="0" t="n">
        <f aca="false">$C1048*VLOOKUP($B1048,FoodDB!$A$2:$I$1010,6,0)</f>
        <v>0</v>
      </c>
      <c r="H1048" s="0" t="n">
        <f aca="false">$C1048*VLOOKUP($B1048,FoodDB!$A$2:$I$1010,7,0)</f>
        <v>0</v>
      </c>
      <c r="I1048" s="0" t="n">
        <f aca="false">$C1048*VLOOKUP($B1048,FoodDB!$A$2:$I$1010,8,0)</f>
        <v>0</v>
      </c>
      <c r="J1048" s="0" t="n">
        <f aca="false">$C1048*VLOOKUP($B1048,FoodDB!$A$2:$I$1010,9,0)</f>
        <v>0</v>
      </c>
    </row>
    <row r="1049" customFormat="false" ht="15" hidden="false" customHeight="false" outlineLevel="0" collapsed="false">
      <c r="B1049" s="96" t="s">
        <v>107</v>
      </c>
      <c r="C1049" s="97" t="n">
        <v>0</v>
      </c>
      <c r="D1049" s="0" t="n">
        <f aca="false">$C1049*VLOOKUP($B1049,FoodDB!$A$2:$I$1010,3,0)</f>
        <v>0</v>
      </c>
      <c r="E1049" s="0" t="n">
        <f aca="false">$C1049*VLOOKUP($B1049,FoodDB!$A$2:$I$1010,4,0)</f>
        <v>0</v>
      </c>
      <c r="F1049" s="0" t="n">
        <f aca="false">$C1049*VLOOKUP($B1049,FoodDB!$A$2:$I$1010,5,0)</f>
        <v>0</v>
      </c>
      <c r="G1049" s="0" t="n">
        <f aca="false">$C1049*VLOOKUP($B1049,FoodDB!$A$2:$I$1010,6,0)</f>
        <v>0</v>
      </c>
      <c r="H1049" s="0" t="n">
        <f aca="false">$C1049*VLOOKUP($B1049,FoodDB!$A$2:$I$1010,7,0)</f>
        <v>0</v>
      </c>
      <c r="I1049" s="0" t="n">
        <f aca="false">$C1049*VLOOKUP($B1049,FoodDB!$A$2:$I$1010,8,0)</f>
        <v>0</v>
      </c>
      <c r="J1049" s="0" t="n">
        <f aca="false">$C1049*VLOOKUP($B1049,FoodDB!$A$2:$I$1010,9,0)</f>
        <v>0</v>
      </c>
    </row>
    <row r="1050" customFormat="false" ht="15" hidden="false" customHeight="false" outlineLevel="0" collapsed="false">
      <c r="B1050" s="96" t="s">
        <v>107</v>
      </c>
      <c r="C1050" s="97" t="n">
        <v>0</v>
      </c>
      <c r="D1050" s="0" t="n">
        <f aca="false">$C1050*VLOOKUP($B1050,FoodDB!$A$2:$I$1010,3,0)</f>
        <v>0</v>
      </c>
      <c r="E1050" s="0" t="n">
        <f aca="false">$C1050*VLOOKUP($B1050,FoodDB!$A$2:$I$1010,4,0)</f>
        <v>0</v>
      </c>
      <c r="F1050" s="0" t="n">
        <f aca="false">$C1050*VLOOKUP($B1050,FoodDB!$A$2:$I$1010,5,0)</f>
        <v>0</v>
      </c>
      <c r="G1050" s="0" t="n">
        <f aca="false">$C1050*VLOOKUP($B1050,FoodDB!$A$2:$I$1010,6,0)</f>
        <v>0</v>
      </c>
      <c r="H1050" s="0" t="n">
        <f aca="false">$C1050*VLOOKUP($B1050,FoodDB!$A$2:$I$1010,7,0)</f>
        <v>0</v>
      </c>
      <c r="I1050" s="0" t="n">
        <f aca="false">$C1050*VLOOKUP($B1050,FoodDB!$A$2:$I$1010,8,0)</f>
        <v>0</v>
      </c>
      <c r="J1050" s="0" t="n">
        <f aca="false">$C1050*VLOOKUP($B1050,FoodDB!$A$2:$I$1010,9,0)</f>
        <v>0</v>
      </c>
    </row>
    <row r="1051" customFormat="false" ht="15" hidden="false" customHeight="false" outlineLevel="0" collapsed="false">
      <c r="A1051" s="0" t="s">
        <v>97</v>
      </c>
      <c r="G1051" s="0" t="n">
        <f aca="false">SUM(G1044:G1050)</f>
        <v>0</v>
      </c>
      <c r="H1051" s="0" t="n">
        <f aca="false">SUM(H1044:H1050)</f>
        <v>0</v>
      </c>
      <c r="I1051" s="0" t="n">
        <f aca="false">SUM(I1044:I1050)</f>
        <v>0</v>
      </c>
      <c r="J1051" s="0" t="n">
        <f aca="false">SUM(G1051:I1051)</f>
        <v>0</v>
      </c>
    </row>
    <row r="1052" customFormat="false" ht="15" hidden="false" customHeight="false" outlineLevel="0" collapsed="false">
      <c r="A1052" s="0" t="s">
        <v>101</v>
      </c>
      <c r="B1052" s="0" t="s">
        <v>102</v>
      </c>
      <c r="E1052" s="100"/>
      <c r="F1052" s="100"/>
      <c r="G1052" s="100" t="n">
        <f aca="false">VLOOKUP($A1044,LossChart!$A$3:$AB$105,14,0)</f>
        <v>844.772269142345</v>
      </c>
      <c r="H1052" s="100" t="n">
        <f aca="false">VLOOKUP($A1044,LossChart!$A$3:$AB$105,15,0)</f>
        <v>104</v>
      </c>
      <c r="I1052" s="100" t="n">
        <f aca="false">VLOOKUP($A1044,LossChart!$A$3:$AB$105,16,0)</f>
        <v>482.474652711422</v>
      </c>
      <c r="J1052" s="100" t="n">
        <f aca="false">VLOOKUP($A1044,LossChart!$A$3:$AB$105,17,0)</f>
        <v>1431.24692185377</v>
      </c>
      <c r="K1052" s="100"/>
    </row>
    <row r="1053" customFormat="false" ht="15" hidden="false" customHeight="false" outlineLevel="0" collapsed="false">
      <c r="A1053" s="0" t="s">
        <v>103</v>
      </c>
      <c r="G1053" s="0" t="n">
        <f aca="false">G1052-G1051</f>
        <v>844.772269142345</v>
      </c>
      <c r="H1053" s="0" t="n">
        <f aca="false">H1052-H1051</f>
        <v>104</v>
      </c>
      <c r="I1053" s="0" t="n">
        <f aca="false">I1052-I1051</f>
        <v>482.474652711422</v>
      </c>
      <c r="J1053" s="0" t="n">
        <f aca="false">J1052-J1051</f>
        <v>1431.24692185377</v>
      </c>
    </row>
    <row r="1055" customFormat="false" ht="60" hidden="false" customHeight="false" outlineLevel="0" collapsed="false">
      <c r="A1055" s="21" t="s">
        <v>63</v>
      </c>
      <c r="B1055" s="21" t="s">
        <v>92</v>
      </c>
      <c r="C1055" s="21" t="s">
        <v>93</v>
      </c>
      <c r="D1055" s="94" t="str">
        <f aca="false">FoodDB!$C$1</f>
        <v>Fat
(g)</v>
      </c>
      <c r="E1055" s="94" t="str">
        <f aca="false">FoodDB!$D$1</f>
        <v>Carbs
(g)</v>
      </c>
      <c r="F1055" s="94" t="str">
        <f aca="false">FoodDB!$E$1</f>
        <v>Protein
(g)</v>
      </c>
      <c r="G1055" s="94" t="str">
        <f aca="false">FoodDB!$F$1</f>
        <v>Fat
(Cal)</v>
      </c>
      <c r="H1055" s="94" t="str">
        <f aca="false">FoodDB!$G$1</f>
        <v>Carb
(Cal)</v>
      </c>
      <c r="I1055" s="94" t="str">
        <f aca="false">FoodDB!$H$1</f>
        <v>Protein
(Cal)</v>
      </c>
      <c r="J1055" s="94" t="str">
        <f aca="false">FoodDB!$I$1</f>
        <v>Total
Calories</v>
      </c>
      <c r="K1055" s="94"/>
      <c r="L1055" s="94" t="s">
        <v>109</v>
      </c>
      <c r="M1055" s="94" t="s">
        <v>110</v>
      </c>
      <c r="N1055" s="94" t="s">
        <v>111</v>
      </c>
      <c r="O1055" s="94" t="s">
        <v>112</v>
      </c>
      <c r="P1055" s="94" t="s">
        <v>117</v>
      </c>
      <c r="Q1055" s="94" t="s">
        <v>118</v>
      </c>
      <c r="R1055" s="94" t="s">
        <v>119</v>
      </c>
      <c r="S1055" s="94" t="s">
        <v>120</v>
      </c>
    </row>
    <row r="1056" customFormat="false" ht="15" hidden="false" customHeight="false" outlineLevel="0" collapsed="false">
      <c r="A1056" s="95" t="n">
        <f aca="false">A1044+1</f>
        <v>43082</v>
      </c>
      <c r="B1056" s="96" t="s">
        <v>107</v>
      </c>
      <c r="C1056" s="97" t="n">
        <v>0</v>
      </c>
      <c r="D1056" s="0" t="n">
        <f aca="false">$C1056*VLOOKUP($B1056,FoodDB!$A$2:$I$1010,3,0)</f>
        <v>0</v>
      </c>
      <c r="E1056" s="0" t="n">
        <f aca="false">$C1056*VLOOKUP($B1056,FoodDB!$A$2:$I$1010,4,0)</f>
        <v>0</v>
      </c>
      <c r="F1056" s="0" t="n">
        <f aca="false">$C1056*VLOOKUP($B1056,FoodDB!$A$2:$I$1010,5,0)</f>
        <v>0</v>
      </c>
      <c r="G1056" s="0" t="n">
        <f aca="false">$C1056*VLOOKUP($B1056,FoodDB!$A$2:$I$1010,6,0)</f>
        <v>0</v>
      </c>
      <c r="H1056" s="0" t="n">
        <f aca="false">$C1056*VLOOKUP($B1056,FoodDB!$A$2:$I$1010,7,0)</f>
        <v>0</v>
      </c>
      <c r="I1056" s="0" t="n">
        <f aca="false">$C1056*VLOOKUP($B1056,FoodDB!$A$2:$I$1010,8,0)</f>
        <v>0</v>
      </c>
      <c r="J1056" s="0" t="n">
        <f aca="false">$C1056*VLOOKUP($B1056,FoodDB!$A$2:$I$1010,9,0)</f>
        <v>0</v>
      </c>
      <c r="L1056" s="0" t="n">
        <f aca="false">SUM(G1056:G1062)</f>
        <v>0</v>
      </c>
      <c r="M1056" s="0" t="n">
        <f aca="false">SUM(H1056:H1062)</f>
        <v>0</v>
      </c>
      <c r="N1056" s="0" t="n">
        <f aca="false">SUM(I1056:I1062)</f>
        <v>0</v>
      </c>
      <c r="O1056" s="0" t="n">
        <f aca="false">SUM(L1056:N1056)</f>
        <v>0</v>
      </c>
      <c r="P1056" s="100" t="n">
        <f aca="false">VLOOKUP($A1056,LossChart!$A$3:$AB$105,14,0)-L1056</f>
        <v>844.712157062724</v>
      </c>
      <c r="Q1056" s="100" t="n">
        <f aca="false">VLOOKUP($A1056,LossChart!$A$3:$AB$105,15,0)-M1056</f>
        <v>108</v>
      </c>
      <c r="R1056" s="100" t="n">
        <f aca="false">VLOOKUP($A1056,LossChart!$A$3:$AB$105,16,0)-N1056</f>
        <v>482.474652711422</v>
      </c>
      <c r="S1056" s="100" t="n">
        <f aca="false">VLOOKUP($A1056,LossChart!$A$3:$AB$105,17,0)-O1056</f>
        <v>1435.18680977415</v>
      </c>
    </row>
    <row r="1057" customFormat="false" ht="15" hidden="false" customHeight="false" outlineLevel="0" collapsed="false">
      <c r="B1057" s="96" t="s">
        <v>107</v>
      </c>
      <c r="C1057" s="97" t="n">
        <v>0</v>
      </c>
      <c r="D1057" s="0" t="n">
        <f aca="false">$C1057*VLOOKUP($B1057,FoodDB!$A$2:$I$1010,3,0)</f>
        <v>0</v>
      </c>
      <c r="E1057" s="0" t="n">
        <f aca="false">$C1057*VLOOKUP($B1057,FoodDB!$A$2:$I$1010,4,0)</f>
        <v>0</v>
      </c>
      <c r="F1057" s="0" t="n">
        <f aca="false">$C1057*VLOOKUP($B1057,FoodDB!$A$2:$I$1010,5,0)</f>
        <v>0</v>
      </c>
      <c r="G1057" s="0" t="n">
        <f aca="false">$C1057*VLOOKUP($B1057,FoodDB!$A$2:$I$1010,6,0)</f>
        <v>0</v>
      </c>
      <c r="H1057" s="0" t="n">
        <f aca="false">$C1057*VLOOKUP($B1057,FoodDB!$A$2:$I$1010,7,0)</f>
        <v>0</v>
      </c>
      <c r="I1057" s="0" t="n">
        <f aca="false">$C1057*VLOOKUP($B1057,FoodDB!$A$2:$I$1010,8,0)</f>
        <v>0</v>
      </c>
      <c r="J1057" s="0" t="n">
        <f aca="false">$C1057*VLOOKUP($B1057,FoodDB!$A$2:$I$1010,9,0)</f>
        <v>0</v>
      </c>
    </row>
    <row r="1058" customFormat="false" ht="15" hidden="false" customHeight="false" outlineLevel="0" collapsed="false">
      <c r="B1058" s="96" t="s">
        <v>107</v>
      </c>
      <c r="C1058" s="97" t="n">
        <v>0</v>
      </c>
      <c r="D1058" s="0" t="n">
        <f aca="false">$C1058*VLOOKUP($B1058,FoodDB!$A$2:$I$1010,3,0)</f>
        <v>0</v>
      </c>
      <c r="E1058" s="0" t="n">
        <f aca="false">$C1058*VLOOKUP($B1058,FoodDB!$A$2:$I$1010,4,0)</f>
        <v>0</v>
      </c>
      <c r="F1058" s="0" t="n">
        <f aca="false">$C1058*VLOOKUP($B1058,FoodDB!$A$2:$I$1010,5,0)</f>
        <v>0</v>
      </c>
      <c r="G1058" s="0" t="n">
        <f aca="false">$C1058*VLOOKUP($B1058,FoodDB!$A$2:$I$1010,6,0)</f>
        <v>0</v>
      </c>
      <c r="H1058" s="0" t="n">
        <f aca="false">$C1058*VLOOKUP($B1058,FoodDB!$A$2:$I$1010,7,0)</f>
        <v>0</v>
      </c>
      <c r="I1058" s="0" t="n">
        <f aca="false">$C1058*VLOOKUP($B1058,FoodDB!$A$2:$I$1010,8,0)</f>
        <v>0</v>
      </c>
      <c r="J1058" s="0" t="n">
        <f aca="false">$C1058*VLOOKUP($B1058,FoodDB!$A$2:$I$1010,9,0)</f>
        <v>0</v>
      </c>
    </row>
    <row r="1059" customFormat="false" ht="15" hidden="false" customHeight="false" outlineLevel="0" collapsed="false">
      <c r="B1059" s="96" t="s">
        <v>107</v>
      </c>
      <c r="C1059" s="97" t="n">
        <v>0</v>
      </c>
      <c r="D1059" s="0" t="n">
        <f aca="false">$C1059*VLOOKUP($B1059,FoodDB!$A$2:$I$1010,3,0)</f>
        <v>0</v>
      </c>
      <c r="E1059" s="0" t="n">
        <f aca="false">$C1059*VLOOKUP($B1059,FoodDB!$A$2:$I$1010,4,0)</f>
        <v>0</v>
      </c>
      <c r="F1059" s="0" t="n">
        <f aca="false">$C1059*VLOOKUP($B1059,FoodDB!$A$2:$I$1010,5,0)</f>
        <v>0</v>
      </c>
      <c r="G1059" s="0" t="n">
        <f aca="false">$C1059*VLOOKUP($B1059,FoodDB!$A$2:$I$1010,6,0)</f>
        <v>0</v>
      </c>
      <c r="H1059" s="0" t="n">
        <f aca="false">$C1059*VLOOKUP($B1059,FoodDB!$A$2:$I$1010,7,0)</f>
        <v>0</v>
      </c>
      <c r="I1059" s="0" t="n">
        <f aca="false">$C1059*VLOOKUP($B1059,FoodDB!$A$2:$I$1010,8,0)</f>
        <v>0</v>
      </c>
      <c r="J1059" s="0" t="n">
        <f aca="false">$C1059*VLOOKUP($B1059,FoodDB!$A$2:$I$1010,9,0)</f>
        <v>0</v>
      </c>
    </row>
    <row r="1060" customFormat="false" ht="15" hidden="false" customHeight="false" outlineLevel="0" collapsed="false">
      <c r="B1060" s="96" t="s">
        <v>107</v>
      </c>
      <c r="C1060" s="97" t="n">
        <v>0</v>
      </c>
      <c r="D1060" s="0" t="n">
        <f aca="false">$C1060*VLOOKUP($B1060,FoodDB!$A$2:$I$1010,3,0)</f>
        <v>0</v>
      </c>
      <c r="E1060" s="0" t="n">
        <f aca="false">$C1060*VLOOKUP($B1060,FoodDB!$A$2:$I$1010,4,0)</f>
        <v>0</v>
      </c>
      <c r="F1060" s="0" t="n">
        <f aca="false">$C1060*VLOOKUP($B1060,FoodDB!$A$2:$I$1010,5,0)</f>
        <v>0</v>
      </c>
      <c r="G1060" s="0" t="n">
        <f aca="false">$C1060*VLOOKUP($B1060,FoodDB!$A$2:$I$1010,6,0)</f>
        <v>0</v>
      </c>
      <c r="H1060" s="0" t="n">
        <f aca="false">$C1060*VLOOKUP($B1060,FoodDB!$A$2:$I$1010,7,0)</f>
        <v>0</v>
      </c>
      <c r="I1060" s="0" t="n">
        <f aca="false">$C1060*VLOOKUP($B1060,FoodDB!$A$2:$I$1010,8,0)</f>
        <v>0</v>
      </c>
      <c r="J1060" s="0" t="n">
        <f aca="false">$C1060*VLOOKUP($B1060,FoodDB!$A$2:$I$1010,9,0)</f>
        <v>0</v>
      </c>
    </row>
    <row r="1061" customFormat="false" ht="15" hidden="false" customHeight="false" outlineLevel="0" collapsed="false">
      <c r="B1061" s="96" t="s">
        <v>107</v>
      </c>
      <c r="C1061" s="97" t="n">
        <v>0</v>
      </c>
      <c r="D1061" s="0" t="n">
        <f aca="false">$C1061*VLOOKUP($B1061,FoodDB!$A$2:$I$1010,3,0)</f>
        <v>0</v>
      </c>
      <c r="E1061" s="0" t="n">
        <f aca="false">$C1061*VLOOKUP($B1061,FoodDB!$A$2:$I$1010,4,0)</f>
        <v>0</v>
      </c>
      <c r="F1061" s="0" t="n">
        <f aca="false">$C1061*VLOOKUP($B1061,FoodDB!$A$2:$I$1010,5,0)</f>
        <v>0</v>
      </c>
      <c r="G1061" s="0" t="n">
        <f aca="false">$C1061*VLOOKUP($B1061,FoodDB!$A$2:$I$1010,6,0)</f>
        <v>0</v>
      </c>
      <c r="H1061" s="0" t="n">
        <f aca="false">$C1061*VLOOKUP($B1061,FoodDB!$A$2:$I$1010,7,0)</f>
        <v>0</v>
      </c>
      <c r="I1061" s="0" t="n">
        <f aca="false">$C1061*VLOOKUP($B1061,FoodDB!$A$2:$I$1010,8,0)</f>
        <v>0</v>
      </c>
      <c r="J1061" s="0" t="n">
        <f aca="false">$C1061*VLOOKUP($B1061,FoodDB!$A$2:$I$1010,9,0)</f>
        <v>0</v>
      </c>
    </row>
    <row r="1062" customFormat="false" ht="15" hidden="false" customHeight="false" outlineLevel="0" collapsed="false">
      <c r="B1062" s="96" t="s">
        <v>107</v>
      </c>
      <c r="C1062" s="97" t="n">
        <v>0</v>
      </c>
      <c r="D1062" s="0" t="n">
        <f aca="false">$C1062*VLOOKUP($B1062,FoodDB!$A$2:$I$1010,3,0)</f>
        <v>0</v>
      </c>
      <c r="E1062" s="0" t="n">
        <f aca="false">$C1062*VLOOKUP($B1062,FoodDB!$A$2:$I$1010,4,0)</f>
        <v>0</v>
      </c>
      <c r="F1062" s="0" t="n">
        <f aca="false">$C1062*VLOOKUP($B1062,FoodDB!$A$2:$I$1010,5,0)</f>
        <v>0</v>
      </c>
      <c r="G1062" s="0" t="n">
        <f aca="false">$C1062*VLOOKUP($B1062,FoodDB!$A$2:$I$1010,6,0)</f>
        <v>0</v>
      </c>
      <c r="H1062" s="0" t="n">
        <f aca="false">$C1062*VLOOKUP($B1062,FoodDB!$A$2:$I$1010,7,0)</f>
        <v>0</v>
      </c>
      <c r="I1062" s="0" t="n">
        <f aca="false">$C1062*VLOOKUP($B1062,FoodDB!$A$2:$I$1010,8,0)</f>
        <v>0</v>
      </c>
      <c r="J1062" s="0" t="n">
        <f aca="false">$C1062*VLOOKUP($B1062,FoodDB!$A$2:$I$1010,9,0)</f>
        <v>0</v>
      </c>
    </row>
    <row r="1063" customFormat="false" ht="15" hidden="false" customHeight="false" outlineLevel="0" collapsed="false">
      <c r="A1063" s="0" t="s">
        <v>97</v>
      </c>
      <c r="G1063" s="0" t="n">
        <f aca="false">SUM(G1056:G1062)</f>
        <v>0</v>
      </c>
      <c r="H1063" s="0" t="n">
        <f aca="false">SUM(H1056:H1062)</f>
        <v>0</v>
      </c>
      <c r="I1063" s="0" t="n">
        <f aca="false">SUM(I1056:I1062)</f>
        <v>0</v>
      </c>
      <c r="J1063" s="0" t="n">
        <f aca="false">SUM(G1063:I1063)</f>
        <v>0</v>
      </c>
    </row>
    <row r="1064" customFormat="false" ht="15" hidden="false" customHeight="false" outlineLevel="0" collapsed="false">
      <c r="A1064" s="0" t="s">
        <v>101</v>
      </c>
      <c r="B1064" s="0" t="s">
        <v>102</v>
      </c>
      <c r="E1064" s="100"/>
      <c r="F1064" s="100"/>
      <c r="G1064" s="100" t="n">
        <f aca="false">VLOOKUP($A1056,LossChart!$A$3:$AB$105,14,0)</f>
        <v>844.712157062724</v>
      </c>
      <c r="H1064" s="100" t="n">
        <f aca="false">VLOOKUP($A1056,LossChart!$A$3:$AB$105,15,0)</f>
        <v>108</v>
      </c>
      <c r="I1064" s="100" t="n">
        <f aca="false">VLOOKUP($A1056,LossChart!$A$3:$AB$105,16,0)</f>
        <v>482.474652711422</v>
      </c>
      <c r="J1064" s="100" t="n">
        <f aca="false">VLOOKUP($A1056,LossChart!$A$3:$AB$105,17,0)</f>
        <v>1435.18680977415</v>
      </c>
      <c r="K1064" s="100"/>
    </row>
    <row r="1065" customFormat="false" ht="15" hidden="false" customHeight="false" outlineLevel="0" collapsed="false">
      <c r="A1065" s="0" t="s">
        <v>103</v>
      </c>
      <c r="G1065" s="0" t="n">
        <f aca="false">G1064-G1063</f>
        <v>844.712157062724</v>
      </c>
      <c r="H1065" s="0" t="n">
        <f aca="false">H1064-H1063</f>
        <v>108</v>
      </c>
      <c r="I1065" s="0" t="n">
        <f aca="false">I1064-I1063</f>
        <v>482.474652711422</v>
      </c>
      <c r="J1065" s="0" t="n">
        <f aca="false">J1064-J1063</f>
        <v>1435.18680977415</v>
      </c>
    </row>
    <row r="1067" customFormat="false" ht="60" hidden="false" customHeight="false" outlineLevel="0" collapsed="false">
      <c r="A1067" s="21" t="s">
        <v>63</v>
      </c>
      <c r="B1067" s="21" t="s">
        <v>92</v>
      </c>
      <c r="C1067" s="21" t="s">
        <v>93</v>
      </c>
      <c r="D1067" s="94" t="str">
        <f aca="false">FoodDB!$C$1</f>
        <v>Fat
(g)</v>
      </c>
      <c r="E1067" s="94" t="str">
        <f aca="false">FoodDB!$D$1</f>
        <v>Carbs
(g)</v>
      </c>
      <c r="F1067" s="94" t="str">
        <f aca="false">FoodDB!$E$1</f>
        <v>Protein
(g)</v>
      </c>
      <c r="G1067" s="94" t="str">
        <f aca="false">FoodDB!$F$1</f>
        <v>Fat
(Cal)</v>
      </c>
      <c r="H1067" s="94" t="str">
        <f aca="false">FoodDB!$G$1</f>
        <v>Carb
(Cal)</v>
      </c>
      <c r="I1067" s="94" t="str">
        <f aca="false">FoodDB!$H$1</f>
        <v>Protein
(Cal)</v>
      </c>
      <c r="J1067" s="94" t="str">
        <f aca="false">FoodDB!$I$1</f>
        <v>Total
Calories</v>
      </c>
      <c r="K1067" s="94"/>
      <c r="L1067" s="94" t="s">
        <v>109</v>
      </c>
      <c r="M1067" s="94" t="s">
        <v>110</v>
      </c>
      <c r="N1067" s="94" t="s">
        <v>111</v>
      </c>
      <c r="O1067" s="94" t="s">
        <v>112</v>
      </c>
      <c r="P1067" s="94" t="s">
        <v>117</v>
      </c>
      <c r="Q1067" s="94" t="s">
        <v>118</v>
      </c>
      <c r="R1067" s="94" t="s">
        <v>119</v>
      </c>
      <c r="S1067" s="94" t="s">
        <v>120</v>
      </c>
    </row>
    <row r="1068" customFormat="false" ht="15" hidden="false" customHeight="false" outlineLevel="0" collapsed="false">
      <c r="A1068" s="95" t="n">
        <f aca="false">A1056+1</f>
        <v>43083</v>
      </c>
      <c r="B1068" s="96" t="s">
        <v>107</v>
      </c>
      <c r="C1068" s="97" t="n">
        <v>0</v>
      </c>
      <c r="D1068" s="0" t="n">
        <f aca="false">$C1068*VLOOKUP($B1068,FoodDB!$A$2:$I$1010,3,0)</f>
        <v>0</v>
      </c>
      <c r="E1068" s="0" t="n">
        <f aca="false">$C1068*VLOOKUP($B1068,FoodDB!$A$2:$I$1010,4,0)</f>
        <v>0</v>
      </c>
      <c r="F1068" s="0" t="n">
        <f aca="false">$C1068*VLOOKUP($B1068,FoodDB!$A$2:$I$1010,5,0)</f>
        <v>0</v>
      </c>
      <c r="G1068" s="0" t="n">
        <f aca="false">$C1068*VLOOKUP($B1068,FoodDB!$A$2:$I$1010,6,0)</f>
        <v>0</v>
      </c>
      <c r="H1068" s="0" t="n">
        <f aca="false">$C1068*VLOOKUP($B1068,FoodDB!$A$2:$I$1010,7,0)</f>
        <v>0</v>
      </c>
      <c r="I1068" s="0" t="n">
        <f aca="false">$C1068*VLOOKUP($B1068,FoodDB!$A$2:$I$1010,8,0)</f>
        <v>0</v>
      </c>
      <c r="J1068" s="0" t="n">
        <f aca="false">$C1068*VLOOKUP($B1068,FoodDB!$A$2:$I$1010,9,0)</f>
        <v>0</v>
      </c>
      <c r="L1068" s="0" t="n">
        <f aca="false">SUM(G1068:G1074)</f>
        <v>0</v>
      </c>
      <c r="M1068" s="0" t="n">
        <f aca="false">SUM(H1068:H1074)</f>
        <v>0</v>
      </c>
      <c r="N1068" s="0" t="n">
        <f aca="false">SUM(I1068:I1074)</f>
        <v>0</v>
      </c>
      <c r="O1068" s="0" t="n">
        <f aca="false">SUM(L1068:N1068)</f>
        <v>0</v>
      </c>
      <c r="P1068" s="100" t="n">
        <f aca="false">VLOOKUP($A1068,LossChart!$A$3:$AB$105,14,0)-L1068</f>
        <v>844.617148832951</v>
      </c>
      <c r="Q1068" s="100" t="n">
        <f aca="false">VLOOKUP($A1068,LossChart!$A$3:$AB$105,15,0)-M1068</f>
        <v>112</v>
      </c>
      <c r="R1068" s="100" t="n">
        <f aca="false">VLOOKUP($A1068,LossChart!$A$3:$AB$105,16,0)-N1068</f>
        <v>482.474652711422</v>
      </c>
      <c r="S1068" s="100" t="n">
        <f aca="false">VLOOKUP($A1068,LossChart!$A$3:$AB$105,17,0)-O1068</f>
        <v>1439.09180154437</v>
      </c>
    </row>
    <row r="1069" customFormat="false" ht="15" hidden="false" customHeight="false" outlineLevel="0" collapsed="false">
      <c r="B1069" s="96" t="s">
        <v>107</v>
      </c>
      <c r="C1069" s="97" t="n">
        <v>0</v>
      </c>
      <c r="D1069" s="0" t="n">
        <f aca="false">$C1069*VLOOKUP($B1069,FoodDB!$A$2:$I$1010,3,0)</f>
        <v>0</v>
      </c>
      <c r="E1069" s="0" t="n">
        <f aca="false">$C1069*VLOOKUP($B1069,FoodDB!$A$2:$I$1010,4,0)</f>
        <v>0</v>
      </c>
      <c r="F1069" s="0" t="n">
        <f aca="false">$C1069*VLOOKUP($B1069,FoodDB!$A$2:$I$1010,5,0)</f>
        <v>0</v>
      </c>
      <c r="G1069" s="0" t="n">
        <f aca="false">$C1069*VLOOKUP($B1069,FoodDB!$A$2:$I$1010,6,0)</f>
        <v>0</v>
      </c>
      <c r="H1069" s="0" t="n">
        <f aca="false">$C1069*VLOOKUP($B1069,FoodDB!$A$2:$I$1010,7,0)</f>
        <v>0</v>
      </c>
      <c r="I1069" s="0" t="n">
        <f aca="false">$C1069*VLOOKUP($B1069,FoodDB!$A$2:$I$1010,8,0)</f>
        <v>0</v>
      </c>
      <c r="J1069" s="0" t="n">
        <f aca="false">$C1069*VLOOKUP($B1069,FoodDB!$A$2:$I$1010,9,0)</f>
        <v>0</v>
      </c>
    </row>
    <row r="1070" customFormat="false" ht="15" hidden="false" customHeight="false" outlineLevel="0" collapsed="false">
      <c r="B1070" s="96" t="s">
        <v>107</v>
      </c>
      <c r="C1070" s="97" t="n">
        <v>0</v>
      </c>
      <c r="D1070" s="0" t="n">
        <f aca="false">$C1070*VLOOKUP($B1070,FoodDB!$A$2:$I$1010,3,0)</f>
        <v>0</v>
      </c>
      <c r="E1070" s="0" t="n">
        <f aca="false">$C1070*VLOOKUP($B1070,FoodDB!$A$2:$I$1010,4,0)</f>
        <v>0</v>
      </c>
      <c r="F1070" s="0" t="n">
        <f aca="false">$C1070*VLOOKUP($B1070,FoodDB!$A$2:$I$1010,5,0)</f>
        <v>0</v>
      </c>
      <c r="G1070" s="0" t="n">
        <f aca="false">$C1070*VLOOKUP($B1070,FoodDB!$A$2:$I$1010,6,0)</f>
        <v>0</v>
      </c>
      <c r="H1070" s="0" t="n">
        <f aca="false">$C1070*VLOOKUP($B1070,FoodDB!$A$2:$I$1010,7,0)</f>
        <v>0</v>
      </c>
      <c r="I1070" s="0" t="n">
        <f aca="false">$C1070*VLOOKUP($B1070,FoodDB!$A$2:$I$1010,8,0)</f>
        <v>0</v>
      </c>
      <c r="J1070" s="0" t="n">
        <f aca="false">$C1070*VLOOKUP($B1070,FoodDB!$A$2:$I$1010,9,0)</f>
        <v>0</v>
      </c>
    </row>
    <row r="1071" customFormat="false" ht="15" hidden="false" customHeight="false" outlineLevel="0" collapsed="false">
      <c r="B1071" s="96" t="s">
        <v>107</v>
      </c>
      <c r="C1071" s="97" t="n">
        <v>0</v>
      </c>
      <c r="D1071" s="0" t="n">
        <f aca="false">$C1071*VLOOKUP($B1071,FoodDB!$A$2:$I$1010,3,0)</f>
        <v>0</v>
      </c>
      <c r="E1071" s="0" t="n">
        <f aca="false">$C1071*VLOOKUP($B1071,FoodDB!$A$2:$I$1010,4,0)</f>
        <v>0</v>
      </c>
      <c r="F1071" s="0" t="n">
        <f aca="false">$C1071*VLOOKUP($B1071,FoodDB!$A$2:$I$1010,5,0)</f>
        <v>0</v>
      </c>
      <c r="G1071" s="0" t="n">
        <f aca="false">$C1071*VLOOKUP($B1071,FoodDB!$A$2:$I$1010,6,0)</f>
        <v>0</v>
      </c>
      <c r="H1071" s="0" t="n">
        <f aca="false">$C1071*VLOOKUP($B1071,FoodDB!$A$2:$I$1010,7,0)</f>
        <v>0</v>
      </c>
      <c r="I1071" s="0" t="n">
        <f aca="false">$C1071*VLOOKUP($B1071,FoodDB!$A$2:$I$1010,8,0)</f>
        <v>0</v>
      </c>
      <c r="J1071" s="0" t="n">
        <f aca="false">$C1071*VLOOKUP($B1071,FoodDB!$A$2:$I$1010,9,0)</f>
        <v>0</v>
      </c>
    </row>
    <row r="1072" customFormat="false" ht="15" hidden="false" customHeight="false" outlineLevel="0" collapsed="false">
      <c r="B1072" s="96" t="s">
        <v>107</v>
      </c>
      <c r="C1072" s="97" t="n">
        <v>0</v>
      </c>
      <c r="D1072" s="0" t="n">
        <f aca="false">$C1072*VLOOKUP($B1072,FoodDB!$A$2:$I$1010,3,0)</f>
        <v>0</v>
      </c>
      <c r="E1072" s="0" t="n">
        <f aca="false">$C1072*VLOOKUP($B1072,FoodDB!$A$2:$I$1010,4,0)</f>
        <v>0</v>
      </c>
      <c r="F1072" s="0" t="n">
        <f aca="false">$C1072*VLOOKUP($B1072,FoodDB!$A$2:$I$1010,5,0)</f>
        <v>0</v>
      </c>
      <c r="G1072" s="0" t="n">
        <f aca="false">$C1072*VLOOKUP($B1072,FoodDB!$A$2:$I$1010,6,0)</f>
        <v>0</v>
      </c>
      <c r="H1072" s="0" t="n">
        <f aca="false">$C1072*VLOOKUP($B1072,FoodDB!$A$2:$I$1010,7,0)</f>
        <v>0</v>
      </c>
      <c r="I1072" s="0" t="n">
        <f aca="false">$C1072*VLOOKUP($B1072,FoodDB!$A$2:$I$1010,8,0)</f>
        <v>0</v>
      </c>
      <c r="J1072" s="0" t="n">
        <f aca="false">$C1072*VLOOKUP($B1072,FoodDB!$A$2:$I$1010,9,0)</f>
        <v>0</v>
      </c>
    </row>
    <row r="1073" customFormat="false" ht="15" hidden="false" customHeight="false" outlineLevel="0" collapsed="false">
      <c r="B1073" s="96" t="s">
        <v>107</v>
      </c>
      <c r="C1073" s="97" t="n">
        <v>0</v>
      </c>
      <c r="D1073" s="0" t="n">
        <f aca="false">$C1073*VLOOKUP($B1073,FoodDB!$A$2:$I$1010,3,0)</f>
        <v>0</v>
      </c>
      <c r="E1073" s="0" t="n">
        <f aca="false">$C1073*VLOOKUP($B1073,FoodDB!$A$2:$I$1010,4,0)</f>
        <v>0</v>
      </c>
      <c r="F1073" s="0" t="n">
        <f aca="false">$C1073*VLOOKUP($B1073,FoodDB!$A$2:$I$1010,5,0)</f>
        <v>0</v>
      </c>
      <c r="G1073" s="0" t="n">
        <f aca="false">$C1073*VLOOKUP($B1073,FoodDB!$A$2:$I$1010,6,0)</f>
        <v>0</v>
      </c>
      <c r="H1073" s="0" t="n">
        <f aca="false">$C1073*VLOOKUP($B1073,FoodDB!$A$2:$I$1010,7,0)</f>
        <v>0</v>
      </c>
      <c r="I1073" s="0" t="n">
        <f aca="false">$C1073*VLOOKUP($B1073,FoodDB!$A$2:$I$1010,8,0)</f>
        <v>0</v>
      </c>
      <c r="J1073" s="0" t="n">
        <f aca="false">$C1073*VLOOKUP($B1073,FoodDB!$A$2:$I$1010,9,0)</f>
        <v>0</v>
      </c>
    </row>
    <row r="1074" customFormat="false" ht="15" hidden="false" customHeight="false" outlineLevel="0" collapsed="false">
      <c r="B1074" s="96" t="s">
        <v>107</v>
      </c>
      <c r="C1074" s="97" t="n">
        <v>0</v>
      </c>
      <c r="D1074" s="0" t="n">
        <f aca="false">$C1074*VLOOKUP($B1074,FoodDB!$A$2:$I$1010,3,0)</f>
        <v>0</v>
      </c>
      <c r="E1074" s="0" t="n">
        <f aca="false">$C1074*VLOOKUP($B1074,FoodDB!$A$2:$I$1010,4,0)</f>
        <v>0</v>
      </c>
      <c r="F1074" s="0" t="n">
        <f aca="false">$C1074*VLOOKUP($B1074,FoodDB!$A$2:$I$1010,5,0)</f>
        <v>0</v>
      </c>
      <c r="G1074" s="0" t="n">
        <f aca="false">$C1074*VLOOKUP($B1074,FoodDB!$A$2:$I$1010,6,0)</f>
        <v>0</v>
      </c>
      <c r="H1074" s="0" t="n">
        <f aca="false">$C1074*VLOOKUP($B1074,FoodDB!$A$2:$I$1010,7,0)</f>
        <v>0</v>
      </c>
      <c r="I1074" s="0" t="n">
        <f aca="false">$C1074*VLOOKUP($B1074,FoodDB!$A$2:$I$1010,8,0)</f>
        <v>0</v>
      </c>
      <c r="J1074" s="0" t="n">
        <f aca="false">$C1074*VLOOKUP($B1074,FoodDB!$A$2:$I$1010,9,0)</f>
        <v>0</v>
      </c>
    </row>
    <row r="1075" customFormat="false" ht="15" hidden="false" customHeight="false" outlineLevel="0" collapsed="false">
      <c r="A1075" s="0" t="s">
        <v>97</v>
      </c>
      <c r="G1075" s="0" t="n">
        <f aca="false">SUM(G1068:G1074)</f>
        <v>0</v>
      </c>
      <c r="H1075" s="0" t="n">
        <f aca="false">SUM(H1068:H1074)</f>
        <v>0</v>
      </c>
      <c r="I1075" s="0" t="n">
        <f aca="false">SUM(I1068:I1074)</f>
        <v>0</v>
      </c>
      <c r="J1075" s="0" t="n">
        <f aca="false">SUM(G1075:I1075)</f>
        <v>0</v>
      </c>
    </row>
    <row r="1076" customFormat="false" ht="15" hidden="false" customHeight="false" outlineLevel="0" collapsed="false">
      <c r="A1076" s="0" t="s">
        <v>101</v>
      </c>
      <c r="B1076" s="0" t="s">
        <v>102</v>
      </c>
      <c r="E1076" s="100"/>
      <c r="F1076" s="100"/>
      <c r="G1076" s="100" t="n">
        <f aca="false">VLOOKUP($A1068,LossChart!$A$3:$AB$105,14,0)</f>
        <v>844.617148832951</v>
      </c>
      <c r="H1076" s="100" t="n">
        <f aca="false">VLOOKUP($A1068,LossChart!$A$3:$AB$105,15,0)</f>
        <v>112</v>
      </c>
      <c r="I1076" s="100" t="n">
        <f aca="false">VLOOKUP($A1068,LossChart!$A$3:$AB$105,16,0)</f>
        <v>482.474652711422</v>
      </c>
      <c r="J1076" s="100" t="n">
        <f aca="false">VLOOKUP($A1068,LossChart!$A$3:$AB$105,17,0)</f>
        <v>1439.09180154437</v>
      </c>
      <c r="K1076" s="100"/>
    </row>
    <row r="1077" customFormat="false" ht="15" hidden="false" customHeight="false" outlineLevel="0" collapsed="false">
      <c r="A1077" s="0" t="s">
        <v>103</v>
      </c>
      <c r="G1077" s="0" t="n">
        <f aca="false">G1076-G1075</f>
        <v>844.617148832951</v>
      </c>
      <c r="H1077" s="0" t="n">
        <f aca="false">H1076-H1075</f>
        <v>112</v>
      </c>
      <c r="I1077" s="0" t="n">
        <f aca="false">I1076-I1075</f>
        <v>482.474652711422</v>
      </c>
      <c r="J1077" s="0" t="n">
        <f aca="false">J1076-J1075</f>
        <v>1439.09180154437</v>
      </c>
    </row>
    <row r="1079" customFormat="false" ht="60" hidden="false" customHeight="false" outlineLevel="0" collapsed="false">
      <c r="A1079" s="21" t="s">
        <v>63</v>
      </c>
      <c r="B1079" s="21" t="s">
        <v>92</v>
      </c>
      <c r="C1079" s="21" t="s">
        <v>93</v>
      </c>
      <c r="D1079" s="94" t="str">
        <f aca="false">FoodDB!$C$1</f>
        <v>Fat
(g)</v>
      </c>
      <c r="E1079" s="94" t="str">
        <f aca="false">FoodDB!$D$1</f>
        <v>Carbs
(g)</v>
      </c>
      <c r="F1079" s="94" t="str">
        <f aca="false">FoodDB!$E$1</f>
        <v>Protein
(g)</v>
      </c>
      <c r="G1079" s="94" t="str">
        <f aca="false">FoodDB!$F$1</f>
        <v>Fat
(Cal)</v>
      </c>
      <c r="H1079" s="94" t="str">
        <f aca="false">FoodDB!$G$1</f>
        <v>Carb
(Cal)</v>
      </c>
      <c r="I1079" s="94" t="str">
        <f aca="false">FoodDB!$H$1</f>
        <v>Protein
(Cal)</v>
      </c>
      <c r="J1079" s="94" t="str">
        <f aca="false">FoodDB!$I$1</f>
        <v>Total
Calories</v>
      </c>
      <c r="K1079" s="94"/>
      <c r="L1079" s="94" t="s">
        <v>109</v>
      </c>
      <c r="M1079" s="94" t="s">
        <v>110</v>
      </c>
      <c r="N1079" s="94" t="s">
        <v>111</v>
      </c>
      <c r="O1079" s="94" t="s">
        <v>112</v>
      </c>
      <c r="P1079" s="94" t="s">
        <v>117</v>
      </c>
      <c r="Q1079" s="94" t="s">
        <v>118</v>
      </c>
      <c r="R1079" s="94" t="s">
        <v>119</v>
      </c>
      <c r="S1079" s="94" t="s">
        <v>120</v>
      </c>
    </row>
    <row r="1080" customFormat="false" ht="15" hidden="false" customHeight="false" outlineLevel="0" collapsed="false">
      <c r="A1080" s="95" t="n">
        <f aca="false">A1068+1</f>
        <v>43084</v>
      </c>
      <c r="B1080" s="96" t="s">
        <v>107</v>
      </c>
      <c r="C1080" s="97" t="n">
        <v>0</v>
      </c>
      <c r="D1080" s="0" t="n">
        <f aca="false">$C1080*VLOOKUP($B1080,FoodDB!$A$2:$I$1010,3,0)</f>
        <v>0</v>
      </c>
      <c r="E1080" s="0" t="n">
        <f aca="false">$C1080*VLOOKUP($B1080,FoodDB!$A$2:$I$1010,4,0)</f>
        <v>0</v>
      </c>
      <c r="F1080" s="0" t="n">
        <f aca="false">$C1080*VLOOKUP($B1080,FoodDB!$A$2:$I$1010,5,0)</f>
        <v>0</v>
      </c>
      <c r="G1080" s="0" t="n">
        <f aca="false">$C1080*VLOOKUP($B1080,FoodDB!$A$2:$I$1010,6,0)</f>
        <v>0</v>
      </c>
      <c r="H1080" s="0" t="n">
        <f aca="false">$C1080*VLOOKUP($B1080,FoodDB!$A$2:$I$1010,7,0)</f>
        <v>0</v>
      </c>
      <c r="I1080" s="0" t="n">
        <f aca="false">$C1080*VLOOKUP($B1080,FoodDB!$A$2:$I$1010,8,0)</f>
        <v>0</v>
      </c>
      <c r="J1080" s="0" t="n">
        <f aca="false">$C1080*VLOOKUP($B1080,FoodDB!$A$2:$I$1010,9,0)</f>
        <v>0</v>
      </c>
      <c r="L1080" s="0" t="n">
        <f aca="false">SUM(G1080:G1086)</f>
        <v>0</v>
      </c>
      <c r="M1080" s="0" t="n">
        <f aca="false">SUM(H1080:H1086)</f>
        <v>0</v>
      </c>
      <c r="N1080" s="0" t="n">
        <f aca="false">SUM(I1080:I1086)</f>
        <v>0</v>
      </c>
      <c r="O1080" s="0" t="n">
        <f aca="false">SUM(L1080:N1080)</f>
        <v>0</v>
      </c>
      <c r="P1080" s="100" t="n">
        <f aca="false">VLOOKUP($A1080,LossChart!$A$3:$AB$105,14,0)-L1080</f>
        <v>844.487553533213</v>
      </c>
      <c r="Q1080" s="100" t="n">
        <f aca="false">VLOOKUP($A1080,LossChart!$A$3:$AB$105,15,0)-M1080</f>
        <v>116</v>
      </c>
      <c r="R1080" s="100" t="n">
        <f aca="false">VLOOKUP($A1080,LossChart!$A$3:$AB$105,16,0)-N1080</f>
        <v>482.474652711422</v>
      </c>
      <c r="S1080" s="100" t="n">
        <f aca="false">VLOOKUP($A1080,LossChart!$A$3:$AB$105,17,0)-O1080</f>
        <v>1442.96220624464</v>
      </c>
    </row>
    <row r="1081" customFormat="false" ht="15" hidden="false" customHeight="false" outlineLevel="0" collapsed="false">
      <c r="B1081" s="96" t="s">
        <v>107</v>
      </c>
      <c r="C1081" s="97" t="n">
        <v>0</v>
      </c>
      <c r="D1081" s="0" t="n">
        <f aca="false">$C1081*VLOOKUP($B1081,FoodDB!$A$2:$I$1010,3,0)</f>
        <v>0</v>
      </c>
      <c r="E1081" s="0" t="n">
        <f aca="false">$C1081*VLOOKUP($B1081,FoodDB!$A$2:$I$1010,4,0)</f>
        <v>0</v>
      </c>
      <c r="F1081" s="0" t="n">
        <f aca="false">$C1081*VLOOKUP($B1081,FoodDB!$A$2:$I$1010,5,0)</f>
        <v>0</v>
      </c>
      <c r="G1081" s="0" t="n">
        <f aca="false">$C1081*VLOOKUP($B1081,FoodDB!$A$2:$I$1010,6,0)</f>
        <v>0</v>
      </c>
      <c r="H1081" s="0" t="n">
        <f aca="false">$C1081*VLOOKUP($B1081,FoodDB!$A$2:$I$1010,7,0)</f>
        <v>0</v>
      </c>
      <c r="I1081" s="0" t="n">
        <f aca="false">$C1081*VLOOKUP($B1081,FoodDB!$A$2:$I$1010,8,0)</f>
        <v>0</v>
      </c>
      <c r="J1081" s="0" t="n">
        <f aca="false">$C1081*VLOOKUP($B1081,FoodDB!$A$2:$I$1010,9,0)</f>
        <v>0</v>
      </c>
    </row>
    <row r="1082" customFormat="false" ht="15" hidden="false" customHeight="false" outlineLevel="0" collapsed="false">
      <c r="B1082" s="96" t="s">
        <v>107</v>
      </c>
      <c r="C1082" s="97" t="n">
        <v>0</v>
      </c>
      <c r="D1082" s="0" t="n">
        <f aca="false">$C1082*VLOOKUP($B1082,FoodDB!$A$2:$I$1010,3,0)</f>
        <v>0</v>
      </c>
      <c r="E1082" s="0" t="n">
        <f aca="false">$C1082*VLOOKUP($B1082,FoodDB!$A$2:$I$1010,4,0)</f>
        <v>0</v>
      </c>
      <c r="F1082" s="0" t="n">
        <f aca="false">$C1082*VLOOKUP($B1082,FoodDB!$A$2:$I$1010,5,0)</f>
        <v>0</v>
      </c>
      <c r="G1082" s="0" t="n">
        <f aca="false">$C1082*VLOOKUP($B1082,FoodDB!$A$2:$I$1010,6,0)</f>
        <v>0</v>
      </c>
      <c r="H1082" s="0" t="n">
        <f aca="false">$C1082*VLOOKUP($B1082,FoodDB!$A$2:$I$1010,7,0)</f>
        <v>0</v>
      </c>
      <c r="I1082" s="0" t="n">
        <f aca="false">$C1082*VLOOKUP($B1082,FoodDB!$A$2:$I$1010,8,0)</f>
        <v>0</v>
      </c>
      <c r="J1082" s="0" t="n">
        <f aca="false">$C1082*VLOOKUP($B1082,FoodDB!$A$2:$I$1010,9,0)</f>
        <v>0</v>
      </c>
    </row>
    <row r="1083" customFormat="false" ht="15" hidden="false" customHeight="false" outlineLevel="0" collapsed="false">
      <c r="B1083" s="96" t="s">
        <v>107</v>
      </c>
      <c r="C1083" s="97" t="n">
        <v>0</v>
      </c>
      <c r="D1083" s="0" t="n">
        <f aca="false">$C1083*VLOOKUP($B1083,FoodDB!$A$2:$I$1010,3,0)</f>
        <v>0</v>
      </c>
      <c r="E1083" s="0" t="n">
        <f aca="false">$C1083*VLOOKUP($B1083,FoodDB!$A$2:$I$1010,4,0)</f>
        <v>0</v>
      </c>
      <c r="F1083" s="0" t="n">
        <f aca="false">$C1083*VLOOKUP($B1083,FoodDB!$A$2:$I$1010,5,0)</f>
        <v>0</v>
      </c>
      <c r="G1083" s="0" t="n">
        <f aca="false">$C1083*VLOOKUP($B1083,FoodDB!$A$2:$I$1010,6,0)</f>
        <v>0</v>
      </c>
      <c r="H1083" s="0" t="n">
        <f aca="false">$C1083*VLOOKUP($B1083,FoodDB!$A$2:$I$1010,7,0)</f>
        <v>0</v>
      </c>
      <c r="I1083" s="0" t="n">
        <f aca="false">$C1083*VLOOKUP($B1083,FoodDB!$A$2:$I$1010,8,0)</f>
        <v>0</v>
      </c>
      <c r="J1083" s="0" t="n">
        <f aca="false">$C1083*VLOOKUP($B1083,FoodDB!$A$2:$I$1010,9,0)</f>
        <v>0</v>
      </c>
    </row>
    <row r="1084" customFormat="false" ht="15" hidden="false" customHeight="false" outlineLevel="0" collapsed="false">
      <c r="B1084" s="96" t="s">
        <v>107</v>
      </c>
      <c r="C1084" s="97" t="n">
        <v>0</v>
      </c>
      <c r="D1084" s="0" t="n">
        <f aca="false">$C1084*VLOOKUP($B1084,FoodDB!$A$2:$I$1010,3,0)</f>
        <v>0</v>
      </c>
      <c r="E1084" s="0" t="n">
        <f aca="false">$C1084*VLOOKUP($B1084,FoodDB!$A$2:$I$1010,4,0)</f>
        <v>0</v>
      </c>
      <c r="F1084" s="0" t="n">
        <f aca="false">$C1084*VLOOKUP($B1084,FoodDB!$A$2:$I$1010,5,0)</f>
        <v>0</v>
      </c>
      <c r="G1084" s="0" t="n">
        <f aca="false">$C1084*VLOOKUP($B1084,FoodDB!$A$2:$I$1010,6,0)</f>
        <v>0</v>
      </c>
      <c r="H1084" s="0" t="n">
        <f aca="false">$C1084*VLOOKUP($B1084,FoodDB!$A$2:$I$1010,7,0)</f>
        <v>0</v>
      </c>
      <c r="I1084" s="0" t="n">
        <f aca="false">$C1084*VLOOKUP($B1084,FoodDB!$A$2:$I$1010,8,0)</f>
        <v>0</v>
      </c>
      <c r="J1084" s="0" t="n">
        <f aca="false">$C1084*VLOOKUP($B1084,FoodDB!$A$2:$I$1010,9,0)</f>
        <v>0</v>
      </c>
    </row>
    <row r="1085" customFormat="false" ht="15" hidden="false" customHeight="false" outlineLevel="0" collapsed="false">
      <c r="B1085" s="96" t="s">
        <v>107</v>
      </c>
      <c r="C1085" s="97" t="n">
        <v>0</v>
      </c>
      <c r="D1085" s="0" t="n">
        <f aca="false">$C1085*VLOOKUP($B1085,FoodDB!$A$2:$I$1010,3,0)</f>
        <v>0</v>
      </c>
      <c r="E1085" s="0" t="n">
        <f aca="false">$C1085*VLOOKUP($B1085,FoodDB!$A$2:$I$1010,4,0)</f>
        <v>0</v>
      </c>
      <c r="F1085" s="0" t="n">
        <f aca="false">$C1085*VLOOKUP($B1085,FoodDB!$A$2:$I$1010,5,0)</f>
        <v>0</v>
      </c>
      <c r="G1085" s="0" t="n">
        <f aca="false">$C1085*VLOOKUP($B1085,FoodDB!$A$2:$I$1010,6,0)</f>
        <v>0</v>
      </c>
      <c r="H1085" s="0" t="n">
        <f aca="false">$C1085*VLOOKUP($B1085,FoodDB!$A$2:$I$1010,7,0)</f>
        <v>0</v>
      </c>
      <c r="I1085" s="0" t="n">
        <f aca="false">$C1085*VLOOKUP($B1085,FoodDB!$A$2:$I$1010,8,0)</f>
        <v>0</v>
      </c>
      <c r="J1085" s="0" t="n">
        <f aca="false">$C1085*VLOOKUP($B1085,FoodDB!$A$2:$I$1010,9,0)</f>
        <v>0</v>
      </c>
    </row>
    <row r="1086" customFormat="false" ht="15" hidden="false" customHeight="false" outlineLevel="0" collapsed="false">
      <c r="B1086" s="96" t="s">
        <v>107</v>
      </c>
      <c r="C1086" s="97" t="n">
        <v>0</v>
      </c>
      <c r="D1086" s="0" t="n">
        <f aca="false">$C1086*VLOOKUP($B1086,FoodDB!$A$2:$I$1010,3,0)</f>
        <v>0</v>
      </c>
      <c r="E1086" s="0" t="n">
        <f aca="false">$C1086*VLOOKUP($B1086,FoodDB!$A$2:$I$1010,4,0)</f>
        <v>0</v>
      </c>
      <c r="F1086" s="0" t="n">
        <f aca="false">$C1086*VLOOKUP($B1086,FoodDB!$A$2:$I$1010,5,0)</f>
        <v>0</v>
      </c>
      <c r="G1086" s="0" t="n">
        <f aca="false">$C1086*VLOOKUP($B1086,FoodDB!$A$2:$I$1010,6,0)</f>
        <v>0</v>
      </c>
      <c r="H1086" s="0" t="n">
        <f aca="false">$C1086*VLOOKUP($B1086,FoodDB!$A$2:$I$1010,7,0)</f>
        <v>0</v>
      </c>
      <c r="I1086" s="0" t="n">
        <f aca="false">$C1086*VLOOKUP($B1086,FoodDB!$A$2:$I$1010,8,0)</f>
        <v>0</v>
      </c>
      <c r="J1086" s="0" t="n">
        <f aca="false">$C1086*VLOOKUP($B1086,FoodDB!$A$2:$I$1010,9,0)</f>
        <v>0</v>
      </c>
    </row>
    <row r="1087" customFormat="false" ht="15" hidden="false" customHeight="false" outlineLevel="0" collapsed="false">
      <c r="A1087" s="0" t="s">
        <v>97</v>
      </c>
      <c r="G1087" s="0" t="n">
        <f aca="false">SUM(G1080:G1086)</f>
        <v>0</v>
      </c>
      <c r="H1087" s="0" t="n">
        <f aca="false">SUM(H1080:H1086)</f>
        <v>0</v>
      </c>
      <c r="I1087" s="0" t="n">
        <f aca="false">SUM(I1080:I1086)</f>
        <v>0</v>
      </c>
      <c r="J1087" s="0" t="n">
        <f aca="false">SUM(G1087:I1087)</f>
        <v>0</v>
      </c>
    </row>
    <row r="1088" customFormat="false" ht="15" hidden="false" customHeight="false" outlineLevel="0" collapsed="false">
      <c r="A1088" s="0" t="s">
        <v>101</v>
      </c>
      <c r="B1088" s="0" t="s">
        <v>102</v>
      </c>
      <c r="E1088" s="100"/>
      <c r="F1088" s="100"/>
      <c r="G1088" s="100" t="n">
        <f aca="false">VLOOKUP($A1080,LossChart!$A$3:$AB$105,14,0)</f>
        <v>844.487553533213</v>
      </c>
      <c r="H1088" s="100" t="n">
        <f aca="false">VLOOKUP($A1080,LossChart!$A$3:$AB$105,15,0)</f>
        <v>116</v>
      </c>
      <c r="I1088" s="100" t="n">
        <f aca="false">VLOOKUP($A1080,LossChart!$A$3:$AB$105,16,0)</f>
        <v>482.474652711422</v>
      </c>
      <c r="J1088" s="100" t="n">
        <f aca="false">VLOOKUP($A1080,LossChart!$A$3:$AB$105,17,0)</f>
        <v>1442.96220624464</v>
      </c>
      <c r="K1088" s="100"/>
    </row>
    <row r="1089" customFormat="false" ht="15" hidden="false" customHeight="false" outlineLevel="0" collapsed="false">
      <c r="A1089" s="0" t="s">
        <v>103</v>
      </c>
      <c r="G1089" s="0" t="n">
        <f aca="false">G1088-G1087</f>
        <v>844.487553533213</v>
      </c>
      <c r="H1089" s="0" t="n">
        <f aca="false">H1088-H1087</f>
        <v>116</v>
      </c>
      <c r="I1089" s="0" t="n">
        <f aca="false">I1088-I1087</f>
        <v>482.474652711422</v>
      </c>
      <c r="J1089" s="0" t="n">
        <f aca="false">J1088-J1087</f>
        <v>1442.96220624464</v>
      </c>
    </row>
    <row r="1091" customFormat="false" ht="60" hidden="false" customHeight="false" outlineLevel="0" collapsed="false">
      <c r="A1091" s="21" t="s">
        <v>63</v>
      </c>
      <c r="B1091" s="21" t="s">
        <v>92</v>
      </c>
      <c r="C1091" s="21" t="s">
        <v>93</v>
      </c>
      <c r="D1091" s="94" t="str">
        <f aca="false">FoodDB!$C$1</f>
        <v>Fat
(g)</v>
      </c>
      <c r="E1091" s="94" t="str">
        <f aca="false">FoodDB!$D$1</f>
        <v>Carbs
(g)</v>
      </c>
      <c r="F1091" s="94" t="str">
        <f aca="false">FoodDB!$E$1</f>
        <v>Protein
(g)</v>
      </c>
      <c r="G1091" s="94" t="str">
        <f aca="false">FoodDB!$F$1</f>
        <v>Fat
(Cal)</v>
      </c>
      <c r="H1091" s="94" t="str">
        <f aca="false">FoodDB!$G$1</f>
        <v>Carb
(Cal)</v>
      </c>
      <c r="I1091" s="94" t="str">
        <f aca="false">FoodDB!$H$1</f>
        <v>Protein
(Cal)</v>
      </c>
      <c r="J1091" s="94" t="str">
        <f aca="false">FoodDB!$I$1</f>
        <v>Total
Calories</v>
      </c>
      <c r="K1091" s="94"/>
      <c r="L1091" s="94" t="s">
        <v>109</v>
      </c>
      <c r="M1091" s="94" t="s">
        <v>110</v>
      </c>
      <c r="N1091" s="94" t="s">
        <v>111</v>
      </c>
      <c r="O1091" s="94" t="s">
        <v>112</v>
      </c>
      <c r="P1091" s="94" t="s">
        <v>117</v>
      </c>
      <c r="Q1091" s="94" t="s">
        <v>118</v>
      </c>
      <c r="R1091" s="94" t="s">
        <v>119</v>
      </c>
      <c r="S1091" s="94" t="s">
        <v>120</v>
      </c>
    </row>
    <row r="1092" customFormat="false" ht="15" hidden="false" customHeight="false" outlineLevel="0" collapsed="false">
      <c r="A1092" s="95" t="n">
        <f aca="false">A1080+1</f>
        <v>43085</v>
      </c>
      <c r="B1092" s="96" t="s">
        <v>107</v>
      </c>
      <c r="C1092" s="97" t="n">
        <v>0</v>
      </c>
      <c r="D1092" s="0" t="n">
        <f aca="false">$C1092*VLOOKUP($B1092,FoodDB!$A$2:$I$1010,3,0)</f>
        <v>0</v>
      </c>
      <c r="E1092" s="0" t="n">
        <f aca="false">$C1092*VLOOKUP($B1092,FoodDB!$A$2:$I$1010,4,0)</f>
        <v>0</v>
      </c>
      <c r="F1092" s="0" t="n">
        <f aca="false">$C1092*VLOOKUP($B1092,FoodDB!$A$2:$I$1010,5,0)</f>
        <v>0</v>
      </c>
      <c r="G1092" s="0" t="n">
        <f aca="false">$C1092*VLOOKUP($B1092,FoodDB!$A$2:$I$1010,6,0)</f>
        <v>0</v>
      </c>
      <c r="H1092" s="0" t="n">
        <f aca="false">$C1092*VLOOKUP($B1092,FoodDB!$A$2:$I$1010,7,0)</f>
        <v>0</v>
      </c>
      <c r="I1092" s="0" t="n">
        <f aca="false">$C1092*VLOOKUP($B1092,FoodDB!$A$2:$I$1010,8,0)</f>
        <v>0</v>
      </c>
      <c r="J1092" s="0" t="n">
        <f aca="false">$C1092*VLOOKUP($B1092,FoodDB!$A$2:$I$1010,9,0)</f>
        <v>0</v>
      </c>
      <c r="L1092" s="0" t="n">
        <f aca="false">SUM(G1092:G1098)</f>
        <v>0</v>
      </c>
      <c r="M1092" s="0" t="n">
        <f aca="false">SUM(H1092:H1098)</f>
        <v>0</v>
      </c>
      <c r="N1092" s="0" t="n">
        <f aca="false">SUM(I1092:I1098)</f>
        <v>0</v>
      </c>
      <c r="O1092" s="0" t="n">
        <f aca="false">SUM(L1092:N1092)</f>
        <v>0</v>
      </c>
      <c r="P1092" s="100" t="n">
        <f aca="false">VLOOKUP($A1092,LossChart!$A$3:$AB$105,14,0)-L1092</f>
        <v>848.32367750613</v>
      </c>
      <c r="Q1092" s="100" t="n">
        <f aca="false">VLOOKUP($A1092,LossChart!$A$3:$AB$105,15,0)-M1092</f>
        <v>116</v>
      </c>
      <c r="R1092" s="100" t="n">
        <f aca="false">VLOOKUP($A1092,LossChart!$A$3:$AB$105,16,0)-N1092</f>
        <v>482.474652711422</v>
      </c>
      <c r="S1092" s="100" t="n">
        <f aca="false">VLOOKUP($A1092,LossChart!$A$3:$AB$105,17,0)-O1092</f>
        <v>1446.79833021755</v>
      </c>
    </row>
    <row r="1093" customFormat="false" ht="15" hidden="false" customHeight="false" outlineLevel="0" collapsed="false">
      <c r="B1093" s="96" t="s">
        <v>107</v>
      </c>
      <c r="C1093" s="97" t="n">
        <v>0</v>
      </c>
      <c r="D1093" s="0" t="n">
        <f aca="false">$C1093*VLOOKUP($B1093,FoodDB!$A$2:$I$1010,3,0)</f>
        <v>0</v>
      </c>
      <c r="E1093" s="0" t="n">
        <f aca="false">$C1093*VLOOKUP($B1093,FoodDB!$A$2:$I$1010,4,0)</f>
        <v>0</v>
      </c>
      <c r="F1093" s="0" t="n">
        <f aca="false">$C1093*VLOOKUP($B1093,FoodDB!$A$2:$I$1010,5,0)</f>
        <v>0</v>
      </c>
      <c r="G1093" s="0" t="n">
        <f aca="false">$C1093*VLOOKUP($B1093,FoodDB!$A$2:$I$1010,6,0)</f>
        <v>0</v>
      </c>
      <c r="H1093" s="0" t="n">
        <f aca="false">$C1093*VLOOKUP($B1093,FoodDB!$A$2:$I$1010,7,0)</f>
        <v>0</v>
      </c>
      <c r="I1093" s="0" t="n">
        <f aca="false">$C1093*VLOOKUP($B1093,FoodDB!$A$2:$I$1010,8,0)</f>
        <v>0</v>
      </c>
      <c r="J1093" s="0" t="n">
        <f aca="false">$C1093*VLOOKUP($B1093,FoodDB!$A$2:$I$1010,9,0)</f>
        <v>0</v>
      </c>
    </row>
    <row r="1094" customFormat="false" ht="15" hidden="false" customHeight="false" outlineLevel="0" collapsed="false">
      <c r="B1094" s="96" t="s">
        <v>107</v>
      </c>
      <c r="C1094" s="97" t="n">
        <v>0</v>
      </c>
      <c r="D1094" s="0" t="n">
        <f aca="false">$C1094*VLOOKUP($B1094,FoodDB!$A$2:$I$1010,3,0)</f>
        <v>0</v>
      </c>
      <c r="E1094" s="0" t="n">
        <f aca="false">$C1094*VLOOKUP($B1094,FoodDB!$A$2:$I$1010,4,0)</f>
        <v>0</v>
      </c>
      <c r="F1094" s="0" t="n">
        <f aca="false">$C1094*VLOOKUP($B1094,FoodDB!$A$2:$I$1010,5,0)</f>
        <v>0</v>
      </c>
      <c r="G1094" s="0" t="n">
        <f aca="false">$C1094*VLOOKUP($B1094,FoodDB!$A$2:$I$1010,6,0)</f>
        <v>0</v>
      </c>
      <c r="H1094" s="0" t="n">
        <f aca="false">$C1094*VLOOKUP($B1094,FoodDB!$A$2:$I$1010,7,0)</f>
        <v>0</v>
      </c>
      <c r="I1094" s="0" t="n">
        <f aca="false">$C1094*VLOOKUP($B1094,FoodDB!$A$2:$I$1010,8,0)</f>
        <v>0</v>
      </c>
      <c r="J1094" s="0" t="n">
        <f aca="false">$C1094*VLOOKUP($B1094,FoodDB!$A$2:$I$1010,9,0)</f>
        <v>0</v>
      </c>
    </row>
    <row r="1095" customFormat="false" ht="15" hidden="false" customHeight="false" outlineLevel="0" collapsed="false">
      <c r="B1095" s="96" t="s">
        <v>107</v>
      </c>
      <c r="C1095" s="97" t="n">
        <v>0</v>
      </c>
      <c r="D1095" s="0" t="n">
        <f aca="false">$C1095*VLOOKUP($B1095,FoodDB!$A$2:$I$1010,3,0)</f>
        <v>0</v>
      </c>
      <c r="E1095" s="0" t="n">
        <f aca="false">$C1095*VLOOKUP($B1095,FoodDB!$A$2:$I$1010,4,0)</f>
        <v>0</v>
      </c>
      <c r="F1095" s="0" t="n">
        <f aca="false">$C1095*VLOOKUP($B1095,FoodDB!$A$2:$I$1010,5,0)</f>
        <v>0</v>
      </c>
      <c r="G1095" s="0" t="n">
        <f aca="false">$C1095*VLOOKUP($B1095,FoodDB!$A$2:$I$1010,6,0)</f>
        <v>0</v>
      </c>
      <c r="H1095" s="0" t="n">
        <f aca="false">$C1095*VLOOKUP($B1095,FoodDB!$A$2:$I$1010,7,0)</f>
        <v>0</v>
      </c>
      <c r="I1095" s="0" t="n">
        <f aca="false">$C1095*VLOOKUP($B1095,FoodDB!$A$2:$I$1010,8,0)</f>
        <v>0</v>
      </c>
      <c r="J1095" s="0" t="n">
        <f aca="false">$C1095*VLOOKUP($B1095,FoodDB!$A$2:$I$1010,9,0)</f>
        <v>0</v>
      </c>
    </row>
    <row r="1096" customFormat="false" ht="15" hidden="false" customHeight="false" outlineLevel="0" collapsed="false">
      <c r="B1096" s="96" t="s">
        <v>107</v>
      </c>
      <c r="C1096" s="97" t="n">
        <v>0</v>
      </c>
      <c r="D1096" s="0" t="n">
        <f aca="false">$C1096*VLOOKUP($B1096,FoodDB!$A$2:$I$1010,3,0)</f>
        <v>0</v>
      </c>
      <c r="E1096" s="0" t="n">
        <f aca="false">$C1096*VLOOKUP($B1096,FoodDB!$A$2:$I$1010,4,0)</f>
        <v>0</v>
      </c>
      <c r="F1096" s="0" t="n">
        <f aca="false">$C1096*VLOOKUP($B1096,FoodDB!$A$2:$I$1010,5,0)</f>
        <v>0</v>
      </c>
      <c r="G1096" s="0" t="n">
        <f aca="false">$C1096*VLOOKUP($B1096,FoodDB!$A$2:$I$1010,6,0)</f>
        <v>0</v>
      </c>
      <c r="H1096" s="0" t="n">
        <f aca="false">$C1096*VLOOKUP($B1096,FoodDB!$A$2:$I$1010,7,0)</f>
        <v>0</v>
      </c>
      <c r="I1096" s="0" t="n">
        <f aca="false">$C1096*VLOOKUP($B1096,FoodDB!$A$2:$I$1010,8,0)</f>
        <v>0</v>
      </c>
      <c r="J1096" s="0" t="n">
        <f aca="false">$C1096*VLOOKUP($B1096,FoodDB!$A$2:$I$1010,9,0)</f>
        <v>0</v>
      </c>
    </row>
    <row r="1097" customFormat="false" ht="15" hidden="false" customHeight="false" outlineLevel="0" collapsed="false">
      <c r="B1097" s="96" t="s">
        <v>107</v>
      </c>
      <c r="C1097" s="97" t="n">
        <v>0</v>
      </c>
      <c r="D1097" s="0" t="n">
        <f aca="false">$C1097*VLOOKUP($B1097,FoodDB!$A$2:$I$1010,3,0)</f>
        <v>0</v>
      </c>
      <c r="E1097" s="0" t="n">
        <f aca="false">$C1097*VLOOKUP($B1097,FoodDB!$A$2:$I$1010,4,0)</f>
        <v>0</v>
      </c>
      <c r="F1097" s="0" t="n">
        <f aca="false">$C1097*VLOOKUP($B1097,FoodDB!$A$2:$I$1010,5,0)</f>
        <v>0</v>
      </c>
      <c r="G1097" s="0" t="n">
        <f aca="false">$C1097*VLOOKUP($B1097,FoodDB!$A$2:$I$1010,6,0)</f>
        <v>0</v>
      </c>
      <c r="H1097" s="0" t="n">
        <f aca="false">$C1097*VLOOKUP($B1097,FoodDB!$A$2:$I$1010,7,0)</f>
        <v>0</v>
      </c>
      <c r="I1097" s="0" t="n">
        <f aca="false">$C1097*VLOOKUP($B1097,FoodDB!$A$2:$I$1010,8,0)</f>
        <v>0</v>
      </c>
      <c r="J1097" s="0" t="n">
        <f aca="false">$C1097*VLOOKUP($B1097,FoodDB!$A$2:$I$1010,9,0)</f>
        <v>0</v>
      </c>
    </row>
    <row r="1098" customFormat="false" ht="15" hidden="false" customHeight="false" outlineLevel="0" collapsed="false">
      <c r="B1098" s="96" t="s">
        <v>107</v>
      </c>
      <c r="C1098" s="97" t="n">
        <v>0</v>
      </c>
      <c r="D1098" s="0" t="n">
        <f aca="false">$C1098*VLOOKUP($B1098,FoodDB!$A$2:$I$1010,3,0)</f>
        <v>0</v>
      </c>
      <c r="E1098" s="0" t="n">
        <f aca="false">$C1098*VLOOKUP($B1098,FoodDB!$A$2:$I$1010,4,0)</f>
        <v>0</v>
      </c>
      <c r="F1098" s="0" t="n">
        <f aca="false">$C1098*VLOOKUP($B1098,FoodDB!$A$2:$I$1010,5,0)</f>
        <v>0</v>
      </c>
      <c r="G1098" s="0" t="n">
        <f aca="false">$C1098*VLOOKUP($B1098,FoodDB!$A$2:$I$1010,6,0)</f>
        <v>0</v>
      </c>
      <c r="H1098" s="0" t="n">
        <f aca="false">$C1098*VLOOKUP($B1098,FoodDB!$A$2:$I$1010,7,0)</f>
        <v>0</v>
      </c>
      <c r="I1098" s="0" t="n">
        <f aca="false">$C1098*VLOOKUP($B1098,FoodDB!$A$2:$I$1010,8,0)</f>
        <v>0</v>
      </c>
      <c r="J1098" s="0" t="n">
        <f aca="false">$C1098*VLOOKUP($B1098,FoodDB!$A$2:$I$1010,9,0)</f>
        <v>0</v>
      </c>
    </row>
    <row r="1099" customFormat="false" ht="15" hidden="false" customHeight="false" outlineLevel="0" collapsed="false">
      <c r="A1099" s="0" t="s">
        <v>97</v>
      </c>
      <c r="G1099" s="0" t="n">
        <f aca="false">SUM(G1092:G1098)</f>
        <v>0</v>
      </c>
      <c r="H1099" s="0" t="n">
        <f aca="false">SUM(H1092:H1098)</f>
        <v>0</v>
      </c>
      <c r="I1099" s="0" t="n">
        <f aca="false">SUM(I1092:I1098)</f>
        <v>0</v>
      </c>
      <c r="J1099" s="0" t="n">
        <f aca="false">SUM(G1099:I1099)</f>
        <v>0</v>
      </c>
    </row>
    <row r="1100" customFormat="false" ht="15" hidden="false" customHeight="false" outlineLevel="0" collapsed="false">
      <c r="A1100" s="0" t="s">
        <v>101</v>
      </c>
      <c r="B1100" s="0" t="s">
        <v>102</v>
      </c>
      <c r="E1100" s="100"/>
      <c r="F1100" s="100"/>
      <c r="G1100" s="100" t="n">
        <f aca="false">VLOOKUP($A1092,LossChart!$A$3:$AB$105,14,0)</f>
        <v>848.32367750613</v>
      </c>
      <c r="H1100" s="100" t="n">
        <f aca="false">VLOOKUP($A1092,LossChart!$A$3:$AB$105,15,0)</f>
        <v>116</v>
      </c>
      <c r="I1100" s="100" t="n">
        <f aca="false">VLOOKUP($A1092,LossChart!$A$3:$AB$105,16,0)</f>
        <v>482.474652711422</v>
      </c>
      <c r="J1100" s="100" t="n">
        <f aca="false">VLOOKUP($A1092,LossChart!$A$3:$AB$105,17,0)</f>
        <v>1446.79833021755</v>
      </c>
      <c r="K1100" s="100"/>
    </row>
    <row r="1101" customFormat="false" ht="15" hidden="false" customHeight="false" outlineLevel="0" collapsed="false">
      <c r="A1101" s="0" t="s">
        <v>103</v>
      </c>
      <c r="G1101" s="0" t="n">
        <f aca="false">G1100-G1099</f>
        <v>848.32367750613</v>
      </c>
      <c r="H1101" s="0" t="n">
        <f aca="false">H1100-H1099</f>
        <v>116</v>
      </c>
      <c r="I1101" s="0" t="n">
        <f aca="false">I1100-I1099</f>
        <v>482.474652711422</v>
      </c>
      <c r="J1101" s="0" t="n">
        <f aca="false">J1100-J1099</f>
        <v>1446.79833021755</v>
      </c>
    </row>
    <row r="1103" customFormat="false" ht="60" hidden="false" customHeight="false" outlineLevel="0" collapsed="false">
      <c r="A1103" s="21" t="s">
        <v>63</v>
      </c>
      <c r="B1103" s="21" t="s">
        <v>92</v>
      </c>
      <c r="C1103" s="21" t="s">
        <v>93</v>
      </c>
      <c r="D1103" s="94" t="str">
        <f aca="false">FoodDB!$C$1</f>
        <v>Fat
(g)</v>
      </c>
      <c r="E1103" s="94" t="str">
        <f aca="false">FoodDB!$D$1</f>
        <v>Carbs
(g)</v>
      </c>
      <c r="F1103" s="94" t="str">
        <f aca="false">FoodDB!$E$1</f>
        <v>Protein
(g)</v>
      </c>
      <c r="G1103" s="94" t="str">
        <f aca="false">FoodDB!$F$1</f>
        <v>Fat
(Cal)</v>
      </c>
      <c r="H1103" s="94" t="str">
        <f aca="false">FoodDB!$G$1</f>
        <v>Carb
(Cal)</v>
      </c>
      <c r="I1103" s="94" t="str">
        <f aca="false">FoodDB!$H$1</f>
        <v>Protein
(Cal)</v>
      </c>
      <c r="J1103" s="94" t="str">
        <f aca="false">FoodDB!$I$1</f>
        <v>Total
Calories</v>
      </c>
      <c r="K1103" s="94"/>
      <c r="L1103" s="94" t="s">
        <v>109</v>
      </c>
      <c r="M1103" s="94" t="s">
        <v>110</v>
      </c>
      <c r="N1103" s="94" t="s">
        <v>111</v>
      </c>
      <c r="O1103" s="94" t="s">
        <v>112</v>
      </c>
      <c r="P1103" s="94" t="s">
        <v>117</v>
      </c>
      <c r="Q1103" s="94" t="s">
        <v>118</v>
      </c>
      <c r="R1103" s="94" t="s">
        <v>119</v>
      </c>
      <c r="S1103" s="94" t="s">
        <v>120</v>
      </c>
    </row>
    <row r="1104" customFormat="false" ht="15" hidden="false" customHeight="false" outlineLevel="0" collapsed="false">
      <c r="A1104" s="95" t="n">
        <f aca="false">A1092+1</f>
        <v>43086</v>
      </c>
      <c r="B1104" s="96" t="s">
        <v>107</v>
      </c>
      <c r="C1104" s="97" t="n">
        <v>0</v>
      </c>
      <c r="D1104" s="0" t="n">
        <f aca="false">$C1104*VLOOKUP($B1104,FoodDB!$A$2:$I$1010,3,0)</f>
        <v>0</v>
      </c>
      <c r="E1104" s="0" t="n">
        <f aca="false">$C1104*VLOOKUP($B1104,FoodDB!$A$2:$I$1010,4,0)</f>
        <v>0</v>
      </c>
      <c r="F1104" s="0" t="n">
        <f aca="false">$C1104*VLOOKUP($B1104,FoodDB!$A$2:$I$1010,5,0)</f>
        <v>0</v>
      </c>
      <c r="G1104" s="0" t="n">
        <f aca="false">$C1104*VLOOKUP($B1104,FoodDB!$A$2:$I$1010,6,0)</f>
        <v>0</v>
      </c>
      <c r="H1104" s="0" t="n">
        <f aca="false">$C1104*VLOOKUP($B1104,FoodDB!$A$2:$I$1010,7,0)</f>
        <v>0</v>
      </c>
      <c r="I1104" s="0" t="n">
        <f aca="false">$C1104*VLOOKUP($B1104,FoodDB!$A$2:$I$1010,8,0)</f>
        <v>0</v>
      </c>
      <c r="J1104" s="0" t="n">
        <f aca="false">$C1104*VLOOKUP($B1104,FoodDB!$A$2:$I$1010,9,0)</f>
        <v>0</v>
      </c>
      <c r="L1104" s="0" t="n">
        <f aca="false">SUM(G1104:G1110)</f>
        <v>0</v>
      </c>
      <c r="M1104" s="0" t="n">
        <f aca="false">SUM(H1104:H1110)</f>
        <v>0</v>
      </c>
      <c r="N1104" s="0" t="n">
        <f aca="false">SUM(I1104:I1110)</f>
        <v>0</v>
      </c>
      <c r="O1104" s="0" t="n">
        <f aca="false">SUM(L1104:N1104)</f>
        <v>0</v>
      </c>
      <c r="P1104" s="100" t="n">
        <f aca="false">VLOOKUP($A1104,LossChart!$A$3:$AB$105,14,0)-L1104</f>
        <v>852.125824381001</v>
      </c>
      <c r="Q1104" s="100" t="n">
        <f aca="false">VLOOKUP($A1104,LossChart!$A$3:$AB$105,15,0)-M1104</f>
        <v>116</v>
      </c>
      <c r="R1104" s="100" t="n">
        <f aca="false">VLOOKUP($A1104,LossChart!$A$3:$AB$105,16,0)-N1104</f>
        <v>482.474652711422</v>
      </c>
      <c r="S1104" s="100" t="n">
        <f aca="false">VLOOKUP($A1104,LossChart!$A$3:$AB$105,17,0)-O1104</f>
        <v>1450.60047709242</v>
      </c>
    </row>
    <row r="1105" customFormat="false" ht="15" hidden="false" customHeight="false" outlineLevel="0" collapsed="false">
      <c r="B1105" s="96" t="s">
        <v>107</v>
      </c>
      <c r="C1105" s="97" t="n">
        <v>0</v>
      </c>
      <c r="D1105" s="0" t="n">
        <f aca="false">$C1105*VLOOKUP($B1105,FoodDB!$A$2:$I$1010,3,0)</f>
        <v>0</v>
      </c>
      <c r="E1105" s="0" t="n">
        <f aca="false">$C1105*VLOOKUP($B1105,FoodDB!$A$2:$I$1010,4,0)</f>
        <v>0</v>
      </c>
      <c r="F1105" s="0" t="n">
        <f aca="false">$C1105*VLOOKUP($B1105,FoodDB!$A$2:$I$1010,5,0)</f>
        <v>0</v>
      </c>
      <c r="G1105" s="0" t="n">
        <f aca="false">$C1105*VLOOKUP($B1105,FoodDB!$A$2:$I$1010,6,0)</f>
        <v>0</v>
      </c>
      <c r="H1105" s="0" t="n">
        <f aca="false">$C1105*VLOOKUP($B1105,FoodDB!$A$2:$I$1010,7,0)</f>
        <v>0</v>
      </c>
      <c r="I1105" s="0" t="n">
        <f aca="false">$C1105*VLOOKUP($B1105,FoodDB!$A$2:$I$1010,8,0)</f>
        <v>0</v>
      </c>
      <c r="J1105" s="0" t="n">
        <f aca="false">$C1105*VLOOKUP($B1105,FoodDB!$A$2:$I$1010,9,0)</f>
        <v>0</v>
      </c>
    </row>
    <row r="1106" customFormat="false" ht="15" hidden="false" customHeight="false" outlineLevel="0" collapsed="false">
      <c r="B1106" s="96" t="s">
        <v>107</v>
      </c>
      <c r="C1106" s="97" t="n">
        <v>0</v>
      </c>
      <c r="D1106" s="0" t="n">
        <f aca="false">$C1106*VLOOKUP($B1106,FoodDB!$A$2:$I$1010,3,0)</f>
        <v>0</v>
      </c>
      <c r="E1106" s="0" t="n">
        <f aca="false">$C1106*VLOOKUP($B1106,FoodDB!$A$2:$I$1010,4,0)</f>
        <v>0</v>
      </c>
      <c r="F1106" s="0" t="n">
        <f aca="false">$C1106*VLOOKUP($B1106,FoodDB!$A$2:$I$1010,5,0)</f>
        <v>0</v>
      </c>
      <c r="G1106" s="0" t="n">
        <f aca="false">$C1106*VLOOKUP($B1106,FoodDB!$A$2:$I$1010,6,0)</f>
        <v>0</v>
      </c>
      <c r="H1106" s="0" t="n">
        <f aca="false">$C1106*VLOOKUP($B1106,FoodDB!$A$2:$I$1010,7,0)</f>
        <v>0</v>
      </c>
      <c r="I1106" s="0" t="n">
        <f aca="false">$C1106*VLOOKUP($B1106,FoodDB!$A$2:$I$1010,8,0)</f>
        <v>0</v>
      </c>
      <c r="J1106" s="0" t="n">
        <f aca="false">$C1106*VLOOKUP($B1106,FoodDB!$A$2:$I$1010,9,0)</f>
        <v>0</v>
      </c>
    </row>
    <row r="1107" customFormat="false" ht="15" hidden="false" customHeight="false" outlineLevel="0" collapsed="false">
      <c r="B1107" s="96" t="s">
        <v>107</v>
      </c>
      <c r="C1107" s="97" t="n">
        <v>0</v>
      </c>
      <c r="D1107" s="0" t="n">
        <f aca="false">$C1107*VLOOKUP($B1107,FoodDB!$A$2:$I$1010,3,0)</f>
        <v>0</v>
      </c>
      <c r="E1107" s="0" t="n">
        <f aca="false">$C1107*VLOOKUP($B1107,FoodDB!$A$2:$I$1010,4,0)</f>
        <v>0</v>
      </c>
      <c r="F1107" s="0" t="n">
        <f aca="false">$C1107*VLOOKUP($B1107,FoodDB!$A$2:$I$1010,5,0)</f>
        <v>0</v>
      </c>
      <c r="G1107" s="0" t="n">
        <f aca="false">$C1107*VLOOKUP($B1107,FoodDB!$A$2:$I$1010,6,0)</f>
        <v>0</v>
      </c>
      <c r="H1107" s="0" t="n">
        <f aca="false">$C1107*VLOOKUP($B1107,FoodDB!$A$2:$I$1010,7,0)</f>
        <v>0</v>
      </c>
      <c r="I1107" s="0" t="n">
        <f aca="false">$C1107*VLOOKUP($B1107,FoodDB!$A$2:$I$1010,8,0)</f>
        <v>0</v>
      </c>
      <c r="J1107" s="0" t="n">
        <f aca="false">$C1107*VLOOKUP($B1107,FoodDB!$A$2:$I$1010,9,0)</f>
        <v>0</v>
      </c>
    </row>
    <row r="1108" customFormat="false" ht="15" hidden="false" customHeight="false" outlineLevel="0" collapsed="false">
      <c r="B1108" s="96" t="s">
        <v>107</v>
      </c>
      <c r="C1108" s="97" t="n">
        <v>0</v>
      </c>
      <c r="D1108" s="0" t="n">
        <f aca="false">$C1108*VLOOKUP($B1108,FoodDB!$A$2:$I$1010,3,0)</f>
        <v>0</v>
      </c>
      <c r="E1108" s="0" t="n">
        <f aca="false">$C1108*VLOOKUP($B1108,FoodDB!$A$2:$I$1010,4,0)</f>
        <v>0</v>
      </c>
      <c r="F1108" s="0" t="n">
        <f aca="false">$C1108*VLOOKUP($B1108,FoodDB!$A$2:$I$1010,5,0)</f>
        <v>0</v>
      </c>
      <c r="G1108" s="0" t="n">
        <f aca="false">$C1108*VLOOKUP($B1108,FoodDB!$A$2:$I$1010,6,0)</f>
        <v>0</v>
      </c>
      <c r="H1108" s="0" t="n">
        <f aca="false">$C1108*VLOOKUP($B1108,FoodDB!$A$2:$I$1010,7,0)</f>
        <v>0</v>
      </c>
      <c r="I1108" s="0" t="n">
        <f aca="false">$C1108*VLOOKUP($B1108,FoodDB!$A$2:$I$1010,8,0)</f>
        <v>0</v>
      </c>
      <c r="J1108" s="0" t="n">
        <f aca="false">$C1108*VLOOKUP($B1108,FoodDB!$A$2:$I$1010,9,0)</f>
        <v>0</v>
      </c>
    </row>
    <row r="1109" customFormat="false" ht="15" hidden="false" customHeight="false" outlineLevel="0" collapsed="false">
      <c r="B1109" s="96" t="s">
        <v>107</v>
      </c>
      <c r="C1109" s="97" t="n">
        <v>0</v>
      </c>
      <c r="D1109" s="0" t="n">
        <f aca="false">$C1109*VLOOKUP($B1109,FoodDB!$A$2:$I$1010,3,0)</f>
        <v>0</v>
      </c>
      <c r="E1109" s="0" t="n">
        <f aca="false">$C1109*VLOOKUP($B1109,FoodDB!$A$2:$I$1010,4,0)</f>
        <v>0</v>
      </c>
      <c r="F1109" s="0" t="n">
        <f aca="false">$C1109*VLOOKUP($B1109,FoodDB!$A$2:$I$1010,5,0)</f>
        <v>0</v>
      </c>
      <c r="G1109" s="0" t="n">
        <f aca="false">$C1109*VLOOKUP($B1109,FoodDB!$A$2:$I$1010,6,0)</f>
        <v>0</v>
      </c>
      <c r="H1109" s="0" t="n">
        <f aca="false">$C1109*VLOOKUP($B1109,FoodDB!$A$2:$I$1010,7,0)</f>
        <v>0</v>
      </c>
      <c r="I1109" s="0" t="n">
        <f aca="false">$C1109*VLOOKUP($B1109,FoodDB!$A$2:$I$1010,8,0)</f>
        <v>0</v>
      </c>
      <c r="J1109" s="0" t="n">
        <f aca="false">$C1109*VLOOKUP($B1109,FoodDB!$A$2:$I$1010,9,0)</f>
        <v>0</v>
      </c>
    </row>
    <row r="1110" customFormat="false" ht="15" hidden="false" customHeight="false" outlineLevel="0" collapsed="false">
      <c r="B1110" s="96" t="s">
        <v>107</v>
      </c>
      <c r="C1110" s="97" t="n">
        <v>0</v>
      </c>
      <c r="D1110" s="0" t="n">
        <f aca="false">$C1110*VLOOKUP($B1110,FoodDB!$A$2:$I$1010,3,0)</f>
        <v>0</v>
      </c>
      <c r="E1110" s="0" t="n">
        <f aca="false">$C1110*VLOOKUP($B1110,FoodDB!$A$2:$I$1010,4,0)</f>
        <v>0</v>
      </c>
      <c r="F1110" s="0" t="n">
        <f aca="false">$C1110*VLOOKUP($B1110,FoodDB!$A$2:$I$1010,5,0)</f>
        <v>0</v>
      </c>
      <c r="G1110" s="0" t="n">
        <f aca="false">$C1110*VLOOKUP($B1110,FoodDB!$A$2:$I$1010,6,0)</f>
        <v>0</v>
      </c>
      <c r="H1110" s="0" t="n">
        <f aca="false">$C1110*VLOOKUP($B1110,FoodDB!$A$2:$I$1010,7,0)</f>
        <v>0</v>
      </c>
      <c r="I1110" s="0" t="n">
        <f aca="false">$C1110*VLOOKUP($B1110,FoodDB!$A$2:$I$1010,8,0)</f>
        <v>0</v>
      </c>
      <c r="J1110" s="0" t="n">
        <f aca="false">$C1110*VLOOKUP($B1110,FoodDB!$A$2:$I$1010,9,0)</f>
        <v>0</v>
      </c>
    </row>
    <row r="1111" customFormat="false" ht="15" hidden="false" customHeight="false" outlineLevel="0" collapsed="false">
      <c r="A1111" s="0" t="s">
        <v>97</v>
      </c>
      <c r="G1111" s="0" t="n">
        <f aca="false">SUM(G1104:G1110)</f>
        <v>0</v>
      </c>
      <c r="H1111" s="0" t="n">
        <f aca="false">SUM(H1104:H1110)</f>
        <v>0</v>
      </c>
      <c r="I1111" s="0" t="n">
        <f aca="false">SUM(I1104:I1110)</f>
        <v>0</v>
      </c>
      <c r="J1111" s="0" t="n">
        <f aca="false">SUM(G1111:I1111)</f>
        <v>0</v>
      </c>
    </row>
    <row r="1112" customFormat="false" ht="15" hidden="false" customHeight="false" outlineLevel="0" collapsed="false">
      <c r="A1112" s="0" t="s">
        <v>101</v>
      </c>
      <c r="B1112" s="0" t="s">
        <v>102</v>
      </c>
      <c r="E1112" s="100"/>
      <c r="F1112" s="100"/>
      <c r="G1112" s="100" t="n">
        <f aca="false">VLOOKUP($A1104,LossChart!$A$3:$AB$105,14,0)</f>
        <v>852.125824381001</v>
      </c>
      <c r="H1112" s="100" t="n">
        <f aca="false">VLOOKUP($A1104,LossChart!$A$3:$AB$105,15,0)</f>
        <v>116</v>
      </c>
      <c r="I1112" s="100" t="n">
        <f aca="false">VLOOKUP($A1104,LossChart!$A$3:$AB$105,16,0)</f>
        <v>482.474652711422</v>
      </c>
      <c r="J1112" s="100" t="n">
        <f aca="false">VLOOKUP($A1104,LossChart!$A$3:$AB$105,17,0)</f>
        <v>1450.60047709242</v>
      </c>
      <c r="K1112" s="100"/>
    </row>
    <row r="1113" customFormat="false" ht="15" hidden="false" customHeight="false" outlineLevel="0" collapsed="false">
      <c r="A1113" s="0" t="s">
        <v>103</v>
      </c>
      <c r="G1113" s="0" t="n">
        <f aca="false">G1112-G1111</f>
        <v>852.125824381001</v>
      </c>
      <c r="H1113" s="0" t="n">
        <f aca="false">H1112-H1111</f>
        <v>116</v>
      </c>
      <c r="I1113" s="0" t="n">
        <f aca="false">I1112-I1111</f>
        <v>482.474652711422</v>
      </c>
      <c r="J1113" s="0" t="n">
        <f aca="false">J1112-J1111</f>
        <v>1450.60047709242</v>
      </c>
    </row>
    <row r="1115" customFormat="false" ht="60" hidden="false" customHeight="false" outlineLevel="0" collapsed="false">
      <c r="A1115" s="21" t="s">
        <v>63</v>
      </c>
      <c r="B1115" s="21" t="s">
        <v>92</v>
      </c>
      <c r="C1115" s="21" t="s">
        <v>93</v>
      </c>
      <c r="D1115" s="94" t="str">
        <f aca="false">FoodDB!$C$1</f>
        <v>Fat
(g)</v>
      </c>
      <c r="E1115" s="94" t="str">
        <f aca="false">FoodDB!$D$1</f>
        <v>Carbs
(g)</v>
      </c>
      <c r="F1115" s="94" t="str">
        <f aca="false">FoodDB!$E$1</f>
        <v>Protein
(g)</v>
      </c>
      <c r="G1115" s="94" t="str">
        <f aca="false">FoodDB!$F$1</f>
        <v>Fat
(Cal)</v>
      </c>
      <c r="H1115" s="94" t="str">
        <f aca="false">FoodDB!$G$1</f>
        <v>Carb
(Cal)</v>
      </c>
      <c r="I1115" s="94" t="str">
        <f aca="false">FoodDB!$H$1</f>
        <v>Protein
(Cal)</v>
      </c>
      <c r="J1115" s="94" t="str">
        <f aca="false">FoodDB!$I$1</f>
        <v>Total
Calories</v>
      </c>
      <c r="K1115" s="94"/>
      <c r="L1115" s="94" t="s">
        <v>109</v>
      </c>
      <c r="M1115" s="94" t="s">
        <v>110</v>
      </c>
      <c r="N1115" s="94" t="s">
        <v>111</v>
      </c>
      <c r="O1115" s="94" t="s">
        <v>112</v>
      </c>
      <c r="P1115" s="94" t="s">
        <v>117</v>
      </c>
      <c r="Q1115" s="94" t="s">
        <v>118</v>
      </c>
      <c r="R1115" s="94" t="s">
        <v>119</v>
      </c>
      <c r="S1115" s="94" t="s">
        <v>120</v>
      </c>
    </row>
    <row r="1116" customFormat="false" ht="15" hidden="false" customHeight="false" outlineLevel="0" collapsed="false">
      <c r="A1116" s="95" t="n">
        <f aca="false">A1104+1</f>
        <v>43087</v>
      </c>
      <c r="B1116" s="96" t="s">
        <v>107</v>
      </c>
      <c r="C1116" s="97" t="n">
        <v>0</v>
      </c>
      <c r="D1116" s="0" t="n">
        <f aca="false">$C1116*VLOOKUP($B1116,FoodDB!$A$2:$I$1010,3,0)</f>
        <v>0</v>
      </c>
      <c r="E1116" s="0" t="n">
        <f aca="false">$C1116*VLOOKUP($B1116,FoodDB!$A$2:$I$1010,4,0)</f>
        <v>0</v>
      </c>
      <c r="F1116" s="0" t="n">
        <f aca="false">$C1116*VLOOKUP($B1116,FoodDB!$A$2:$I$1010,5,0)</f>
        <v>0</v>
      </c>
      <c r="G1116" s="0" t="n">
        <f aca="false">$C1116*VLOOKUP($B1116,FoodDB!$A$2:$I$1010,6,0)</f>
        <v>0</v>
      </c>
      <c r="H1116" s="0" t="n">
        <f aca="false">$C1116*VLOOKUP($B1116,FoodDB!$A$2:$I$1010,7,0)</f>
        <v>0</v>
      </c>
      <c r="I1116" s="0" t="n">
        <f aca="false">$C1116*VLOOKUP($B1116,FoodDB!$A$2:$I$1010,8,0)</f>
        <v>0</v>
      </c>
      <c r="J1116" s="0" t="n">
        <f aca="false">$C1116*VLOOKUP($B1116,FoodDB!$A$2:$I$1010,9,0)</f>
        <v>0</v>
      </c>
      <c r="L1116" s="0" t="n">
        <f aca="false">SUM(G1116:G1122)</f>
        <v>0</v>
      </c>
      <c r="M1116" s="0" t="n">
        <f aca="false">SUM(H1116:H1122)</f>
        <v>0</v>
      </c>
      <c r="N1116" s="0" t="n">
        <f aca="false">SUM(I1116:I1122)</f>
        <v>0</v>
      </c>
      <c r="O1116" s="0" t="n">
        <f aca="false">SUM(L1116:N1116)</f>
        <v>0</v>
      </c>
      <c r="P1116" s="100" t="n">
        <f aca="false">VLOOKUP($A1116,LossChart!$A$3:$AB$105,14,0)-L1116</f>
        <v>855.894295097838</v>
      </c>
      <c r="Q1116" s="100" t="n">
        <f aca="false">VLOOKUP($A1116,LossChart!$A$3:$AB$105,15,0)-M1116</f>
        <v>116</v>
      </c>
      <c r="R1116" s="100" t="n">
        <f aca="false">VLOOKUP($A1116,LossChart!$A$3:$AB$105,16,0)-N1116</f>
        <v>482.474652711422</v>
      </c>
      <c r="S1116" s="100" t="n">
        <f aca="false">VLOOKUP($A1116,LossChart!$A$3:$AB$105,17,0)-O1116</f>
        <v>1454.36894780926</v>
      </c>
    </row>
    <row r="1117" customFormat="false" ht="15" hidden="false" customHeight="false" outlineLevel="0" collapsed="false">
      <c r="B1117" s="96" t="s">
        <v>107</v>
      </c>
      <c r="C1117" s="97" t="n">
        <v>0</v>
      </c>
      <c r="D1117" s="0" t="n">
        <f aca="false">$C1117*VLOOKUP($B1117,FoodDB!$A$2:$I$1010,3,0)</f>
        <v>0</v>
      </c>
      <c r="E1117" s="0" t="n">
        <f aca="false">$C1117*VLOOKUP($B1117,FoodDB!$A$2:$I$1010,4,0)</f>
        <v>0</v>
      </c>
      <c r="F1117" s="0" t="n">
        <f aca="false">$C1117*VLOOKUP($B1117,FoodDB!$A$2:$I$1010,5,0)</f>
        <v>0</v>
      </c>
      <c r="G1117" s="0" t="n">
        <f aca="false">$C1117*VLOOKUP($B1117,FoodDB!$A$2:$I$1010,6,0)</f>
        <v>0</v>
      </c>
      <c r="H1117" s="0" t="n">
        <f aca="false">$C1117*VLOOKUP($B1117,FoodDB!$A$2:$I$1010,7,0)</f>
        <v>0</v>
      </c>
      <c r="I1117" s="0" t="n">
        <f aca="false">$C1117*VLOOKUP($B1117,FoodDB!$A$2:$I$1010,8,0)</f>
        <v>0</v>
      </c>
      <c r="J1117" s="0" t="n">
        <f aca="false">$C1117*VLOOKUP($B1117,FoodDB!$A$2:$I$1010,9,0)</f>
        <v>0</v>
      </c>
    </row>
    <row r="1118" customFormat="false" ht="15" hidden="false" customHeight="false" outlineLevel="0" collapsed="false">
      <c r="B1118" s="96" t="s">
        <v>107</v>
      </c>
      <c r="C1118" s="97" t="n">
        <v>0</v>
      </c>
      <c r="D1118" s="0" t="n">
        <f aca="false">$C1118*VLOOKUP($B1118,FoodDB!$A$2:$I$1010,3,0)</f>
        <v>0</v>
      </c>
      <c r="E1118" s="0" t="n">
        <f aca="false">$C1118*VLOOKUP($B1118,FoodDB!$A$2:$I$1010,4,0)</f>
        <v>0</v>
      </c>
      <c r="F1118" s="0" t="n">
        <f aca="false">$C1118*VLOOKUP($B1118,FoodDB!$A$2:$I$1010,5,0)</f>
        <v>0</v>
      </c>
      <c r="G1118" s="0" t="n">
        <f aca="false">$C1118*VLOOKUP($B1118,FoodDB!$A$2:$I$1010,6,0)</f>
        <v>0</v>
      </c>
      <c r="H1118" s="0" t="n">
        <f aca="false">$C1118*VLOOKUP($B1118,FoodDB!$A$2:$I$1010,7,0)</f>
        <v>0</v>
      </c>
      <c r="I1118" s="0" t="n">
        <f aca="false">$C1118*VLOOKUP($B1118,FoodDB!$A$2:$I$1010,8,0)</f>
        <v>0</v>
      </c>
      <c r="J1118" s="0" t="n">
        <f aca="false">$C1118*VLOOKUP($B1118,FoodDB!$A$2:$I$1010,9,0)</f>
        <v>0</v>
      </c>
    </row>
    <row r="1119" customFormat="false" ht="15" hidden="false" customHeight="false" outlineLevel="0" collapsed="false">
      <c r="B1119" s="96" t="s">
        <v>107</v>
      </c>
      <c r="C1119" s="97" t="n">
        <v>0</v>
      </c>
      <c r="D1119" s="0" t="n">
        <f aca="false">$C1119*VLOOKUP($B1119,FoodDB!$A$2:$I$1010,3,0)</f>
        <v>0</v>
      </c>
      <c r="E1119" s="0" t="n">
        <f aca="false">$C1119*VLOOKUP($B1119,FoodDB!$A$2:$I$1010,4,0)</f>
        <v>0</v>
      </c>
      <c r="F1119" s="0" t="n">
        <f aca="false">$C1119*VLOOKUP($B1119,FoodDB!$A$2:$I$1010,5,0)</f>
        <v>0</v>
      </c>
      <c r="G1119" s="0" t="n">
        <f aca="false">$C1119*VLOOKUP($B1119,FoodDB!$A$2:$I$1010,6,0)</f>
        <v>0</v>
      </c>
      <c r="H1119" s="0" t="n">
        <f aca="false">$C1119*VLOOKUP($B1119,FoodDB!$A$2:$I$1010,7,0)</f>
        <v>0</v>
      </c>
      <c r="I1119" s="0" t="n">
        <f aca="false">$C1119*VLOOKUP($B1119,FoodDB!$A$2:$I$1010,8,0)</f>
        <v>0</v>
      </c>
      <c r="J1119" s="0" t="n">
        <f aca="false">$C1119*VLOOKUP($B1119,FoodDB!$A$2:$I$1010,9,0)</f>
        <v>0</v>
      </c>
    </row>
    <row r="1120" customFormat="false" ht="15" hidden="false" customHeight="false" outlineLevel="0" collapsed="false">
      <c r="B1120" s="96" t="s">
        <v>107</v>
      </c>
      <c r="C1120" s="97" t="n">
        <v>0</v>
      </c>
      <c r="D1120" s="0" t="n">
        <f aca="false">$C1120*VLOOKUP($B1120,FoodDB!$A$2:$I$1010,3,0)</f>
        <v>0</v>
      </c>
      <c r="E1120" s="0" t="n">
        <f aca="false">$C1120*VLOOKUP($B1120,FoodDB!$A$2:$I$1010,4,0)</f>
        <v>0</v>
      </c>
      <c r="F1120" s="0" t="n">
        <f aca="false">$C1120*VLOOKUP($B1120,FoodDB!$A$2:$I$1010,5,0)</f>
        <v>0</v>
      </c>
      <c r="G1120" s="0" t="n">
        <f aca="false">$C1120*VLOOKUP($B1120,FoodDB!$A$2:$I$1010,6,0)</f>
        <v>0</v>
      </c>
      <c r="H1120" s="0" t="n">
        <f aca="false">$C1120*VLOOKUP($B1120,FoodDB!$A$2:$I$1010,7,0)</f>
        <v>0</v>
      </c>
      <c r="I1120" s="0" t="n">
        <f aca="false">$C1120*VLOOKUP($B1120,FoodDB!$A$2:$I$1010,8,0)</f>
        <v>0</v>
      </c>
      <c r="J1120" s="0" t="n">
        <f aca="false">$C1120*VLOOKUP($B1120,FoodDB!$A$2:$I$1010,9,0)</f>
        <v>0</v>
      </c>
    </row>
    <row r="1121" customFormat="false" ht="15" hidden="false" customHeight="false" outlineLevel="0" collapsed="false">
      <c r="B1121" s="96" t="s">
        <v>107</v>
      </c>
      <c r="C1121" s="97" t="n">
        <v>0</v>
      </c>
      <c r="D1121" s="0" t="n">
        <f aca="false">$C1121*VLOOKUP($B1121,FoodDB!$A$2:$I$1010,3,0)</f>
        <v>0</v>
      </c>
      <c r="E1121" s="0" t="n">
        <f aca="false">$C1121*VLOOKUP($B1121,FoodDB!$A$2:$I$1010,4,0)</f>
        <v>0</v>
      </c>
      <c r="F1121" s="0" t="n">
        <f aca="false">$C1121*VLOOKUP($B1121,FoodDB!$A$2:$I$1010,5,0)</f>
        <v>0</v>
      </c>
      <c r="G1121" s="0" t="n">
        <f aca="false">$C1121*VLOOKUP($B1121,FoodDB!$A$2:$I$1010,6,0)</f>
        <v>0</v>
      </c>
      <c r="H1121" s="0" t="n">
        <f aca="false">$C1121*VLOOKUP($B1121,FoodDB!$A$2:$I$1010,7,0)</f>
        <v>0</v>
      </c>
      <c r="I1121" s="0" t="n">
        <f aca="false">$C1121*VLOOKUP($B1121,FoodDB!$A$2:$I$1010,8,0)</f>
        <v>0</v>
      </c>
      <c r="J1121" s="0" t="n">
        <f aca="false">$C1121*VLOOKUP($B1121,FoodDB!$A$2:$I$1010,9,0)</f>
        <v>0</v>
      </c>
    </row>
    <row r="1122" customFormat="false" ht="15" hidden="false" customHeight="false" outlineLevel="0" collapsed="false">
      <c r="B1122" s="96" t="s">
        <v>107</v>
      </c>
      <c r="C1122" s="97" t="n">
        <v>0</v>
      </c>
      <c r="D1122" s="0" t="n">
        <f aca="false">$C1122*VLOOKUP($B1122,FoodDB!$A$2:$I$1010,3,0)</f>
        <v>0</v>
      </c>
      <c r="E1122" s="0" t="n">
        <f aca="false">$C1122*VLOOKUP($B1122,FoodDB!$A$2:$I$1010,4,0)</f>
        <v>0</v>
      </c>
      <c r="F1122" s="0" t="n">
        <f aca="false">$C1122*VLOOKUP($B1122,FoodDB!$A$2:$I$1010,5,0)</f>
        <v>0</v>
      </c>
      <c r="G1122" s="0" t="n">
        <f aca="false">$C1122*VLOOKUP($B1122,FoodDB!$A$2:$I$1010,6,0)</f>
        <v>0</v>
      </c>
      <c r="H1122" s="0" t="n">
        <f aca="false">$C1122*VLOOKUP($B1122,FoodDB!$A$2:$I$1010,7,0)</f>
        <v>0</v>
      </c>
      <c r="I1122" s="0" t="n">
        <f aca="false">$C1122*VLOOKUP($B1122,FoodDB!$A$2:$I$1010,8,0)</f>
        <v>0</v>
      </c>
      <c r="J1122" s="0" t="n">
        <f aca="false">$C1122*VLOOKUP($B1122,FoodDB!$A$2:$I$1010,9,0)</f>
        <v>0</v>
      </c>
    </row>
    <row r="1123" customFormat="false" ht="15" hidden="false" customHeight="false" outlineLevel="0" collapsed="false">
      <c r="A1123" s="0" t="s">
        <v>97</v>
      </c>
      <c r="G1123" s="0" t="n">
        <f aca="false">SUM(G1116:G1122)</f>
        <v>0</v>
      </c>
      <c r="H1123" s="0" t="n">
        <f aca="false">SUM(H1116:H1122)</f>
        <v>0</v>
      </c>
      <c r="I1123" s="0" t="n">
        <f aca="false">SUM(I1116:I1122)</f>
        <v>0</v>
      </c>
      <c r="J1123" s="0" t="n">
        <f aca="false">SUM(G1123:I1123)</f>
        <v>0</v>
      </c>
    </row>
    <row r="1124" customFormat="false" ht="15" hidden="false" customHeight="false" outlineLevel="0" collapsed="false">
      <c r="A1124" s="0" t="s">
        <v>101</v>
      </c>
      <c r="B1124" s="0" t="s">
        <v>102</v>
      </c>
      <c r="E1124" s="100"/>
      <c r="F1124" s="100"/>
      <c r="G1124" s="100" t="n">
        <f aca="false">VLOOKUP($A1116,LossChart!$A$3:$AB$105,14,0)</f>
        <v>855.894295097838</v>
      </c>
      <c r="H1124" s="100" t="n">
        <f aca="false">VLOOKUP($A1116,LossChart!$A$3:$AB$105,15,0)</f>
        <v>116</v>
      </c>
      <c r="I1124" s="100" t="n">
        <f aca="false">VLOOKUP($A1116,LossChart!$A$3:$AB$105,16,0)</f>
        <v>482.474652711422</v>
      </c>
      <c r="J1124" s="100" t="n">
        <f aca="false">VLOOKUP($A1116,LossChart!$A$3:$AB$105,17,0)</f>
        <v>1454.36894780926</v>
      </c>
      <c r="K1124" s="100"/>
    </row>
    <row r="1125" customFormat="false" ht="15" hidden="false" customHeight="false" outlineLevel="0" collapsed="false">
      <c r="A1125" s="0" t="s">
        <v>103</v>
      </c>
      <c r="G1125" s="0" t="n">
        <f aca="false">G1124-G1123</f>
        <v>855.894295097838</v>
      </c>
      <c r="H1125" s="0" t="n">
        <f aca="false">H1124-H1123</f>
        <v>116</v>
      </c>
      <c r="I1125" s="0" t="n">
        <f aca="false">I1124-I1123</f>
        <v>482.474652711422</v>
      </c>
      <c r="J1125" s="0" t="n">
        <f aca="false">J1124-J1123</f>
        <v>1454.36894780926</v>
      </c>
    </row>
    <row r="1127" customFormat="false" ht="60" hidden="false" customHeight="false" outlineLevel="0" collapsed="false">
      <c r="A1127" s="21" t="s">
        <v>63</v>
      </c>
      <c r="B1127" s="21" t="s">
        <v>92</v>
      </c>
      <c r="C1127" s="21" t="s">
        <v>93</v>
      </c>
      <c r="D1127" s="94" t="str">
        <f aca="false">FoodDB!$C$1</f>
        <v>Fat
(g)</v>
      </c>
      <c r="E1127" s="94" t="str">
        <f aca="false">FoodDB!$D$1</f>
        <v>Carbs
(g)</v>
      </c>
      <c r="F1127" s="94" t="str">
        <f aca="false">FoodDB!$E$1</f>
        <v>Protein
(g)</v>
      </c>
      <c r="G1127" s="94" t="str">
        <f aca="false">FoodDB!$F$1</f>
        <v>Fat
(Cal)</v>
      </c>
      <c r="H1127" s="94" t="str">
        <f aca="false">FoodDB!$G$1</f>
        <v>Carb
(Cal)</v>
      </c>
      <c r="I1127" s="94" t="str">
        <f aca="false">FoodDB!$H$1</f>
        <v>Protein
(Cal)</v>
      </c>
      <c r="J1127" s="94" t="str">
        <f aca="false">FoodDB!$I$1</f>
        <v>Total
Calories</v>
      </c>
      <c r="K1127" s="94"/>
      <c r="L1127" s="94" t="s">
        <v>109</v>
      </c>
      <c r="M1127" s="94" t="s">
        <v>110</v>
      </c>
      <c r="N1127" s="94" t="s">
        <v>111</v>
      </c>
      <c r="O1127" s="94" t="s">
        <v>112</v>
      </c>
      <c r="P1127" s="94" t="s">
        <v>117</v>
      </c>
      <c r="Q1127" s="94" t="s">
        <v>118</v>
      </c>
      <c r="R1127" s="94" t="s">
        <v>119</v>
      </c>
      <c r="S1127" s="94" t="s">
        <v>120</v>
      </c>
    </row>
    <row r="1128" customFormat="false" ht="15" hidden="false" customHeight="false" outlineLevel="0" collapsed="false">
      <c r="A1128" s="95" t="n">
        <f aca="false">A1116+1</f>
        <v>43088</v>
      </c>
      <c r="B1128" s="96" t="s">
        <v>107</v>
      </c>
      <c r="C1128" s="97" t="n">
        <v>0</v>
      </c>
      <c r="D1128" s="0" t="n">
        <f aca="false">$C1128*VLOOKUP($B1128,FoodDB!$A$2:$I$1010,3,0)</f>
        <v>0</v>
      </c>
      <c r="E1128" s="0" t="n">
        <f aca="false">$C1128*VLOOKUP($B1128,FoodDB!$A$2:$I$1010,4,0)</f>
        <v>0</v>
      </c>
      <c r="F1128" s="0" t="n">
        <f aca="false">$C1128*VLOOKUP($B1128,FoodDB!$A$2:$I$1010,5,0)</f>
        <v>0</v>
      </c>
      <c r="G1128" s="0" t="n">
        <f aca="false">$C1128*VLOOKUP($B1128,FoodDB!$A$2:$I$1010,6,0)</f>
        <v>0</v>
      </c>
      <c r="H1128" s="0" t="n">
        <f aca="false">$C1128*VLOOKUP($B1128,FoodDB!$A$2:$I$1010,7,0)</f>
        <v>0</v>
      </c>
      <c r="I1128" s="0" t="n">
        <f aca="false">$C1128*VLOOKUP($B1128,FoodDB!$A$2:$I$1010,8,0)</f>
        <v>0</v>
      </c>
      <c r="J1128" s="0" t="n">
        <f aca="false">$C1128*VLOOKUP($B1128,FoodDB!$A$2:$I$1010,9,0)</f>
        <v>0</v>
      </c>
      <c r="L1128" s="0" t="n">
        <f aca="false">SUM(G1128:G1134)</f>
        <v>0</v>
      </c>
      <c r="M1128" s="0" t="n">
        <f aca="false">SUM(H1128:H1134)</f>
        <v>0</v>
      </c>
      <c r="N1128" s="0" t="n">
        <f aca="false">SUM(I1128:I1134)</f>
        <v>0</v>
      </c>
      <c r="O1128" s="0" t="n">
        <f aca="false">SUM(L1128:N1128)</f>
        <v>0</v>
      </c>
      <c r="P1128" s="100" t="n">
        <f aca="false">VLOOKUP($A1128,LossChart!$A$3:$AB$105,14,0)-L1128</f>
        <v>859.629387931183</v>
      </c>
      <c r="Q1128" s="100" t="n">
        <f aca="false">VLOOKUP($A1128,LossChart!$A$3:$AB$105,15,0)-M1128</f>
        <v>116</v>
      </c>
      <c r="R1128" s="100" t="n">
        <f aca="false">VLOOKUP($A1128,LossChart!$A$3:$AB$105,16,0)-N1128</f>
        <v>482.474652711422</v>
      </c>
      <c r="S1128" s="100" t="n">
        <f aca="false">VLOOKUP($A1128,LossChart!$A$3:$AB$105,17,0)-O1128</f>
        <v>1458.1040406426</v>
      </c>
    </row>
    <row r="1129" customFormat="false" ht="15" hidden="false" customHeight="false" outlineLevel="0" collapsed="false">
      <c r="B1129" s="96" t="s">
        <v>107</v>
      </c>
      <c r="C1129" s="97" t="n">
        <v>0</v>
      </c>
      <c r="D1129" s="0" t="n">
        <f aca="false">$C1129*VLOOKUP($B1129,FoodDB!$A$2:$I$1010,3,0)</f>
        <v>0</v>
      </c>
      <c r="E1129" s="0" t="n">
        <f aca="false">$C1129*VLOOKUP($B1129,FoodDB!$A$2:$I$1010,4,0)</f>
        <v>0</v>
      </c>
      <c r="F1129" s="0" t="n">
        <f aca="false">$C1129*VLOOKUP($B1129,FoodDB!$A$2:$I$1010,5,0)</f>
        <v>0</v>
      </c>
      <c r="G1129" s="0" t="n">
        <f aca="false">$C1129*VLOOKUP($B1129,FoodDB!$A$2:$I$1010,6,0)</f>
        <v>0</v>
      </c>
      <c r="H1129" s="0" t="n">
        <f aca="false">$C1129*VLOOKUP($B1129,FoodDB!$A$2:$I$1010,7,0)</f>
        <v>0</v>
      </c>
      <c r="I1129" s="0" t="n">
        <f aca="false">$C1129*VLOOKUP($B1129,FoodDB!$A$2:$I$1010,8,0)</f>
        <v>0</v>
      </c>
      <c r="J1129" s="0" t="n">
        <f aca="false">$C1129*VLOOKUP($B1129,FoodDB!$A$2:$I$1010,9,0)</f>
        <v>0</v>
      </c>
    </row>
    <row r="1130" customFormat="false" ht="15" hidden="false" customHeight="false" outlineLevel="0" collapsed="false">
      <c r="B1130" s="96" t="s">
        <v>107</v>
      </c>
      <c r="C1130" s="97" t="n">
        <v>0</v>
      </c>
      <c r="D1130" s="0" t="n">
        <f aca="false">$C1130*VLOOKUP($B1130,FoodDB!$A$2:$I$1010,3,0)</f>
        <v>0</v>
      </c>
      <c r="E1130" s="0" t="n">
        <f aca="false">$C1130*VLOOKUP($B1130,FoodDB!$A$2:$I$1010,4,0)</f>
        <v>0</v>
      </c>
      <c r="F1130" s="0" t="n">
        <f aca="false">$C1130*VLOOKUP($B1130,FoodDB!$A$2:$I$1010,5,0)</f>
        <v>0</v>
      </c>
      <c r="G1130" s="0" t="n">
        <f aca="false">$C1130*VLOOKUP($B1130,FoodDB!$A$2:$I$1010,6,0)</f>
        <v>0</v>
      </c>
      <c r="H1130" s="0" t="n">
        <f aca="false">$C1130*VLOOKUP($B1130,FoodDB!$A$2:$I$1010,7,0)</f>
        <v>0</v>
      </c>
      <c r="I1130" s="0" t="n">
        <f aca="false">$C1130*VLOOKUP($B1130,FoodDB!$A$2:$I$1010,8,0)</f>
        <v>0</v>
      </c>
      <c r="J1130" s="0" t="n">
        <f aca="false">$C1130*VLOOKUP($B1130,FoodDB!$A$2:$I$1010,9,0)</f>
        <v>0</v>
      </c>
    </row>
    <row r="1131" customFormat="false" ht="15" hidden="false" customHeight="false" outlineLevel="0" collapsed="false">
      <c r="B1131" s="96" t="s">
        <v>107</v>
      </c>
      <c r="C1131" s="97" t="n">
        <v>0</v>
      </c>
      <c r="D1131" s="0" t="n">
        <f aca="false">$C1131*VLOOKUP($B1131,FoodDB!$A$2:$I$1010,3,0)</f>
        <v>0</v>
      </c>
      <c r="E1131" s="0" t="n">
        <f aca="false">$C1131*VLOOKUP($B1131,FoodDB!$A$2:$I$1010,4,0)</f>
        <v>0</v>
      </c>
      <c r="F1131" s="0" t="n">
        <f aca="false">$C1131*VLOOKUP($B1131,FoodDB!$A$2:$I$1010,5,0)</f>
        <v>0</v>
      </c>
      <c r="G1131" s="0" t="n">
        <f aca="false">$C1131*VLOOKUP($B1131,FoodDB!$A$2:$I$1010,6,0)</f>
        <v>0</v>
      </c>
      <c r="H1131" s="0" t="n">
        <f aca="false">$C1131*VLOOKUP($B1131,FoodDB!$A$2:$I$1010,7,0)</f>
        <v>0</v>
      </c>
      <c r="I1131" s="0" t="n">
        <f aca="false">$C1131*VLOOKUP($B1131,FoodDB!$A$2:$I$1010,8,0)</f>
        <v>0</v>
      </c>
      <c r="J1131" s="0" t="n">
        <f aca="false">$C1131*VLOOKUP($B1131,FoodDB!$A$2:$I$1010,9,0)</f>
        <v>0</v>
      </c>
    </row>
    <row r="1132" customFormat="false" ht="15" hidden="false" customHeight="false" outlineLevel="0" collapsed="false">
      <c r="B1132" s="96" t="s">
        <v>107</v>
      </c>
      <c r="C1132" s="97" t="n">
        <v>0</v>
      </c>
      <c r="D1132" s="0" t="n">
        <f aca="false">$C1132*VLOOKUP($B1132,FoodDB!$A$2:$I$1010,3,0)</f>
        <v>0</v>
      </c>
      <c r="E1132" s="0" t="n">
        <f aca="false">$C1132*VLOOKUP($B1132,FoodDB!$A$2:$I$1010,4,0)</f>
        <v>0</v>
      </c>
      <c r="F1132" s="0" t="n">
        <f aca="false">$C1132*VLOOKUP($B1132,FoodDB!$A$2:$I$1010,5,0)</f>
        <v>0</v>
      </c>
      <c r="G1132" s="0" t="n">
        <f aca="false">$C1132*VLOOKUP($B1132,FoodDB!$A$2:$I$1010,6,0)</f>
        <v>0</v>
      </c>
      <c r="H1132" s="0" t="n">
        <f aca="false">$C1132*VLOOKUP($B1132,FoodDB!$A$2:$I$1010,7,0)</f>
        <v>0</v>
      </c>
      <c r="I1132" s="0" t="n">
        <f aca="false">$C1132*VLOOKUP($B1132,FoodDB!$A$2:$I$1010,8,0)</f>
        <v>0</v>
      </c>
      <c r="J1132" s="0" t="n">
        <f aca="false">$C1132*VLOOKUP($B1132,FoodDB!$A$2:$I$1010,9,0)</f>
        <v>0</v>
      </c>
    </row>
    <row r="1133" customFormat="false" ht="15" hidden="false" customHeight="false" outlineLevel="0" collapsed="false">
      <c r="B1133" s="96" t="s">
        <v>107</v>
      </c>
      <c r="C1133" s="97" t="n">
        <v>0</v>
      </c>
      <c r="D1133" s="0" t="n">
        <f aca="false">$C1133*VLOOKUP($B1133,FoodDB!$A$2:$I$1010,3,0)</f>
        <v>0</v>
      </c>
      <c r="E1133" s="0" t="n">
        <f aca="false">$C1133*VLOOKUP($B1133,FoodDB!$A$2:$I$1010,4,0)</f>
        <v>0</v>
      </c>
      <c r="F1133" s="0" t="n">
        <f aca="false">$C1133*VLOOKUP($B1133,FoodDB!$A$2:$I$1010,5,0)</f>
        <v>0</v>
      </c>
      <c r="G1133" s="0" t="n">
        <f aca="false">$C1133*VLOOKUP($B1133,FoodDB!$A$2:$I$1010,6,0)</f>
        <v>0</v>
      </c>
      <c r="H1133" s="0" t="n">
        <f aca="false">$C1133*VLOOKUP($B1133,FoodDB!$A$2:$I$1010,7,0)</f>
        <v>0</v>
      </c>
      <c r="I1133" s="0" t="n">
        <f aca="false">$C1133*VLOOKUP($B1133,FoodDB!$A$2:$I$1010,8,0)</f>
        <v>0</v>
      </c>
      <c r="J1133" s="0" t="n">
        <f aca="false">$C1133*VLOOKUP($B1133,FoodDB!$A$2:$I$1010,9,0)</f>
        <v>0</v>
      </c>
    </row>
    <row r="1134" customFormat="false" ht="15" hidden="false" customHeight="false" outlineLevel="0" collapsed="false">
      <c r="B1134" s="96" t="s">
        <v>107</v>
      </c>
      <c r="C1134" s="97" t="n">
        <v>0</v>
      </c>
      <c r="D1134" s="0" t="n">
        <f aca="false">$C1134*VLOOKUP($B1134,FoodDB!$A$2:$I$1010,3,0)</f>
        <v>0</v>
      </c>
      <c r="E1134" s="0" t="n">
        <f aca="false">$C1134*VLOOKUP($B1134,FoodDB!$A$2:$I$1010,4,0)</f>
        <v>0</v>
      </c>
      <c r="F1134" s="0" t="n">
        <f aca="false">$C1134*VLOOKUP($B1134,FoodDB!$A$2:$I$1010,5,0)</f>
        <v>0</v>
      </c>
      <c r="G1134" s="0" t="n">
        <f aca="false">$C1134*VLOOKUP($B1134,FoodDB!$A$2:$I$1010,6,0)</f>
        <v>0</v>
      </c>
      <c r="H1134" s="0" t="n">
        <f aca="false">$C1134*VLOOKUP($B1134,FoodDB!$A$2:$I$1010,7,0)</f>
        <v>0</v>
      </c>
      <c r="I1134" s="0" t="n">
        <f aca="false">$C1134*VLOOKUP($B1134,FoodDB!$A$2:$I$1010,8,0)</f>
        <v>0</v>
      </c>
      <c r="J1134" s="0" t="n">
        <f aca="false">$C1134*VLOOKUP($B1134,FoodDB!$A$2:$I$1010,9,0)</f>
        <v>0</v>
      </c>
    </row>
    <row r="1135" customFormat="false" ht="15" hidden="false" customHeight="false" outlineLevel="0" collapsed="false">
      <c r="A1135" s="0" t="s">
        <v>97</v>
      </c>
      <c r="G1135" s="0" t="n">
        <f aca="false">SUM(G1128:G1134)</f>
        <v>0</v>
      </c>
      <c r="H1135" s="0" t="n">
        <f aca="false">SUM(H1128:H1134)</f>
        <v>0</v>
      </c>
      <c r="I1135" s="0" t="n">
        <f aca="false">SUM(I1128:I1134)</f>
        <v>0</v>
      </c>
      <c r="J1135" s="0" t="n">
        <f aca="false">SUM(G1135:I1135)</f>
        <v>0</v>
      </c>
    </row>
    <row r="1136" customFormat="false" ht="15" hidden="false" customHeight="false" outlineLevel="0" collapsed="false">
      <c r="A1136" s="0" t="s">
        <v>101</v>
      </c>
      <c r="B1136" s="0" t="s">
        <v>102</v>
      </c>
      <c r="E1136" s="100"/>
      <c r="F1136" s="100"/>
      <c r="G1136" s="100" t="n">
        <f aca="false">VLOOKUP($A1128,LossChart!$A$3:$AB$105,14,0)</f>
        <v>859.629387931183</v>
      </c>
      <c r="H1136" s="100" t="n">
        <f aca="false">VLOOKUP($A1128,LossChart!$A$3:$AB$105,15,0)</f>
        <v>116</v>
      </c>
      <c r="I1136" s="100" t="n">
        <f aca="false">VLOOKUP($A1128,LossChart!$A$3:$AB$105,16,0)</f>
        <v>482.474652711422</v>
      </c>
      <c r="J1136" s="100" t="n">
        <f aca="false">VLOOKUP($A1128,LossChart!$A$3:$AB$105,17,0)</f>
        <v>1458.1040406426</v>
      </c>
      <c r="K1136" s="100"/>
    </row>
    <row r="1137" customFormat="false" ht="15" hidden="false" customHeight="false" outlineLevel="0" collapsed="false">
      <c r="A1137" s="0" t="s">
        <v>103</v>
      </c>
      <c r="G1137" s="0" t="n">
        <f aca="false">G1136-G1135</f>
        <v>859.629387931183</v>
      </c>
      <c r="H1137" s="0" t="n">
        <f aca="false">H1136-H1135</f>
        <v>116</v>
      </c>
      <c r="I1137" s="0" t="n">
        <f aca="false">I1136-I1135</f>
        <v>482.474652711422</v>
      </c>
      <c r="J1137" s="0" t="n">
        <f aca="false">J1136-J1135</f>
        <v>1458.1040406426</v>
      </c>
    </row>
    <row r="1139" customFormat="false" ht="60" hidden="false" customHeight="false" outlineLevel="0" collapsed="false">
      <c r="A1139" s="21" t="s">
        <v>63</v>
      </c>
      <c r="B1139" s="21" t="s">
        <v>92</v>
      </c>
      <c r="C1139" s="21" t="s">
        <v>93</v>
      </c>
      <c r="D1139" s="94" t="str">
        <f aca="false">FoodDB!$C$1</f>
        <v>Fat
(g)</v>
      </c>
      <c r="E1139" s="94" t="str">
        <f aca="false">FoodDB!$D$1</f>
        <v>Carbs
(g)</v>
      </c>
      <c r="F1139" s="94" t="str">
        <f aca="false">FoodDB!$E$1</f>
        <v>Protein
(g)</v>
      </c>
      <c r="G1139" s="94" t="str">
        <f aca="false">FoodDB!$F$1</f>
        <v>Fat
(Cal)</v>
      </c>
      <c r="H1139" s="94" t="str">
        <f aca="false">FoodDB!$G$1</f>
        <v>Carb
(Cal)</v>
      </c>
      <c r="I1139" s="94" t="str">
        <f aca="false">FoodDB!$H$1</f>
        <v>Protein
(Cal)</v>
      </c>
      <c r="J1139" s="94" t="str">
        <f aca="false">FoodDB!$I$1</f>
        <v>Total
Calories</v>
      </c>
      <c r="K1139" s="94"/>
      <c r="L1139" s="94" t="s">
        <v>109</v>
      </c>
      <c r="M1139" s="94" t="s">
        <v>110</v>
      </c>
      <c r="N1139" s="94" t="s">
        <v>111</v>
      </c>
      <c r="O1139" s="94" t="s">
        <v>112</v>
      </c>
      <c r="P1139" s="94" t="s">
        <v>117</v>
      </c>
      <c r="Q1139" s="94" t="s">
        <v>118</v>
      </c>
      <c r="R1139" s="94" t="s">
        <v>119</v>
      </c>
      <c r="S1139" s="94" t="s">
        <v>120</v>
      </c>
    </row>
    <row r="1140" customFormat="false" ht="15" hidden="false" customHeight="false" outlineLevel="0" collapsed="false">
      <c r="A1140" s="95" t="n">
        <f aca="false">A1128+1</f>
        <v>43089</v>
      </c>
      <c r="B1140" s="96" t="s">
        <v>107</v>
      </c>
      <c r="C1140" s="97" t="n">
        <v>0</v>
      </c>
      <c r="D1140" s="0" t="n">
        <f aca="false">$C1140*VLOOKUP($B1140,FoodDB!$A$2:$I$1010,3,0)</f>
        <v>0</v>
      </c>
      <c r="E1140" s="0" t="n">
        <f aca="false">$C1140*VLOOKUP($B1140,FoodDB!$A$2:$I$1010,4,0)</f>
        <v>0</v>
      </c>
      <c r="F1140" s="0" t="n">
        <f aca="false">$C1140*VLOOKUP($B1140,FoodDB!$A$2:$I$1010,5,0)</f>
        <v>0</v>
      </c>
      <c r="G1140" s="0" t="n">
        <f aca="false">$C1140*VLOOKUP($B1140,FoodDB!$A$2:$I$1010,6,0)</f>
        <v>0</v>
      </c>
      <c r="H1140" s="0" t="n">
        <f aca="false">$C1140*VLOOKUP($B1140,FoodDB!$A$2:$I$1010,7,0)</f>
        <v>0</v>
      </c>
      <c r="I1140" s="0" t="n">
        <f aca="false">$C1140*VLOOKUP($B1140,FoodDB!$A$2:$I$1010,8,0)</f>
        <v>0</v>
      </c>
      <c r="J1140" s="0" t="n">
        <f aca="false">$C1140*VLOOKUP($B1140,FoodDB!$A$2:$I$1010,9,0)</f>
        <v>0</v>
      </c>
      <c r="L1140" s="0" t="n">
        <f aca="false">SUM(G1140:G1146)</f>
        <v>0</v>
      </c>
      <c r="M1140" s="0" t="n">
        <f aca="false">SUM(H1140:H1146)</f>
        <v>0</v>
      </c>
      <c r="N1140" s="0" t="n">
        <f aca="false">SUM(I1140:I1146)</f>
        <v>0</v>
      </c>
      <c r="O1140" s="0" t="n">
        <f aca="false">SUM(L1140:N1140)</f>
        <v>0</v>
      </c>
      <c r="P1140" s="100" t="n">
        <f aca="false">VLOOKUP($A1140,LossChart!$A$3:$AB$105,14,0)-L1140</f>
        <v>863.331398513718</v>
      </c>
      <c r="Q1140" s="100" t="n">
        <f aca="false">VLOOKUP($A1140,LossChart!$A$3:$AB$105,15,0)-M1140</f>
        <v>116</v>
      </c>
      <c r="R1140" s="100" t="n">
        <f aca="false">VLOOKUP($A1140,LossChart!$A$3:$AB$105,16,0)-N1140</f>
        <v>482.474652711422</v>
      </c>
      <c r="S1140" s="100" t="n">
        <f aca="false">VLOOKUP($A1140,LossChart!$A$3:$AB$105,17,0)-O1140</f>
        <v>1461.80605122514</v>
      </c>
    </row>
    <row r="1141" customFormat="false" ht="15" hidden="false" customHeight="false" outlineLevel="0" collapsed="false">
      <c r="B1141" s="96" t="s">
        <v>107</v>
      </c>
      <c r="C1141" s="97" t="n">
        <v>0</v>
      </c>
      <c r="D1141" s="0" t="n">
        <f aca="false">$C1141*VLOOKUP($B1141,FoodDB!$A$2:$I$1010,3,0)</f>
        <v>0</v>
      </c>
      <c r="E1141" s="0" t="n">
        <f aca="false">$C1141*VLOOKUP($B1141,FoodDB!$A$2:$I$1010,4,0)</f>
        <v>0</v>
      </c>
      <c r="F1141" s="0" t="n">
        <f aca="false">$C1141*VLOOKUP($B1141,FoodDB!$A$2:$I$1010,5,0)</f>
        <v>0</v>
      </c>
      <c r="G1141" s="0" t="n">
        <f aca="false">$C1141*VLOOKUP($B1141,FoodDB!$A$2:$I$1010,6,0)</f>
        <v>0</v>
      </c>
      <c r="H1141" s="0" t="n">
        <f aca="false">$C1141*VLOOKUP($B1141,FoodDB!$A$2:$I$1010,7,0)</f>
        <v>0</v>
      </c>
      <c r="I1141" s="0" t="n">
        <f aca="false">$C1141*VLOOKUP($B1141,FoodDB!$A$2:$I$1010,8,0)</f>
        <v>0</v>
      </c>
      <c r="J1141" s="0" t="n">
        <f aca="false">$C1141*VLOOKUP($B1141,FoodDB!$A$2:$I$1010,9,0)</f>
        <v>0</v>
      </c>
    </row>
    <row r="1142" customFormat="false" ht="15" hidden="false" customHeight="false" outlineLevel="0" collapsed="false">
      <c r="B1142" s="96" t="s">
        <v>107</v>
      </c>
      <c r="C1142" s="97" t="n">
        <v>0</v>
      </c>
      <c r="D1142" s="0" t="n">
        <f aca="false">$C1142*VLOOKUP($B1142,FoodDB!$A$2:$I$1010,3,0)</f>
        <v>0</v>
      </c>
      <c r="E1142" s="0" t="n">
        <f aca="false">$C1142*VLOOKUP($B1142,FoodDB!$A$2:$I$1010,4,0)</f>
        <v>0</v>
      </c>
      <c r="F1142" s="0" t="n">
        <f aca="false">$C1142*VLOOKUP($B1142,FoodDB!$A$2:$I$1010,5,0)</f>
        <v>0</v>
      </c>
      <c r="G1142" s="0" t="n">
        <f aca="false">$C1142*VLOOKUP($B1142,FoodDB!$A$2:$I$1010,6,0)</f>
        <v>0</v>
      </c>
      <c r="H1142" s="0" t="n">
        <f aca="false">$C1142*VLOOKUP($B1142,FoodDB!$A$2:$I$1010,7,0)</f>
        <v>0</v>
      </c>
      <c r="I1142" s="0" t="n">
        <f aca="false">$C1142*VLOOKUP($B1142,FoodDB!$A$2:$I$1010,8,0)</f>
        <v>0</v>
      </c>
      <c r="J1142" s="0" t="n">
        <f aca="false">$C1142*VLOOKUP($B1142,FoodDB!$A$2:$I$1010,9,0)</f>
        <v>0</v>
      </c>
    </row>
    <row r="1143" customFormat="false" ht="15" hidden="false" customHeight="false" outlineLevel="0" collapsed="false">
      <c r="B1143" s="96" t="s">
        <v>107</v>
      </c>
      <c r="C1143" s="97" t="n">
        <v>0</v>
      </c>
      <c r="D1143" s="0" t="n">
        <f aca="false">$C1143*VLOOKUP($B1143,FoodDB!$A$2:$I$1010,3,0)</f>
        <v>0</v>
      </c>
      <c r="E1143" s="0" t="n">
        <f aca="false">$C1143*VLOOKUP($B1143,FoodDB!$A$2:$I$1010,4,0)</f>
        <v>0</v>
      </c>
      <c r="F1143" s="0" t="n">
        <f aca="false">$C1143*VLOOKUP($B1143,FoodDB!$A$2:$I$1010,5,0)</f>
        <v>0</v>
      </c>
      <c r="G1143" s="0" t="n">
        <f aca="false">$C1143*VLOOKUP($B1143,FoodDB!$A$2:$I$1010,6,0)</f>
        <v>0</v>
      </c>
      <c r="H1143" s="0" t="n">
        <f aca="false">$C1143*VLOOKUP($B1143,FoodDB!$A$2:$I$1010,7,0)</f>
        <v>0</v>
      </c>
      <c r="I1143" s="0" t="n">
        <f aca="false">$C1143*VLOOKUP($B1143,FoodDB!$A$2:$I$1010,8,0)</f>
        <v>0</v>
      </c>
      <c r="J1143" s="0" t="n">
        <f aca="false">$C1143*VLOOKUP($B1143,FoodDB!$A$2:$I$1010,9,0)</f>
        <v>0</v>
      </c>
    </row>
    <row r="1144" customFormat="false" ht="15" hidden="false" customHeight="false" outlineLevel="0" collapsed="false">
      <c r="B1144" s="96" t="s">
        <v>107</v>
      </c>
      <c r="C1144" s="97" t="n">
        <v>0</v>
      </c>
      <c r="D1144" s="0" t="n">
        <f aca="false">$C1144*VLOOKUP($B1144,FoodDB!$A$2:$I$1010,3,0)</f>
        <v>0</v>
      </c>
      <c r="E1144" s="0" t="n">
        <f aca="false">$C1144*VLOOKUP($B1144,FoodDB!$A$2:$I$1010,4,0)</f>
        <v>0</v>
      </c>
      <c r="F1144" s="0" t="n">
        <f aca="false">$C1144*VLOOKUP($B1144,FoodDB!$A$2:$I$1010,5,0)</f>
        <v>0</v>
      </c>
      <c r="G1144" s="0" t="n">
        <f aca="false">$C1144*VLOOKUP($B1144,FoodDB!$A$2:$I$1010,6,0)</f>
        <v>0</v>
      </c>
      <c r="H1144" s="0" t="n">
        <f aca="false">$C1144*VLOOKUP($B1144,FoodDB!$A$2:$I$1010,7,0)</f>
        <v>0</v>
      </c>
      <c r="I1144" s="0" t="n">
        <f aca="false">$C1144*VLOOKUP($B1144,FoodDB!$A$2:$I$1010,8,0)</f>
        <v>0</v>
      </c>
      <c r="J1144" s="0" t="n">
        <f aca="false">$C1144*VLOOKUP($B1144,FoodDB!$A$2:$I$1010,9,0)</f>
        <v>0</v>
      </c>
    </row>
    <row r="1145" customFormat="false" ht="15" hidden="false" customHeight="false" outlineLevel="0" collapsed="false">
      <c r="B1145" s="96" t="s">
        <v>107</v>
      </c>
      <c r="C1145" s="97" t="n">
        <v>0</v>
      </c>
      <c r="D1145" s="0" t="n">
        <f aca="false">$C1145*VLOOKUP($B1145,FoodDB!$A$2:$I$1010,3,0)</f>
        <v>0</v>
      </c>
      <c r="E1145" s="0" t="n">
        <f aca="false">$C1145*VLOOKUP($B1145,FoodDB!$A$2:$I$1010,4,0)</f>
        <v>0</v>
      </c>
      <c r="F1145" s="0" t="n">
        <f aca="false">$C1145*VLOOKUP($B1145,FoodDB!$A$2:$I$1010,5,0)</f>
        <v>0</v>
      </c>
      <c r="G1145" s="0" t="n">
        <f aca="false">$C1145*VLOOKUP($B1145,FoodDB!$A$2:$I$1010,6,0)</f>
        <v>0</v>
      </c>
      <c r="H1145" s="0" t="n">
        <f aca="false">$C1145*VLOOKUP($B1145,FoodDB!$A$2:$I$1010,7,0)</f>
        <v>0</v>
      </c>
      <c r="I1145" s="0" t="n">
        <f aca="false">$C1145*VLOOKUP($B1145,FoodDB!$A$2:$I$1010,8,0)</f>
        <v>0</v>
      </c>
      <c r="J1145" s="0" t="n">
        <f aca="false">$C1145*VLOOKUP($B1145,FoodDB!$A$2:$I$1010,9,0)</f>
        <v>0</v>
      </c>
    </row>
    <row r="1146" customFormat="false" ht="15" hidden="false" customHeight="false" outlineLevel="0" collapsed="false">
      <c r="B1146" s="96" t="s">
        <v>107</v>
      </c>
      <c r="C1146" s="97" t="n">
        <v>0</v>
      </c>
      <c r="D1146" s="0" t="n">
        <f aca="false">$C1146*VLOOKUP($B1146,FoodDB!$A$2:$I$1010,3,0)</f>
        <v>0</v>
      </c>
      <c r="E1146" s="0" t="n">
        <f aca="false">$C1146*VLOOKUP($B1146,FoodDB!$A$2:$I$1010,4,0)</f>
        <v>0</v>
      </c>
      <c r="F1146" s="0" t="n">
        <f aca="false">$C1146*VLOOKUP($B1146,FoodDB!$A$2:$I$1010,5,0)</f>
        <v>0</v>
      </c>
      <c r="G1146" s="0" t="n">
        <f aca="false">$C1146*VLOOKUP($B1146,FoodDB!$A$2:$I$1010,6,0)</f>
        <v>0</v>
      </c>
      <c r="H1146" s="0" t="n">
        <f aca="false">$C1146*VLOOKUP($B1146,FoodDB!$A$2:$I$1010,7,0)</f>
        <v>0</v>
      </c>
      <c r="I1146" s="0" t="n">
        <f aca="false">$C1146*VLOOKUP($B1146,FoodDB!$A$2:$I$1010,8,0)</f>
        <v>0</v>
      </c>
      <c r="J1146" s="0" t="n">
        <f aca="false">$C1146*VLOOKUP($B1146,FoodDB!$A$2:$I$1010,9,0)</f>
        <v>0</v>
      </c>
    </row>
    <row r="1147" customFormat="false" ht="15" hidden="false" customHeight="false" outlineLevel="0" collapsed="false">
      <c r="A1147" s="0" t="s">
        <v>97</v>
      </c>
      <c r="G1147" s="0" t="n">
        <f aca="false">SUM(G1140:G1146)</f>
        <v>0</v>
      </c>
      <c r="H1147" s="0" t="n">
        <f aca="false">SUM(H1140:H1146)</f>
        <v>0</v>
      </c>
      <c r="I1147" s="0" t="n">
        <f aca="false">SUM(I1140:I1146)</f>
        <v>0</v>
      </c>
      <c r="J1147" s="0" t="n">
        <f aca="false">SUM(G1147:I1147)</f>
        <v>0</v>
      </c>
    </row>
    <row r="1148" customFormat="false" ht="15" hidden="false" customHeight="false" outlineLevel="0" collapsed="false">
      <c r="A1148" s="0" t="s">
        <v>101</v>
      </c>
      <c r="B1148" s="0" t="s">
        <v>102</v>
      </c>
      <c r="E1148" s="100"/>
      <c r="F1148" s="100"/>
      <c r="G1148" s="100" t="n">
        <f aca="false">VLOOKUP($A1140,LossChart!$A$3:$AB$105,14,0)</f>
        <v>863.331398513718</v>
      </c>
      <c r="H1148" s="100" t="n">
        <f aca="false">VLOOKUP($A1140,LossChart!$A$3:$AB$105,15,0)</f>
        <v>116</v>
      </c>
      <c r="I1148" s="100" t="n">
        <f aca="false">VLOOKUP($A1140,LossChart!$A$3:$AB$105,16,0)</f>
        <v>482.474652711422</v>
      </c>
      <c r="J1148" s="100" t="n">
        <f aca="false">VLOOKUP($A1140,LossChart!$A$3:$AB$105,17,0)</f>
        <v>1461.80605122514</v>
      </c>
      <c r="K1148" s="100"/>
    </row>
    <row r="1149" customFormat="false" ht="15" hidden="false" customHeight="false" outlineLevel="0" collapsed="false">
      <c r="A1149" s="0" t="s">
        <v>103</v>
      </c>
      <c r="G1149" s="0" t="n">
        <f aca="false">G1148-G1147</f>
        <v>863.331398513718</v>
      </c>
      <c r="H1149" s="0" t="n">
        <f aca="false">H1148-H1147</f>
        <v>116</v>
      </c>
      <c r="I1149" s="0" t="n">
        <f aca="false">I1148-I1147</f>
        <v>482.474652711422</v>
      </c>
      <c r="J1149" s="0" t="n">
        <f aca="false">J1148-J1147</f>
        <v>1461.80605122514</v>
      </c>
    </row>
    <row r="1151" customFormat="false" ht="60" hidden="false" customHeight="false" outlineLevel="0" collapsed="false">
      <c r="A1151" s="21" t="s">
        <v>63</v>
      </c>
      <c r="B1151" s="21" t="s">
        <v>92</v>
      </c>
      <c r="C1151" s="21" t="s">
        <v>93</v>
      </c>
      <c r="D1151" s="94" t="str">
        <f aca="false">FoodDB!$C$1</f>
        <v>Fat
(g)</v>
      </c>
      <c r="E1151" s="94" t="str">
        <f aca="false">FoodDB!$D$1</f>
        <v>Carbs
(g)</v>
      </c>
      <c r="F1151" s="94" t="str">
        <f aca="false">FoodDB!$E$1</f>
        <v>Protein
(g)</v>
      </c>
      <c r="G1151" s="94" t="str">
        <f aca="false">FoodDB!$F$1</f>
        <v>Fat
(Cal)</v>
      </c>
      <c r="H1151" s="94" t="str">
        <f aca="false">FoodDB!$G$1</f>
        <v>Carb
(Cal)</v>
      </c>
      <c r="I1151" s="94" t="str">
        <f aca="false">FoodDB!$H$1</f>
        <v>Protein
(Cal)</v>
      </c>
      <c r="J1151" s="94" t="str">
        <f aca="false">FoodDB!$I$1</f>
        <v>Total
Calories</v>
      </c>
      <c r="K1151" s="94"/>
      <c r="L1151" s="94" t="s">
        <v>109</v>
      </c>
      <c r="M1151" s="94" t="s">
        <v>110</v>
      </c>
      <c r="N1151" s="94" t="s">
        <v>111</v>
      </c>
      <c r="O1151" s="94" t="s">
        <v>112</v>
      </c>
      <c r="P1151" s="94" t="s">
        <v>117</v>
      </c>
      <c r="Q1151" s="94" t="s">
        <v>118</v>
      </c>
      <c r="R1151" s="94" t="s">
        <v>119</v>
      </c>
      <c r="S1151" s="94" t="s">
        <v>120</v>
      </c>
    </row>
    <row r="1152" customFormat="false" ht="15" hidden="false" customHeight="false" outlineLevel="0" collapsed="false">
      <c r="A1152" s="95" t="n">
        <f aca="false">A1140+1</f>
        <v>43090</v>
      </c>
      <c r="B1152" s="96" t="s">
        <v>107</v>
      </c>
      <c r="C1152" s="97" t="n">
        <v>0</v>
      </c>
      <c r="D1152" s="0" t="n">
        <f aca="false">$C1152*VLOOKUP($B1152,FoodDB!$A$2:$I$1010,3,0)</f>
        <v>0</v>
      </c>
      <c r="E1152" s="0" t="n">
        <f aca="false">$C1152*VLOOKUP($B1152,FoodDB!$A$2:$I$1010,4,0)</f>
        <v>0</v>
      </c>
      <c r="F1152" s="0" t="n">
        <f aca="false">$C1152*VLOOKUP($B1152,FoodDB!$A$2:$I$1010,5,0)</f>
        <v>0</v>
      </c>
      <c r="G1152" s="0" t="n">
        <f aca="false">$C1152*VLOOKUP($B1152,FoodDB!$A$2:$I$1010,6,0)</f>
        <v>0</v>
      </c>
      <c r="H1152" s="0" t="n">
        <f aca="false">$C1152*VLOOKUP($B1152,FoodDB!$A$2:$I$1010,7,0)</f>
        <v>0</v>
      </c>
      <c r="I1152" s="0" t="n">
        <f aca="false">$C1152*VLOOKUP($B1152,FoodDB!$A$2:$I$1010,8,0)</f>
        <v>0</v>
      </c>
      <c r="J1152" s="0" t="n">
        <f aca="false">$C1152*VLOOKUP($B1152,FoodDB!$A$2:$I$1010,9,0)</f>
        <v>0</v>
      </c>
      <c r="L1152" s="0" t="n">
        <f aca="false">SUM(G1152:G1158)</f>
        <v>0</v>
      </c>
      <c r="M1152" s="0" t="n">
        <f aca="false">SUM(H1152:H1158)</f>
        <v>0</v>
      </c>
      <c r="N1152" s="0" t="n">
        <f aca="false">SUM(I1152:I1158)</f>
        <v>0</v>
      </c>
      <c r="O1152" s="0" t="n">
        <f aca="false">SUM(L1152:N1152)</f>
        <v>0</v>
      </c>
      <c r="P1152" s="100" t="n">
        <f aca="false">VLOOKUP($A1152,LossChart!$A$3:$AB$105,14,0)-L1152</f>
        <v>867.000619859664</v>
      </c>
      <c r="Q1152" s="100" t="n">
        <f aca="false">VLOOKUP($A1152,LossChart!$A$3:$AB$105,15,0)-M1152</f>
        <v>116</v>
      </c>
      <c r="R1152" s="100" t="n">
        <f aca="false">VLOOKUP($A1152,LossChart!$A$3:$AB$105,16,0)-N1152</f>
        <v>482.474652711422</v>
      </c>
      <c r="S1152" s="100" t="n">
        <f aca="false">VLOOKUP($A1152,LossChart!$A$3:$AB$105,17,0)-O1152</f>
        <v>1465.47527257109</v>
      </c>
    </row>
    <row r="1153" customFormat="false" ht="15" hidden="false" customHeight="false" outlineLevel="0" collapsed="false">
      <c r="B1153" s="96" t="s">
        <v>107</v>
      </c>
      <c r="C1153" s="97" t="n">
        <v>0</v>
      </c>
      <c r="D1153" s="0" t="n">
        <f aca="false">$C1153*VLOOKUP($B1153,FoodDB!$A$2:$I$1010,3,0)</f>
        <v>0</v>
      </c>
      <c r="E1153" s="0" t="n">
        <f aca="false">$C1153*VLOOKUP($B1153,FoodDB!$A$2:$I$1010,4,0)</f>
        <v>0</v>
      </c>
      <c r="F1153" s="0" t="n">
        <f aca="false">$C1153*VLOOKUP($B1153,FoodDB!$A$2:$I$1010,5,0)</f>
        <v>0</v>
      </c>
      <c r="G1153" s="0" t="n">
        <f aca="false">$C1153*VLOOKUP($B1153,FoodDB!$A$2:$I$1010,6,0)</f>
        <v>0</v>
      </c>
      <c r="H1153" s="0" t="n">
        <f aca="false">$C1153*VLOOKUP($B1153,FoodDB!$A$2:$I$1010,7,0)</f>
        <v>0</v>
      </c>
      <c r="I1153" s="0" t="n">
        <f aca="false">$C1153*VLOOKUP($B1153,FoodDB!$A$2:$I$1010,8,0)</f>
        <v>0</v>
      </c>
      <c r="J1153" s="0" t="n">
        <f aca="false">$C1153*VLOOKUP($B1153,FoodDB!$A$2:$I$1010,9,0)</f>
        <v>0</v>
      </c>
    </row>
    <row r="1154" customFormat="false" ht="15" hidden="false" customHeight="false" outlineLevel="0" collapsed="false">
      <c r="B1154" s="96" t="s">
        <v>107</v>
      </c>
      <c r="C1154" s="97" t="n">
        <v>0</v>
      </c>
      <c r="D1154" s="0" t="n">
        <f aca="false">$C1154*VLOOKUP($B1154,FoodDB!$A$2:$I$1010,3,0)</f>
        <v>0</v>
      </c>
      <c r="E1154" s="0" t="n">
        <f aca="false">$C1154*VLOOKUP($B1154,FoodDB!$A$2:$I$1010,4,0)</f>
        <v>0</v>
      </c>
      <c r="F1154" s="0" t="n">
        <f aca="false">$C1154*VLOOKUP($B1154,FoodDB!$A$2:$I$1010,5,0)</f>
        <v>0</v>
      </c>
      <c r="G1154" s="0" t="n">
        <f aca="false">$C1154*VLOOKUP($B1154,FoodDB!$A$2:$I$1010,6,0)</f>
        <v>0</v>
      </c>
      <c r="H1154" s="0" t="n">
        <f aca="false">$C1154*VLOOKUP($B1154,FoodDB!$A$2:$I$1010,7,0)</f>
        <v>0</v>
      </c>
      <c r="I1154" s="0" t="n">
        <f aca="false">$C1154*VLOOKUP($B1154,FoodDB!$A$2:$I$1010,8,0)</f>
        <v>0</v>
      </c>
      <c r="J1154" s="0" t="n">
        <f aca="false">$C1154*VLOOKUP($B1154,FoodDB!$A$2:$I$1010,9,0)</f>
        <v>0</v>
      </c>
    </row>
    <row r="1155" customFormat="false" ht="15" hidden="false" customHeight="false" outlineLevel="0" collapsed="false">
      <c r="B1155" s="96" t="s">
        <v>107</v>
      </c>
      <c r="C1155" s="97" t="n">
        <v>0</v>
      </c>
      <c r="D1155" s="0" t="n">
        <f aca="false">$C1155*VLOOKUP($B1155,FoodDB!$A$2:$I$1010,3,0)</f>
        <v>0</v>
      </c>
      <c r="E1155" s="0" t="n">
        <f aca="false">$C1155*VLOOKUP($B1155,FoodDB!$A$2:$I$1010,4,0)</f>
        <v>0</v>
      </c>
      <c r="F1155" s="0" t="n">
        <f aca="false">$C1155*VLOOKUP($B1155,FoodDB!$A$2:$I$1010,5,0)</f>
        <v>0</v>
      </c>
      <c r="G1155" s="0" t="n">
        <f aca="false">$C1155*VLOOKUP($B1155,FoodDB!$A$2:$I$1010,6,0)</f>
        <v>0</v>
      </c>
      <c r="H1155" s="0" t="n">
        <f aca="false">$C1155*VLOOKUP($B1155,FoodDB!$A$2:$I$1010,7,0)</f>
        <v>0</v>
      </c>
      <c r="I1155" s="0" t="n">
        <f aca="false">$C1155*VLOOKUP($B1155,FoodDB!$A$2:$I$1010,8,0)</f>
        <v>0</v>
      </c>
      <c r="J1155" s="0" t="n">
        <f aca="false">$C1155*VLOOKUP($B1155,FoodDB!$A$2:$I$1010,9,0)</f>
        <v>0</v>
      </c>
    </row>
    <row r="1156" customFormat="false" ht="15" hidden="false" customHeight="false" outlineLevel="0" collapsed="false">
      <c r="B1156" s="96" t="s">
        <v>107</v>
      </c>
      <c r="C1156" s="97" t="n">
        <v>0</v>
      </c>
      <c r="D1156" s="0" t="n">
        <f aca="false">$C1156*VLOOKUP($B1156,FoodDB!$A$2:$I$1010,3,0)</f>
        <v>0</v>
      </c>
      <c r="E1156" s="0" t="n">
        <f aca="false">$C1156*VLOOKUP($B1156,FoodDB!$A$2:$I$1010,4,0)</f>
        <v>0</v>
      </c>
      <c r="F1156" s="0" t="n">
        <f aca="false">$C1156*VLOOKUP($B1156,FoodDB!$A$2:$I$1010,5,0)</f>
        <v>0</v>
      </c>
      <c r="G1156" s="0" t="n">
        <f aca="false">$C1156*VLOOKUP($B1156,FoodDB!$A$2:$I$1010,6,0)</f>
        <v>0</v>
      </c>
      <c r="H1156" s="0" t="n">
        <f aca="false">$C1156*VLOOKUP($B1156,FoodDB!$A$2:$I$1010,7,0)</f>
        <v>0</v>
      </c>
      <c r="I1156" s="0" t="n">
        <f aca="false">$C1156*VLOOKUP($B1156,FoodDB!$A$2:$I$1010,8,0)</f>
        <v>0</v>
      </c>
      <c r="J1156" s="0" t="n">
        <f aca="false">$C1156*VLOOKUP($B1156,FoodDB!$A$2:$I$1010,9,0)</f>
        <v>0</v>
      </c>
    </row>
    <row r="1157" customFormat="false" ht="15" hidden="false" customHeight="false" outlineLevel="0" collapsed="false">
      <c r="B1157" s="96" t="s">
        <v>107</v>
      </c>
      <c r="C1157" s="97" t="n">
        <v>0</v>
      </c>
      <c r="D1157" s="0" t="n">
        <f aca="false">$C1157*VLOOKUP($B1157,FoodDB!$A$2:$I$1010,3,0)</f>
        <v>0</v>
      </c>
      <c r="E1157" s="0" t="n">
        <f aca="false">$C1157*VLOOKUP($B1157,FoodDB!$A$2:$I$1010,4,0)</f>
        <v>0</v>
      </c>
      <c r="F1157" s="0" t="n">
        <f aca="false">$C1157*VLOOKUP($B1157,FoodDB!$A$2:$I$1010,5,0)</f>
        <v>0</v>
      </c>
      <c r="G1157" s="0" t="n">
        <f aca="false">$C1157*VLOOKUP($B1157,FoodDB!$A$2:$I$1010,6,0)</f>
        <v>0</v>
      </c>
      <c r="H1157" s="0" t="n">
        <f aca="false">$C1157*VLOOKUP($B1157,FoodDB!$A$2:$I$1010,7,0)</f>
        <v>0</v>
      </c>
      <c r="I1157" s="0" t="n">
        <f aca="false">$C1157*VLOOKUP($B1157,FoodDB!$A$2:$I$1010,8,0)</f>
        <v>0</v>
      </c>
      <c r="J1157" s="0" t="n">
        <f aca="false">$C1157*VLOOKUP($B1157,FoodDB!$A$2:$I$1010,9,0)</f>
        <v>0</v>
      </c>
    </row>
    <row r="1158" customFormat="false" ht="15" hidden="false" customHeight="false" outlineLevel="0" collapsed="false">
      <c r="B1158" s="96" t="s">
        <v>107</v>
      </c>
      <c r="C1158" s="97" t="n">
        <v>0</v>
      </c>
      <c r="D1158" s="0" t="n">
        <f aca="false">$C1158*VLOOKUP($B1158,FoodDB!$A$2:$I$1010,3,0)</f>
        <v>0</v>
      </c>
      <c r="E1158" s="0" t="n">
        <f aca="false">$C1158*VLOOKUP($B1158,FoodDB!$A$2:$I$1010,4,0)</f>
        <v>0</v>
      </c>
      <c r="F1158" s="0" t="n">
        <f aca="false">$C1158*VLOOKUP($B1158,FoodDB!$A$2:$I$1010,5,0)</f>
        <v>0</v>
      </c>
      <c r="G1158" s="0" t="n">
        <f aca="false">$C1158*VLOOKUP($B1158,FoodDB!$A$2:$I$1010,6,0)</f>
        <v>0</v>
      </c>
      <c r="H1158" s="0" t="n">
        <f aca="false">$C1158*VLOOKUP($B1158,FoodDB!$A$2:$I$1010,7,0)</f>
        <v>0</v>
      </c>
      <c r="I1158" s="0" t="n">
        <f aca="false">$C1158*VLOOKUP($B1158,FoodDB!$A$2:$I$1010,8,0)</f>
        <v>0</v>
      </c>
      <c r="J1158" s="0" t="n">
        <f aca="false">$C1158*VLOOKUP($B1158,FoodDB!$A$2:$I$1010,9,0)</f>
        <v>0</v>
      </c>
    </row>
    <row r="1159" customFormat="false" ht="15" hidden="false" customHeight="false" outlineLevel="0" collapsed="false">
      <c r="A1159" s="0" t="s">
        <v>97</v>
      </c>
      <c r="G1159" s="0" t="n">
        <f aca="false">SUM(G1152:G1158)</f>
        <v>0</v>
      </c>
      <c r="H1159" s="0" t="n">
        <f aca="false">SUM(H1152:H1158)</f>
        <v>0</v>
      </c>
      <c r="I1159" s="0" t="n">
        <f aca="false">SUM(I1152:I1158)</f>
        <v>0</v>
      </c>
      <c r="J1159" s="0" t="n">
        <f aca="false">SUM(G1159:I1159)</f>
        <v>0</v>
      </c>
    </row>
    <row r="1160" customFormat="false" ht="15" hidden="false" customHeight="false" outlineLevel="0" collapsed="false">
      <c r="A1160" s="0" t="s">
        <v>101</v>
      </c>
      <c r="B1160" s="0" t="s">
        <v>102</v>
      </c>
      <c r="E1160" s="100"/>
      <c r="F1160" s="100"/>
      <c r="G1160" s="100" t="n">
        <f aca="false">VLOOKUP($A1152,LossChart!$A$3:$AB$105,14,0)</f>
        <v>867.000619859664</v>
      </c>
      <c r="H1160" s="100" t="n">
        <f aca="false">VLOOKUP($A1152,LossChart!$A$3:$AB$105,15,0)</f>
        <v>116</v>
      </c>
      <c r="I1160" s="100" t="n">
        <f aca="false">VLOOKUP($A1152,LossChart!$A$3:$AB$105,16,0)</f>
        <v>482.474652711422</v>
      </c>
      <c r="J1160" s="100" t="n">
        <f aca="false">VLOOKUP($A1152,LossChart!$A$3:$AB$105,17,0)</f>
        <v>1465.47527257109</v>
      </c>
      <c r="K1160" s="100"/>
    </row>
    <row r="1161" customFormat="false" ht="15" hidden="false" customHeight="false" outlineLevel="0" collapsed="false">
      <c r="A1161" s="0" t="s">
        <v>103</v>
      </c>
      <c r="G1161" s="0" t="n">
        <f aca="false">G1160-G1159</f>
        <v>867.000619859664</v>
      </c>
      <c r="H1161" s="0" t="n">
        <f aca="false">H1160-H1159</f>
        <v>116</v>
      </c>
      <c r="I1161" s="0" t="n">
        <f aca="false">I1160-I1159</f>
        <v>482.474652711422</v>
      </c>
      <c r="J1161" s="0" t="n">
        <f aca="false">J1160-J1159</f>
        <v>1465.47527257109</v>
      </c>
    </row>
    <row r="1163" customFormat="false" ht="60" hidden="false" customHeight="false" outlineLevel="0" collapsed="false">
      <c r="A1163" s="21" t="s">
        <v>63</v>
      </c>
      <c r="B1163" s="21" t="s">
        <v>92</v>
      </c>
      <c r="C1163" s="21" t="s">
        <v>93</v>
      </c>
      <c r="D1163" s="94" t="str">
        <f aca="false">FoodDB!$C$1</f>
        <v>Fat
(g)</v>
      </c>
      <c r="E1163" s="94" t="str">
        <f aca="false">FoodDB!$D$1</f>
        <v>Carbs
(g)</v>
      </c>
      <c r="F1163" s="94" t="str">
        <f aca="false">FoodDB!$E$1</f>
        <v>Protein
(g)</v>
      </c>
      <c r="G1163" s="94" t="str">
        <f aca="false">FoodDB!$F$1</f>
        <v>Fat
(Cal)</v>
      </c>
      <c r="H1163" s="94" t="str">
        <f aca="false">FoodDB!$G$1</f>
        <v>Carb
(Cal)</v>
      </c>
      <c r="I1163" s="94" t="str">
        <f aca="false">FoodDB!$H$1</f>
        <v>Protein
(Cal)</v>
      </c>
      <c r="J1163" s="94" t="str">
        <f aca="false">FoodDB!$I$1</f>
        <v>Total
Calories</v>
      </c>
      <c r="K1163" s="94"/>
      <c r="L1163" s="94" t="s">
        <v>109</v>
      </c>
      <c r="M1163" s="94" t="s">
        <v>110</v>
      </c>
      <c r="N1163" s="94" t="s">
        <v>111</v>
      </c>
      <c r="O1163" s="94" t="s">
        <v>112</v>
      </c>
      <c r="P1163" s="94" t="s">
        <v>117</v>
      </c>
      <c r="Q1163" s="94" t="s">
        <v>118</v>
      </c>
      <c r="R1163" s="94" t="s">
        <v>119</v>
      </c>
      <c r="S1163" s="94" t="s">
        <v>120</v>
      </c>
    </row>
    <row r="1164" customFormat="false" ht="15" hidden="false" customHeight="false" outlineLevel="0" collapsed="false">
      <c r="A1164" s="95" t="n">
        <f aca="false">A1152+1</f>
        <v>43091</v>
      </c>
      <c r="B1164" s="96" t="s">
        <v>107</v>
      </c>
      <c r="C1164" s="97" t="n">
        <v>0</v>
      </c>
      <c r="D1164" s="0" t="n">
        <f aca="false">$C1164*VLOOKUP($B1164,FoodDB!$A$2:$I$1010,3,0)</f>
        <v>0</v>
      </c>
      <c r="E1164" s="0" t="n">
        <f aca="false">$C1164*VLOOKUP($B1164,FoodDB!$A$2:$I$1010,4,0)</f>
        <v>0</v>
      </c>
      <c r="F1164" s="0" t="n">
        <f aca="false">$C1164*VLOOKUP($B1164,FoodDB!$A$2:$I$1010,5,0)</f>
        <v>0</v>
      </c>
      <c r="G1164" s="0" t="n">
        <f aca="false">$C1164*VLOOKUP($B1164,FoodDB!$A$2:$I$1010,6,0)</f>
        <v>0</v>
      </c>
      <c r="H1164" s="0" t="n">
        <f aca="false">$C1164*VLOOKUP($B1164,FoodDB!$A$2:$I$1010,7,0)</f>
        <v>0</v>
      </c>
      <c r="I1164" s="0" t="n">
        <f aca="false">$C1164*VLOOKUP($B1164,FoodDB!$A$2:$I$1010,8,0)</f>
        <v>0</v>
      </c>
      <c r="J1164" s="0" t="n">
        <f aca="false">$C1164*VLOOKUP($B1164,FoodDB!$A$2:$I$1010,9,0)</f>
        <v>0</v>
      </c>
      <c r="L1164" s="0" t="n">
        <f aca="false">SUM(G1164:G1170)</f>
        <v>0</v>
      </c>
      <c r="M1164" s="0" t="n">
        <f aca="false">SUM(H1164:H1170)</f>
        <v>0</v>
      </c>
      <c r="N1164" s="0" t="n">
        <f aca="false">SUM(I1164:I1170)</f>
        <v>0</v>
      </c>
      <c r="O1164" s="0" t="n">
        <f aca="false">SUM(L1164:N1164)</f>
        <v>0</v>
      </c>
      <c r="P1164" s="100" t="n">
        <f aca="false">VLOOKUP($A1164,LossChart!$A$3:$AB$105,14,0)-L1164</f>
        <v>870.637342387976</v>
      </c>
      <c r="Q1164" s="100" t="n">
        <f aca="false">VLOOKUP($A1164,LossChart!$A$3:$AB$105,15,0)-M1164</f>
        <v>116</v>
      </c>
      <c r="R1164" s="100" t="n">
        <f aca="false">VLOOKUP($A1164,LossChart!$A$3:$AB$105,16,0)-N1164</f>
        <v>482.474652711422</v>
      </c>
      <c r="S1164" s="100" t="n">
        <f aca="false">VLOOKUP($A1164,LossChart!$A$3:$AB$105,17,0)-O1164</f>
        <v>1469.1119950994</v>
      </c>
    </row>
    <row r="1165" customFormat="false" ht="15" hidden="false" customHeight="false" outlineLevel="0" collapsed="false">
      <c r="B1165" s="96" t="s">
        <v>107</v>
      </c>
      <c r="C1165" s="97" t="n">
        <v>0</v>
      </c>
      <c r="D1165" s="0" t="n">
        <f aca="false">$C1165*VLOOKUP($B1165,FoodDB!$A$2:$I$1010,3,0)</f>
        <v>0</v>
      </c>
      <c r="E1165" s="0" t="n">
        <f aca="false">$C1165*VLOOKUP($B1165,FoodDB!$A$2:$I$1010,4,0)</f>
        <v>0</v>
      </c>
      <c r="F1165" s="0" t="n">
        <f aca="false">$C1165*VLOOKUP($B1165,FoodDB!$A$2:$I$1010,5,0)</f>
        <v>0</v>
      </c>
      <c r="G1165" s="0" t="n">
        <f aca="false">$C1165*VLOOKUP($B1165,FoodDB!$A$2:$I$1010,6,0)</f>
        <v>0</v>
      </c>
      <c r="H1165" s="0" t="n">
        <f aca="false">$C1165*VLOOKUP($B1165,FoodDB!$A$2:$I$1010,7,0)</f>
        <v>0</v>
      </c>
      <c r="I1165" s="0" t="n">
        <f aca="false">$C1165*VLOOKUP($B1165,FoodDB!$A$2:$I$1010,8,0)</f>
        <v>0</v>
      </c>
      <c r="J1165" s="0" t="n">
        <f aca="false">$C1165*VLOOKUP($B1165,FoodDB!$A$2:$I$1010,9,0)</f>
        <v>0</v>
      </c>
    </row>
    <row r="1166" customFormat="false" ht="15" hidden="false" customHeight="false" outlineLevel="0" collapsed="false">
      <c r="B1166" s="96" t="s">
        <v>107</v>
      </c>
      <c r="C1166" s="97" t="n">
        <v>0</v>
      </c>
      <c r="D1166" s="0" t="n">
        <f aca="false">$C1166*VLOOKUP($B1166,FoodDB!$A$2:$I$1010,3,0)</f>
        <v>0</v>
      </c>
      <c r="E1166" s="0" t="n">
        <f aca="false">$C1166*VLOOKUP($B1166,FoodDB!$A$2:$I$1010,4,0)</f>
        <v>0</v>
      </c>
      <c r="F1166" s="0" t="n">
        <f aca="false">$C1166*VLOOKUP($B1166,FoodDB!$A$2:$I$1010,5,0)</f>
        <v>0</v>
      </c>
      <c r="G1166" s="0" t="n">
        <f aca="false">$C1166*VLOOKUP($B1166,FoodDB!$A$2:$I$1010,6,0)</f>
        <v>0</v>
      </c>
      <c r="H1166" s="0" t="n">
        <f aca="false">$C1166*VLOOKUP($B1166,FoodDB!$A$2:$I$1010,7,0)</f>
        <v>0</v>
      </c>
      <c r="I1166" s="0" t="n">
        <f aca="false">$C1166*VLOOKUP($B1166,FoodDB!$A$2:$I$1010,8,0)</f>
        <v>0</v>
      </c>
      <c r="J1166" s="0" t="n">
        <f aca="false">$C1166*VLOOKUP($B1166,FoodDB!$A$2:$I$1010,9,0)</f>
        <v>0</v>
      </c>
    </row>
    <row r="1167" customFormat="false" ht="15" hidden="false" customHeight="false" outlineLevel="0" collapsed="false">
      <c r="B1167" s="96" t="s">
        <v>107</v>
      </c>
      <c r="C1167" s="97" t="n">
        <v>0</v>
      </c>
      <c r="D1167" s="0" t="n">
        <f aca="false">$C1167*VLOOKUP($B1167,FoodDB!$A$2:$I$1010,3,0)</f>
        <v>0</v>
      </c>
      <c r="E1167" s="0" t="n">
        <f aca="false">$C1167*VLOOKUP($B1167,FoodDB!$A$2:$I$1010,4,0)</f>
        <v>0</v>
      </c>
      <c r="F1167" s="0" t="n">
        <f aca="false">$C1167*VLOOKUP($B1167,FoodDB!$A$2:$I$1010,5,0)</f>
        <v>0</v>
      </c>
      <c r="G1167" s="0" t="n">
        <f aca="false">$C1167*VLOOKUP($B1167,FoodDB!$A$2:$I$1010,6,0)</f>
        <v>0</v>
      </c>
      <c r="H1167" s="0" t="n">
        <f aca="false">$C1167*VLOOKUP($B1167,FoodDB!$A$2:$I$1010,7,0)</f>
        <v>0</v>
      </c>
      <c r="I1167" s="0" t="n">
        <f aca="false">$C1167*VLOOKUP($B1167,FoodDB!$A$2:$I$1010,8,0)</f>
        <v>0</v>
      </c>
      <c r="J1167" s="0" t="n">
        <f aca="false">$C1167*VLOOKUP($B1167,FoodDB!$A$2:$I$1010,9,0)</f>
        <v>0</v>
      </c>
    </row>
    <row r="1168" customFormat="false" ht="15" hidden="false" customHeight="false" outlineLevel="0" collapsed="false">
      <c r="B1168" s="96" t="s">
        <v>107</v>
      </c>
      <c r="C1168" s="97" t="n">
        <v>0</v>
      </c>
      <c r="D1168" s="0" t="n">
        <f aca="false">$C1168*VLOOKUP($B1168,FoodDB!$A$2:$I$1010,3,0)</f>
        <v>0</v>
      </c>
      <c r="E1168" s="0" t="n">
        <f aca="false">$C1168*VLOOKUP($B1168,FoodDB!$A$2:$I$1010,4,0)</f>
        <v>0</v>
      </c>
      <c r="F1168" s="0" t="n">
        <f aca="false">$C1168*VLOOKUP($B1168,FoodDB!$A$2:$I$1010,5,0)</f>
        <v>0</v>
      </c>
      <c r="G1168" s="0" t="n">
        <f aca="false">$C1168*VLOOKUP($B1168,FoodDB!$A$2:$I$1010,6,0)</f>
        <v>0</v>
      </c>
      <c r="H1168" s="0" t="n">
        <f aca="false">$C1168*VLOOKUP($B1168,FoodDB!$A$2:$I$1010,7,0)</f>
        <v>0</v>
      </c>
      <c r="I1168" s="0" t="n">
        <f aca="false">$C1168*VLOOKUP($B1168,FoodDB!$A$2:$I$1010,8,0)</f>
        <v>0</v>
      </c>
      <c r="J1168" s="0" t="n">
        <f aca="false">$C1168*VLOOKUP($B1168,FoodDB!$A$2:$I$1010,9,0)</f>
        <v>0</v>
      </c>
    </row>
    <row r="1169" customFormat="false" ht="15" hidden="false" customHeight="false" outlineLevel="0" collapsed="false">
      <c r="B1169" s="96" t="s">
        <v>107</v>
      </c>
      <c r="C1169" s="97" t="n">
        <v>0</v>
      </c>
      <c r="D1169" s="0" t="n">
        <f aca="false">$C1169*VLOOKUP($B1169,FoodDB!$A$2:$I$1010,3,0)</f>
        <v>0</v>
      </c>
      <c r="E1169" s="0" t="n">
        <f aca="false">$C1169*VLOOKUP($B1169,FoodDB!$A$2:$I$1010,4,0)</f>
        <v>0</v>
      </c>
      <c r="F1169" s="0" t="n">
        <f aca="false">$C1169*VLOOKUP($B1169,FoodDB!$A$2:$I$1010,5,0)</f>
        <v>0</v>
      </c>
      <c r="G1169" s="0" t="n">
        <f aca="false">$C1169*VLOOKUP($B1169,FoodDB!$A$2:$I$1010,6,0)</f>
        <v>0</v>
      </c>
      <c r="H1169" s="0" t="n">
        <f aca="false">$C1169*VLOOKUP($B1169,FoodDB!$A$2:$I$1010,7,0)</f>
        <v>0</v>
      </c>
      <c r="I1169" s="0" t="n">
        <f aca="false">$C1169*VLOOKUP($B1169,FoodDB!$A$2:$I$1010,8,0)</f>
        <v>0</v>
      </c>
      <c r="J1169" s="0" t="n">
        <f aca="false">$C1169*VLOOKUP($B1169,FoodDB!$A$2:$I$1010,9,0)</f>
        <v>0</v>
      </c>
    </row>
    <row r="1170" customFormat="false" ht="15" hidden="false" customHeight="false" outlineLevel="0" collapsed="false">
      <c r="B1170" s="96" t="s">
        <v>107</v>
      </c>
      <c r="C1170" s="97" t="n">
        <v>0</v>
      </c>
      <c r="D1170" s="0" t="n">
        <f aca="false">$C1170*VLOOKUP($B1170,FoodDB!$A$2:$I$1010,3,0)</f>
        <v>0</v>
      </c>
      <c r="E1170" s="0" t="n">
        <f aca="false">$C1170*VLOOKUP($B1170,FoodDB!$A$2:$I$1010,4,0)</f>
        <v>0</v>
      </c>
      <c r="F1170" s="0" t="n">
        <f aca="false">$C1170*VLOOKUP($B1170,FoodDB!$A$2:$I$1010,5,0)</f>
        <v>0</v>
      </c>
      <c r="G1170" s="0" t="n">
        <f aca="false">$C1170*VLOOKUP($B1170,FoodDB!$A$2:$I$1010,6,0)</f>
        <v>0</v>
      </c>
      <c r="H1170" s="0" t="n">
        <f aca="false">$C1170*VLOOKUP($B1170,FoodDB!$A$2:$I$1010,7,0)</f>
        <v>0</v>
      </c>
      <c r="I1170" s="0" t="n">
        <f aca="false">$C1170*VLOOKUP($B1170,FoodDB!$A$2:$I$1010,8,0)</f>
        <v>0</v>
      </c>
      <c r="J1170" s="0" t="n">
        <f aca="false">$C1170*VLOOKUP($B1170,FoodDB!$A$2:$I$1010,9,0)</f>
        <v>0</v>
      </c>
    </row>
    <row r="1171" customFormat="false" ht="15" hidden="false" customHeight="false" outlineLevel="0" collapsed="false">
      <c r="A1171" s="0" t="s">
        <v>97</v>
      </c>
      <c r="G1171" s="0" t="n">
        <f aca="false">SUM(G1164:G1170)</f>
        <v>0</v>
      </c>
      <c r="H1171" s="0" t="n">
        <f aca="false">SUM(H1164:H1170)</f>
        <v>0</v>
      </c>
      <c r="I1171" s="0" t="n">
        <f aca="false">SUM(I1164:I1170)</f>
        <v>0</v>
      </c>
      <c r="J1171" s="0" t="n">
        <f aca="false">SUM(G1171:I1171)</f>
        <v>0</v>
      </c>
    </row>
    <row r="1172" customFormat="false" ht="15" hidden="false" customHeight="false" outlineLevel="0" collapsed="false">
      <c r="A1172" s="0" t="s">
        <v>101</v>
      </c>
      <c r="B1172" s="0" t="s">
        <v>102</v>
      </c>
      <c r="E1172" s="100"/>
      <c r="F1172" s="100"/>
      <c r="G1172" s="100" t="n">
        <f aca="false">VLOOKUP($A1164,LossChart!$A$3:$AB$105,14,0)</f>
        <v>870.637342387976</v>
      </c>
      <c r="H1172" s="100" t="n">
        <f aca="false">VLOOKUP($A1164,LossChart!$A$3:$AB$105,15,0)</f>
        <v>116</v>
      </c>
      <c r="I1172" s="100" t="n">
        <f aca="false">VLOOKUP($A1164,LossChart!$A$3:$AB$105,16,0)</f>
        <v>482.474652711422</v>
      </c>
      <c r="J1172" s="100" t="n">
        <f aca="false">VLOOKUP($A1164,LossChart!$A$3:$AB$105,17,0)</f>
        <v>1469.1119950994</v>
      </c>
      <c r="K1172" s="100"/>
    </row>
    <row r="1173" customFormat="false" ht="15" hidden="false" customHeight="false" outlineLevel="0" collapsed="false">
      <c r="A1173" s="0" t="s">
        <v>103</v>
      </c>
      <c r="G1173" s="0" t="n">
        <f aca="false">G1172-G1171</f>
        <v>870.637342387976</v>
      </c>
      <c r="H1173" s="0" t="n">
        <f aca="false">H1172-H1171</f>
        <v>116</v>
      </c>
      <c r="I1173" s="0" t="n">
        <f aca="false">I1172-I1171</f>
        <v>482.474652711422</v>
      </c>
      <c r="J1173" s="0" t="n">
        <f aca="false">J1172-J1171</f>
        <v>1469.1119950994</v>
      </c>
    </row>
    <row r="1175" customFormat="false" ht="60" hidden="false" customHeight="false" outlineLevel="0" collapsed="false">
      <c r="A1175" s="21" t="s">
        <v>63</v>
      </c>
      <c r="B1175" s="21" t="s">
        <v>92</v>
      </c>
      <c r="C1175" s="21" t="s">
        <v>93</v>
      </c>
      <c r="D1175" s="94" t="str">
        <f aca="false">FoodDB!$C$1</f>
        <v>Fat
(g)</v>
      </c>
      <c r="E1175" s="94" t="str">
        <f aca="false">FoodDB!$D$1</f>
        <v>Carbs
(g)</v>
      </c>
      <c r="F1175" s="94" t="str">
        <f aca="false">FoodDB!$E$1</f>
        <v>Protein
(g)</v>
      </c>
      <c r="G1175" s="94" t="str">
        <f aca="false">FoodDB!$F$1</f>
        <v>Fat
(Cal)</v>
      </c>
      <c r="H1175" s="94" t="str">
        <f aca="false">FoodDB!$G$1</f>
        <v>Carb
(Cal)</v>
      </c>
      <c r="I1175" s="94" t="str">
        <f aca="false">FoodDB!$H$1</f>
        <v>Protein
(Cal)</v>
      </c>
      <c r="J1175" s="94" t="str">
        <f aca="false">FoodDB!$I$1</f>
        <v>Total
Calories</v>
      </c>
      <c r="K1175" s="94"/>
      <c r="L1175" s="94" t="s">
        <v>109</v>
      </c>
      <c r="M1175" s="94" t="s">
        <v>110</v>
      </c>
      <c r="N1175" s="94" t="s">
        <v>111</v>
      </c>
      <c r="O1175" s="94" t="s">
        <v>112</v>
      </c>
      <c r="P1175" s="94" t="s">
        <v>117</v>
      </c>
      <c r="Q1175" s="94" t="s">
        <v>118</v>
      </c>
      <c r="R1175" s="94" t="s">
        <v>119</v>
      </c>
      <c r="S1175" s="94" t="s">
        <v>120</v>
      </c>
    </row>
    <row r="1176" customFormat="false" ht="15" hidden="false" customHeight="false" outlineLevel="0" collapsed="false">
      <c r="A1176" s="95" t="n">
        <f aca="false">A1164+1</f>
        <v>43092</v>
      </c>
      <c r="B1176" s="96" t="s">
        <v>107</v>
      </c>
      <c r="C1176" s="97" t="n">
        <v>0</v>
      </c>
      <c r="D1176" s="0" t="n">
        <f aca="false">$C1176*VLOOKUP($B1176,FoodDB!$A$2:$I$1010,3,0)</f>
        <v>0</v>
      </c>
      <c r="E1176" s="0" t="n">
        <f aca="false">$C1176*VLOOKUP($B1176,FoodDB!$A$2:$I$1010,4,0)</f>
        <v>0</v>
      </c>
      <c r="F1176" s="0" t="n">
        <f aca="false">$C1176*VLOOKUP($B1176,FoodDB!$A$2:$I$1010,5,0)</f>
        <v>0</v>
      </c>
      <c r="G1176" s="0" t="n">
        <f aca="false">$C1176*VLOOKUP($B1176,FoodDB!$A$2:$I$1010,6,0)</f>
        <v>0</v>
      </c>
      <c r="H1176" s="0" t="n">
        <f aca="false">$C1176*VLOOKUP($B1176,FoodDB!$A$2:$I$1010,7,0)</f>
        <v>0</v>
      </c>
      <c r="I1176" s="0" t="n">
        <f aca="false">$C1176*VLOOKUP($B1176,FoodDB!$A$2:$I$1010,8,0)</f>
        <v>0</v>
      </c>
      <c r="J1176" s="0" t="n">
        <f aca="false">$C1176*VLOOKUP($B1176,FoodDB!$A$2:$I$1010,9,0)</f>
        <v>0</v>
      </c>
      <c r="L1176" s="0" t="n">
        <f aca="false">SUM(G1176:G1182)</f>
        <v>0</v>
      </c>
      <c r="M1176" s="0" t="n">
        <f aca="false">SUM(H1176:H1182)</f>
        <v>0</v>
      </c>
      <c r="N1176" s="0" t="n">
        <f aca="false">SUM(I1176:I1182)</f>
        <v>0</v>
      </c>
      <c r="O1176" s="0" t="n">
        <f aca="false">SUM(L1176:N1176)</f>
        <v>0</v>
      </c>
      <c r="P1176" s="100" t="n">
        <f aca="false">VLOOKUP($A1176,LossChart!$A$3:$AB$105,14,0)-L1176</f>
        <v>874.241853945322</v>
      </c>
      <c r="Q1176" s="100" t="n">
        <f aca="false">VLOOKUP($A1176,LossChart!$A$3:$AB$105,15,0)-M1176</f>
        <v>116</v>
      </c>
      <c r="R1176" s="100" t="n">
        <f aca="false">VLOOKUP($A1176,LossChart!$A$3:$AB$105,16,0)-N1176</f>
        <v>482.474652711422</v>
      </c>
      <c r="S1176" s="100" t="n">
        <f aca="false">VLOOKUP($A1176,LossChart!$A$3:$AB$105,17,0)-O1176</f>
        <v>1472.71650665674</v>
      </c>
    </row>
    <row r="1177" customFormat="false" ht="15" hidden="false" customHeight="false" outlineLevel="0" collapsed="false">
      <c r="B1177" s="96" t="s">
        <v>107</v>
      </c>
      <c r="C1177" s="97" t="n">
        <v>0</v>
      </c>
      <c r="D1177" s="0" t="n">
        <f aca="false">$C1177*VLOOKUP($B1177,FoodDB!$A$2:$I$1010,3,0)</f>
        <v>0</v>
      </c>
      <c r="E1177" s="0" t="n">
        <f aca="false">$C1177*VLOOKUP($B1177,FoodDB!$A$2:$I$1010,4,0)</f>
        <v>0</v>
      </c>
      <c r="F1177" s="0" t="n">
        <f aca="false">$C1177*VLOOKUP($B1177,FoodDB!$A$2:$I$1010,5,0)</f>
        <v>0</v>
      </c>
      <c r="G1177" s="0" t="n">
        <f aca="false">$C1177*VLOOKUP($B1177,FoodDB!$A$2:$I$1010,6,0)</f>
        <v>0</v>
      </c>
      <c r="H1177" s="0" t="n">
        <f aca="false">$C1177*VLOOKUP($B1177,FoodDB!$A$2:$I$1010,7,0)</f>
        <v>0</v>
      </c>
      <c r="I1177" s="0" t="n">
        <f aca="false">$C1177*VLOOKUP($B1177,FoodDB!$A$2:$I$1010,8,0)</f>
        <v>0</v>
      </c>
      <c r="J1177" s="0" t="n">
        <f aca="false">$C1177*VLOOKUP($B1177,FoodDB!$A$2:$I$1010,9,0)</f>
        <v>0</v>
      </c>
    </row>
    <row r="1178" customFormat="false" ht="15" hidden="false" customHeight="false" outlineLevel="0" collapsed="false">
      <c r="B1178" s="96" t="s">
        <v>107</v>
      </c>
      <c r="C1178" s="97" t="n">
        <v>0</v>
      </c>
      <c r="D1178" s="0" t="n">
        <f aca="false">$C1178*VLOOKUP($B1178,FoodDB!$A$2:$I$1010,3,0)</f>
        <v>0</v>
      </c>
      <c r="E1178" s="0" t="n">
        <f aca="false">$C1178*VLOOKUP($B1178,FoodDB!$A$2:$I$1010,4,0)</f>
        <v>0</v>
      </c>
      <c r="F1178" s="0" t="n">
        <f aca="false">$C1178*VLOOKUP($B1178,FoodDB!$A$2:$I$1010,5,0)</f>
        <v>0</v>
      </c>
      <c r="G1178" s="0" t="n">
        <f aca="false">$C1178*VLOOKUP($B1178,FoodDB!$A$2:$I$1010,6,0)</f>
        <v>0</v>
      </c>
      <c r="H1178" s="0" t="n">
        <f aca="false">$C1178*VLOOKUP($B1178,FoodDB!$A$2:$I$1010,7,0)</f>
        <v>0</v>
      </c>
      <c r="I1178" s="0" t="n">
        <f aca="false">$C1178*VLOOKUP($B1178,FoodDB!$A$2:$I$1010,8,0)</f>
        <v>0</v>
      </c>
      <c r="J1178" s="0" t="n">
        <f aca="false">$C1178*VLOOKUP($B1178,FoodDB!$A$2:$I$1010,9,0)</f>
        <v>0</v>
      </c>
    </row>
    <row r="1179" customFormat="false" ht="15" hidden="false" customHeight="false" outlineLevel="0" collapsed="false">
      <c r="B1179" s="96" t="s">
        <v>107</v>
      </c>
      <c r="C1179" s="97" t="n">
        <v>0</v>
      </c>
      <c r="D1179" s="0" t="n">
        <f aca="false">$C1179*VLOOKUP($B1179,FoodDB!$A$2:$I$1010,3,0)</f>
        <v>0</v>
      </c>
      <c r="E1179" s="0" t="n">
        <f aca="false">$C1179*VLOOKUP($B1179,FoodDB!$A$2:$I$1010,4,0)</f>
        <v>0</v>
      </c>
      <c r="F1179" s="0" t="n">
        <f aca="false">$C1179*VLOOKUP($B1179,FoodDB!$A$2:$I$1010,5,0)</f>
        <v>0</v>
      </c>
      <c r="G1179" s="0" t="n">
        <f aca="false">$C1179*VLOOKUP($B1179,FoodDB!$A$2:$I$1010,6,0)</f>
        <v>0</v>
      </c>
      <c r="H1179" s="0" t="n">
        <f aca="false">$C1179*VLOOKUP($B1179,FoodDB!$A$2:$I$1010,7,0)</f>
        <v>0</v>
      </c>
      <c r="I1179" s="0" t="n">
        <f aca="false">$C1179*VLOOKUP($B1179,FoodDB!$A$2:$I$1010,8,0)</f>
        <v>0</v>
      </c>
      <c r="J1179" s="0" t="n">
        <f aca="false">$C1179*VLOOKUP($B1179,FoodDB!$A$2:$I$1010,9,0)</f>
        <v>0</v>
      </c>
    </row>
    <row r="1180" customFormat="false" ht="15" hidden="false" customHeight="false" outlineLevel="0" collapsed="false">
      <c r="B1180" s="96" t="s">
        <v>107</v>
      </c>
      <c r="C1180" s="97" t="n">
        <v>0</v>
      </c>
      <c r="D1180" s="0" t="n">
        <f aca="false">$C1180*VLOOKUP($B1180,FoodDB!$A$2:$I$1010,3,0)</f>
        <v>0</v>
      </c>
      <c r="E1180" s="0" t="n">
        <f aca="false">$C1180*VLOOKUP($B1180,FoodDB!$A$2:$I$1010,4,0)</f>
        <v>0</v>
      </c>
      <c r="F1180" s="0" t="n">
        <f aca="false">$C1180*VLOOKUP($B1180,FoodDB!$A$2:$I$1010,5,0)</f>
        <v>0</v>
      </c>
      <c r="G1180" s="0" t="n">
        <f aca="false">$C1180*VLOOKUP($B1180,FoodDB!$A$2:$I$1010,6,0)</f>
        <v>0</v>
      </c>
      <c r="H1180" s="0" t="n">
        <f aca="false">$C1180*VLOOKUP($B1180,FoodDB!$A$2:$I$1010,7,0)</f>
        <v>0</v>
      </c>
      <c r="I1180" s="0" t="n">
        <f aca="false">$C1180*VLOOKUP($B1180,FoodDB!$A$2:$I$1010,8,0)</f>
        <v>0</v>
      </c>
      <c r="J1180" s="0" t="n">
        <f aca="false">$C1180*VLOOKUP($B1180,FoodDB!$A$2:$I$1010,9,0)</f>
        <v>0</v>
      </c>
    </row>
    <row r="1181" customFormat="false" ht="15" hidden="false" customHeight="false" outlineLevel="0" collapsed="false">
      <c r="B1181" s="96" t="s">
        <v>107</v>
      </c>
      <c r="C1181" s="97" t="n">
        <v>0</v>
      </c>
      <c r="D1181" s="0" t="n">
        <f aca="false">$C1181*VLOOKUP($B1181,FoodDB!$A$2:$I$1010,3,0)</f>
        <v>0</v>
      </c>
      <c r="E1181" s="0" t="n">
        <f aca="false">$C1181*VLOOKUP($B1181,FoodDB!$A$2:$I$1010,4,0)</f>
        <v>0</v>
      </c>
      <c r="F1181" s="0" t="n">
        <f aca="false">$C1181*VLOOKUP($B1181,FoodDB!$A$2:$I$1010,5,0)</f>
        <v>0</v>
      </c>
      <c r="G1181" s="0" t="n">
        <f aca="false">$C1181*VLOOKUP($B1181,FoodDB!$A$2:$I$1010,6,0)</f>
        <v>0</v>
      </c>
      <c r="H1181" s="0" t="n">
        <f aca="false">$C1181*VLOOKUP($B1181,FoodDB!$A$2:$I$1010,7,0)</f>
        <v>0</v>
      </c>
      <c r="I1181" s="0" t="n">
        <f aca="false">$C1181*VLOOKUP($B1181,FoodDB!$A$2:$I$1010,8,0)</f>
        <v>0</v>
      </c>
      <c r="J1181" s="0" t="n">
        <f aca="false">$C1181*VLOOKUP($B1181,FoodDB!$A$2:$I$1010,9,0)</f>
        <v>0</v>
      </c>
    </row>
    <row r="1182" customFormat="false" ht="15" hidden="false" customHeight="false" outlineLevel="0" collapsed="false">
      <c r="B1182" s="96" t="s">
        <v>107</v>
      </c>
      <c r="C1182" s="97" t="n">
        <v>0</v>
      </c>
      <c r="D1182" s="0" t="n">
        <f aca="false">$C1182*VLOOKUP($B1182,FoodDB!$A$2:$I$1010,3,0)</f>
        <v>0</v>
      </c>
      <c r="E1182" s="0" t="n">
        <f aca="false">$C1182*VLOOKUP($B1182,FoodDB!$A$2:$I$1010,4,0)</f>
        <v>0</v>
      </c>
      <c r="F1182" s="0" t="n">
        <f aca="false">$C1182*VLOOKUP($B1182,FoodDB!$A$2:$I$1010,5,0)</f>
        <v>0</v>
      </c>
      <c r="G1182" s="0" t="n">
        <f aca="false">$C1182*VLOOKUP($B1182,FoodDB!$A$2:$I$1010,6,0)</f>
        <v>0</v>
      </c>
      <c r="H1182" s="0" t="n">
        <f aca="false">$C1182*VLOOKUP($B1182,FoodDB!$A$2:$I$1010,7,0)</f>
        <v>0</v>
      </c>
      <c r="I1182" s="0" t="n">
        <f aca="false">$C1182*VLOOKUP($B1182,FoodDB!$A$2:$I$1010,8,0)</f>
        <v>0</v>
      </c>
      <c r="J1182" s="0" t="n">
        <f aca="false">$C1182*VLOOKUP($B1182,FoodDB!$A$2:$I$1010,9,0)</f>
        <v>0</v>
      </c>
    </row>
    <row r="1183" customFormat="false" ht="15" hidden="false" customHeight="false" outlineLevel="0" collapsed="false">
      <c r="A1183" s="0" t="s">
        <v>97</v>
      </c>
      <c r="G1183" s="0" t="n">
        <f aca="false">SUM(G1176:G1182)</f>
        <v>0</v>
      </c>
      <c r="H1183" s="0" t="n">
        <f aca="false">SUM(H1176:H1182)</f>
        <v>0</v>
      </c>
      <c r="I1183" s="0" t="n">
        <f aca="false">SUM(I1176:I1182)</f>
        <v>0</v>
      </c>
      <c r="J1183" s="0" t="n">
        <f aca="false">SUM(G1183:I1183)</f>
        <v>0</v>
      </c>
    </row>
    <row r="1184" customFormat="false" ht="15" hidden="false" customHeight="false" outlineLevel="0" collapsed="false">
      <c r="A1184" s="0" t="s">
        <v>101</v>
      </c>
      <c r="B1184" s="0" t="s">
        <v>102</v>
      </c>
      <c r="E1184" s="100"/>
      <c r="F1184" s="100"/>
      <c r="G1184" s="100" t="n">
        <f aca="false">VLOOKUP($A1176,LossChart!$A$3:$AB$105,14,0)</f>
        <v>874.241853945322</v>
      </c>
      <c r="H1184" s="100" t="n">
        <f aca="false">VLOOKUP($A1176,LossChart!$A$3:$AB$105,15,0)</f>
        <v>116</v>
      </c>
      <c r="I1184" s="100" t="n">
        <f aca="false">VLOOKUP($A1176,LossChart!$A$3:$AB$105,16,0)</f>
        <v>482.474652711422</v>
      </c>
      <c r="J1184" s="100" t="n">
        <f aca="false">VLOOKUP($A1176,LossChart!$A$3:$AB$105,17,0)</f>
        <v>1472.71650665674</v>
      </c>
      <c r="K1184" s="100"/>
    </row>
    <row r="1185" customFormat="false" ht="15" hidden="false" customHeight="false" outlineLevel="0" collapsed="false">
      <c r="A1185" s="0" t="s">
        <v>103</v>
      </c>
      <c r="G1185" s="0" t="n">
        <f aca="false">G1184-G1183</f>
        <v>874.241853945322</v>
      </c>
      <c r="H1185" s="0" t="n">
        <f aca="false">H1184-H1183</f>
        <v>116</v>
      </c>
      <c r="I1185" s="0" t="n">
        <f aca="false">I1184-I1183</f>
        <v>482.474652711422</v>
      </c>
      <c r="J1185" s="0" t="n">
        <f aca="false">J1184-J1183</f>
        <v>1472.71650665674</v>
      </c>
    </row>
    <row r="1187" customFormat="false" ht="60" hidden="false" customHeight="false" outlineLevel="0" collapsed="false">
      <c r="A1187" s="21" t="s">
        <v>63</v>
      </c>
      <c r="B1187" s="21" t="s">
        <v>92</v>
      </c>
      <c r="C1187" s="21" t="s">
        <v>93</v>
      </c>
      <c r="D1187" s="94" t="str">
        <f aca="false">FoodDB!$C$1</f>
        <v>Fat
(g)</v>
      </c>
      <c r="E1187" s="94" t="str">
        <f aca="false">FoodDB!$D$1</f>
        <v>Carbs
(g)</v>
      </c>
      <c r="F1187" s="94" t="str">
        <f aca="false">FoodDB!$E$1</f>
        <v>Protein
(g)</v>
      </c>
      <c r="G1187" s="94" t="str">
        <f aca="false">FoodDB!$F$1</f>
        <v>Fat
(Cal)</v>
      </c>
      <c r="H1187" s="94" t="str">
        <f aca="false">FoodDB!$G$1</f>
        <v>Carb
(Cal)</v>
      </c>
      <c r="I1187" s="94" t="str">
        <f aca="false">FoodDB!$H$1</f>
        <v>Protein
(Cal)</v>
      </c>
      <c r="J1187" s="94" t="str">
        <f aca="false">FoodDB!$I$1</f>
        <v>Total
Calories</v>
      </c>
      <c r="K1187" s="94"/>
      <c r="L1187" s="94" t="s">
        <v>109</v>
      </c>
      <c r="M1187" s="94" t="s">
        <v>110</v>
      </c>
      <c r="N1187" s="94" t="s">
        <v>111</v>
      </c>
      <c r="O1187" s="94" t="s">
        <v>112</v>
      </c>
      <c r="P1187" s="94" t="s">
        <v>117</v>
      </c>
      <c r="Q1187" s="94" t="s">
        <v>118</v>
      </c>
      <c r="R1187" s="94" t="s">
        <v>119</v>
      </c>
      <c r="S1187" s="94" t="s">
        <v>120</v>
      </c>
    </row>
    <row r="1188" customFormat="false" ht="15" hidden="false" customHeight="false" outlineLevel="0" collapsed="false">
      <c r="A1188" s="95" t="n">
        <f aca="false">A1176+1</f>
        <v>43093</v>
      </c>
      <c r="B1188" s="96" t="s">
        <v>107</v>
      </c>
      <c r="C1188" s="97" t="n">
        <v>0</v>
      </c>
      <c r="D1188" s="0" t="n">
        <f aca="false">$C1188*VLOOKUP($B1188,FoodDB!$A$2:$I$1010,3,0)</f>
        <v>0</v>
      </c>
      <c r="E1188" s="0" t="n">
        <f aca="false">$C1188*VLOOKUP($B1188,FoodDB!$A$2:$I$1010,4,0)</f>
        <v>0</v>
      </c>
      <c r="F1188" s="0" t="n">
        <f aca="false">$C1188*VLOOKUP($B1188,FoodDB!$A$2:$I$1010,5,0)</f>
        <v>0</v>
      </c>
      <c r="G1188" s="0" t="n">
        <f aca="false">$C1188*VLOOKUP($B1188,FoodDB!$A$2:$I$1010,6,0)</f>
        <v>0</v>
      </c>
      <c r="H1188" s="0" t="n">
        <f aca="false">$C1188*VLOOKUP($B1188,FoodDB!$A$2:$I$1010,7,0)</f>
        <v>0</v>
      </c>
      <c r="I1188" s="0" t="n">
        <f aca="false">$C1188*VLOOKUP($B1188,FoodDB!$A$2:$I$1010,8,0)</f>
        <v>0</v>
      </c>
      <c r="J1188" s="0" t="n">
        <f aca="false">$C1188*VLOOKUP($B1188,FoodDB!$A$2:$I$1010,9,0)</f>
        <v>0</v>
      </c>
      <c r="L1188" s="0" t="n">
        <f aca="false">SUM(G1188:G1194)</f>
        <v>0</v>
      </c>
      <c r="M1188" s="0" t="n">
        <f aca="false">SUM(H1188:H1194)</f>
        <v>0</v>
      </c>
      <c r="N1188" s="0" t="n">
        <f aca="false">SUM(I1188:I1194)</f>
        <v>0</v>
      </c>
      <c r="O1188" s="0" t="n">
        <f aca="false">SUM(L1188:N1188)</f>
        <v>0</v>
      </c>
      <c r="P1188" s="100" t="n">
        <f aca="false">VLOOKUP($A1188,LossChart!$A$3:$AB$105,14,0)-L1188</f>
        <v>877.814439828875</v>
      </c>
      <c r="Q1188" s="100" t="n">
        <f aca="false">VLOOKUP($A1188,LossChart!$A$3:$AB$105,15,0)-M1188</f>
        <v>116</v>
      </c>
      <c r="R1188" s="100" t="n">
        <f aca="false">VLOOKUP($A1188,LossChart!$A$3:$AB$105,16,0)-N1188</f>
        <v>482.474652711422</v>
      </c>
      <c r="S1188" s="100" t="n">
        <f aca="false">VLOOKUP($A1188,LossChart!$A$3:$AB$105,17,0)-O1188</f>
        <v>1476.2890925403</v>
      </c>
    </row>
    <row r="1189" customFormat="false" ht="15" hidden="false" customHeight="false" outlineLevel="0" collapsed="false">
      <c r="B1189" s="96" t="s">
        <v>107</v>
      </c>
      <c r="C1189" s="97" t="n">
        <v>0</v>
      </c>
      <c r="D1189" s="0" t="n">
        <f aca="false">$C1189*VLOOKUP($B1189,FoodDB!$A$2:$I$1010,3,0)</f>
        <v>0</v>
      </c>
      <c r="E1189" s="0" t="n">
        <f aca="false">$C1189*VLOOKUP($B1189,FoodDB!$A$2:$I$1010,4,0)</f>
        <v>0</v>
      </c>
      <c r="F1189" s="0" t="n">
        <f aca="false">$C1189*VLOOKUP($B1189,FoodDB!$A$2:$I$1010,5,0)</f>
        <v>0</v>
      </c>
      <c r="G1189" s="0" t="n">
        <f aca="false">$C1189*VLOOKUP($B1189,FoodDB!$A$2:$I$1010,6,0)</f>
        <v>0</v>
      </c>
      <c r="H1189" s="0" t="n">
        <f aca="false">$C1189*VLOOKUP($B1189,FoodDB!$A$2:$I$1010,7,0)</f>
        <v>0</v>
      </c>
      <c r="I1189" s="0" t="n">
        <f aca="false">$C1189*VLOOKUP($B1189,FoodDB!$A$2:$I$1010,8,0)</f>
        <v>0</v>
      </c>
      <c r="J1189" s="0" t="n">
        <f aca="false">$C1189*VLOOKUP($B1189,FoodDB!$A$2:$I$1010,9,0)</f>
        <v>0</v>
      </c>
    </row>
    <row r="1190" customFormat="false" ht="15" hidden="false" customHeight="false" outlineLevel="0" collapsed="false">
      <c r="B1190" s="96" t="s">
        <v>107</v>
      </c>
      <c r="C1190" s="97" t="n">
        <v>0</v>
      </c>
      <c r="D1190" s="0" t="n">
        <f aca="false">$C1190*VLOOKUP($B1190,FoodDB!$A$2:$I$1010,3,0)</f>
        <v>0</v>
      </c>
      <c r="E1190" s="0" t="n">
        <f aca="false">$C1190*VLOOKUP($B1190,FoodDB!$A$2:$I$1010,4,0)</f>
        <v>0</v>
      </c>
      <c r="F1190" s="0" t="n">
        <f aca="false">$C1190*VLOOKUP($B1190,FoodDB!$A$2:$I$1010,5,0)</f>
        <v>0</v>
      </c>
      <c r="G1190" s="0" t="n">
        <f aca="false">$C1190*VLOOKUP($B1190,FoodDB!$A$2:$I$1010,6,0)</f>
        <v>0</v>
      </c>
      <c r="H1190" s="0" t="n">
        <f aca="false">$C1190*VLOOKUP($B1190,FoodDB!$A$2:$I$1010,7,0)</f>
        <v>0</v>
      </c>
      <c r="I1190" s="0" t="n">
        <f aca="false">$C1190*VLOOKUP($B1190,FoodDB!$A$2:$I$1010,8,0)</f>
        <v>0</v>
      </c>
      <c r="J1190" s="0" t="n">
        <f aca="false">$C1190*VLOOKUP($B1190,FoodDB!$A$2:$I$1010,9,0)</f>
        <v>0</v>
      </c>
    </row>
    <row r="1191" customFormat="false" ht="15" hidden="false" customHeight="false" outlineLevel="0" collapsed="false">
      <c r="B1191" s="96" t="s">
        <v>107</v>
      </c>
      <c r="C1191" s="97" t="n">
        <v>0</v>
      </c>
      <c r="D1191" s="0" t="n">
        <f aca="false">$C1191*VLOOKUP($B1191,FoodDB!$A$2:$I$1010,3,0)</f>
        <v>0</v>
      </c>
      <c r="E1191" s="0" t="n">
        <f aca="false">$C1191*VLOOKUP($B1191,FoodDB!$A$2:$I$1010,4,0)</f>
        <v>0</v>
      </c>
      <c r="F1191" s="0" t="n">
        <f aca="false">$C1191*VLOOKUP($B1191,FoodDB!$A$2:$I$1010,5,0)</f>
        <v>0</v>
      </c>
      <c r="G1191" s="0" t="n">
        <f aca="false">$C1191*VLOOKUP($B1191,FoodDB!$A$2:$I$1010,6,0)</f>
        <v>0</v>
      </c>
      <c r="H1191" s="0" t="n">
        <f aca="false">$C1191*VLOOKUP($B1191,FoodDB!$A$2:$I$1010,7,0)</f>
        <v>0</v>
      </c>
      <c r="I1191" s="0" t="n">
        <f aca="false">$C1191*VLOOKUP($B1191,FoodDB!$A$2:$I$1010,8,0)</f>
        <v>0</v>
      </c>
      <c r="J1191" s="0" t="n">
        <f aca="false">$C1191*VLOOKUP($B1191,FoodDB!$A$2:$I$1010,9,0)</f>
        <v>0</v>
      </c>
    </row>
    <row r="1192" customFormat="false" ht="15" hidden="false" customHeight="false" outlineLevel="0" collapsed="false">
      <c r="B1192" s="96" t="s">
        <v>107</v>
      </c>
      <c r="C1192" s="97" t="n">
        <v>0</v>
      </c>
      <c r="D1192" s="0" t="n">
        <f aca="false">$C1192*VLOOKUP($B1192,FoodDB!$A$2:$I$1010,3,0)</f>
        <v>0</v>
      </c>
      <c r="E1192" s="0" t="n">
        <f aca="false">$C1192*VLOOKUP($B1192,FoodDB!$A$2:$I$1010,4,0)</f>
        <v>0</v>
      </c>
      <c r="F1192" s="0" t="n">
        <f aca="false">$C1192*VLOOKUP($B1192,FoodDB!$A$2:$I$1010,5,0)</f>
        <v>0</v>
      </c>
      <c r="G1192" s="0" t="n">
        <f aca="false">$C1192*VLOOKUP($B1192,FoodDB!$A$2:$I$1010,6,0)</f>
        <v>0</v>
      </c>
      <c r="H1192" s="0" t="n">
        <f aca="false">$C1192*VLOOKUP($B1192,FoodDB!$A$2:$I$1010,7,0)</f>
        <v>0</v>
      </c>
      <c r="I1192" s="0" t="n">
        <f aca="false">$C1192*VLOOKUP($B1192,FoodDB!$A$2:$I$1010,8,0)</f>
        <v>0</v>
      </c>
      <c r="J1192" s="0" t="n">
        <f aca="false">$C1192*VLOOKUP($B1192,FoodDB!$A$2:$I$1010,9,0)</f>
        <v>0</v>
      </c>
    </row>
    <row r="1193" customFormat="false" ht="15" hidden="false" customHeight="false" outlineLevel="0" collapsed="false">
      <c r="B1193" s="96" t="s">
        <v>107</v>
      </c>
      <c r="C1193" s="97" t="n">
        <v>0</v>
      </c>
      <c r="D1193" s="0" t="n">
        <f aca="false">$C1193*VLOOKUP($B1193,FoodDB!$A$2:$I$1010,3,0)</f>
        <v>0</v>
      </c>
      <c r="E1193" s="0" t="n">
        <f aca="false">$C1193*VLOOKUP($B1193,FoodDB!$A$2:$I$1010,4,0)</f>
        <v>0</v>
      </c>
      <c r="F1193" s="0" t="n">
        <f aca="false">$C1193*VLOOKUP($B1193,FoodDB!$A$2:$I$1010,5,0)</f>
        <v>0</v>
      </c>
      <c r="G1193" s="0" t="n">
        <f aca="false">$C1193*VLOOKUP($B1193,FoodDB!$A$2:$I$1010,6,0)</f>
        <v>0</v>
      </c>
      <c r="H1193" s="0" t="n">
        <f aca="false">$C1193*VLOOKUP($B1193,FoodDB!$A$2:$I$1010,7,0)</f>
        <v>0</v>
      </c>
      <c r="I1193" s="0" t="n">
        <f aca="false">$C1193*VLOOKUP($B1193,FoodDB!$A$2:$I$1010,8,0)</f>
        <v>0</v>
      </c>
      <c r="J1193" s="0" t="n">
        <f aca="false">$C1193*VLOOKUP($B1193,FoodDB!$A$2:$I$1010,9,0)</f>
        <v>0</v>
      </c>
    </row>
    <row r="1194" customFormat="false" ht="15" hidden="false" customHeight="false" outlineLevel="0" collapsed="false">
      <c r="B1194" s="96" t="s">
        <v>107</v>
      </c>
      <c r="C1194" s="97" t="n">
        <v>0</v>
      </c>
      <c r="D1194" s="0" t="n">
        <f aca="false">$C1194*VLOOKUP($B1194,FoodDB!$A$2:$I$1010,3,0)</f>
        <v>0</v>
      </c>
      <c r="E1194" s="0" t="n">
        <f aca="false">$C1194*VLOOKUP($B1194,FoodDB!$A$2:$I$1010,4,0)</f>
        <v>0</v>
      </c>
      <c r="F1194" s="0" t="n">
        <f aca="false">$C1194*VLOOKUP($B1194,FoodDB!$A$2:$I$1010,5,0)</f>
        <v>0</v>
      </c>
      <c r="G1194" s="0" t="n">
        <f aca="false">$C1194*VLOOKUP($B1194,FoodDB!$A$2:$I$1010,6,0)</f>
        <v>0</v>
      </c>
      <c r="H1194" s="0" t="n">
        <f aca="false">$C1194*VLOOKUP($B1194,FoodDB!$A$2:$I$1010,7,0)</f>
        <v>0</v>
      </c>
      <c r="I1194" s="0" t="n">
        <f aca="false">$C1194*VLOOKUP($B1194,FoodDB!$A$2:$I$1010,8,0)</f>
        <v>0</v>
      </c>
      <c r="J1194" s="0" t="n">
        <f aca="false">$C1194*VLOOKUP($B1194,FoodDB!$A$2:$I$1010,9,0)</f>
        <v>0</v>
      </c>
    </row>
    <row r="1195" customFormat="false" ht="15" hidden="false" customHeight="false" outlineLevel="0" collapsed="false">
      <c r="A1195" s="0" t="s">
        <v>97</v>
      </c>
      <c r="G1195" s="0" t="n">
        <f aca="false">SUM(G1188:G1194)</f>
        <v>0</v>
      </c>
      <c r="H1195" s="0" t="n">
        <f aca="false">SUM(H1188:H1194)</f>
        <v>0</v>
      </c>
      <c r="I1195" s="0" t="n">
        <f aca="false">SUM(I1188:I1194)</f>
        <v>0</v>
      </c>
      <c r="J1195" s="0" t="n">
        <f aca="false">SUM(G1195:I1195)</f>
        <v>0</v>
      </c>
    </row>
    <row r="1196" customFormat="false" ht="15" hidden="false" customHeight="false" outlineLevel="0" collapsed="false">
      <c r="A1196" s="0" t="s">
        <v>101</v>
      </c>
      <c r="B1196" s="0" t="s">
        <v>102</v>
      </c>
      <c r="E1196" s="100"/>
      <c r="F1196" s="100"/>
      <c r="G1196" s="100" t="n">
        <f aca="false">VLOOKUP($A1188,LossChart!$A$3:$AB$105,14,0)</f>
        <v>877.814439828875</v>
      </c>
      <c r="H1196" s="100" t="n">
        <f aca="false">VLOOKUP($A1188,LossChart!$A$3:$AB$105,15,0)</f>
        <v>116</v>
      </c>
      <c r="I1196" s="100" t="n">
        <f aca="false">VLOOKUP($A1188,LossChart!$A$3:$AB$105,16,0)</f>
        <v>482.474652711422</v>
      </c>
      <c r="J1196" s="100" t="n">
        <f aca="false">VLOOKUP($A1188,LossChart!$A$3:$AB$105,17,0)</f>
        <v>1476.2890925403</v>
      </c>
      <c r="K1196" s="100"/>
    </row>
    <row r="1197" customFormat="false" ht="15" hidden="false" customHeight="false" outlineLevel="0" collapsed="false">
      <c r="A1197" s="0" t="s">
        <v>103</v>
      </c>
      <c r="G1197" s="0" t="n">
        <f aca="false">G1196-G1195</f>
        <v>877.814439828875</v>
      </c>
      <c r="H1197" s="0" t="n">
        <f aca="false">H1196-H1195</f>
        <v>116</v>
      </c>
      <c r="I1197" s="0" t="n">
        <f aca="false">I1196-I1195</f>
        <v>482.474652711422</v>
      </c>
      <c r="J1197" s="0" t="n">
        <f aca="false">J1196-J1195</f>
        <v>1476.2890925403</v>
      </c>
    </row>
    <row r="1199" customFormat="false" ht="60" hidden="false" customHeight="false" outlineLevel="0" collapsed="false">
      <c r="A1199" s="21" t="s">
        <v>63</v>
      </c>
      <c r="B1199" s="21" t="s">
        <v>92</v>
      </c>
      <c r="C1199" s="21" t="s">
        <v>93</v>
      </c>
      <c r="D1199" s="94" t="str">
        <f aca="false">FoodDB!$C$1</f>
        <v>Fat
(g)</v>
      </c>
      <c r="E1199" s="94" t="str">
        <f aca="false">FoodDB!$D$1</f>
        <v>Carbs
(g)</v>
      </c>
      <c r="F1199" s="94" t="str">
        <f aca="false">FoodDB!$E$1</f>
        <v>Protein
(g)</v>
      </c>
      <c r="G1199" s="94" t="str">
        <f aca="false">FoodDB!$F$1</f>
        <v>Fat
(Cal)</v>
      </c>
      <c r="H1199" s="94" t="str">
        <f aca="false">FoodDB!$G$1</f>
        <v>Carb
(Cal)</v>
      </c>
      <c r="I1199" s="94" t="str">
        <f aca="false">FoodDB!$H$1</f>
        <v>Protein
(Cal)</v>
      </c>
      <c r="J1199" s="94" t="str">
        <f aca="false">FoodDB!$I$1</f>
        <v>Total
Calories</v>
      </c>
      <c r="K1199" s="94"/>
      <c r="L1199" s="94" t="s">
        <v>109</v>
      </c>
      <c r="M1199" s="94" t="s">
        <v>110</v>
      </c>
      <c r="N1199" s="94" t="s">
        <v>111</v>
      </c>
      <c r="O1199" s="94" t="s">
        <v>112</v>
      </c>
      <c r="P1199" s="94" t="s">
        <v>117</v>
      </c>
      <c r="Q1199" s="94" t="s">
        <v>118</v>
      </c>
      <c r="R1199" s="94" t="s">
        <v>119</v>
      </c>
      <c r="S1199" s="94" t="s">
        <v>120</v>
      </c>
    </row>
    <row r="1200" customFormat="false" ht="15" hidden="false" customHeight="false" outlineLevel="0" collapsed="false">
      <c r="A1200" s="95" t="n">
        <f aca="false">A1188+1</f>
        <v>43094</v>
      </c>
      <c r="B1200" s="96" t="s">
        <v>107</v>
      </c>
      <c r="C1200" s="97" t="n">
        <v>0</v>
      </c>
      <c r="D1200" s="0" t="n">
        <f aca="false">$C1200*VLOOKUP($B1200,FoodDB!$A$2:$I$1010,3,0)</f>
        <v>0</v>
      </c>
      <c r="E1200" s="0" t="n">
        <f aca="false">$C1200*VLOOKUP($B1200,FoodDB!$A$2:$I$1010,4,0)</f>
        <v>0</v>
      </c>
      <c r="F1200" s="0" t="n">
        <f aca="false">$C1200*VLOOKUP($B1200,FoodDB!$A$2:$I$1010,5,0)</f>
        <v>0</v>
      </c>
      <c r="G1200" s="0" t="n">
        <f aca="false">$C1200*VLOOKUP($B1200,FoodDB!$A$2:$I$1010,6,0)</f>
        <v>0</v>
      </c>
      <c r="H1200" s="0" t="n">
        <f aca="false">$C1200*VLOOKUP($B1200,FoodDB!$A$2:$I$1010,7,0)</f>
        <v>0</v>
      </c>
      <c r="I1200" s="0" t="n">
        <f aca="false">$C1200*VLOOKUP($B1200,FoodDB!$A$2:$I$1010,8,0)</f>
        <v>0</v>
      </c>
      <c r="J1200" s="0" t="n">
        <f aca="false">$C1200*VLOOKUP($B1200,FoodDB!$A$2:$I$1010,9,0)</f>
        <v>0</v>
      </c>
      <c r="L1200" s="0" t="n">
        <f aca="false">SUM(G1200:G1206)</f>
        <v>0</v>
      </c>
      <c r="M1200" s="0" t="n">
        <f aca="false">SUM(H1200:H1206)</f>
        <v>0</v>
      </c>
      <c r="N1200" s="0" t="n">
        <f aca="false">SUM(I1200:I1206)</f>
        <v>0</v>
      </c>
      <c r="O1200" s="0" t="n">
        <f aca="false">SUM(L1200:N1200)</f>
        <v>0</v>
      </c>
      <c r="P1200" s="100" t="n">
        <f aca="false">VLOOKUP($A1200,LossChart!$A$3:$AB$105,14,0)-L1200</f>
        <v>881.355382808887</v>
      </c>
      <c r="Q1200" s="100" t="n">
        <f aca="false">VLOOKUP($A1200,LossChart!$A$3:$AB$105,15,0)-M1200</f>
        <v>116</v>
      </c>
      <c r="R1200" s="100" t="n">
        <f aca="false">VLOOKUP($A1200,LossChart!$A$3:$AB$105,16,0)-N1200</f>
        <v>482.474652711422</v>
      </c>
      <c r="S1200" s="100" t="n">
        <f aca="false">VLOOKUP($A1200,LossChart!$A$3:$AB$105,17,0)-O1200</f>
        <v>1479.83003552031</v>
      </c>
    </row>
    <row r="1201" customFormat="false" ht="15" hidden="false" customHeight="false" outlineLevel="0" collapsed="false">
      <c r="B1201" s="96" t="s">
        <v>107</v>
      </c>
      <c r="C1201" s="97" t="n">
        <v>0</v>
      </c>
      <c r="D1201" s="0" t="n">
        <f aca="false">$C1201*VLOOKUP($B1201,FoodDB!$A$2:$I$1010,3,0)</f>
        <v>0</v>
      </c>
      <c r="E1201" s="0" t="n">
        <f aca="false">$C1201*VLOOKUP($B1201,FoodDB!$A$2:$I$1010,4,0)</f>
        <v>0</v>
      </c>
      <c r="F1201" s="0" t="n">
        <f aca="false">$C1201*VLOOKUP($B1201,FoodDB!$A$2:$I$1010,5,0)</f>
        <v>0</v>
      </c>
      <c r="G1201" s="0" t="n">
        <f aca="false">$C1201*VLOOKUP($B1201,FoodDB!$A$2:$I$1010,6,0)</f>
        <v>0</v>
      </c>
      <c r="H1201" s="0" t="n">
        <f aca="false">$C1201*VLOOKUP($B1201,FoodDB!$A$2:$I$1010,7,0)</f>
        <v>0</v>
      </c>
      <c r="I1201" s="0" t="n">
        <f aca="false">$C1201*VLOOKUP($B1201,FoodDB!$A$2:$I$1010,8,0)</f>
        <v>0</v>
      </c>
      <c r="J1201" s="0" t="n">
        <f aca="false">$C1201*VLOOKUP($B1201,FoodDB!$A$2:$I$1010,9,0)</f>
        <v>0</v>
      </c>
    </row>
    <row r="1202" customFormat="false" ht="15" hidden="false" customHeight="false" outlineLevel="0" collapsed="false">
      <c r="B1202" s="96" t="s">
        <v>107</v>
      </c>
      <c r="C1202" s="97" t="n">
        <v>0</v>
      </c>
      <c r="D1202" s="0" t="n">
        <f aca="false">$C1202*VLOOKUP($B1202,FoodDB!$A$2:$I$1010,3,0)</f>
        <v>0</v>
      </c>
      <c r="E1202" s="0" t="n">
        <f aca="false">$C1202*VLOOKUP($B1202,FoodDB!$A$2:$I$1010,4,0)</f>
        <v>0</v>
      </c>
      <c r="F1202" s="0" t="n">
        <f aca="false">$C1202*VLOOKUP($B1202,FoodDB!$A$2:$I$1010,5,0)</f>
        <v>0</v>
      </c>
      <c r="G1202" s="0" t="n">
        <f aca="false">$C1202*VLOOKUP($B1202,FoodDB!$A$2:$I$1010,6,0)</f>
        <v>0</v>
      </c>
      <c r="H1202" s="0" t="n">
        <f aca="false">$C1202*VLOOKUP($B1202,FoodDB!$A$2:$I$1010,7,0)</f>
        <v>0</v>
      </c>
      <c r="I1202" s="0" t="n">
        <f aca="false">$C1202*VLOOKUP($B1202,FoodDB!$A$2:$I$1010,8,0)</f>
        <v>0</v>
      </c>
      <c r="J1202" s="0" t="n">
        <f aca="false">$C1202*VLOOKUP($B1202,FoodDB!$A$2:$I$1010,9,0)</f>
        <v>0</v>
      </c>
    </row>
    <row r="1203" customFormat="false" ht="15" hidden="false" customHeight="false" outlineLevel="0" collapsed="false">
      <c r="B1203" s="96" t="s">
        <v>107</v>
      </c>
      <c r="C1203" s="97" t="n">
        <v>0</v>
      </c>
      <c r="D1203" s="0" t="n">
        <f aca="false">$C1203*VLOOKUP($B1203,FoodDB!$A$2:$I$1010,3,0)</f>
        <v>0</v>
      </c>
      <c r="E1203" s="0" t="n">
        <f aca="false">$C1203*VLOOKUP($B1203,FoodDB!$A$2:$I$1010,4,0)</f>
        <v>0</v>
      </c>
      <c r="F1203" s="0" t="n">
        <f aca="false">$C1203*VLOOKUP($B1203,FoodDB!$A$2:$I$1010,5,0)</f>
        <v>0</v>
      </c>
      <c r="G1203" s="0" t="n">
        <f aca="false">$C1203*VLOOKUP($B1203,FoodDB!$A$2:$I$1010,6,0)</f>
        <v>0</v>
      </c>
      <c r="H1203" s="0" t="n">
        <f aca="false">$C1203*VLOOKUP($B1203,FoodDB!$A$2:$I$1010,7,0)</f>
        <v>0</v>
      </c>
      <c r="I1203" s="0" t="n">
        <f aca="false">$C1203*VLOOKUP($B1203,FoodDB!$A$2:$I$1010,8,0)</f>
        <v>0</v>
      </c>
      <c r="J1203" s="0" t="n">
        <f aca="false">$C1203*VLOOKUP($B1203,FoodDB!$A$2:$I$1010,9,0)</f>
        <v>0</v>
      </c>
    </row>
    <row r="1204" customFormat="false" ht="15" hidden="false" customHeight="false" outlineLevel="0" collapsed="false">
      <c r="B1204" s="96" t="s">
        <v>107</v>
      </c>
      <c r="C1204" s="97" t="n">
        <v>0</v>
      </c>
      <c r="D1204" s="0" t="n">
        <f aca="false">$C1204*VLOOKUP($B1204,FoodDB!$A$2:$I$1010,3,0)</f>
        <v>0</v>
      </c>
      <c r="E1204" s="0" t="n">
        <f aca="false">$C1204*VLOOKUP($B1204,FoodDB!$A$2:$I$1010,4,0)</f>
        <v>0</v>
      </c>
      <c r="F1204" s="0" t="n">
        <f aca="false">$C1204*VLOOKUP($B1204,FoodDB!$A$2:$I$1010,5,0)</f>
        <v>0</v>
      </c>
      <c r="G1204" s="0" t="n">
        <f aca="false">$C1204*VLOOKUP($B1204,FoodDB!$A$2:$I$1010,6,0)</f>
        <v>0</v>
      </c>
      <c r="H1204" s="0" t="n">
        <f aca="false">$C1204*VLOOKUP($B1204,FoodDB!$A$2:$I$1010,7,0)</f>
        <v>0</v>
      </c>
      <c r="I1204" s="0" t="n">
        <f aca="false">$C1204*VLOOKUP($B1204,FoodDB!$A$2:$I$1010,8,0)</f>
        <v>0</v>
      </c>
      <c r="J1204" s="0" t="n">
        <f aca="false">$C1204*VLOOKUP($B1204,FoodDB!$A$2:$I$1010,9,0)</f>
        <v>0</v>
      </c>
    </row>
    <row r="1205" customFormat="false" ht="15" hidden="false" customHeight="false" outlineLevel="0" collapsed="false">
      <c r="B1205" s="96" t="s">
        <v>107</v>
      </c>
      <c r="C1205" s="97" t="n">
        <v>0</v>
      </c>
      <c r="D1205" s="0" t="n">
        <f aca="false">$C1205*VLOOKUP($B1205,FoodDB!$A$2:$I$1010,3,0)</f>
        <v>0</v>
      </c>
      <c r="E1205" s="0" t="n">
        <f aca="false">$C1205*VLOOKUP($B1205,FoodDB!$A$2:$I$1010,4,0)</f>
        <v>0</v>
      </c>
      <c r="F1205" s="0" t="n">
        <f aca="false">$C1205*VLOOKUP($B1205,FoodDB!$A$2:$I$1010,5,0)</f>
        <v>0</v>
      </c>
      <c r="G1205" s="0" t="n">
        <f aca="false">$C1205*VLOOKUP($B1205,FoodDB!$A$2:$I$1010,6,0)</f>
        <v>0</v>
      </c>
      <c r="H1205" s="0" t="n">
        <f aca="false">$C1205*VLOOKUP($B1205,FoodDB!$A$2:$I$1010,7,0)</f>
        <v>0</v>
      </c>
      <c r="I1205" s="0" t="n">
        <f aca="false">$C1205*VLOOKUP($B1205,FoodDB!$A$2:$I$1010,8,0)</f>
        <v>0</v>
      </c>
      <c r="J1205" s="0" t="n">
        <f aca="false">$C1205*VLOOKUP($B1205,FoodDB!$A$2:$I$1010,9,0)</f>
        <v>0</v>
      </c>
    </row>
    <row r="1206" customFormat="false" ht="15" hidden="false" customHeight="false" outlineLevel="0" collapsed="false">
      <c r="B1206" s="96" t="s">
        <v>107</v>
      </c>
      <c r="C1206" s="97" t="n">
        <v>0</v>
      </c>
      <c r="D1206" s="0" t="n">
        <f aca="false">$C1206*VLOOKUP($B1206,FoodDB!$A$2:$I$1010,3,0)</f>
        <v>0</v>
      </c>
      <c r="E1206" s="0" t="n">
        <f aca="false">$C1206*VLOOKUP($B1206,FoodDB!$A$2:$I$1010,4,0)</f>
        <v>0</v>
      </c>
      <c r="F1206" s="0" t="n">
        <f aca="false">$C1206*VLOOKUP($B1206,FoodDB!$A$2:$I$1010,5,0)</f>
        <v>0</v>
      </c>
      <c r="G1206" s="0" t="n">
        <f aca="false">$C1206*VLOOKUP($B1206,FoodDB!$A$2:$I$1010,6,0)</f>
        <v>0</v>
      </c>
      <c r="H1206" s="0" t="n">
        <f aca="false">$C1206*VLOOKUP($B1206,FoodDB!$A$2:$I$1010,7,0)</f>
        <v>0</v>
      </c>
      <c r="I1206" s="0" t="n">
        <f aca="false">$C1206*VLOOKUP($B1206,FoodDB!$A$2:$I$1010,8,0)</f>
        <v>0</v>
      </c>
      <c r="J1206" s="0" t="n">
        <f aca="false">$C1206*VLOOKUP($B1206,FoodDB!$A$2:$I$1010,9,0)</f>
        <v>0</v>
      </c>
    </row>
    <row r="1207" customFormat="false" ht="15" hidden="false" customHeight="false" outlineLevel="0" collapsed="false">
      <c r="A1207" s="0" t="s">
        <v>97</v>
      </c>
      <c r="G1207" s="0" t="n">
        <f aca="false">SUM(G1200:G1206)</f>
        <v>0</v>
      </c>
      <c r="H1207" s="0" t="n">
        <f aca="false">SUM(H1200:H1206)</f>
        <v>0</v>
      </c>
      <c r="I1207" s="0" t="n">
        <f aca="false">SUM(I1200:I1206)</f>
        <v>0</v>
      </c>
      <c r="J1207" s="0" t="n">
        <f aca="false">SUM(G1207:I1207)</f>
        <v>0</v>
      </c>
    </row>
    <row r="1208" customFormat="false" ht="15" hidden="false" customHeight="false" outlineLevel="0" collapsed="false">
      <c r="A1208" s="0" t="s">
        <v>101</v>
      </c>
      <c r="B1208" s="0" t="s">
        <v>102</v>
      </c>
      <c r="E1208" s="100"/>
      <c r="F1208" s="100"/>
      <c r="G1208" s="100" t="n">
        <f aca="false">VLOOKUP($A1200,LossChart!$A$3:$AB$105,14,0)</f>
        <v>881.355382808887</v>
      </c>
      <c r="H1208" s="100" t="n">
        <f aca="false">VLOOKUP($A1200,LossChart!$A$3:$AB$105,15,0)</f>
        <v>116</v>
      </c>
      <c r="I1208" s="100" t="n">
        <f aca="false">VLOOKUP($A1200,LossChart!$A$3:$AB$105,16,0)</f>
        <v>482.474652711422</v>
      </c>
      <c r="J1208" s="100" t="n">
        <f aca="false">VLOOKUP($A1200,LossChart!$A$3:$AB$105,17,0)</f>
        <v>1479.83003552031</v>
      </c>
      <c r="K1208" s="100"/>
    </row>
    <row r="1209" customFormat="false" ht="15" hidden="false" customHeight="false" outlineLevel="0" collapsed="false">
      <c r="A1209" s="0" t="s">
        <v>103</v>
      </c>
      <c r="G1209" s="0" t="n">
        <f aca="false">G1208-G1207</f>
        <v>881.355382808887</v>
      </c>
      <c r="H1209" s="0" t="n">
        <f aca="false">H1208-H1207</f>
        <v>116</v>
      </c>
      <c r="I1209" s="0" t="n">
        <f aca="false">I1208-I1207</f>
        <v>482.474652711422</v>
      </c>
      <c r="J1209" s="0" t="n">
        <f aca="false">J1208-J1207</f>
        <v>1479.83003552031</v>
      </c>
    </row>
    <row r="1211" customFormat="false" ht="60" hidden="false" customHeight="false" outlineLevel="0" collapsed="false">
      <c r="A1211" s="21" t="s">
        <v>63</v>
      </c>
      <c r="B1211" s="21" t="s">
        <v>92</v>
      </c>
      <c r="C1211" s="21" t="s">
        <v>93</v>
      </c>
      <c r="D1211" s="94" t="str">
        <f aca="false">FoodDB!$C$1</f>
        <v>Fat
(g)</v>
      </c>
      <c r="E1211" s="94" t="str">
        <f aca="false">FoodDB!$D$1</f>
        <v>Carbs
(g)</v>
      </c>
      <c r="F1211" s="94" t="str">
        <f aca="false">FoodDB!$E$1</f>
        <v>Protein
(g)</v>
      </c>
      <c r="G1211" s="94" t="str">
        <f aca="false">FoodDB!$F$1</f>
        <v>Fat
(Cal)</v>
      </c>
      <c r="H1211" s="94" t="str">
        <f aca="false">FoodDB!$G$1</f>
        <v>Carb
(Cal)</v>
      </c>
      <c r="I1211" s="94" t="str">
        <f aca="false">FoodDB!$H$1</f>
        <v>Protein
(Cal)</v>
      </c>
      <c r="J1211" s="94" t="str">
        <f aca="false">FoodDB!$I$1</f>
        <v>Total
Calories</v>
      </c>
      <c r="K1211" s="94"/>
      <c r="L1211" s="94" t="s">
        <v>109</v>
      </c>
      <c r="M1211" s="94" t="s">
        <v>110</v>
      </c>
      <c r="N1211" s="94" t="s">
        <v>111</v>
      </c>
      <c r="O1211" s="94" t="s">
        <v>112</v>
      </c>
      <c r="P1211" s="94" t="s">
        <v>117</v>
      </c>
      <c r="Q1211" s="94" t="s">
        <v>118</v>
      </c>
      <c r="R1211" s="94" t="s">
        <v>119</v>
      </c>
      <c r="S1211" s="94" t="s">
        <v>120</v>
      </c>
    </row>
    <row r="1212" customFormat="false" ht="15" hidden="false" customHeight="false" outlineLevel="0" collapsed="false">
      <c r="A1212" s="95" t="n">
        <f aca="false">A1200+1</f>
        <v>43095</v>
      </c>
      <c r="B1212" s="96" t="s">
        <v>107</v>
      </c>
      <c r="C1212" s="97" t="n">
        <v>0</v>
      </c>
      <c r="D1212" s="0" t="n">
        <f aca="false">$C1212*VLOOKUP($B1212,FoodDB!$A$2:$I$1010,3,0)</f>
        <v>0</v>
      </c>
      <c r="E1212" s="0" t="n">
        <f aca="false">$C1212*VLOOKUP($B1212,FoodDB!$A$2:$I$1010,4,0)</f>
        <v>0</v>
      </c>
      <c r="F1212" s="0" t="n">
        <f aca="false">$C1212*VLOOKUP($B1212,FoodDB!$A$2:$I$1010,5,0)</f>
        <v>0</v>
      </c>
      <c r="G1212" s="0" t="n">
        <f aca="false">$C1212*VLOOKUP($B1212,FoodDB!$A$2:$I$1010,6,0)</f>
        <v>0</v>
      </c>
      <c r="H1212" s="0" t="n">
        <f aca="false">$C1212*VLOOKUP($B1212,FoodDB!$A$2:$I$1010,7,0)</f>
        <v>0</v>
      </c>
      <c r="I1212" s="0" t="n">
        <f aca="false">$C1212*VLOOKUP($B1212,FoodDB!$A$2:$I$1010,8,0)</f>
        <v>0</v>
      </c>
      <c r="J1212" s="0" t="n">
        <f aca="false">$C1212*VLOOKUP($B1212,FoodDB!$A$2:$I$1010,9,0)</f>
        <v>0</v>
      </c>
      <c r="L1212" s="0" t="n">
        <f aca="false">SUM(G1212:G1218)</f>
        <v>0</v>
      </c>
      <c r="M1212" s="0" t="n">
        <f aca="false">SUM(H1212:H1218)</f>
        <v>0</v>
      </c>
      <c r="N1212" s="0" t="n">
        <f aca="false">SUM(I1212:I1218)</f>
        <v>0</v>
      </c>
      <c r="O1212" s="0" t="n">
        <f aca="false">SUM(L1212:N1212)</f>
        <v>0</v>
      </c>
      <c r="P1212" s="100" t="n">
        <f aca="false">VLOOKUP($A1212,LossChart!$A$3:$AB$999,14,0)-L1212</f>
        <v>884.864963151077</v>
      </c>
      <c r="Q1212" s="100" t="n">
        <f aca="false">VLOOKUP($A1212,LossChart!$A$3:$AB$999,15,0)-M1212</f>
        <v>116</v>
      </c>
      <c r="R1212" s="100" t="n">
        <f aca="false">VLOOKUP($A1212,LossChart!$A$3:$AB$999,16,0)-N1212</f>
        <v>482.474652711422</v>
      </c>
      <c r="S1212" s="100" t="n">
        <f aca="false">VLOOKUP($A1212,LossChart!$A$3:$AB$999,17,0)-O1212</f>
        <v>1483.3396158625</v>
      </c>
    </row>
    <row r="1213" customFormat="false" ht="15" hidden="false" customHeight="false" outlineLevel="0" collapsed="false">
      <c r="B1213" s="96" t="s">
        <v>107</v>
      </c>
      <c r="C1213" s="97" t="n">
        <v>0</v>
      </c>
      <c r="D1213" s="0" t="n">
        <f aca="false">$C1213*VLOOKUP($B1213,FoodDB!$A$2:$I$1010,3,0)</f>
        <v>0</v>
      </c>
      <c r="E1213" s="0" t="n">
        <f aca="false">$C1213*VLOOKUP($B1213,FoodDB!$A$2:$I$1010,4,0)</f>
        <v>0</v>
      </c>
      <c r="F1213" s="0" t="n">
        <f aca="false">$C1213*VLOOKUP($B1213,FoodDB!$A$2:$I$1010,5,0)</f>
        <v>0</v>
      </c>
      <c r="G1213" s="0" t="n">
        <f aca="false">$C1213*VLOOKUP($B1213,FoodDB!$A$2:$I$1010,6,0)</f>
        <v>0</v>
      </c>
      <c r="H1213" s="0" t="n">
        <f aca="false">$C1213*VLOOKUP($B1213,FoodDB!$A$2:$I$1010,7,0)</f>
        <v>0</v>
      </c>
      <c r="I1213" s="0" t="n">
        <f aca="false">$C1213*VLOOKUP($B1213,FoodDB!$A$2:$I$1010,8,0)</f>
        <v>0</v>
      </c>
      <c r="J1213" s="0" t="n">
        <f aca="false">$C1213*VLOOKUP($B1213,FoodDB!$A$2:$I$1010,9,0)</f>
        <v>0</v>
      </c>
    </row>
    <row r="1214" customFormat="false" ht="15" hidden="false" customHeight="false" outlineLevel="0" collapsed="false">
      <c r="B1214" s="96" t="s">
        <v>107</v>
      </c>
      <c r="C1214" s="97" t="n">
        <v>0</v>
      </c>
      <c r="D1214" s="0" t="n">
        <f aca="false">$C1214*VLOOKUP($B1214,FoodDB!$A$2:$I$1010,3,0)</f>
        <v>0</v>
      </c>
      <c r="E1214" s="0" t="n">
        <f aca="false">$C1214*VLOOKUP($B1214,FoodDB!$A$2:$I$1010,4,0)</f>
        <v>0</v>
      </c>
      <c r="F1214" s="0" t="n">
        <f aca="false">$C1214*VLOOKUP($B1214,FoodDB!$A$2:$I$1010,5,0)</f>
        <v>0</v>
      </c>
      <c r="G1214" s="0" t="n">
        <f aca="false">$C1214*VLOOKUP($B1214,FoodDB!$A$2:$I$1010,6,0)</f>
        <v>0</v>
      </c>
      <c r="H1214" s="0" t="n">
        <f aca="false">$C1214*VLOOKUP($B1214,FoodDB!$A$2:$I$1010,7,0)</f>
        <v>0</v>
      </c>
      <c r="I1214" s="0" t="n">
        <f aca="false">$C1214*VLOOKUP($B1214,FoodDB!$A$2:$I$1010,8,0)</f>
        <v>0</v>
      </c>
      <c r="J1214" s="0" t="n">
        <f aca="false">$C1214*VLOOKUP($B1214,FoodDB!$A$2:$I$1010,9,0)</f>
        <v>0</v>
      </c>
    </row>
    <row r="1215" customFormat="false" ht="15" hidden="false" customHeight="false" outlineLevel="0" collapsed="false">
      <c r="B1215" s="96" t="s">
        <v>107</v>
      </c>
      <c r="C1215" s="97" t="n">
        <v>0</v>
      </c>
      <c r="D1215" s="0" t="n">
        <f aca="false">$C1215*VLOOKUP($B1215,FoodDB!$A$2:$I$1010,3,0)</f>
        <v>0</v>
      </c>
      <c r="E1215" s="0" t="n">
        <f aca="false">$C1215*VLOOKUP($B1215,FoodDB!$A$2:$I$1010,4,0)</f>
        <v>0</v>
      </c>
      <c r="F1215" s="0" t="n">
        <f aca="false">$C1215*VLOOKUP($B1215,FoodDB!$A$2:$I$1010,5,0)</f>
        <v>0</v>
      </c>
      <c r="G1215" s="0" t="n">
        <f aca="false">$C1215*VLOOKUP($B1215,FoodDB!$A$2:$I$1010,6,0)</f>
        <v>0</v>
      </c>
      <c r="H1215" s="0" t="n">
        <f aca="false">$C1215*VLOOKUP($B1215,FoodDB!$A$2:$I$1010,7,0)</f>
        <v>0</v>
      </c>
      <c r="I1215" s="0" t="n">
        <f aca="false">$C1215*VLOOKUP($B1215,FoodDB!$A$2:$I$1010,8,0)</f>
        <v>0</v>
      </c>
      <c r="J1215" s="0" t="n">
        <f aca="false">$C1215*VLOOKUP($B1215,FoodDB!$A$2:$I$1010,9,0)</f>
        <v>0</v>
      </c>
    </row>
    <row r="1216" customFormat="false" ht="15" hidden="false" customHeight="false" outlineLevel="0" collapsed="false">
      <c r="B1216" s="96" t="s">
        <v>107</v>
      </c>
      <c r="C1216" s="97" t="n">
        <v>0</v>
      </c>
      <c r="D1216" s="0" t="n">
        <f aca="false">$C1216*VLOOKUP($B1216,FoodDB!$A$2:$I$1010,3,0)</f>
        <v>0</v>
      </c>
      <c r="E1216" s="0" t="n">
        <f aca="false">$C1216*VLOOKUP($B1216,FoodDB!$A$2:$I$1010,4,0)</f>
        <v>0</v>
      </c>
      <c r="F1216" s="0" t="n">
        <f aca="false">$C1216*VLOOKUP($B1216,FoodDB!$A$2:$I$1010,5,0)</f>
        <v>0</v>
      </c>
      <c r="G1216" s="0" t="n">
        <f aca="false">$C1216*VLOOKUP($B1216,FoodDB!$A$2:$I$1010,6,0)</f>
        <v>0</v>
      </c>
      <c r="H1216" s="0" t="n">
        <f aca="false">$C1216*VLOOKUP($B1216,FoodDB!$A$2:$I$1010,7,0)</f>
        <v>0</v>
      </c>
      <c r="I1216" s="0" t="n">
        <f aca="false">$C1216*VLOOKUP($B1216,FoodDB!$A$2:$I$1010,8,0)</f>
        <v>0</v>
      </c>
      <c r="J1216" s="0" t="n">
        <f aca="false">$C1216*VLOOKUP($B1216,FoodDB!$A$2:$I$1010,9,0)</f>
        <v>0</v>
      </c>
    </row>
    <row r="1217" customFormat="false" ht="15" hidden="false" customHeight="false" outlineLevel="0" collapsed="false">
      <c r="B1217" s="96" t="s">
        <v>107</v>
      </c>
      <c r="C1217" s="97" t="n">
        <v>0</v>
      </c>
      <c r="D1217" s="0" t="n">
        <f aca="false">$C1217*VLOOKUP($B1217,FoodDB!$A$2:$I$1010,3,0)</f>
        <v>0</v>
      </c>
      <c r="E1217" s="0" t="n">
        <f aca="false">$C1217*VLOOKUP($B1217,FoodDB!$A$2:$I$1010,4,0)</f>
        <v>0</v>
      </c>
      <c r="F1217" s="0" t="n">
        <f aca="false">$C1217*VLOOKUP($B1217,FoodDB!$A$2:$I$1010,5,0)</f>
        <v>0</v>
      </c>
      <c r="G1217" s="0" t="n">
        <f aca="false">$C1217*VLOOKUP($B1217,FoodDB!$A$2:$I$1010,6,0)</f>
        <v>0</v>
      </c>
      <c r="H1217" s="0" t="n">
        <f aca="false">$C1217*VLOOKUP($B1217,FoodDB!$A$2:$I$1010,7,0)</f>
        <v>0</v>
      </c>
      <c r="I1217" s="0" t="n">
        <f aca="false">$C1217*VLOOKUP($B1217,FoodDB!$A$2:$I$1010,8,0)</f>
        <v>0</v>
      </c>
      <c r="J1217" s="0" t="n">
        <f aca="false">$C1217*VLOOKUP($B1217,FoodDB!$A$2:$I$1010,9,0)</f>
        <v>0</v>
      </c>
    </row>
    <row r="1218" customFormat="false" ht="15" hidden="false" customHeight="false" outlineLevel="0" collapsed="false">
      <c r="B1218" s="96" t="s">
        <v>107</v>
      </c>
      <c r="C1218" s="97" t="n">
        <v>0</v>
      </c>
      <c r="D1218" s="0" t="n">
        <f aca="false">$C1218*VLOOKUP($B1218,FoodDB!$A$2:$I$1010,3,0)</f>
        <v>0</v>
      </c>
      <c r="E1218" s="0" t="n">
        <f aca="false">$C1218*VLOOKUP($B1218,FoodDB!$A$2:$I$1010,4,0)</f>
        <v>0</v>
      </c>
      <c r="F1218" s="0" t="n">
        <f aca="false">$C1218*VLOOKUP($B1218,FoodDB!$A$2:$I$1010,5,0)</f>
        <v>0</v>
      </c>
      <c r="G1218" s="0" t="n">
        <f aca="false">$C1218*VLOOKUP($B1218,FoodDB!$A$2:$I$1010,6,0)</f>
        <v>0</v>
      </c>
      <c r="H1218" s="0" t="n">
        <f aca="false">$C1218*VLOOKUP($B1218,FoodDB!$A$2:$I$1010,7,0)</f>
        <v>0</v>
      </c>
      <c r="I1218" s="0" t="n">
        <f aca="false">$C1218*VLOOKUP($B1218,FoodDB!$A$2:$I$1010,8,0)</f>
        <v>0</v>
      </c>
      <c r="J1218" s="0" t="n">
        <f aca="false">$C1218*VLOOKUP($B1218,FoodDB!$A$2:$I$1010,9,0)</f>
        <v>0</v>
      </c>
    </row>
    <row r="1219" customFormat="false" ht="15" hidden="false" customHeight="false" outlineLevel="0" collapsed="false">
      <c r="A1219" s="0" t="s">
        <v>97</v>
      </c>
      <c r="G1219" s="0" t="n">
        <f aca="false">SUM(G1212:G1218)</f>
        <v>0</v>
      </c>
      <c r="H1219" s="0" t="n">
        <f aca="false">SUM(H1212:H1218)</f>
        <v>0</v>
      </c>
      <c r="I1219" s="0" t="n">
        <f aca="false">SUM(I1212:I1218)</f>
        <v>0</v>
      </c>
      <c r="J1219" s="0" t="n">
        <f aca="false">SUM(G1219:I1219)</f>
        <v>0</v>
      </c>
    </row>
    <row r="1220" customFormat="false" ht="15" hidden="false" customHeight="false" outlineLevel="0" collapsed="false">
      <c r="A1220" s="0" t="s">
        <v>101</v>
      </c>
      <c r="B1220" s="0" t="s">
        <v>102</v>
      </c>
      <c r="E1220" s="100"/>
      <c r="F1220" s="100"/>
      <c r="G1220" s="100" t="e">
        <f aca="false">VLOOKUP($A1212,LossChart!$A$3:$AB$105,14,0)</f>
        <v>#N/A</v>
      </c>
      <c r="H1220" s="100" t="e">
        <f aca="false">VLOOKUP($A1212,LossChart!$A$3:$AB$105,15,0)</f>
        <v>#N/A</v>
      </c>
      <c r="I1220" s="100" t="e">
        <f aca="false">VLOOKUP($A1212,LossChart!$A$3:$AB$105,16,0)</f>
        <v>#N/A</v>
      </c>
      <c r="J1220" s="100" t="e">
        <f aca="false">VLOOKUP($A1212,LossChart!$A$3:$AB$105,17,0)</f>
        <v>#N/A</v>
      </c>
      <c r="K1220" s="100"/>
    </row>
    <row r="1221" customFormat="false" ht="15" hidden="false" customHeight="false" outlineLevel="0" collapsed="false">
      <c r="A1221" s="0" t="s">
        <v>103</v>
      </c>
      <c r="G1221" s="0" t="e">
        <f aca="false">G1220-G1219</f>
        <v>#N/A</v>
      </c>
      <c r="H1221" s="0" t="e">
        <f aca="false">H1220-H1219</f>
        <v>#N/A</v>
      </c>
      <c r="I1221" s="0" t="e">
        <f aca="false">I1220-I1219</f>
        <v>#N/A</v>
      </c>
      <c r="J1221" s="0" t="e">
        <f aca="false">J1220-J1219</f>
        <v>#N/A</v>
      </c>
    </row>
    <row r="1223" customFormat="false" ht="60" hidden="false" customHeight="false" outlineLevel="0" collapsed="false">
      <c r="A1223" s="21" t="s">
        <v>63</v>
      </c>
      <c r="B1223" s="21" t="s">
        <v>92</v>
      </c>
      <c r="C1223" s="21" t="s">
        <v>93</v>
      </c>
      <c r="D1223" s="94" t="str">
        <f aca="false">FoodDB!$C$1</f>
        <v>Fat
(g)</v>
      </c>
      <c r="E1223" s="94" t="str">
        <f aca="false">FoodDB!$D$1</f>
        <v>Carbs
(g)</v>
      </c>
      <c r="F1223" s="94" t="str">
        <f aca="false">FoodDB!$E$1</f>
        <v>Protein
(g)</v>
      </c>
      <c r="G1223" s="94" t="str">
        <f aca="false">FoodDB!$F$1</f>
        <v>Fat
(Cal)</v>
      </c>
      <c r="H1223" s="94" t="str">
        <f aca="false">FoodDB!$G$1</f>
        <v>Carb
(Cal)</v>
      </c>
      <c r="I1223" s="94" t="str">
        <f aca="false">FoodDB!$H$1</f>
        <v>Protein
(Cal)</v>
      </c>
      <c r="J1223" s="94" t="str">
        <f aca="false">FoodDB!$I$1</f>
        <v>Total
Calories</v>
      </c>
      <c r="K1223" s="94"/>
      <c r="L1223" s="94" t="s">
        <v>109</v>
      </c>
      <c r="M1223" s="94" t="s">
        <v>110</v>
      </c>
      <c r="N1223" s="94" t="s">
        <v>111</v>
      </c>
      <c r="O1223" s="94" t="s">
        <v>112</v>
      </c>
      <c r="P1223" s="94" t="s">
        <v>117</v>
      </c>
      <c r="Q1223" s="94" t="s">
        <v>118</v>
      </c>
      <c r="R1223" s="94" t="s">
        <v>119</v>
      </c>
      <c r="S1223" s="94" t="s">
        <v>120</v>
      </c>
    </row>
    <row r="1224" customFormat="false" ht="15" hidden="false" customHeight="false" outlineLevel="0" collapsed="false">
      <c r="A1224" s="95" t="n">
        <f aca="false">A1212+1</f>
        <v>43096</v>
      </c>
      <c r="B1224" s="96" t="s">
        <v>107</v>
      </c>
      <c r="C1224" s="97" t="n">
        <v>0</v>
      </c>
      <c r="D1224" s="0" t="n">
        <f aca="false">$C1224*VLOOKUP($B1224,FoodDB!$A$2:$I$1010,3,0)</f>
        <v>0</v>
      </c>
      <c r="E1224" s="0" t="n">
        <f aca="false">$C1224*VLOOKUP($B1224,FoodDB!$A$2:$I$1010,4,0)</f>
        <v>0</v>
      </c>
      <c r="F1224" s="0" t="n">
        <f aca="false">$C1224*VLOOKUP($B1224,FoodDB!$A$2:$I$1010,5,0)</f>
        <v>0</v>
      </c>
      <c r="G1224" s="0" t="n">
        <f aca="false">$C1224*VLOOKUP($B1224,FoodDB!$A$2:$I$1010,6,0)</f>
        <v>0</v>
      </c>
      <c r="H1224" s="0" t="n">
        <f aca="false">$C1224*VLOOKUP($B1224,FoodDB!$A$2:$I$1010,7,0)</f>
        <v>0</v>
      </c>
      <c r="I1224" s="0" t="n">
        <f aca="false">$C1224*VLOOKUP($B1224,FoodDB!$A$2:$I$1010,8,0)</f>
        <v>0</v>
      </c>
      <c r="J1224" s="0" t="n">
        <f aca="false">$C1224*VLOOKUP($B1224,FoodDB!$A$2:$I$1010,9,0)</f>
        <v>0</v>
      </c>
      <c r="L1224" s="0" t="n">
        <f aca="false">SUM(G1224:G1230)</f>
        <v>0</v>
      </c>
      <c r="M1224" s="0" t="n">
        <f aca="false">SUM(H1224:H1230)</f>
        <v>0</v>
      </c>
      <c r="N1224" s="0" t="n">
        <f aca="false">SUM(I1224:I1230)</f>
        <v>0</v>
      </c>
      <c r="O1224" s="0" t="n">
        <f aca="false">SUM(L1224:N1224)</f>
        <v>0</v>
      </c>
      <c r="P1224" s="100" t="n">
        <f aca="false">VLOOKUP($A1224,LossChart!$A$3:$AB$999,14,0)-L1224</f>
        <v>888.343458638807</v>
      </c>
      <c r="Q1224" s="100" t="n">
        <f aca="false">VLOOKUP($A1224,LossChart!$A$3:$AB$999,15,0)-M1224</f>
        <v>116</v>
      </c>
      <c r="R1224" s="100" t="n">
        <f aca="false">VLOOKUP($A1224,LossChart!$A$3:$AB$999,16,0)-N1224</f>
        <v>482.474652711422</v>
      </c>
      <c r="S1224" s="100" t="n">
        <f aca="false">VLOOKUP($A1224,LossChart!$A$3:$AB$999,17,0)-O1224</f>
        <v>1486.81811135023</v>
      </c>
    </row>
    <row r="1225" customFormat="false" ht="15" hidden="false" customHeight="false" outlineLevel="0" collapsed="false">
      <c r="B1225" s="96" t="s">
        <v>107</v>
      </c>
      <c r="C1225" s="97" t="n">
        <v>0</v>
      </c>
      <c r="D1225" s="0" t="n">
        <f aca="false">$C1225*VLOOKUP($B1225,FoodDB!$A$2:$I$1010,3,0)</f>
        <v>0</v>
      </c>
      <c r="E1225" s="0" t="n">
        <f aca="false">$C1225*VLOOKUP($B1225,FoodDB!$A$2:$I$1010,4,0)</f>
        <v>0</v>
      </c>
      <c r="F1225" s="0" t="n">
        <f aca="false">$C1225*VLOOKUP($B1225,FoodDB!$A$2:$I$1010,5,0)</f>
        <v>0</v>
      </c>
      <c r="G1225" s="0" t="n">
        <f aca="false">$C1225*VLOOKUP($B1225,FoodDB!$A$2:$I$1010,6,0)</f>
        <v>0</v>
      </c>
      <c r="H1225" s="0" t="n">
        <f aca="false">$C1225*VLOOKUP($B1225,FoodDB!$A$2:$I$1010,7,0)</f>
        <v>0</v>
      </c>
      <c r="I1225" s="0" t="n">
        <f aca="false">$C1225*VLOOKUP($B1225,FoodDB!$A$2:$I$1010,8,0)</f>
        <v>0</v>
      </c>
      <c r="J1225" s="0" t="n">
        <f aca="false">$C1225*VLOOKUP($B1225,FoodDB!$A$2:$I$1010,9,0)</f>
        <v>0</v>
      </c>
    </row>
    <row r="1226" customFormat="false" ht="15" hidden="false" customHeight="false" outlineLevel="0" collapsed="false">
      <c r="B1226" s="96" t="s">
        <v>107</v>
      </c>
      <c r="C1226" s="97" t="n">
        <v>0</v>
      </c>
      <c r="D1226" s="0" t="n">
        <f aca="false">$C1226*VLOOKUP($B1226,FoodDB!$A$2:$I$1010,3,0)</f>
        <v>0</v>
      </c>
      <c r="E1226" s="0" t="n">
        <f aca="false">$C1226*VLOOKUP($B1226,FoodDB!$A$2:$I$1010,4,0)</f>
        <v>0</v>
      </c>
      <c r="F1226" s="0" t="n">
        <f aca="false">$C1226*VLOOKUP($B1226,FoodDB!$A$2:$I$1010,5,0)</f>
        <v>0</v>
      </c>
      <c r="G1226" s="0" t="n">
        <f aca="false">$C1226*VLOOKUP($B1226,FoodDB!$A$2:$I$1010,6,0)</f>
        <v>0</v>
      </c>
      <c r="H1226" s="0" t="n">
        <f aca="false">$C1226*VLOOKUP($B1226,FoodDB!$A$2:$I$1010,7,0)</f>
        <v>0</v>
      </c>
      <c r="I1226" s="0" t="n">
        <f aca="false">$C1226*VLOOKUP($B1226,FoodDB!$A$2:$I$1010,8,0)</f>
        <v>0</v>
      </c>
      <c r="J1226" s="0" t="n">
        <f aca="false">$C1226*VLOOKUP($B1226,FoodDB!$A$2:$I$1010,9,0)</f>
        <v>0</v>
      </c>
    </row>
    <row r="1227" customFormat="false" ht="15" hidden="false" customHeight="false" outlineLevel="0" collapsed="false">
      <c r="B1227" s="96" t="s">
        <v>107</v>
      </c>
      <c r="C1227" s="97" t="n">
        <v>0</v>
      </c>
      <c r="D1227" s="0" t="n">
        <f aca="false">$C1227*VLOOKUP($B1227,FoodDB!$A$2:$I$1010,3,0)</f>
        <v>0</v>
      </c>
      <c r="E1227" s="0" t="n">
        <f aca="false">$C1227*VLOOKUP($B1227,FoodDB!$A$2:$I$1010,4,0)</f>
        <v>0</v>
      </c>
      <c r="F1227" s="0" t="n">
        <f aca="false">$C1227*VLOOKUP($B1227,FoodDB!$A$2:$I$1010,5,0)</f>
        <v>0</v>
      </c>
      <c r="G1227" s="0" t="n">
        <f aca="false">$C1227*VLOOKUP($B1227,FoodDB!$A$2:$I$1010,6,0)</f>
        <v>0</v>
      </c>
      <c r="H1227" s="0" t="n">
        <f aca="false">$C1227*VLOOKUP($B1227,FoodDB!$A$2:$I$1010,7,0)</f>
        <v>0</v>
      </c>
      <c r="I1227" s="0" t="n">
        <f aca="false">$C1227*VLOOKUP($B1227,FoodDB!$A$2:$I$1010,8,0)</f>
        <v>0</v>
      </c>
      <c r="J1227" s="0" t="n">
        <f aca="false">$C1227*VLOOKUP($B1227,FoodDB!$A$2:$I$1010,9,0)</f>
        <v>0</v>
      </c>
    </row>
    <row r="1228" customFormat="false" ht="15" hidden="false" customHeight="false" outlineLevel="0" collapsed="false">
      <c r="B1228" s="96" t="s">
        <v>107</v>
      </c>
      <c r="C1228" s="97" t="n">
        <v>0</v>
      </c>
      <c r="D1228" s="0" t="n">
        <f aca="false">$C1228*VLOOKUP($B1228,FoodDB!$A$2:$I$1010,3,0)</f>
        <v>0</v>
      </c>
      <c r="E1228" s="0" t="n">
        <f aca="false">$C1228*VLOOKUP($B1228,FoodDB!$A$2:$I$1010,4,0)</f>
        <v>0</v>
      </c>
      <c r="F1228" s="0" t="n">
        <f aca="false">$C1228*VLOOKUP($B1228,FoodDB!$A$2:$I$1010,5,0)</f>
        <v>0</v>
      </c>
      <c r="G1228" s="0" t="n">
        <f aca="false">$C1228*VLOOKUP($B1228,FoodDB!$A$2:$I$1010,6,0)</f>
        <v>0</v>
      </c>
      <c r="H1228" s="0" t="n">
        <f aca="false">$C1228*VLOOKUP($B1228,FoodDB!$A$2:$I$1010,7,0)</f>
        <v>0</v>
      </c>
      <c r="I1228" s="0" t="n">
        <f aca="false">$C1228*VLOOKUP($B1228,FoodDB!$A$2:$I$1010,8,0)</f>
        <v>0</v>
      </c>
      <c r="J1228" s="0" t="n">
        <f aca="false">$C1228*VLOOKUP($B1228,FoodDB!$A$2:$I$1010,9,0)</f>
        <v>0</v>
      </c>
    </row>
    <row r="1229" customFormat="false" ht="15" hidden="false" customHeight="false" outlineLevel="0" collapsed="false">
      <c r="B1229" s="96" t="s">
        <v>107</v>
      </c>
      <c r="C1229" s="97" t="n">
        <v>0</v>
      </c>
      <c r="D1229" s="0" t="n">
        <f aca="false">$C1229*VLOOKUP($B1229,FoodDB!$A$2:$I$1010,3,0)</f>
        <v>0</v>
      </c>
      <c r="E1229" s="0" t="n">
        <f aca="false">$C1229*VLOOKUP($B1229,FoodDB!$A$2:$I$1010,4,0)</f>
        <v>0</v>
      </c>
      <c r="F1229" s="0" t="n">
        <f aca="false">$C1229*VLOOKUP($B1229,FoodDB!$A$2:$I$1010,5,0)</f>
        <v>0</v>
      </c>
      <c r="G1229" s="0" t="n">
        <f aca="false">$C1229*VLOOKUP($B1229,FoodDB!$A$2:$I$1010,6,0)</f>
        <v>0</v>
      </c>
      <c r="H1229" s="0" t="n">
        <f aca="false">$C1229*VLOOKUP($B1229,FoodDB!$A$2:$I$1010,7,0)</f>
        <v>0</v>
      </c>
      <c r="I1229" s="0" t="n">
        <f aca="false">$C1229*VLOOKUP($B1229,FoodDB!$A$2:$I$1010,8,0)</f>
        <v>0</v>
      </c>
      <c r="J1229" s="0" t="n">
        <f aca="false">$C1229*VLOOKUP($B1229,FoodDB!$A$2:$I$1010,9,0)</f>
        <v>0</v>
      </c>
    </row>
    <row r="1230" customFormat="false" ht="15" hidden="false" customHeight="false" outlineLevel="0" collapsed="false">
      <c r="B1230" s="96" t="s">
        <v>107</v>
      </c>
      <c r="C1230" s="97" t="n">
        <v>0</v>
      </c>
      <c r="D1230" s="0" t="n">
        <f aca="false">$C1230*VLOOKUP($B1230,FoodDB!$A$2:$I$1010,3,0)</f>
        <v>0</v>
      </c>
      <c r="E1230" s="0" t="n">
        <f aca="false">$C1230*VLOOKUP($B1230,FoodDB!$A$2:$I$1010,4,0)</f>
        <v>0</v>
      </c>
      <c r="F1230" s="0" t="n">
        <f aca="false">$C1230*VLOOKUP($B1230,FoodDB!$A$2:$I$1010,5,0)</f>
        <v>0</v>
      </c>
      <c r="G1230" s="0" t="n">
        <f aca="false">$C1230*VLOOKUP($B1230,FoodDB!$A$2:$I$1010,6,0)</f>
        <v>0</v>
      </c>
      <c r="H1230" s="0" t="n">
        <f aca="false">$C1230*VLOOKUP($B1230,FoodDB!$A$2:$I$1010,7,0)</f>
        <v>0</v>
      </c>
      <c r="I1230" s="0" t="n">
        <f aca="false">$C1230*VLOOKUP($B1230,FoodDB!$A$2:$I$1010,8,0)</f>
        <v>0</v>
      </c>
      <c r="J1230" s="0" t="n">
        <f aca="false">$C1230*VLOOKUP($B1230,FoodDB!$A$2:$I$1010,9,0)</f>
        <v>0</v>
      </c>
    </row>
    <row r="1231" customFormat="false" ht="15" hidden="false" customHeight="false" outlineLevel="0" collapsed="false">
      <c r="A1231" s="0" t="s">
        <v>97</v>
      </c>
      <c r="G1231" s="0" t="n">
        <f aca="false">SUM(G1224:G1230)</f>
        <v>0</v>
      </c>
      <c r="H1231" s="0" t="n">
        <f aca="false">SUM(H1224:H1230)</f>
        <v>0</v>
      </c>
      <c r="I1231" s="0" t="n">
        <f aca="false">SUM(I1224:I1230)</f>
        <v>0</v>
      </c>
      <c r="J1231" s="0" t="n">
        <f aca="false">SUM(G1231:I1231)</f>
        <v>0</v>
      </c>
    </row>
    <row r="1232" customFormat="false" ht="15" hidden="false" customHeight="false" outlineLevel="0" collapsed="false">
      <c r="A1232" s="0" t="s">
        <v>101</v>
      </c>
      <c r="B1232" s="0" t="s">
        <v>102</v>
      </c>
      <c r="E1232" s="100"/>
      <c r="F1232" s="100"/>
      <c r="G1232" s="100" t="e">
        <f aca="false">VLOOKUP($A1224,LossChart!$A$3:$AB$105,14,0)</f>
        <v>#N/A</v>
      </c>
      <c r="H1232" s="100" t="e">
        <f aca="false">VLOOKUP($A1224,LossChart!$A$3:$AB$105,15,0)</f>
        <v>#N/A</v>
      </c>
      <c r="I1232" s="100" t="e">
        <f aca="false">VLOOKUP($A1224,LossChart!$A$3:$AB$105,16,0)</f>
        <v>#N/A</v>
      </c>
      <c r="J1232" s="100" t="e">
        <f aca="false">VLOOKUP($A1224,LossChart!$A$3:$AB$105,17,0)</f>
        <v>#N/A</v>
      </c>
      <c r="K1232" s="100"/>
    </row>
    <row r="1233" customFormat="false" ht="15" hidden="false" customHeight="false" outlineLevel="0" collapsed="false">
      <c r="A1233" s="0" t="s">
        <v>103</v>
      </c>
      <c r="G1233" s="0" t="e">
        <f aca="false">G1232-G1231</f>
        <v>#N/A</v>
      </c>
      <c r="H1233" s="0" t="e">
        <f aca="false">H1232-H1231</f>
        <v>#N/A</v>
      </c>
      <c r="I1233" s="0" t="e">
        <f aca="false">I1232-I1231</f>
        <v>#N/A</v>
      </c>
      <c r="J1233" s="0" t="e">
        <f aca="false">J1232-J1231</f>
        <v>#N/A</v>
      </c>
    </row>
    <row r="1235" customFormat="false" ht="60" hidden="false" customHeight="false" outlineLevel="0" collapsed="false">
      <c r="A1235" s="21" t="s">
        <v>63</v>
      </c>
      <c r="B1235" s="21" t="s">
        <v>92</v>
      </c>
      <c r="C1235" s="21" t="s">
        <v>93</v>
      </c>
      <c r="D1235" s="94" t="str">
        <f aca="false">FoodDB!$C$1</f>
        <v>Fat
(g)</v>
      </c>
      <c r="E1235" s="94" t="str">
        <f aca="false">FoodDB!$D$1</f>
        <v>Carbs
(g)</v>
      </c>
      <c r="F1235" s="94" t="str">
        <f aca="false">FoodDB!$E$1</f>
        <v>Protein
(g)</v>
      </c>
      <c r="G1235" s="94" t="str">
        <f aca="false">FoodDB!$F$1</f>
        <v>Fat
(Cal)</v>
      </c>
      <c r="H1235" s="94" t="str">
        <f aca="false">FoodDB!$G$1</f>
        <v>Carb
(Cal)</v>
      </c>
      <c r="I1235" s="94" t="str">
        <f aca="false">FoodDB!$H$1</f>
        <v>Protein
(Cal)</v>
      </c>
      <c r="J1235" s="94" t="str">
        <f aca="false">FoodDB!$I$1</f>
        <v>Total
Calories</v>
      </c>
      <c r="K1235" s="94"/>
      <c r="L1235" s="94" t="s">
        <v>109</v>
      </c>
      <c r="M1235" s="94" t="s">
        <v>110</v>
      </c>
      <c r="N1235" s="94" t="s">
        <v>111</v>
      </c>
      <c r="O1235" s="94" t="s">
        <v>112</v>
      </c>
      <c r="P1235" s="94" t="s">
        <v>117</v>
      </c>
      <c r="Q1235" s="94" t="s">
        <v>118</v>
      </c>
      <c r="R1235" s="94" t="s">
        <v>119</v>
      </c>
      <c r="S1235" s="94" t="s">
        <v>120</v>
      </c>
    </row>
    <row r="1236" customFormat="false" ht="15" hidden="false" customHeight="false" outlineLevel="0" collapsed="false">
      <c r="A1236" s="95" t="n">
        <f aca="false">A1224+1</f>
        <v>43097</v>
      </c>
      <c r="B1236" s="96" t="s">
        <v>107</v>
      </c>
      <c r="C1236" s="97" t="n">
        <v>0</v>
      </c>
      <c r="D1236" s="0" t="n">
        <f aca="false">$C1236*VLOOKUP($B1236,FoodDB!$A$2:$I$1010,3,0)</f>
        <v>0</v>
      </c>
      <c r="E1236" s="0" t="n">
        <f aca="false">$C1236*VLOOKUP($B1236,FoodDB!$A$2:$I$1010,4,0)</f>
        <v>0</v>
      </c>
      <c r="F1236" s="0" t="n">
        <f aca="false">$C1236*VLOOKUP($B1236,FoodDB!$A$2:$I$1010,5,0)</f>
        <v>0</v>
      </c>
      <c r="G1236" s="0" t="n">
        <f aca="false">$C1236*VLOOKUP($B1236,FoodDB!$A$2:$I$1010,6,0)</f>
        <v>0</v>
      </c>
      <c r="H1236" s="0" t="n">
        <f aca="false">$C1236*VLOOKUP($B1236,FoodDB!$A$2:$I$1010,7,0)</f>
        <v>0</v>
      </c>
      <c r="I1236" s="0" t="n">
        <f aca="false">$C1236*VLOOKUP($B1236,FoodDB!$A$2:$I$1010,8,0)</f>
        <v>0</v>
      </c>
      <c r="J1236" s="0" t="n">
        <f aca="false">$C1236*VLOOKUP($B1236,FoodDB!$A$2:$I$1010,9,0)</f>
        <v>0</v>
      </c>
      <c r="L1236" s="0" t="n">
        <f aca="false">SUM(G1236:G1242)</f>
        <v>0</v>
      </c>
      <c r="M1236" s="0" t="n">
        <f aca="false">SUM(H1236:H1242)</f>
        <v>0</v>
      </c>
      <c r="N1236" s="0" t="n">
        <f aca="false">SUM(I1236:I1242)</f>
        <v>0</v>
      </c>
      <c r="O1236" s="0" t="n">
        <f aca="false">SUM(L1236:N1236)</f>
        <v>0</v>
      </c>
      <c r="P1236" s="100" t="n">
        <f aca="false">VLOOKUP($A1236,LossChart!$A$3:$AB$999,14,0)-L1236</f>
        <v>891.791144595075</v>
      </c>
      <c r="Q1236" s="100" t="n">
        <f aca="false">VLOOKUP($A1236,LossChart!$A$3:$AB$999,15,0)-M1236</f>
        <v>116</v>
      </c>
      <c r="R1236" s="100" t="n">
        <f aca="false">VLOOKUP($A1236,LossChart!$A$3:$AB$999,16,0)-N1236</f>
        <v>482.474652711422</v>
      </c>
      <c r="S1236" s="100" t="n">
        <f aca="false">VLOOKUP($A1236,LossChart!$A$3:$AB$999,17,0)-O1236</f>
        <v>1490.2657973065</v>
      </c>
    </row>
    <row r="1237" customFormat="false" ht="15" hidden="false" customHeight="false" outlineLevel="0" collapsed="false">
      <c r="B1237" s="96" t="s">
        <v>107</v>
      </c>
      <c r="C1237" s="97" t="n">
        <v>0</v>
      </c>
      <c r="D1237" s="0" t="n">
        <f aca="false">$C1237*VLOOKUP($B1237,FoodDB!$A$2:$I$1010,3,0)</f>
        <v>0</v>
      </c>
      <c r="E1237" s="0" t="n">
        <f aca="false">$C1237*VLOOKUP($B1237,FoodDB!$A$2:$I$1010,4,0)</f>
        <v>0</v>
      </c>
      <c r="F1237" s="0" t="n">
        <f aca="false">$C1237*VLOOKUP($B1237,FoodDB!$A$2:$I$1010,5,0)</f>
        <v>0</v>
      </c>
      <c r="G1237" s="0" t="n">
        <f aca="false">$C1237*VLOOKUP($B1237,FoodDB!$A$2:$I$1010,6,0)</f>
        <v>0</v>
      </c>
      <c r="H1237" s="0" t="n">
        <f aca="false">$C1237*VLOOKUP($B1237,FoodDB!$A$2:$I$1010,7,0)</f>
        <v>0</v>
      </c>
      <c r="I1237" s="0" t="n">
        <f aca="false">$C1237*VLOOKUP($B1237,FoodDB!$A$2:$I$1010,8,0)</f>
        <v>0</v>
      </c>
      <c r="J1237" s="0" t="n">
        <f aca="false">$C1237*VLOOKUP($B1237,FoodDB!$A$2:$I$1010,9,0)</f>
        <v>0</v>
      </c>
    </row>
    <row r="1238" customFormat="false" ht="15" hidden="false" customHeight="false" outlineLevel="0" collapsed="false">
      <c r="B1238" s="96" t="s">
        <v>107</v>
      </c>
      <c r="C1238" s="97" t="n">
        <v>0</v>
      </c>
      <c r="D1238" s="0" t="n">
        <f aca="false">$C1238*VLOOKUP($B1238,FoodDB!$A$2:$I$1010,3,0)</f>
        <v>0</v>
      </c>
      <c r="E1238" s="0" t="n">
        <f aca="false">$C1238*VLOOKUP($B1238,FoodDB!$A$2:$I$1010,4,0)</f>
        <v>0</v>
      </c>
      <c r="F1238" s="0" t="n">
        <f aca="false">$C1238*VLOOKUP($B1238,FoodDB!$A$2:$I$1010,5,0)</f>
        <v>0</v>
      </c>
      <c r="G1238" s="0" t="n">
        <f aca="false">$C1238*VLOOKUP($B1238,FoodDB!$A$2:$I$1010,6,0)</f>
        <v>0</v>
      </c>
      <c r="H1238" s="0" t="n">
        <f aca="false">$C1238*VLOOKUP($B1238,FoodDB!$A$2:$I$1010,7,0)</f>
        <v>0</v>
      </c>
      <c r="I1238" s="0" t="n">
        <f aca="false">$C1238*VLOOKUP($B1238,FoodDB!$A$2:$I$1010,8,0)</f>
        <v>0</v>
      </c>
      <c r="J1238" s="0" t="n">
        <f aca="false">$C1238*VLOOKUP($B1238,FoodDB!$A$2:$I$1010,9,0)</f>
        <v>0</v>
      </c>
    </row>
    <row r="1239" customFormat="false" ht="15" hidden="false" customHeight="false" outlineLevel="0" collapsed="false">
      <c r="B1239" s="96" t="s">
        <v>107</v>
      </c>
      <c r="C1239" s="97" t="n">
        <v>0</v>
      </c>
      <c r="D1239" s="0" t="n">
        <f aca="false">$C1239*VLOOKUP($B1239,FoodDB!$A$2:$I$1010,3,0)</f>
        <v>0</v>
      </c>
      <c r="E1239" s="0" t="n">
        <f aca="false">$C1239*VLOOKUP($B1239,FoodDB!$A$2:$I$1010,4,0)</f>
        <v>0</v>
      </c>
      <c r="F1239" s="0" t="n">
        <f aca="false">$C1239*VLOOKUP($B1239,FoodDB!$A$2:$I$1010,5,0)</f>
        <v>0</v>
      </c>
      <c r="G1239" s="0" t="n">
        <f aca="false">$C1239*VLOOKUP($B1239,FoodDB!$A$2:$I$1010,6,0)</f>
        <v>0</v>
      </c>
      <c r="H1239" s="0" t="n">
        <f aca="false">$C1239*VLOOKUP($B1239,FoodDB!$A$2:$I$1010,7,0)</f>
        <v>0</v>
      </c>
      <c r="I1239" s="0" t="n">
        <f aca="false">$C1239*VLOOKUP($B1239,FoodDB!$A$2:$I$1010,8,0)</f>
        <v>0</v>
      </c>
      <c r="J1239" s="0" t="n">
        <f aca="false">$C1239*VLOOKUP($B1239,FoodDB!$A$2:$I$1010,9,0)</f>
        <v>0</v>
      </c>
    </row>
    <row r="1240" customFormat="false" ht="15" hidden="false" customHeight="false" outlineLevel="0" collapsed="false">
      <c r="B1240" s="96" t="s">
        <v>107</v>
      </c>
      <c r="C1240" s="97" t="n">
        <v>0</v>
      </c>
      <c r="D1240" s="0" t="n">
        <f aca="false">$C1240*VLOOKUP($B1240,FoodDB!$A$2:$I$1010,3,0)</f>
        <v>0</v>
      </c>
      <c r="E1240" s="0" t="n">
        <f aca="false">$C1240*VLOOKUP($B1240,FoodDB!$A$2:$I$1010,4,0)</f>
        <v>0</v>
      </c>
      <c r="F1240" s="0" t="n">
        <f aca="false">$C1240*VLOOKUP($B1240,FoodDB!$A$2:$I$1010,5,0)</f>
        <v>0</v>
      </c>
      <c r="G1240" s="0" t="n">
        <f aca="false">$C1240*VLOOKUP($B1240,FoodDB!$A$2:$I$1010,6,0)</f>
        <v>0</v>
      </c>
      <c r="H1240" s="0" t="n">
        <f aca="false">$C1240*VLOOKUP($B1240,FoodDB!$A$2:$I$1010,7,0)</f>
        <v>0</v>
      </c>
      <c r="I1240" s="0" t="n">
        <f aca="false">$C1240*VLOOKUP($B1240,FoodDB!$A$2:$I$1010,8,0)</f>
        <v>0</v>
      </c>
      <c r="J1240" s="0" t="n">
        <f aca="false">$C1240*VLOOKUP($B1240,FoodDB!$A$2:$I$1010,9,0)</f>
        <v>0</v>
      </c>
    </row>
    <row r="1241" customFormat="false" ht="15" hidden="false" customHeight="false" outlineLevel="0" collapsed="false">
      <c r="B1241" s="96" t="s">
        <v>107</v>
      </c>
      <c r="C1241" s="97" t="n">
        <v>0</v>
      </c>
      <c r="D1241" s="0" t="n">
        <f aca="false">$C1241*VLOOKUP($B1241,FoodDB!$A$2:$I$1010,3,0)</f>
        <v>0</v>
      </c>
      <c r="E1241" s="0" t="n">
        <f aca="false">$C1241*VLOOKUP($B1241,FoodDB!$A$2:$I$1010,4,0)</f>
        <v>0</v>
      </c>
      <c r="F1241" s="0" t="n">
        <f aca="false">$C1241*VLOOKUP($B1241,FoodDB!$A$2:$I$1010,5,0)</f>
        <v>0</v>
      </c>
      <c r="G1241" s="0" t="n">
        <f aca="false">$C1241*VLOOKUP($B1241,FoodDB!$A$2:$I$1010,6,0)</f>
        <v>0</v>
      </c>
      <c r="H1241" s="0" t="n">
        <f aca="false">$C1241*VLOOKUP($B1241,FoodDB!$A$2:$I$1010,7,0)</f>
        <v>0</v>
      </c>
      <c r="I1241" s="0" t="n">
        <f aca="false">$C1241*VLOOKUP($B1241,FoodDB!$A$2:$I$1010,8,0)</f>
        <v>0</v>
      </c>
      <c r="J1241" s="0" t="n">
        <f aca="false">$C1241*VLOOKUP($B1241,FoodDB!$A$2:$I$1010,9,0)</f>
        <v>0</v>
      </c>
    </row>
    <row r="1242" customFormat="false" ht="15" hidden="false" customHeight="false" outlineLevel="0" collapsed="false">
      <c r="B1242" s="96" t="s">
        <v>107</v>
      </c>
      <c r="C1242" s="97" t="n">
        <v>0</v>
      </c>
      <c r="D1242" s="0" t="n">
        <f aca="false">$C1242*VLOOKUP($B1242,FoodDB!$A$2:$I$1010,3,0)</f>
        <v>0</v>
      </c>
      <c r="E1242" s="0" t="n">
        <f aca="false">$C1242*VLOOKUP($B1242,FoodDB!$A$2:$I$1010,4,0)</f>
        <v>0</v>
      </c>
      <c r="F1242" s="0" t="n">
        <f aca="false">$C1242*VLOOKUP($B1242,FoodDB!$A$2:$I$1010,5,0)</f>
        <v>0</v>
      </c>
      <c r="G1242" s="0" t="n">
        <f aca="false">$C1242*VLOOKUP($B1242,FoodDB!$A$2:$I$1010,6,0)</f>
        <v>0</v>
      </c>
      <c r="H1242" s="0" t="n">
        <f aca="false">$C1242*VLOOKUP($B1242,FoodDB!$A$2:$I$1010,7,0)</f>
        <v>0</v>
      </c>
      <c r="I1242" s="0" t="n">
        <f aca="false">$C1242*VLOOKUP($B1242,FoodDB!$A$2:$I$1010,8,0)</f>
        <v>0</v>
      </c>
      <c r="J1242" s="0" t="n">
        <f aca="false">$C1242*VLOOKUP($B1242,FoodDB!$A$2:$I$1010,9,0)</f>
        <v>0</v>
      </c>
    </row>
    <row r="1243" customFormat="false" ht="15" hidden="false" customHeight="false" outlineLevel="0" collapsed="false">
      <c r="A1243" s="0" t="s">
        <v>97</v>
      </c>
      <c r="G1243" s="0" t="n">
        <f aca="false">SUM(G1236:G1242)</f>
        <v>0</v>
      </c>
      <c r="H1243" s="0" t="n">
        <f aca="false">SUM(H1236:H1242)</f>
        <v>0</v>
      </c>
      <c r="I1243" s="0" t="n">
        <f aca="false">SUM(I1236:I1242)</f>
        <v>0</v>
      </c>
      <c r="J1243" s="0" t="n">
        <f aca="false">SUM(G1243:I1243)</f>
        <v>0</v>
      </c>
    </row>
    <row r="1244" customFormat="false" ht="15" hidden="false" customHeight="false" outlineLevel="0" collapsed="false">
      <c r="A1244" s="0" t="s">
        <v>101</v>
      </c>
      <c r="B1244" s="0" t="s">
        <v>102</v>
      </c>
      <c r="E1244" s="100"/>
      <c r="F1244" s="100"/>
      <c r="G1244" s="100" t="e">
        <f aca="false">VLOOKUP($A1236,LossChart!$A$3:$AB$105,14,0)</f>
        <v>#N/A</v>
      </c>
      <c r="H1244" s="100" t="e">
        <f aca="false">VLOOKUP($A1236,LossChart!$A$3:$AB$105,15,0)</f>
        <v>#N/A</v>
      </c>
      <c r="I1244" s="100" t="e">
        <f aca="false">VLOOKUP($A1236,LossChart!$A$3:$AB$105,16,0)</f>
        <v>#N/A</v>
      </c>
      <c r="J1244" s="100" t="e">
        <f aca="false">VLOOKUP($A1236,LossChart!$A$3:$AB$105,17,0)</f>
        <v>#N/A</v>
      </c>
      <c r="K1244" s="100"/>
    </row>
    <row r="1245" customFormat="false" ht="15" hidden="false" customHeight="false" outlineLevel="0" collapsed="false">
      <c r="A1245" s="0" t="s">
        <v>103</v>
      </c>
      <c r="G1245" s="0" t="e">
        <f aca="false">G1244-G1243</f>
        <v>#N/A</v>
      </c>
      <c r="H1245" s="0" t="e">
        <f aca="false">H1244-H1243</f>
        <v>#N/A</v>
      </c>
      <c r="I1245" s="0" t="e">
        <f aca="false">I1244-I1243</f>
        <v>#N/A</v>
      </c>
      <c r="J1245" s="0" t="e">
        <f aca="false">J1244-J1243</f>
        <v>#N/A</v>
      </c>
    </row>
    <row r="1247" customFormat="false" ht="60" hidden="false" customHeight="false" outlineLevel="0" collapsed="false">
      <c r="A1247" s="21" t="s">
        <v>63</v>
      </c>
      <c r="B1247" s="21" t="s">
        <v>92</v>
      </c>
      <c r="C1247" s="21" t="s">
        <v>93</v>
      </c>
      <c r="D1247" s="94" t="str">
        <f aca="false">FoodDB!$C$1</f>
        <v>Fat
(g)</v>
      </c>
      <c r="E1247" s="94" t="str">
        <f aca="false">FoodDB!$D$1</f>
        <v>Carbs
(g)</v>
      </c>
      <c r="F1247" s="94" t="str">
        <f aca="false">FoodDB!$E$1</f>
        <v>Protein
(g)</v>
      </c>
      <c r="G1247" s="94" t="str">
        <f aca="false">FoodDB!$F$1</f>
        <v>Fat
(Cal)</v>
      </c>
      <c r="H1247" s="94" t="str">
        <f aca="false">FoodDB!$G$1</f>
        <v>Carb
(Cal)</v>
      </c>
      <c r="I1247" s="94" t="str">
        <f aca="false">FoodDB!$H$1</f>
        <v>Protein
(Cal)</v>
      </c>
      <c r="J1247" s="94" t="str">
        <f aca="false">FoodDB!$I$1</f>
        <v>Total
Calories</v>
      </c>
      <c r="K1247" s="94"/>
      <c r="L1247" s="94" t="s">
        <v>109</v>
      </c>
      <c r="M1247" s="94" t="s">
        <v>110</v>
      </c>
      <c r="N1247" s="94" t="s">
        <v>111</v>
      </c>
      <c r="O1247" s="94" t="s">
        <v>112</v>
      </c>
      <c r="P1247" s="94" t="s">
        <v>117</v>
      </c>
      <c r="Q1247" s="94" t="s">
        <v>118</v>
      </c>
      <c r="R1247" s="94" t="s">
        <v>119</v>
      </c>
      <c r="S1247" s="94" t="s">
        <v>120</v>
      </c>
    </row>
    <row r="1248" customFormat="false" ht="15" hidden="false" customHeight="false" outlineLevel="0" collapsed="false">
      <c r="A1248" s="95" t="n">
        <f aca="false">A1236+1</f>
        <v>43098</v>
      </c>
      <c r="B1248" s="96" t="s">
        <v>107</v>
      </c>
      <c r="C1248" s="97" t="n">
        <v>0</v>
      </c>
      <c r="D1248" s="0" t="n">
        <f aca="false">$C1248*VLOOKUP($B1248,FoodDB!$A$2:$I$1010,3,0)</f>
        <v>0</v>
      </c>
      <c r="E1248" s="0" t="n">
        <f aca="false">$C1248*VLOOKUP($B1248,FoodDB!$A$2:$I$1010,4,0)</f>
        <v>0</v>
      </c>
      <c r="F1248" s="0" t="n">
        <f aca="false">$C1248*VLOOKUP($B1248,FoodDB!$A$2:$I$1010,5,0)</f>
        <v>0</v>
      </c>
      <c r="G1248" s="0" t="n">
        <f aca="false">$C1248*VLOOKUP($B1248,FoodDB!$A$2:$I$1010,6,0)</f>
        <v>0</v>
      </c>
      <c r="H1248" s="0" t="n">
        <f aca="false">$C1248*VLOOKUP($B1248,FoodDB!$A$2:$I$1010,7,0)</f>
        <v>0</v>
      </c>
      <c r="I1248" s="0" t="n">
        <f aca="false">$C1248*VLOOKUP($B1248,FoodDB!$A$2:$I$1010,8,0)</f>
        <v>0</v>
      </c>
      <c r="J1248" s="0" t="n">
        <f aca="false">$C1248*VLOOKUP($B1248,FoodDB!$A$2:$I$1010,9,0)</f>
        <v>0</v>
      </c>
      <c r="L1248" s="0" t="n">
        <f aca="false">SUM(G1248:G1254)</f>
        <v>0</v>
      </c>
      <c r="M1248" s="0" t="n">
        <f aca="false">SUM(H1248:H1254)</f>
        <v>0</v>
      </c>
      <c r="N1248" s="0" t="n">
        <f aca="false">SUM(I1248:I1254)</f>
        <v>0</v>
      </c>
      <c r="O1248" s="0" t="n">
        <f aca="false">SUM(L1248:N1248)</f>
        <v>0</v>
      </c>
      <c r="P1248" s="100" t="n">
        <f aca="false">VLOOKUP($A1248,LossChart!$A$3:$AB$999,14,0)-L1248</f>
        <v>895.208293904301</v>
      </c>
      <c r="Q1248" s="100" t="n">
        <f aca="false">VLOOKUP($A1248,LossChart!$A$3:$AB$999,15,0)-M1248</f>
        <v>116</v>
      </c>
      <c r="R1248" s="100" t="n">
        <f aca="false">VLOOKUP($A1248,LossChart!$A$3:$AB$999,16,0)-N1248</f>
        <v>482.474652711422</v>
      </c>
      <c r="S1248" s="100" t="n">
        <f aca="false">VLOOKUP($A1248,LossChart!$A$3:$AB$999,17,0)-O1248</f>
        <v>1493.68294661572</v>
      </c>
    </row>
    <row r="1249" customFormat="false" ht="15" hidden="false" customHeight="false" outlineLevel="0" collapsed="false">
      <c r="B1249" s="96" t="s">
        <v>107</v>
      </c>
      <c r="C1249" s="97" t="n">
        <v>0</v>
      </c>
      <c r="D1249" s="0" t="n">
        <f aca="false">$C1249*VLOOKUP($B1249,FoodDB!$A$2:$I$1010,3,0)</f>
        <v>0</v>
      </c>
      <c r="E1249" s="0" t="n">
        <f aca="false">$C1249*VLOOKUP($B1249,FoodDB!$A$2:$I$1010,4,0)</f>
        <v>0</v>
      </c>
      <c r="F1249" s="0" t="n">
        <f aca="false">$C1249*VLOOKUP($B1249,FoodDB!$A$2:$I$1010,5,0)</f>
        <v>0</v>
      </c>
      <c r="G1249" s="0" t="n">
        <f aca="false">$C1249*VLOOKUP($B1249,FoodDB!$A$2:$I$1010,6,0)</f>
        <v>0</v>
      </c>
      <c r="H1249" s="0" t="n">
        <f aca="false">$C1249*VLOOKUP($B1249,FoodDB!$A$2:$I$1010,7,0)</f>
        <v>0</v>
      </c>
      <c r="I1249" s="0" t="n">
        <f aca="false">$C1249*VLOOKUP($B1249,FoodDB!$A$2:$I$1010,8,0)</f>
        <v>0</v>
      </c>
      <c r="J1249" s="0" t="n">
        <f aca="false">$C1249*VLOOKUP($B1249,FoodDB!$A$2:$I$1010,9,0)</f>
        <v>0</v>
      </c>
    </row>
    <row r="1250" customFormat="false" ht="15" hidden="false" customHeight="false" outlineLevel="0" collapsed="false">
      <c r="B1250" s="96" t="s">
        <v>107</v>
      </c>
      <c r="C1250" s="97" t="n">
        <v>0</v>
      </c>
      <c r="D1250" s="0" t="n">
        <f aca="false">$C1250*VLOOKUP($B1250,FoodDB!$A$2:$I$1010,3,0)</f>
        <v>0</v>
      </c>
      <c r="E1250" s="0" t="n">
        <f aca="false">$C1250*VLOOKUP($B1250,FoodDB!$A$2:$I$1010,4,0)</f>
        <v>0</v>
      </c>
      <c r="F1250" s="0" t="n">
        <f aca="false">$C1250*VLOOKUP($B1250,FoodDB!$A$2:$I$1010,5,0)</f>
        <v>0</v>
      </c>
      <c r="G1250" s="0" t="n">
        <f aca="false">$C1250*VLOOKUP($B1250,FoodDB!$A$2:$I$1010,6,0)</f>
        <v>0</v>
      </c>
      <c r="H1250" s="0" t="n">
        <f aca="false">$C1250*VLOOKUP($B1250,FoodDB!$A$2:$I$1010,7,0)</f>
        <v>0</v>
      </c>
      <c r="I1250" s="0" t="n">
        <f aca="false">$C1250*VLOOKUP($B1250,FoodDB!$A$2:$I$1010,8,0)</f>
        <v>0</v>
      </c>
      <c r="J1250" s="0" t="n">
        <f aca="false">$C1250*VLOOKUP($B1250,FoodDB!$A$2:$I$1010,9,0)</f>
        <v>0</v>
      </c>
    </row>
    <row r="1251" customFormat="false" ht="15" hidden="false" customHeight="false" outlineLevel="0" collapsed="false">
      <c r="B1251" s="96" t="s">
        <v>107</v>
      </c>
      <c r="C1251" s="97" t="n">
        <v>0</v>
      </c>
      <c r="D1251" s="0" t="n">
        <f aca="false">$C1251*VLOOKUP($B1251,FoodDB!$A$2:$I$1010,3,0)</f>
        <v>0</v>
      </c>
      <c r="E1251" s="0" t="n">
        <f aca="false">$C1251*VLOOKUP($B1251,FoodDB!$A$2:$I$1010,4,0)</f>
        <v>0</v>
      </c>
      <c r="F1251" s="0" t="n">
        <f aca="false">$C1251*VLOOKUP($B1251,FoodDB!$A$2:$I$1010,5,0)</f>
        <v>0</v>
      </c>
      <c r="G1251" s="0" t="n">
        <f aca="false">$C1251*VLOOKUP($B1251,FoodDB!$A$2:$I$1010,6,0)</f>
        <v>0</v>
      </c>
      <c r="H1251" s="0" t="n">
        <f aca="false">$C1251*VLOOKUP($B1251,FoodDB!$A$2:$I$1010,7,0)</f>
        <v>0</v>
      </c>
      <c r="I1251" s="0" t="n">
        <f aca="false">$C1251*VLOOKUP($B1251,FoodDB!$A$2:$I$1010,8,0)</f>
        <v>0</v>
      </c>
      <c r="J1251" s="0" t="n">
        <f aca="false">$C1251*VLOOKUP($B1251,FoodDB!$A$2:$I$1010,9,0)</f>
        <v>0</v>
      </c>
    </row>
    <row r="1252" customFormat="false" ht="15" hidden="false" customHeight="false" outlineLevel="0" collapsed="false">
      <c r="B1252" s="96" t="s">
        <v>107</v>
      </c>
      <c r="C1252" s="97" t="n">
        <v>0</v>
      </c>
      <c r="D1252" s="0" t="n">
        <f aca="false">$C1252*VLOOKUP($B1252,FoodDB!$A$2:$I$1010,3,0)</f>
        <v>0</v>
      </c>
      <c r="E1252" s="0" t="n">
        <f aca="false">$C1252*VLOOKUP($B1252,FoodDB!$A$2:$I$1010,4,0)</f>
        <v>0</v>
      </c>
      <c r="F1252" s="0" t="n">
        <f aca="false">$C1252*VLOOKUP($B1252,FoodDB!$A$2:$I$1010,5,0)</f>
        <v>0</v>
      </c>
      <c r="G1252" s="0" t="n">
        <f aca="false">$C1252*VLOOKUP($B1252,FoodDB!$A$2:$I$1010,6,0)</f>
        <v>0</v>
      </c>
      <c r="H1252" s="0" t="n">
        <f aca="false">$C1252*VLOOKUP($B1252,FoodDB!$A$2:$I$1010,7,0)</f>
        <v>0</v>
      </c>
      <c r="I1252" s="0" t="n">
        <f aca="false">$C1252*VLOOKUP($B1252,FoodDB!$A$2:$I$1010,8,0)</f>
        <v>0</v>
      </c>
      <c r="J1252" s="0" t="n">
        <f aca="false">$C1252*VLOOKUP($B1252,FoodDB!$A$2:$I$1010,9,0)</f>
        <v>0</v>
      </c>
    </row>
    <row r="1253" customFormat="false" ht="15" hidden="false" customHeight="false" outlineLevel="0" collapsed="false">
      <c r="B1253" s="96" t="s">
        <v>107</v>
      </c>
      <c r="C1253" s="97" t="n">
        <v>0</v>
      </c>
      <c r="D1253" s="0" t="n">
        <f aca="false">$C1253*VLOOKUP($B1253,FoodDB!$A$2:$I$1010,3,0)</f>
        <v>0</v>
      </c>
      <c r="E1253" s="0" t="n">
        <f aca="false">$C1253*VLOOKUP($B1253,FoodDB!$A$2:$I$1010,4,0)</f>
        <v>0</v>
      </c>
      <c r="F1253" s="0" t="n">
        <f aca="false">$C1253*VLOOKUP($B1253,FoodDB!$A$2:$I$1010,5,0)</f>
        <v>0</v>
      </c>
      <c r="G1253" s="0" t="n">
        <f aca="false">$C1253*VLOOKUP($B1253,FoodDB!$A$2:$I$1010,6,0)</f>
        <v>0</v>
      </c>
      <c r="H1253" s="0" t="n">
        <f aca="false">$C1253*VLOOKUP($B1253,FoodDB!$A$2:$I$1010,7,0)</f>
        <v>0</v>
      </c>
      <c r="I1253" s="0" t="n">
        <f aca="false">$C1253*VLOOKUP($B1253,FoodDB!$A$2:$I$1010,8,0)</f>
        <v>0</v>
      </c>
      <c r="J1253" s="0" t="n">
        <f aca="false">$C1253*VLOOKUP($B1253,FoodDB!$A$2:$I$1010,9,0)</f>
        <v>0</v>
      </c>
    </row>
    <row r="1254" customFormat="false" ht="15" hidden="false" customHeight="false" outlineLevel="0" collapsed="false">
      <c r="B1254" s="96" t="s">
        <v>107</v>
      </c>
      <c r="C1254" s="97" t="n">
        <v>0</v>
      </c>
      <c r="D1254" s="0" t="n">
        <f aca="false">$C1254*VLOOKUP($B1254,FoodDB!$A$2:$I$1010,3,0)</f>
        <v>0</v>
      </c>
      <c r="E1254" s="0" t="n">
        <f aca="false">$C1254*VLOOKUP($B1254,FoodDB!$A$2:$I$1010,4,0)</f>
        <v>0</v>
      </c>
      <c r="F1254" s="0" t="n">
        <f aca="false">$C1254*VLOOKUP($B1254,FoodDB!$A$2:$I$1010,5,0)</f>
        <v>0</v>
      </c>
      <c r="G1254" s="0" t="n">
        <f aca="false">$C1254*VLOOKUP($B1254,FoodDB!$A$2:$I$1010,6,0)</f>
        <v>0</v>
      </c>
      <c r="H1254" s="0" t="n">
        <f aca="false">$C1254*VLOOKUP($B1254,FoodDB!$A$2:$I$1010,7,0)</f>
        <v>0</v>
      </c>
      <c r="I1254" s="0" t="n">
        <f aca="false">$C1254*VLOOKUP($B1254,FoodDB!$A$2:$I$1010,8,0)</f>
        <v>0</v>
      </c>
      <c r="J1254" s="0" t="n">
        <f aca="false">$C1254*VLOOKUP($B1254,FoodDB!$A$2:$I$1010,9,0)</f>
        <v>0</v>
      </c>
    </row>
    <row r="1255" customFormat="false" ht="15" hidden="false" customHeight="false" outlineLevel="0" collapsed="false">
      <c r="A1255" s="0" t="s">
        <v>97</v>
      </c>
      <c r="G1255" s="0" t="n">
        <f aca="false">SUM(G1248:G1254)</f>
        <v>0</v>
      </c>
      <c r="H1255" s="0" t="n">
        <f aca="false">SUM(H1248:H1254)</f>
        <v>0</v>
      </c>
      <c r="I1255" s="0" t="n">
        <f aca="false">SUM(I1248:I1254)</f>
        <v>0</v>
      </c>
      <c r="J1255" s="0" t="n">
        <f aca="false">SUM(G1255:I1255)</f>
        <v>0</v>
      </c>
    </row>
    <row r="1256" customFormat="false" ht="15" hidden="false" customHeight="false" outlineLevel="0" collapsed="false">
      <c r="A1256" s="0" t="s">
        <v>101</v>
      </c>
      <c r="B1256" s="0" t="s">
        <v>102</v>
      </c>
      <c r="E1256" s="100"/>
      <c r="F1256" s="100"/>
      <c r="G1256" s="100" t="e">
        <f aca="false">VLOOKUP($A1248,LossChart!$A$3:$AB$105,14,0)</f>
        <v>#N/A</v>
      </c>
      <c r="H1256" s="100" t="e">
        <f aca="false">VLOOKUP($A1248,LossChart!$A$3:$AB$105,15,0)</f>
        <v>#N/A</v>
      </c>
      <c r="I1256" s="100" t="e">
        <f aca="false">VLOOKUP($A1248,LossChart!$A$3:$AB$105,16,0)</f>
        <v>#N/A</v>
      </c>
      <c r="J1256" s="100" t="e">
        <f aca="false">VLOOKUP($A1248,LossChart!$A$3:$AB$105,17,0)</f>
        <v>#N/A</v>
      </c>
      <c r="K1256" s="100"/>
    </row>
    <row r="1257" customFormat="false" ht="15" hidden="false" customHeight="false" outlineLevel="0" collapsed="false">
      <c r="A1257" s="0" t="s">
        <v>103</v>
      </c>
      <c r="G1257" s="0" t="e">
        <f aca="false">G1256-G1255</f>
        <v>#N/A</v>
      </c>
      <c r="H1257" s="0" t="e">
        <f aca="false">H1256-H1255</f>
        <v>#N/A</v>
      </c>
      <c r="I1257" s="0" t="e">
        <f aca="false">I1256-I1255</f>
        <v>#N/A</v>
      </c>
      <c r="J1257" s="0" t="e">
        <f aca="false">J1256-J1255</f>
        <v>#N/A</v>
      </c>
    </row>
    <row r="1259" customFormat="false" ht="60" hidden="false" customHeight="false" outlineLevel="0" collapsed="false">
      <c r="A1259" s="21" t="s">
        <v>63</v>
      </c>
      <c r="B1259" s="21" t="s">
        <v>92</v>
      </c>
      <c r="C1259" s="21" t="s">
        <v>93</v>
      </c>
      <c r="D1259" s="94" t="str">
        <f aca="false">FoodDB!$C$1</f>
        <v>Fat
(g)</v>
      </c>
      <c r="E1259" s="94" t="str">
        <f aca="false">FoodDB!$D$1</f>
        <v>Carbs
(g)</v>
      </c>
      <c r="F1259" s="94" t="str">
        <f aca="false">FoodDB!$E$1</f>
        <v>Protein
(g)</v>
      </c>
      <c r="G1259" s="94" t="str">
        <f aca="false">FoodDB!$F$1</f>
        <v>Fat
(Cal)</v>
      </c>
      <c r="H1259" s="94" t="str">
        <f aca="false">FoodDB!$G$1</f>
        <v>Carb
(Cal)</v>
      </c>
      <c r="I1259" s="94" t="str">
        <f aca="false">FoodDB!$H$1</f>
        <v>Protein
(Cal)</v>
      </c>
      <c r="J1259" s="94" t="str">
        <f aca="false">FoodDB!$I$1</f>
        <v>Total
Calories</v>
      </c>
      <c r="K1259" s="94"/>
      <c r="L1259" s="94" t="s">
        <v>109</v>
      </c>
      <c r="M1259" s="94" t="s">
        <v>110</v>
      </c>
      <c r="N1259" s="94" t="s">
        <v>111</v>
      </c>
      <c r="O1259" s="94" t="s">
        <v>112</v>
      </c>
      <c r="P1259" s="94" t="s">
        <v>117</v>
      </c>
      <c r="Q1259" s="94" t="s">
        <v>118</v>
      </c>
      <c r="R1259" s="94" t="s">
        <v>119</v>
      </c>
      <c r="S1259" s="94" t="s">
        <v>120</v>
      </c>
    </row>
    <row r="1260" customFormat="false" ht="15" hidden="false" customHeight="false" outlineLevel="0" collapsed="false">
      <c r="A1260" s="95" t="n">
        <f aca="false">A1248+1</f>
        <v>43099</v>
      </c>
      <c r="B1260" s="96" t="s">
        <v>107</v>
      </c>
      <c r="C1260" s="97" t="n">
        <v>0</v>
      </c>
      <c r="D1260" s="0" t="n">
        <f aca="false">$C1260*VLOOKUP($B1260,FoodDB!$A$2:$I$1010,3,0)</f>
        <v>0</v>
      </c>
      <c r="E1260" s="0" t="n">
        <f aca="false">$C1260*VLOOKUP($B1260,FoodDB!$A$2:$I$1010,4,0)</f>
        <v>0</v>
      </c>
      <c r="F1260" s="0" t="n">
        <f aca="false">$C1260*VLOOKUP($B1260,FoodDB!$A$2:$I$1010,5,0)</f>
        <v>0</v>
      </c>
      <c r="G1260" s="0" t="n">
        <f aca="false">$C1260*VLOOKUP($B1260,FoodDB!$A$2:$I$1010,6,0)</f>
        <v>0</v>
      </c>
      <c r="H1260" s="0" t="n">
        <f aca="false">$C1260*VLOOKUP($B1260,FoodDB!$A$2:$I$1010,7,0)</f>
        <v>0</v>
      </c>
      <c r="I1260" s="0" t="n">
        <f aca="false">$C1260*VLOOKUP($B1260,FoodDB!$A$2:$I$1010,8,0)</f>
        <v>0</v>
      </c>
      <c r="J1260" s="0" t="n">
        <f aca="false">$C1260*VLOOKUP($B1260,FoodDB!$A$2:$I$1010,9,0)</f>
        <v>0</v>
      </c>
      <c r="L1260" s="0" t="n">
        <f aca="false">SUM(G1260:G1266)</f>
        <v>0</v>
      </c>
      <c r="M1260" s="0" t="n">
        <f aca="false">SUM(H1260:H1266)</f>
        <v>0</v>
      </c>
      <c r="N1260" s="0" t="n">
        <f aca="false">SUM(I1260:I1266)</f>
        <v>0</v>
      </c>
      <c r="O1260" s="0" t="n">
        <f aca="false">SUM(L1260:N1260)</f>
        <v>0</v>
      </c>
      <c r="P1260" s="100" t="n">
        <f aca="false">VLOOKUP($A1260,LossChart!$A$3:$AB$999,14,0)-L1260</f>
        <v>898.595177033932</v>
      </c>
      <c r="Q1260" s="100" t="n">
        <f aca="false">VLOOKUP($A1260,LossChart!$A$3:$AB$999,15,0)-M1260</f>
        <v>116</v>
      </c>
      <c r="R1260" s="100" t="n">
        <f aca="false">VLOOKUP($A1260,LossChart!$A$3:$AB$999,16,0)-N1260</f>
        <v>482.474652711422</v>
      </c>
      <c r="S1260" s="100" t="n">
        <f aca="false">VLOOKUP($A1260,LossChart!$A$3:$AB$999,17,0)-O1260</f>
        <v>1497.06982974535</v>
      </c>
    </row>
    <row r="1261" customFormat="false" ht="15" hidden="false" customHeight="false" outlineLevel="0" collapsed="false">
      <c r="B1261" s="96" t="s">
        <v>107</v>
      </c>
      <c r="C1261" s="97" t="n">
        <v>0</v>
      </c>
      <c r="D1261" s="0" t="n">
        <f aca="false">$C1261*VLOOKUP($B1261,FoodDB!$A$2:$I$1010,3,0)</f>
        <v>0</v>
      </c>
      <c r="E1261" s="0" t="n">
        <f aca="false">$C1261*VLOOKUP($B1261,FoodDB!$A$2:$I$1010,4,0)</f>
        <v>0</v>
      </c>
      <c r="F1261" s="0" t="n">
        <f aca="false">$C1261*VLOOKUP($B1261,FoodDB!$A$2:$I$1010,5,0)</f>
        <v>0</v>
      </c>
      <c r="G1261" s="0" t="n">
        <f aca="false">$C1261*VLOOKUP($B1261,FoodDB!$A$2:$I$1010,6,0)</f>
        <v>0</v>
      </c>
      <c r="H1261" s="0" t="n">
        <f aca="false">$C1261*VLOOKUP($B1261,FoodDB!$A$2:$I$1010,7,0)</f>
        <v>0</v>
      </c>
      <c r="I1261" s="0" t="n">
        <f aca="false">$C1261*VLOOKUP($B1261,FoodDB!$A$2:$I$1010,8,0)</f>
        <v>0</v>
      </c>
      <c r="J1261" s="0" t="n">
        <f aca="false">$C1261*VLOOKUP($B1261,FoodDB!$A$2:$I$1010,9,0)</f>
        <v>0</v>
      </c>
    </row>
    <row r="1262" customFormat="false" ht="15" hidden="false" customHeight="false" outlineLevel="0" collapsed="false">
      <c r="B1262" s="96" t="s">
        <v>107</v>
      </c>
      <c r="C1262" s="97" t="n">
        <v>0</v>
      </c>
      <c r="D1262" s="0" t="n">
        <f aca="false">$C1262*VLOOKUP($B1262,FoodDB!$A$2:$I$1010,3,0)</f>
        <v>0</v>
      </c>
      <c r="E1262" s="0" t="n">
        <f aca="false">$C1262*VLOOKUP($B1262,FoodDB!$A$2:$I$1010,4,0)</f>
        <v>0</v>
      </c>
      <c r="F1262" s="0" t="n">
        <f aca="false">$C1262*VLOOKUP($B1262,FoodDB!$A$2:$I$1010,5,0)</f>
        <v>0</v>
      </c>
      <c r="G1262" s="0" t="n">
        <f aca="false">$C1262*VLOOKUP($B1262,FoodDB!$A$2:$I$1010,6,0)</f>
        <v>0</v>
      </c>
      <c r="H1262" s="0" t="n">
        <f aca="false">$C1262*VLOOKUP($B1262,FoodDB!$A$2:$I$1010,7,0)</f>
        <v>0</v>
      </c>
      <c r="I1262" s="0" t="n">
        <f aca="false">$C1262*VLOOKUP($B1262,FoodDB!$A$2:$I$1010,8,0)</f>
        <v>0</v>
      </c>
      <c r="J1262" s="0" t="n">
        <f aca="false">$C1262*VLOOKUP($B1262,FoodDB!$A$2:$I$1010,9,0)</f>
        <v>0</v>
      </c>
    </row>
    <row r="1263" customFormat="false" ht="15" hidden="false" customHeight="false" outlineLevel="0" collapsed="false">
      <c r="B1263" s="96" t="s">
        <v>107</v>
      </c>
      <c r="C1263" s="97" t="n">
        <v>0</v>
      </c>
      <c r="D1263" s="0" t="n">
        <f aca="false">$C1263*VLOOKUP($B1263,FoodDB!$A$2:$I$1010,3,0)</f>
        <v>0</v>
      </c>
      <c r="E1263" s="0" t="n">
        <f aca="false">$C1263*VLOOKUP($B1263,FoodDB!$A$2:$I$1010,4,0)</f>
        <v>0</v>
      </c>
      <c r="F1263" s="0" t="n">
        <f aca="false">$C1263*VLOOKUP($B1263,FoodDB!$A$2:$I$1010,5,0)</f>
        <v>0</v>
      </c>
      <c r="G1263" s="0" t="n">
        <f aca="false">$C1263*VLOOKUP($B1263,FoodDB!$A$2:$I$1010,6,0)</f>
        <v>0</v>
      </c>
      <c r="H1263" s="0" t="n">
        <f aca="false">$C1263*VLOOKUP($B1263,FoodDB!$A$2:$I$1010,7,0)</f>
        <v>0</v>
      </c>
      <c r="I1263" s="0" t="n">
        <f aca="false">$C1263*VLOOKUP($B1263,FoodDB!$A$2:$I$1010,8,0)</f>
        <v>0</v>
      </c>
      <c r="J1263" s="0" t="n">
        <f aca="false">$C1263*VLOOKUP($B1263,FoodDB!$A$2:$I$1010,9,0)</f>
        <v>0</v>
      </c>
    </row>
    <row r="1264" customFormat="false" ht="15" hidden="false" customHeight="false" outlineLevel="0" collapsed="false">
      <c r="B1264" s="96" t="s">
        <v>107</v>
      </c>
      <c r="C1264" s="97" t="n">
        <v>0</v>
      </c>
      <c r="D1264" s="0" t="n">
        <f aca="false">$C1264*VLOOKUP($B1264,FoodDB!$A$2:$I$1010,3,0)</f>
        <v>0</v>
      </c>
      <c r="E1264" s="0" t="n">
        <f aca="false">$C1264*VLOOKUP($B1264,FoodDB!$A$2:$I$1010,4,0)</f>
        <v>0</v>
      </c>
      <c r="F1264" s="0" t="n">
        <f aca="false">$C1264*VLOOKUP($B1264,FoodDB!$A$2:$I$1010,5,0)</f>
        <v>0</v>
      </c>
      <c r="G1264" s="0" t="n">
        <f aca="false">$C1264*VLOOKUP($B1264,FoodDB!$A$2:$I$1010,6,0)</f>
        <v>0</v>
      </c>
      <c r="H1264" s="0" t="n">
        <f aca="false">$C1264*VLOOKUP($B1264,FoodDB!$A$2:$I$1010,7,0)</f>
        <v>0</v>
      </c>
      <c r="I1264" s="0" t="n">
        <f aca="false">$C1264*VLOOKUP($B1264,FoodDB!$A$2:$I$1010,8,0)</f>
        <v>0</v>
      </c>
      <c r="J1264" s="0" t="n">
        <f aca="false">$C1264*VLOOKUP($B1264,FoodDB!$A$2:$I$1010,9,0)</f>
        <v>0</v>
      </c>
    </row>
    <row r="1265" customFormat="false" ht="15" hidden="false" customHeight="false" outlineLevel="0" collapsed="false">
      <c r="B1265" s="96" t="s">
        <v>107</v>
      </c>
      <c r="C1265" s="97" t="n">
        <v>0</v>
      </c>
      <c r="D1265" s="0" t="n">
        <f aca="false">$C1265*VLOOKUP($B1265,FoodDB!$A$2:$I$1010,3,0)</f>
        <v>0</v>
      </c>
      <c r="E1265" s="0" t="n">
        <f aca="false">$C1265*VLOOKUP($B1265,FoodDB!$A$2:$I$1010,4,0)</f>
        <v>0</v>
      </c>
      <c r="F1265" s="0" t="n">
        <f aca="false">$C1265*VLOOKUP($B1265,FoodDB!$A$2:$I$1010,5,0)</f>
        <v>0</v>
      </c>
      <c r="G1265" s="0" t="n">
        <f aca="false">$C1265*VLOOKUP($B1265,FoodDB!$A$2:$I$1010,6,0)</f>
        <v>0</v>
      </c>
      <c r="H1265" s="0" t="n">
        <f aca="false">$C1265*VLOOKUP($B1265,FoodDB!$A$2:$I$1010,7,0)</f>
        <v>0</v>
      </c>
      <c r="I1265" s="0" t="n">
        <f aca="false">$C1265*VLOOKUP($B1265,FoodDB!$A$2:$I$1010,8,0)</f>
        <v>0</v>
      </c>
      <c r="J1265" s="0" t="n">
        <f aca="false">$C1265*VLOOKUP($B1265,FoodDB!$A$2:$I$1010,9,0)</f>
        <v>0</v>
      </c>
    </row>
    <row r="1266" customFormat="false" ht="15" hidden="false" customHeight="false" outlineLevel="0" collapsed="false">
      <c r="B1266" s="96" t="s">
        <v>107</v>
      </c>
      <c r="C1266" s="97" t="n">
        <v>0</v>
      </c>
      <c r="D1266" s="0" t="n">
        <f aca="false">$C1266*VLOOKUP($B1266,FoodDB!$A$2:$I$1010,3,0)</f>
        <v>0</v>
      </c>
      <c r="E1266" s="0" t="n">
        <f aca="false">$C1266*VLOOKUP($B1266,FoodDB!$A$2:$I$1010,4,0)</f>
        <v>0</v>
      </c>
      <c r="F1266" s="0" t="n">
        <f aca="false">$C1266*VLOOKUP($B1266,FoodDB!$A$2:$I$1010,5,0)</f>
        <v>0</v>
      </c>
      <c r="G1266" s="0" t="n">
        <f aca="false">$C1266*VLOOKUP($B1266,FoodDB!$A$2:$I$1010,6,0)</f>
        <v>0</v>
      </c>
      <c r="H1266" s="0" t="n">
        <f aca="false">$C1266*VLOOKUP($B1266,FoodDB!$A$2:$I$1010,7,0)</f>
        <v>0</v>
      </c>
      <c r="I1266" s="0" t="n">
        <f aca="false">$C1266*VLOOKUP($B1266,FoodDB!$A$2:$I$1010,8,0)</f>
        <v>0</v>
      </c>
      <c r="J1266" s="0" t="n">
        <f aca="false">$C1266*VLOOKUP($B1266,FoodDB!$A$2:$I$1010,9,0)</f>
        <v>0</v>
      </c>
    </row>
    <row r="1267" customFormat="false" ht="15" hidden="false" customHeight="false" outlineLevel="0" collapsed="false">
      <c r="A1267" s="0" t="s">
        <v>97</v>
      </c>
      <c r="G1267" s="0" t="n">
        <f aca="false">SUM(G1260:G1266)</f>
        <v>0</v>
      </c>
      <c r="H1267" s="0" t="n">
        <f aca="false">SUM(H1260:H1266)</f>
        <v>0</v>
      </c>
      <c r="I1267" s="0" t="n">
        <f aca="false">SUM(I1260:I1266)</f>
        <v>0</v>
      </c>
      <c r="J1267" s="0" t="n">
        <f aca="false">SUM(G1267:I1267)</f>
        <v>0</v>
      </c>
    </row>
    <row r="1268" customFormat="false" ht="15" hidden="false" customHeight="false" outlineLevel="0" collapsed="false">
      <c r="A1268" s="0" t="s">
        <v>101</v>
      </c>
      <c r="B1268" s="0" t="s">
        <v>102</v>
      </c>
      <c r="E1268" s="100"/>
      <c r="F1268" s="100"/>
      <c r="G1268" s="100" t="e">
        <f aca="false">VLOOKUP($A1260,LossChart!$A$3:$AB$105,14,0)</f>
        <v>#N/A</v>
      </c>
      <c r="H1268" s="100" t="e">
        <f aca="false">VLOOKUP($A1260,LossChart!$A$3:$AB$105,15,0)</f>
        <v>#N/A</v>
      </c>
      <c r="I1268" s="100" t="e">
        <f aca="false">VLOOKUP($A1260,LossChart!$A$3:$AB$105,16,0)</f>
        <v>#N/A</v>
      </c>
      <c r="J1268" s="100" t="e">
        <f aca="false">VLOOKUP($A1260,LossChart!$A$3:$AB$105,17,0)</f>
        <v>#N/A</v>
      </c>
      <c r="K1268" s="100"/>
    </row>
    <row r="1269" customFormat="false" ht="15" hidden="false" customHeight="false" outlineLevel="0" collapsed="false">
      <c r="A1269" s="0" t="s">
        <v>103</v>
      </c>
      <c r="G1269" s="0" t="e">
        <f aca="false">G1268-G1267</f>
        <v>#N/A</v>
      </c>
      <c r="H1269" s="0" t="e">
        <f aca="false">H1268-H1267</f>
        <v>#N/A</v>
      </c>
      <c r="I1269" s="0" t="e">
        <f aca="false">I1268-I1267</f>
        <v>#N/A</v>
      </c>
      <c r="J1269" s="0" t="e">
        <f aca="false">J1268-J1267</f>
        <v>#N/A</v>
      </c>
    </row>
    <row r="1271" customFormat="false" ht="60" hidden="false" customHeight="false" outlineLevel="0" collapsed="false">
      <c r="A1271" s="21" t="s">
        <v>63</v>
      </c>
      <c r="B1271" s="21" t="s">
        <v>92</v>
      </c>
      <c r="C1271" s="21" t="s">
        <v>93</v>
      </c>
      <c r="D1271" s="94" t="str">
        <f aca="false">FoodDB!$C$1</f>
        <v>Fat
(g)</v>
      </c>
      <c r="E1271" s="94" t="str">
        <f aca="false">FoodDB!$D$1</f>
        <v>Carbs
(g)</v>
      </c>
      <c r="F1271" s="94" t="str">
        <f aca="false">FoodDB!$E$1</f>
        <v>Protein
(g)</v>
      </c>
      <c r="G1271" s="94" t="str">
        <f aca="false">FoodDB!$F$1</f>
        <v>Fat
(Cal)</v>
      </c>
      <c r="H1271" s="94" t="str">
        <f aca="false">FoodDB!$G$1</f>
        <v>Carb
(Cal)</v>
      </c>
      <c r="I1271" s="94" t="str">
        <f aca="false">FoodDB!$H$1</f>
        <v>Protein
(Cal)</v>
      </c>
      <c r="J1271" s="94" t="str">
        <f aca="false">FoodDB!$I$1</f>
        <v>Total
Calories</v>
      </c>
      <c r="K1271" s="94"/>
      <c r="L1271" s="94" t="s">
        <v>109</v>
      </c>
      <c r="M1271" s="94" t="s">
        <v>110</v>
      </c>
      <c r="N1271" s="94" t="s">
        <v>111</v>
      </c>
      <c r="O1271" s="94" t="s">
        <v>112</v>
      </c>
      <c r="P1271" s="94" t="s">
        <v>117</v>
      </c>
      <c r="Q1271" s="94" t="s">
        <v>118</v>
      </c>
      <c r="R1271" s="94" t="s">
        <v>119</v>
      </c>
      <c r="S1271" s="94" t="s">
        <v>120</v>
      </c>
    </row>
    <row r="1272" customFormat="false" ht="15" hidden="false" customHeight="false" outlineLevel="0" collapsed="false">
      <c r="A1272" s="95" t="n">
        <f aca="false">A1260+1</f>
        <v>43100</v>
      </c>
      <c r="B1272" s="96" t="s">
        <v>107</v>
      </c>
      <c r="C1272" s="97" t="n">
        <v>0</v>
      </c>
      <c r="D1272" s="0" t="n">
        <f aca="false">$C1272*VLOOKUP($B1272,FoodDB!$A$2:$I$1010,3,0)</f>
        <v>0</v>
      </c>
      <c r="E1272" s="0" t="n">
        <f aca="false">$C1272*VLOOKUP($B1272,FoodDB!$A$2:$I$1010,4,0)</f>
        <v>0</v>
      </c>
      <c r="F1272" s="0" t="n">
        <f aca="false">$C1272*VLOOKUP($B1272,FoodDB!$A$2:$I$1010,5,0)</f>
        <v>0</v>
      </c>
      <c r="G1272" s="0" t="n">
        <f aca="false">$C1272*VLOOKUP($B1272,FoodDB!$A$2:$I$1010,6,0)</f>
        <v>0</v>
      </c>
      <c r="H1272" s="0" t="n">
        <f aca="false">$C1272*VLOOKUP($B1272,FoodDB!$A$2:$I$1010,7,0)</f>
        <v>0</v>
      </c>
      <c r="I1272" s="0" t="n">
        <f aca="false">$C1272*VLOOKUP($B1272,FoodDB!$A$2:$I$1010,8,0)</f>
        <v>0</v>
      </c>
      <c r="J1272" s="0" t="n">
        <f aca="false">$C1272*VLOOKUP($B1272,FoodDB!$A$2:$I$1010,9,0)</f>
        <v>0</v>
      </c>
      <c r="L1272" s="0" t="n">
        <f aca="false">SUM(G1272:G1278)</f>
        <v>0</v>
      </c>
      <c r="M1272" s="0" t="n">
        <f aca="false">SUM(H1272:H1278)</f>
        <v>0</v>
      </c>
      <c r="N1272" s="0" t="n">
        <f aca="false">SUM(I1272:I1278)</f>
        <v>0</v>
      </c>
      <c r="O1272" s="0" t="n">
        <f aca="false">SUM(L1272:N1272)</f>
        <v>0</v>
      </c>
      <c r="P1272" s="100" t="n">
        <f aca="false">VLOOKUP($A1272,LossChart!$A$3:$AB$999,14,0)-L1272</f>
        <v>901.952062055843</v>
      </c>
      <c r="Q1272" s="100" t="n">
        <f aca="false">VLOOKUP($A1272,LossChart!$A$3:$AB$999,15,0)-M1272</f>
        <v>116</v>
      </c>
      <c r="R1272" s="100" t="n">
        <f aca="false">VLOOKUP($A1272,LossChart!$A$3:$AB$999,16,0)-N1272</f>
        <v>482.474652711422</v>
      </c>
      <c r="S1272" s="100" t="n">
        <f aca="false">VLOOKUP($A1272,LossChart!$A$3:$AB$999,17,0)-O1272</f>
        <v>1500.42671476727</v>
      </c>
    </row>
    <row r="1273" customFormat="false" ht="15" hidden="false" customHeight="false" outlineLevel="0" collapsed="false">
      <c r="B1273" s="96" t="s">
        <v>107</v>
      </c>
      <c r="C1273" s="97" t="n">
        <v>0</v>
      </c>
      <c r="D1273" s="0" t="n">
        <f aca="false">$C1273*VLOOKUP($B1273,FoodDB!$A$2:$I$1010,3,0)</f>
        <v>0</v>
      </c>
      <c r="E1273" s="0" t="n">
        <f aca="false">$C1273*VLOOKUP($B1273,FoodDB!$A$2:$I$1010,4,0)</f>
        <v>0</v>
      </c>
      <c r="F1273" s="0" t="n">
        <f aca="false">$C1273*VLOOKUP($B1273,FoodDB!$A$2:$I$1010,5,0)</f>
        <v>0</v>
      </c>
      <c r="G1273" s="0" t="n">
        <f aca="false">$C1273*VLOOKUP($B1273,FoodDB!$A$2:$I$1010,6,0)</f>
        <v>0</v>
      </c>
      <c r="H1273" s="0" t="n">
        <f aca="false">$C1273*VLOOKUP($B1273,FoodDB!$A$2:$I$1010,7,0)</f>
        <v>0</v>
      </c>
      <c r="I1273" s="0" t="n">
        <f aca="false">$C1273*VLOOKUP($B1273,FoodDB!$A$2:$I$1010,8,0)</f>
        <v>0</v>
      </c>
      <c r="J1273" s="0" t="n">
        <f aca="false">$C1273*VLOOKUP($B1273,FoodDB!$A$2:$I$1010,9,0)</f>
        <v>0</v>
      </c>
    </row>
    <row r="1274" customFormat="false" ht="15" hidden="false" customHeight="false" outlineLevel="0" collapsed="false">
      <c r="B1274" s="96" t="s">
        <v>107</v>
      </c>
      <c r="C1274" s="97" t="n">
        <v>0</v>
      </c>
      <c r="D1274" s="0" t="n">
        <f aca="false">$C1274*VLOOKUP($B1274,FoodDB!$A$2:$I$1010,3,0)</f>
        <v>0</v>
      </c>
      <c r="E1274" s="0" t="n">
        <f aca="false">$C1274*VLOOKUP($B1274,FoodDB!$A$2:$I$1010,4,0)</f>
        <v>0</v>
      </c>
      <c r="F1274" s="0" t="n">
        <f aca="false">$C1274*VLOOKUP($B1274,FoodDB!$A$2:$I$1010,5,0)</f>
        <v>0</v>
      </c>
      <c r="G1274" s="0" t="n">
        <f aca="false">$C1274*VLOOKUP($B1274,FoodDB!$A$2:$I$1010,6,0)</f>
        <v>0</v>
      </c>
      <c r="H1274" s="0" t="n">
        <f aca="false">$C1274*VLOOKUP($B1274,FoodDB!$A$2:$I$1010,7,0)</f>
        <v>0</v>
      </c>
      <c r="I1274" s="0" t="n">
        <f aca="false">$C1274*VLOOKUP($B1274,FoodDB!$A$2:$I$1010,8,0)</f>
        <v>0</v>
      </c>
      <c r="J1274" s="0" t="n">
        <f aca="false">$C1274*VLOOKUP($B1274,FoodDB!$A$2:$I$1010,9,0)</f>
        <v>0</v>
      </c>
    </row>
    <row r="1275" customFormat="false" ht="15" hidden="false" customHeight="false" outlineLevel="0" collapsed="false">
      <c r="B1275" s="96" t="s">
        <v>107</v>
      </c>
      <c r="C1275" s="97" t="n">
        <v>0</v>
      </c>
      <c r="D1275" s="0" t="n">
        <f aca="false">$C1275*VLOOKUP($B1275,FoodDB!$A$2:$I$1010,3,0)</f>
        <v>0</v>
      </c>
      <c r="E1275" s="0" t="n">
        <f aca="false">$C1275*VLOOKUP($B1275,FoodDB!$A$2:$I$1010,4,0)</f>
        <v>0</v>
      </c>
      <c r="F1275" s="0" t="n">
        <f aca="false">$C1275*VLOOKUP($B1275,FoodDB!$A$2:$I$1010,5,0)</f>
        <v>0</v>
      </c>
      <c r="G1275" s="0" t="n">
        <f aca="false">$C1275*VLOOKUP($B1275,FoodDB!$A$2:$I$1010,6,0)</f>
        <v>0</v>
      </c>
      <c r="H1275" s="0" t="n">
        <f aca="false">$C1275*VLOOKUP($B1275,FoodDB!$A$2:$I$1010,7,0)</f>
        <v>0</v>
      </c>
      <c r="I1275" s="0" t="n">
        <f aca="false">$C1275*VLOOKUP($B1275,FoodDB!$A$2:$I$1010,8,0)</f>
        <v>0</v>
      </c>
      <c r="J1275" s="0" t="n">
        <f aca="false">$C1275*VLOOKUP($B1275,FoodDB!$A$2:$I$1010,9,0)</f>
        <v>0</v>
      </c>
    </row>
    <row r="1276" customFormat="false" ht="15" hidden="false" customHeight="false" outlineLevel="0" collapsed="false">
      <c r="B1276" s="96" t="s">
        <v>107</v>
      </c>
      <c r="C1276" s="97" t="n">
        <v>0</v>
      </c>
      <c r="D1276" s="0" t="n">
        <f aca="false">$C1276*VLOOKUP($B1276,FoodDB!$A$2:$I$1010,3,0)</f>
        <v>0</v>
      </c>
      <c r="E1276" s="0" t="n">
        <f aca="false">$C1276*VLOOKUP($B1276,FoodDB!$A$2:$I$1010,4,0)</f>
        <v>0</v>
      </c>
      <c r="F1276" s="0" t="n">
        <f aca="false">$C1276*VLOOKUP($B1276,FoodDB!$A$2:$I$1010,5,0)</f>
        <v>0</v>
      </c>
      <c r="G1276" s="0" t="n">
        <f aca="false">$C1276*VLOOKUP($B1276,FoodDB!$A$2:$I$1010,6,0)</f>
        <v>0</v>
      </c>
      <c r="H1276" s="0" t="n">
        <f aca="false">$C1276*VLOOKUP($B1276,FoodDB!$A$2:$I$1010,7,0)</f>
        <v>0</v>
      </c>
      <c r="I1276" s="0" t="n">
        <f aca="false">$C1276*VLOOKUP($B1276,FoodDB!$A$2:$I$1010,8,0)</f>
        <v>0</v>
      </c>
      <c r="J1276" s="0" t="n">
        <f aca="false">$C1276*VLOOKUP($B1276,FoodDB!$A$2:$I$1010,9,0)</f>
        <v>0</v>
      </c>
    </row>
    <row r="1277" customFormat="false" ht="15" hidden="false" customHeight="false" outlineLevel="0" collapsed="false">
      <c r="B1277" s="96" t="s">
        <v>107</v>
      </c>
      <c r="C1277" s="97" t="n">
        <v>0</v>
      </c>
      <c r="D1277" s="0" t="n">
        <f aca="false">$C1277*VLOOKUP($B1277,FoodDB!$A$2:$I$1010,3,0)</f>
        <v>0</v>
      </c>
      <c r="E1277" s="0" t="n">
        <f aca="false">$C1277*VLOOKUP($B1277,FoodDB!$A$2:$I$1010,4,0)</f>
        <v>0</v>
      </c>
      <c r="F1277" s="0" t="n">
        <f aca="false">$C1277*VLOOKUP($B1277,FoodDB!$A$2:$I$1010,5,0)</f>
        <v>0</v>
      </c>
      <c r="G1277" s="0" t="n">
        <f aca="false">$C1277*VLOOKUP($B1277,FoodDB!$A$2:$I$1010,6,0)</f>
        <v>0</v>
      </c>
      <c r="H1277" s="0" t="n">
        <f aca="false">$C1277*VLOOKUP($B1277,FoodDB!$A$2:$I$1010,7,0)</f>
        <v>0</v>
      </c>
      <c r="I1277" s="0" t="n">
        <f aca="false">$C1277*VLOOKUP($B1277,FoodDB!$A$2:$I$1010,8,0)</f>
        <v>0</v>
      </c>
      <c r="J1277" s="0" t="n">
        <f aca="false">$C1277*VLOOKUP($B1277,FoodDB!$A$2:$I$1010,9,0)</f>
        <v>0</v>
      </c>
    </row>
    <row r="1278" customFormat="false" ht="15" hidden="false" customHeight="false" outlineLevel="0" collapsed="false">
      <c r="B1278" s="96" t="s">
        <v>107</v>
      </c>
      <c r="C1278" s="97" t="n">
        <v>0</v>
      </c>
      <c r="D1278" s="0" t="n">
        <f aca="false">$C1278*VLOOKUP($B1278,FoodDB!$A$2:$I$1010,3,0)</f>
        <v>0</v>
      </c>
      <c r="E1278" s="0" t="n">
        <f aca="false">$C1278*VLOOKUP($B1278,FoodDB!$A$2:$I$1010,4,0)</f>
        <v>0</v>
      </c>
      <c r="F1278" s="0" t="n">
        <f aca="false">$C1278*VLOOKUP($B1278,FoodDB!$A$2:$I$1010,5,0)</f>
        <v>0</v>
      </c>
      <c r="G1278" s="0" t="n">
        <f aca="false">$C1278*VLOOKUP($B1278,FoodDB!$A$2:$I$1010,6,0)</f>
        <v>0</v>
      </c>
      <c r="H1278" s="0" t="n">
        <f aca="false">$C1278*VLOOKUP($B1278,FoodDB!$A$2:$I$1010,7,0)</f>
        <v>0</v>
      </c>
      <c r="I1278" s="0" t="n">
        <f aca="false">$C1278*VLOOKUP($B1278,FoodDB!$A$2:$I$1010,8,0)</f>
        <v>0</v>
      </c>
      <c r="J1278" s="0" t="n">
        <f aca="false">$C1278*VLOOKUP($B1278,FoodDB!$A$2:$I$1010,9,0)</f>
        <v>0</v>
      </c>
    </row>
    <row r="1279" customFormat="false" ht="15" hidden="false" customHeight="false" outlineLevel="0" collapsed="false">
      <c r="A1279" s="0" t="s">
        <v>97</v>
      </c>
      <c r="G1279" s="0" t="n">
        <f aca="false">SUM(G1272:G1278)</f>
        <v>0</v>
      </c>
      <c r="H1279" s="0" t="n">
        <f aca="false">SUM(H1272:H1278)</f>
        <v>0</v>
      </c>
      <c r="I1279" s="0" t="n">
        <f aca="false">SUM(I1272:I1278)</f>
        <v>0</v>
      </c>
      <c r="J1279" s="0" t="n">
        <f aca="false">SUM(G1279:I1279)</f>
        <v>0</v>
      </c>
    </row>
    <row r="1280" customFormat="false" ht="15" hidden="false" customHeight="false" outlineLevel="0" collapsed="false">
      <c r="A1280" s="0" t="s">
        <v>101</v>
      </c>
      <c r="B1280" s="0" t="s">
        <v>102</v>
      </c>
      <c r="E1280" s="100"/>
      <c r="F1280" s="100"/>
      <c r="G1280" s="100" t="e">
        <f aca="false">VLOOKUP($A1272,LossChart!$A$3:$AB$105,14,0)</f>
        <v>#N/A</v>
      </c>
      <c r="H1280" s="100" t="e">
        <f aca="false">VLOOKUP($A1272,LossChart!$A$3:$AB$105,15,0)</f>
        <v>#N/A</v>
      </c>
      <c r="I1280" s="100" t="e">
        <f aca="false">VLOOKUP($A1272,LossChart!$A$3:$AB$105,16,0)</f>
        <v>#N/A</v>
      </c>
      <c r="J1280" s="100" t="e">
        <f aca="false">VLOOKUP($A1272,LossChart!$A$3:$AB$105,17,0)</f>
        <v>#N/A</v>
      </c>
      <c r="K1280" s="100"/>
    </row>
    <row r="1281" customFormat="false" ht="15" hidden="false" customHeight="false" outlineLevel="0" collapsed="false">
      <c r="A1281" s="0" t="s">
        <v>103</v>
      </c>
      <c r="G1281" s="0" t="e">
        <f aca="false">G1280-G1279</f>
        <v>#N/A</v>
      </c>
      <c r="H1281" s="0" t="e">
        <f aca="false">H1280-H1279</f>
        <v>#N/A</v>
      </c>
      <c r="I1281" s="0" t="e">
        <f aca="false">I1280-I1279</f>
        <v>#N/A</v>
      </c>
      <c r="J1281" s="0" t="e">
        <f aca="false">J1280-J1279</f>
        <v>#N/A</v>
      </c>
    </row>
    <row r="1283" customFormat="false" ht="60" hidden="false" customHeight="false" outlineLevel="0" collapsed="false">
      <c r="A1283" s="21" t="s">
        <v>63</v>
      </c>
      <c r="B1283" s="21" t="s">
        <v>92</v>
      </c>
      <c r="C1283" s="21" t="s">
        <v>93</v>
      </c>
      <c r="D1283" s="94" t="str">
        <f aca="false">FoodDB!$C$1</f>
        <v>Fat
(g)</v>
      </c>
      <c r="E1283" s="94" t="str">
        <f aca="false">FoodDB!$D$1</f>
        <v>Carbs
(g)</v>
      </c>
      <c r="F1283" s="94" t="str">
        <f aca="false">FoodDB!$E$1</f>
        <v>Protein
(g)</v>
      </c>
      <c r="G1283" s="94" t="str">
        <f aca="false">FoodDB!$F$1</f>
        <v>Fat
(Cal)</v>
      </c>
      <c r="H1283" s="94" t="str">
        <f aca="false">FoodDB!$G$1</f>
        <v>Carb
(Cal)</v>
      </c>
      <c r="I1283" s="94" t="str">
        <f aca="false">FoodDB!$H$1</f>
        <v>Protein
(Cal)</v>
      </c>
      <c r="J1283" s="94" t="str">
        <f aca="false">FoodDB!$I$1</f>
        <v>Total
Calories</v>
      </c>
      <c r="K1283" s="94"/>
      <c r="L1283" s="94" t="s">
        <v>109</v>
      </c>
      <c r="M1283" s="94" t="s">
        <v>110</v>
      </c>
      <c r="N1283" s="94" t="s">
        <v>111</v>
      </c>
      <c r="O1283" s="94" t="s">
        <v>112</v>
      </c>
      <c r="P1283" s="94" t="s">
        <v>117</v>
      </c>
      <c r="Q1283" s="94" t="s">
        <v>118</v>
      </c>
      <c r="R1283" s="94" t="s">
        <v>119</v>
      </c>
      <c r="S1283" s="94" t="s">
        <v>120</v>
      </c>
    </row>
    <row r="1284" customFormat="false" ht="15" hidden="false" customHeight="false" outlineLevel="0" collapsed="false">
      <c r="A1284" s="95" t="n">
        <f aca="false">A1272+1</f>
        <v>43101</v>
      </c>
      <c r="B1284" s="96" t="s">
        <v>107</v>
      </c>
      <c r="C1284" s="97" t="n">
        <v>0</v>
      </c>
      <c r="D1284" s="0" t="n">
        <f aca="false">$C1284*VLOOKUP($B1284,FoodDB!$A$2:$I$1010,3,0)</f>
        <v>0</v>
      </c>
      <c r="E1284" s="0" t="n">
        <f aca="false">$C1284*VLOOKUP($B1284,FoodDB!$A$2:$I$1010,4,0)</f>
        <v>0</v>
      </c>
      <c r="F1284" s="0" t="n">
        <f aca="false">$C1284*VLOOKUP($B1284,FoodDB!$A$2:$I$1010,5,0)</f>
        <v>0</v>
      </c>
      <c r="G1284" s="0" t="n">
        <f aca="false">$C1284*VLOOKUP($B1284,FoodDB!$A$2:$I$1010,6,0)</f>
        <v>0</v>
      </c>
      <c r="H1284" s="0" t="n">
        <f aca="false">$C1284*VLOOKUP($B1284,FoodDB!$A$2:$I$1010,7,0)</f>
        <v>0</v>
      </c>
      <c r="I1284" s="0" t="n">
        <f aca="false">$C1284*VLOOKUP($B1284,FoodDB!$A$2:$I$1010,8,0)</f>
        <v>0</v>
      </c>
      <c r="J1284" s="0" t="n">
        <f aca="false">$C1284*VLOOKUP($B1284,FoodDB!$A$2:$I$1010,9,0)</f>
        <v>0</v>
      </c>
      <c r="L1284" s="0" t="n">
        <f aca="false">SUM(G1284:G1290)</f>
        <v>0</v>
      </c>
      <c r="M1284" s="0" t="n">
        <f aca="false">SUM(H1284:H1290)</f>
        <v>0</v>
      </c>
      <c r="N1284" s="0" t="n">
        <f aca="false">SUM(I1284:I1290)</f>
        <v>0</v>
      </c>
      <c r="O1284" s="0" t="n">
        <f aca="false">SUM(L1284:N1284)</f>
        <v>0</v>
      </c>
      <c r="P1284" s="100" t="e">
        <f aca="false">VLOOKUP($A1284,LossChart!$A$3:$AB$999,14,0)-L1284</f>
        <v>#N/A</v>
      </c>
      <c r="Q1284" s="100" t="e">
        <f aca="false">VLOOKUP($A1284,LossChart!$A$3:$AB$999,15,0)-M1284</f>
        <v>#N/A</v>
      </c>
      <c r="R1284" s="100" t="e">
        <f aca="false">VLOOKUP($A1284,LossChart!$A$3:$AB$999,16,0)-N1284</f>
        <v>#N/A</v>
      </c>
      <c r="S1284" s="100" t="e">
        <f aca="false">VLOOKUP($A1284,LossChart!$A$3:$AB$999,17,0)-O1284</f>
        <v>#N/A</v>
      </c>
    </row>
    <row r="1285" customFormat="false" ht="15" hidden="false" customHeight="false" outlineLevel="0" collapsed="false">
      <c r="B1285" s="96" t="s">
        <v>107</v>
      </c>
      <c r="C1285" s="97" t="n">
        <v>0</v>
      </c>
      <c r="D1285" s="0" t="n">
        <f aca="false">$C1285*VLOOKUP($B1285,FoodDB!$A$2:$I$1010,3,0)</f>
        <v>0</v>
      </c>
      <c r="E1285" s="0" t="n">
        <f aca="false">$C1285*VLOOKUP($B1285,FoodDB!$A$2:$I$1010,4,0)</f>
        <v>0</v>
      </c>
      <c r="F1285" s="0" t="n">
        <f aca="false">$C1285*VLOOKUP($B1285,FoodDB!$A$2:$I$1010,5,0)</f>
        <v>0</v>
      </c>
      <c r="G1285" s="0" t="n">
        <f aca="false">$C1285*VLOOKUP($B1285,FoodDB!$A$2:$I$1010,6,0)</f>
        <v>0</v>
      </c>
      <c r="H1285" s="0" t="n">
        <f aca="false">$C1285*VLOOKUP($B1285,FoodDB!$A$2:$I$1010,7,0)</f>
        <v>0</v>
      </c>
      <c r="I1285" s="0" t="n">
        <f aca="false">$C1285*VLOOKUP($B1285,FoodDB!$A$2:$I$1010,8,0)</f>
        <v>0</v>
      </c>
      <c r="J1285" s="0" t="n">
        <f aca="false">$C1285*VLOOKUP($B1285,FoodDB!$A$2:$I$1010,9,0)</f>
        <v>0</v>
      </c>
    </row>
    <row r="1286" customFormat="false" ht="15" hidden="false" customHeight="false" outlineLevel="0" collapsed="false">
      <c r="B1286" s="96" t="s">
        <v>107</v>
      </c>
      <c r="C1286" s="97" t="n">
        <v>0</v>
      </c>
      <c r="D1286" s="0" t="n">
        <f aca="false">$C1286*VLOOKUP($B1286,FoodDB!$A$2:$I$1010,3,0)</f>
        <v>0</v>
      </c>
      <c r="E1286" s="0" t="n">
        <f aca="false">$C1286*VLOOKUP($B1286,FoodDB!$A$2:$I$1010,4,0)</f>
        <v>0</v>
      </c>
      <c r="F1286" s="0" t="n">
        <f aca="false">$C1286*VLOOKUP($B1286,FoodDB!$A$2:$I$1010,5,0)</f>
        <v>0</v>
      </c>
      <c r="G1286" s="0" t="n">
        <f aca="false">$C1286*VLOOKUP($B1286,FoodDB!$A$2:$I$1010,6,0)</f>
        <v>0</v>
      </c>
      <c r="H1286" s="0" t="n">
        <f aca="false">$C1286*VLOOKUP($B1286,FoodDB!$A$2:$I$1010,7,0)</f>
        <v>0</v>
      </c>
      <c r="I1286" s="0" t="n">
        <f aca="false">$C1286*VLOOKUP($B1286,FoodDB!$A$2:$I$1010,8,0)</f>
        <v>0</v>
      </c>
      <c r="J1286" s="0" t="n">
        <f aca="false">$C1286*VLOOKUP($B1286,FoodDB!$A$2:$I$1010,9,0)</f>
        <v>0</v>
      </c>
    </row>
    <row r="1287" customFormat="false" ht="15" hidden="false" customHeight="false" outlineLevel="0" collapsed="false">
      <c r="B1287" s="96" t="s">
        <v>107</v>
      </c>
      <c r="C1287" s="97" t="n">
        <v>0</v>
      </c>
      <c r="D1287" s="0" t="n">
        <f aca="false">$C1287*VLOOKUP($B1287,FoodDB!$A$2:$I$1010,3,0)</f>
        <v>0</v>
      </c>
      <c r="E1287" s="0" t="n">
        <f aca="false">$C1287*VLOOKUP($B1287,FoodDB!$A$2:$I$1010,4,0)</f>
        <v>0</v>
      </c>
      <c r="F1287" s="0" t="n">
        <f aca="false">$C1287*VLOOKUP($B1287,FoodDB!$A$2:$I$1010,5,0)</f>
        <v>0</v>
      </c>
      <c r="G1287" s="0" t="n">
        <f aca="false">$C1287*VLOOKUP($B1287,FoodDB!$A$2:$I$1010,6,0)</f>
        <v>0</v>
      </c>
      <c r="H1287" s="0" t="n">
        <f aca="false">$C1287*VLOOKUP($B1287,FoodDB!$A$2:$I$1010,7,0)</f>
        <v>0</v>
      </c>
      <c r="I1287" s="0" t="n">
        <f aca="false">$C1287*VLOOKUP($B1287,FoodDB!$A$2:$I$1010,8,0)</f>
        <v>0</v>
      </c>
      <c r="J1287" s="0" t="n">
        <f aca="false">$C1287*VLOOKUP($B1287,FoodDB!$A$2:$I$1010,9,0)</f>
        <v>0</v>
      </c>
    </row>
    <row r="1288" customFormat="false" ht="15" hidden="false" customHeight="false" outlineLevel="0" collapsed="false">
      <c r="B1288" s="96" t="s">
        <v>107</v>
      </c>
      <c r="C1288" s="97" t="n">
        <v>0</v>
      </c>
      <c r="D1288" s="0" t="n">
        <f aca="false">$C1288*VLOOKUP($B1288,FoodDB!$A$2:$I$1010,3,0)</f>
        <v>0</v>
      </c>
      <c r="E1288" s="0" t="n">
        <f aca="false">$C1288*VLOOKUP($B1288,FoodDB!$A$2:$I$1010,4,0)</f>
        <v>0</v>
      </c>
      <c r="F1288" s="0" t="n">
        <f aca="false">$C1288*VLOOKUP($B1288,FoodDB!$A$2:$I$1010,5,0)</f>
        <v>0</v>
      </c>
      <c r="G1288" s="0" t="n">
        <f aca="false">$C1288*VLOOKUP($B1288,FoodDB!$A$2:$I$1010,6,0)</f>
        <v>0</v>
      </c>
      <c r="H1288" s="0" t="n">
        <f aca="false">$C1288*VLOOKUP($B1288,FoodDB!$A$2:$I$1010,7,0)</f>
        <v>0</v>
      </c>
      <c r="I1288" s="0" t="n">
        <f aca="false">$C1288*VLOOKUP($B1288,FoodDB!$A$2:$I$1010,8,0)</f>
        <v>0</v>
      </c>
      <c r="J1288" s="0" t="n">
        <f aca="false">$C1288*VLOOKUP($B1288,FoodDB!$A$2:$I$1010,9,0)</f>
        <v>0</v>
      </c>
    </row>
    <row r="1289" customFormat="false" ht="15" hidden="false" customHeight="false" outlineLevel="0" collapsed="false">
      <c r="B1289" s="96" t="s">
        <v>107</v>
      </c>
      <c r="C1289" s="97" t="n">
        <v>0</v>
      </c>
      <c r="D1289" s="0" t="n">
        <f aca="false">$C1289*VLOOKUP($B1289,FoodDB!$A$2:$I$1010,3,0)</f>
        <v>0</v>
      </c>
      <c r="E1289" s="0" t="n">
        <f aca="false">$C1289*VLOOKUP($B1289,FoodDB!$A$2:$I$1010,4,0)</f>
        <v>0</v>
      </c>
      <c r="F1289" s="0" t="n">
        <f aca="false">$C1289*VLOOKUP($B1289,FoodDB!$A$2:$I$1010,5,0)</f>
        <v>0</v>
      </c>
      <c r="G1289" s="0" t="n">
        <f aca="false">$C1289*VLOOKUP($B1289,FoodDB!$A$2:$I$1010,6,0)</f>
        <v>0</v>
      </c>
      <c r="H1289" s="0" t="n">
        <f aca="false">$C1289*VLOOKUP($B1289,FoodDB!$A$2:$I$1010,7,0)</f>
        <v>0</v>
      </c>
      <c r="I1289" s="0" t="n">
        <f aca="false">$C1289*VLOOKUP($B1289,FoodDB!$A$2:$I$1010,8,0)</f>
        <v>0</v>
      </c>
      <c r="J1289" s="0" t="n">
        <f aca="false">$C1289*VLOOKUP($B1289,FoodDB!$A$2:$I$1010,9,0)</f>
        <v>0</v>
      </c>
    </row>
    <row r="1290" customFormat="false" ht="15" hidden="false" customHeight="false" outlineLevel="0" collapsed="false">
      <c r="B1290" s="96" t="s">
        <v>107</v>
      </c>
      <c r="C1290" s="97" t="n">
        <v>0</v>
      </c>
      <c r="D1290" s="0" t="n">
        <f aca="false">$C1290*VLOOKUP($B1290,FoodDB!$A$2:$I$1010,3,0)</f>
        <v>0</v>
      </c>
      <c r="E1290" s="0" t="n">
        <f aca="false">$C1290*VLOOKUP($B1290,FoodDB!$A$2:$I$1010,4,0)</f>
        <v>0</v>
      </c>
      <c r="F1290" s="0" t="n">
        <f aca="false">$C1290*VLOOKUP($B1290,FoodDB!$A$2:$I$1010,5,0)</f>
        <v>0</v>
      </c>
      <c r="G1290" s="0" t="n">
        <f aca="false">$C1290*VLOOKUP($B1290,FoodDB!$A$2:$I$1010,6,0)</f>
        <v>0</v>
      </c>
      <c r="H1290" s="0" t="n">
        <f aca="false">$C1290*VLOOKUP($B1290,FoodDB!$A$2:$I$1010,7,0)</f>
        <v>0</v>
      </c>
      <c r="I1290" s="0" t="n">
        <f aca="false">$C1290*VLOOKUP($B1290,FoodDB!$A$2:$I$1010,8,0)</f>
        <v>0</v>
      </c>
      <c r="J1290" s="0" t="n">
        <f aca="false">$C1290*VLOOKUP($B1290,FoodDB!$A$2:$I$1010,9,0)</f>
        <v>0</v>
      </c>
    </row>
    <row r="1291" customFormat="false" ht="15" hidden="false" customHeight="false" outlineLevel="0" collapsed="false">
      <c r="A1291" s="0" t="s">
        <v>97</v>
      </c>
      <c r="G1291" s="0" t="n">
        <f aca="false">SUM(G1284:G1290)</f>
        <v>0</v>
      </c>
      <c r="H1291" s="0" t="n">
        <f aca="false">SUM(H1284:H1290)</f>
        <v>0</v>
      </c>
      <c r="I1291" s="0" t="n">
        <f aca="false">SUM(I1284:I1290)</f>
        <v>0</v>
      </c>
      <c r="J1291" s="0" t="n">
        <f aca="false">SUM(G1291:I1291)</f>
        <v>0</v>
      </c>
    </row>
    <row r="1292" customFormat="false" ht="15" hidden="false" customHeight="false" outlineLevel="0" collapsed="false">
      <c r="A1292" s="0" t="s">
        <v>101</v>
      </c>
      <c r="B1292" s="0" t="s">
        <v>102</v>
      </c>
      <c r="E1292" s="100"/>
      <c r="F1292" s="100"/>
      <c r="G1292" s="100" t="e">
        <f aca="false">VLOOKUP($A1284,LossChart!$A$3:$AB$105,14,0)</f>
        <v>#N/A</v>
      </c>
      <c r="H1292" s="100" t="e">
        <f aca="false">VLOOKUP($A1284,LossChart!$A$3:$AB$105,15,0)</f>
        <v>#N/A</v>
      </c>
      <c r="I1292" s="100" t="e">
        <f aca="false">VLOOKUP($A1284,LossChart!$A$3:$AB$105,16,0)</f>
        <v>#N/A</v>
      </c>
      <c r="J1292" s="100" t="e">
        <f aca="false">VLOOKUP($A1284,LossChart!$A$3:$AB$105,17,0)</f>
        <v>#N/A</v>
      </c>
      <c r="K1292" s="100"/>
    </row>
    <row r="1293" customFormat="false" ht="15" hidden="false" customHeight="false" outlineLevel="0" collapsed="false">
      <c r="A1293" s="0" t="s">
        <v>103</v>
      </c>
      <c r="G1293" s="0" t="e">
        <f aca="false">G1292-G1291</f>
        <v>#N/A</v>
      </c>
      <c r="H1293" s="0" t="e">
        <f aca="false">H1292-H1291</f>
        <v>#N/A</v>
      </c>
      <c r="I1293" s="0" t="e">
        <f aca="false">I1292-I1291</f>
        <v>#N/A</v>
      </c>
      <c r="J1293" s="0" t="e">
        <f aca="false">J1292-J1291</f>
        <v>#N/A</v>
      </c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0 B216:B222 B228:B234 B240:B246 B252:B258 B264:B270 B276:B282 B288:B294 B300:B306 B312:B318 B324:B330 B336:B342 B348:B354 B360:B366 B372:B378 B384:B390 B396:B402 B408:B414 B420:B426 B432:B438 B444:B450 B456:B462 B468:B474 B480:B486 B492:B498 B504:B510 B516:B522 B528:B534 B540:B546 B552:B558 B564:B570 B576:B582 B588:B594 B600:B606 B612:B618 B624:B630 B636:B642 B648:B654 B660:B666 B672:B678 B684:B690 B696:B702 B708:B714 B720:B726 B732:B738 B744:B750 B756:B762 B768:B774 B780:B786 B792:B798 B804:B810 B816:B822 B828:B834 B840:B846 B852:B858 B864:B870 B876:B882 B888:B894 B900:B906 B912:B918 B924:B930 B936:B942 B948:B954 B960:B966 B972:B978 B984:B990 B996:B1002 B1008:B1014 B1020:B1026 B1032:B1038 B1044:B1050 B1056:B1062 B1068:B1074 B1080:B1086 B1092:B1098 B1104:B1110 B1116:B1122 B1128:B1134 B1140:B1146 B1152:B1158 B1164:B1170 B1176:B1182 B1188:B1194 B1200:B1206 B1212:B1218 B1224:B1230 B1236:B1242 B1248:B1254 B1260:B1266 B1272:B1278 B1284:B1290" type="list">
      <formula1>FoodDB!$A$2:$A$40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B195:C196 A1"/>
    </sheetView>
  </sheetViews>
  <sheetFormatPr defaultRowHeight="15" zeroHeight="false" outlineLevelRow="0" outlineLevelCol="0"/>
  <cols>
    <col collapsed="false" customWidth="true" hidden="false" outlineLevel="0" max="1" min="1" style="33" width="20.83"/>
    <col collapsed="false" customWidth="true" hidden="false" outlineLevel="0" max="2" min="2" style="101" width="10.99"/>
    <col collapsed="false" customWidth="true" hidden="false" outlineLevel="0" max="5" min="3" style="33" width="5.16"/>
    <col collapsed="false" customWidth="true" hidden="false" outlineLevel="0" max="6" min="6" style="33" width="6.22"/>
    <col collapsed="false" customWidth="true" hidden="false" outlineLevel="0" max="7" min="7" style="33" width="5.16"/>
    <col collapsed="false" customWidth="true" hidden="false" outlineLevel="0" max="9" min="8" style="33" width="6.22"/>
    <col collapsed="false" customWidth="false" hidden="false" outlineLevel="0" max="1025" min="10" style="33" width="11.52"/>
  </cols>
  <sheetData>
    <row r="1" customFormat="false" ht="45" hidden="false" customHeight="false" outlineLevel="0" collapsed="false">
      <c r="A1" s="102" t="s">
        <v>92</v>
      </c>
      <c r="B1" s="103" t="s">
        <v>128</v>
      </c>
      <c r="C1" s="104" t="s">
        <v>70</v>
      </c>
      <c r="D1" s="104" t="s">
        <v>129</v>
      </c>
      <c r="E1" s="104" t="s">
        <v>72</v>
      </c>
      <c r="F1" s="104" t="s">
        <v>130</v>
      </c>
      <c r="G1" s="104" t="s">
        <v>131</v>
      </c>
      <c r="H1" s="104" t="s">
        <v>132</v>
      </c>
      <c r="I1" s="105" t="s">
        <v>133</v>
      </c>
    </row>
    <row r="2" customFormat="false" ht="15" hidden="false" customHeight="false" outlineLevel="0" collapsed="false">
      <c r="A2" s="33" t="s">
        <v>107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126</v>
      </c>
      <c r="B3" s="101" t="s">
        <v>134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105</v>
      </c>
      <c r="B4" s="101" t="s">
        <v>135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95</v>
      </c>
      <c r="B5" s="101" t="s">
        <v>136</v>
      </c>
      <c r="C5" s="106" t="n">
        <f aca="false">4.5*0/14</f>
        <v>0</v>
      </c>
      <c r="D5" s="106" t="n">
        <f aca="false">4.5*2/14</f>
        <v>0.642857142857143</v>
      </c>
      <c r="E5" s="106" t="n">
        <f aca="false">4.5*1/14</f>
        <v>0.321428571428571</v>
      </c>
      <c r="F5" s="106" t="n">
        <f aca="false">9*C5</f>
        <v>0</v>
      </c>
      <c r="G5" s="106" t="n">
        <f aca="false">4*D5</f>
        <v>2.57142857142857</v>
      </c>
      <c r="H5" s="106" t="n">
        <f aca="false">4*E5</f>
        <v>1.28571428571429</v>
      </c>
      <c r="I5" s="106" t="n">
        <f aca="false">SUM(F5:H5)</f>
        <v>3.85714285714286</v>
      </c>
    </row>
    <row r="6" customFormat="false" ht="15" hidden="false" customHeight="false" outlineLevel="0" collapsed="false">
      <c r="A6" s="33" t="s">
        <v>108</v>
      </c>
      <c r="B6" s="101" t="s">
        <v>137</v>
      </c>
      <c r="C6" s="106" t="n">
        <v>12</v>
      </c>
      <c r="D6" s="106" t="n">
        <v>0</v>
      </c>
      <c r="E6" s="106" t="n">
        <v>0</v>
      </c>
      <c r="F6" s="106" t="n">
        <f aca="false">9*C6</f>
        <v>108</v>
      </c>
      <c r="G6" s="106" t="n">
        <f aca="false">4*D6</f>
        <v>0</v>
      </c>
      <c r="H6" s="106" t="n">
        <f aca="false">4*E6</f>
        <v>0</v>
      </c>
      <c r="I6" s="106" t="n">
        <f aca="false">SUM(F6:H6)</f>
        <v>108</v>
      </c>
    </row>
    <row r="7" customFormat="false" ht="15" hidden="false" customHeight="false" outlineLevel="0" collapsed="false">
      <c r="A7" s="33" t="s">
        <v>138</v>
      </c>
      <c r="B7" s="101" t="s">
        <v>139</v>
      </c>
      <c r="C7" s="106" t="n">
        <v>1.6</v>
      </c>
      <c r="D7" s="106" t="n">
        <f aca="false">29-12</f>
        <v>17</v>
      </c>
      <c r="E7" s="106" t="n">
        <v>11</v>
      </c>
      <c r="F7" s="106" t="n">
        <f aca="false">9*C7</f>
        <v>14.4</v>
      </c>
      <c r="G7" s="106" t="n">
        <f aca="false">4*D7</f>
        <v>68</v>
      </c>
      <c r="H7" s="106" t="n">
        <f aca="false">4*E7</f>
        <v>44</v>
      </c>
      <c r="I7" s="106" t="n">
        <f aca="false">SUM(F7:H7)</f>
        <v>126.4</v>
      </c>
    </row>
    <row r="8" customFormat="false" ht="15" hidden="false" customHeight="false" outlineLevel="0" collapsed="false">
      <c r="A8" s="107" t="s">
        <v>96</v>
      </c>
      <c r="B8" s="108" t="s">
        <v>137</v>
      </c>
      <c r="C8" s="106" t="n">
        <v>9</v>
      </c>
      <c r="D8" s="106" t="n">
        <v>2</v>
      </c>
      <c r="E8" s="109" t="n">
        <v>4.7</v>
      </c>
      <c r="F8" s="106" t="n">
        <f aca="false">9*C8</f>
        <v>81</v>
      </c>
      <c r="G8" s="106" t="n">
        <f aca="false">4*D8</f>
        <v>8</v>
      </c>
      <c r="H8" s="106" t="n">
        <f aca="false">4*E8</f>
        <v>18.8</v>
      </c>
      <c r="I8" s="106" t="n">
        <f aca="false">SUM(F8:H8)</f>
        <v>107.8</v>
      </c>
    </row>
    <row r="9" customFormat="false" ht="15" hidden="false" customHeight="false" outlineLevel="0" collapsed="false">
      <c r="A9" s="33" t="s">
        <v>125</v>
      </c>
      <c r="B9" s="101" t="s">
        <v>135</v>
      </c>
      <c r="C9" s="106" t="n">
        <v>3.6</v>
      </c>
      <c r="D9" s="106" t="n">
        <v>0</v>
      </c>
      <c r="E9" s="106" t="n">
        <v>31</v>
      </c>
      <c r="F9" s="106" t="n">
        <f aca="false">9*C9</f>
        <v>32.4</v>
      </c>
      <c r="G9" s="106" t="n">
        <f aca="false">4*D9</f>
        <v>0</v>
      </c>
      <c r="H9" s="106" t="n">
        <f aca="false">4*E9</f>
        <v>124</v>
      </c>
      <c r="I9" s="106" t="n">
        <f aca="false">SUM(F9:H9)</f>
        <v>156.4</v>
      </c>
    </row>
    <row r="10" customFormat="false" ht="15" hidden="false" customHeight="false" outlineLevel="0" collapsed="false">
      <c r="A10" s="33" t="s">
        <v>140</v>
      </c>
      <c r="B10" s="101" t="s">
        <v>141</v>
      </c>
      <c r="C10" s="106" t="n">
        <v>10</v>
      </c>
      <c r="D10" s="106" t="n">
        <v>0</v>
      </c>
      <c r="E10" s="106" t="n">
        <v>28</v>
      </c>
      <c r="F10" s="106" t="n">
        <f aca="false">9*C10</f>
        <v>90</v>
      </c>
      <c r="G10" s="106" t="n">
        <f aca="false">4*D10</f>
        <v>0</v>
      </c>
      <c r="H10" s="106" t="n">
        <f aca="false">4*E10</f>
        <v>112</v>
      </c>
      <c r="I10" s="106" t="n">
        <f aca="false">SUM(F10:H10)</f>
        <v>202</v>
      </c>
    </row>
    <row r="11" customFormat="false" ht="15" hidden="false" customHeight="false" outlineLevel="0" collapsed="false">
      <c r="A11" s="33" t="s">
        <v>142</v>
      </c>
      <c r="B11" s="101" t="n">
        <v>1</v>
      </c>
      <c r="C11" s="106" t="n">
        <v>8.3</v>
      </c>
      <c r="D11" s="106" t="n">
        <v>0</v>
      </c>
      <c r="E11" s="106" t="n">
        <v>11.46</v>
      </c>
      <c r="F11" s="106" t="n">
        <f aca="false">9*C11</f>
        <v>74.7</v>
      </c>
      <c r="G11" s="106" t="n">
        <f aca="false">4*D11</f>
        <v>0</v>
      </c>
      <c r="H11" s="106" t="n">
        <f aca="false">4*E11</f>
        <v>45.84</v>
      </c>
      <c r="I11" s="106" t="n">
        <f aca="false">SUM(F11:H11)</f>
        <v>120.54</v>
      </c>
    </row>
    <row r="12" customFormat="false" ht="15" hidden="false" customHeight="false" outlineLevel="0" collapsed="false">
      <c r="A12" s="33" t="s">
        <v>98</v>
      </c>
      <c r="B12" s="101" t="n">
        <v>1</v>
      </c>
      <c r="C12" s="106" t="n">
        <v>6.18</v>
      </c>
      <c r="D12" s="106" t="n">
        <v>0</v>
      </c>
      <c r="E12" s="106" t="n">
        <v>8.52</v>
      </c>
      <c r="F12" s="106" t="n">
        <f aca="false">9*C12</f>
        <v>55.62</v>
      </c>
      <c r="G12" s="106" t="n">
        <f aca="false">4*D12</f>
        <v>0</v>
      </c>
      <c r="H12" s="106" t="n">
        <f aca="false">4*E12</f>
        <v>34.08</v>
      </c>
      <c r="I12" s="106" t="n">
        <f aca="false">SUM(F12:H12)</f>
        <v>89.7</v>
      </c>
    </row>
    <row r="13" customFormat="false" ht="15" hidden="false" customHeight="false" outlineLevel="0" collapsed="false">
      <c r="A13" s="33" t="s">
        <v>143</v>
      </c>
      <c r="B13" s="101" t="n">
        <v>1</v>
      </c>
      <c r="C13" s="106" t="n">
        <v>5.4</v>
      </c>
      <c r="D13" s="106" t="n">
        <v>0</v>
      </c>
      <c r="E13" s="106" t="n">
        <v>7.46</v>
      </c>
      <c r="F13" s="106" t="n">
        <f aca="false">9*C13</f>
        <v>48.6</v>
      </c>
      <c r="G13" s="106" t="n">
        <f aca="false">4*D13</f>
        <v>0</v>
      </c>
      <c r="H13" s="106" t="n">
        <f aca="false">4*E13</f>
        <v>29.84</v>
      </c>
      <c r="I13" s="106" t="n">
        <f aca="false">SUM(F13:H13)</f>
        <v>78.44</v>
      </c>
    </row>
    <row r="14" customFormat="false" ht="15" hidden="false" customHeight="false" outlineLevel="0" collapsed="false">
      <c r="A14" s="33" t="s">
        <v>124</v>
      </c>
      <c r="B14" s="101" t="s">
        <v>144</v>
      </c>
      <c r="C14" s="33" t="n">
        <v>1.5</v>
      </c>
      <c r="D14" s="33" t="n">
        <v>3</v>
      </c>
      <c r="E14" s="33" t="n">
        <v>25</v>
      </c>
      <c r="F14" s="106" t="n">
        <f aca="false">9*C14</f>
        <v>13.5</v>
      </c>
      <c r="G14" s="106" t="n">
        <f aca="false">4*D14</f>
        <v>12</v>
      </c>
      <c r="H14" s="106" t="n">
        <f aca="false">4*E14</f>
        <v>100</v>
      </c>
      <c r="I14" s="106" t="n">
        <f aca="false">SUM(F14:H14)</f>
        <v>125.5</v>
      </c>
    </row>
    <row r="15" customFormat="false" ht="15" hidden="false" customHeight="false" outlineLevel="0" collapsed="false">
      <c r="A15" s="33" t="s">
        <v>100</v>
      </c>
      <c r="B15" s="101" t="n">
        <v>1</v>
      </c>
      <c r="C15" s="106" t="n">
        <v>5</v>
      </c>
      <c r="D15" s="106" t="n">
        <v>0</v>
      </c>
      <c r="E15" s="106" t="n">
        <v>6</v>
      </c>
      <c r="F15" s="106" t="n">
        <f aca="false">9*C15</f>
        <v>45</v>
      </c>
      <c r="G15" s="106" t="n">
        <f aca="false">4*D15</f>
        <v>0</v>
      </c>
      <c r="H15" s="106" t="n">
        <f aca="false">4*E15</f>
        <v>24</v>
      </c>
      <c r="I15" s="106" t="n">
        <f aca="false">SUM(F15:H15)</f>
        <v>69</v>
      </c>
    </row>
    <row r="16" customFormat="false" ht="15" hidden="false" customHeight="false" outlineLevel="0" collapsed="false">
      <c r="A16" s="33" t="s">
        <v>106</v>
      </c>
      <c r="B16" s="101" t="n">
        <v>1</v>
      </c>
      <c r="C16" s="33" t="n">
        <v>0.5</v>
      </c>
      <c r="D16" s="33" t="n">
        <v>0</v>
      </c>
      <c r="E16" s="33" t="n">
        <v>0</v>
      </c>
      <c r="F16" s="106" t="n">
        <f aca="false">9*C16</f>
        <v>4.5</v>
      </c>
      <c r="G16" s="106" t="n">
        <f aca="false">4*D16</f>
        <v>0</v>
      </c>
      <c r="H16" s="106" t="n">
        <f aca="false">4*E16</f>
        <v>0</v>
      </c>
      <c r="I16" s="106" t="n">
        <f aca="false">SUM(F16:H16)</f>
        <v>4.5</v>
      </c>
    </row>
    <row r="17" customFormat="false" ht="15" hidden="false" customHeight="false" outlineLevel="0" collapsed="false">
      <c r="A17" s="33" t="s">
        <v>121</v>
      </c>
      <c r="B17" s="101" t="s">
        <v>135</v>
      </c>
      <c r="C17" s="33" t="n">
        <v>18</v>
      </c>
      <c r="D17" s="33" t="n">
        <v>0</v>
      </c>
      <c r="E17" s="33" t="n">
        <v>26</v>
      </c>
      <c r="F17" s="106" t="n">
        <f aca="false">9*C17</f>
        <v>162</v>
      </c>
      <c r="G17" s="106" t="n">
        <f aca="false">4*D17</f>
        <v>0</v>
      </c>
      <c r="H17" s="106" t="n">
        <f aca="false">4*E17</f>
        <v>104</v>
      </c>
      <c r="I17" s="106" t="n">
        <f aca="false">SUM(F17:H17)</f>
        <v>266</v>
      </c>
    </row>
    <row r="18" customFormat="false" ht="15" hidden="false" customHeight="false" outlineLevel="0" collapsed="false">
      <c r="A18" s="33" t="s">
        <v>94</v>
      </c>
      <c r="B18" s="101" t="s">
        <v>145</v>
      </c>
      <c r="C18" s="106" t="n">
        <v>0.5</v>
      </c>
      <c r="D18" s="106" t="n">
        <v>0</v>
      </c>
      <c r="E18" s="106" t="n">
        <v>50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200</v>
      </c>
      <c r="I18" s="106" t="n">
        <f aca="false">SUM(F18:H18)</f>
        <v>204.5</v>
      </c>
    </row>
    <row r="19" customFormat="false" ht="15" hidden="false" customHeight="false" outlineLevel="0" collapsed="false">
      <c r="A19" s="33" t="s">
        <v>99</v>
      </c>
      <c r="B19" s="101" t="s">
        <v>146</v>
      </c>
      <c r="C19" s="106" t="n">
        <v>0</v>
      </c>
      <c r="D19" s="106" t="n">
        <v>1</v>
      </c>
      <c r="E19" s="106" t="n">
        <v>0.6</v>
      </c>
      <c r="F19" s="106" t="n">
        <f aca="false">9*C19</f>
        <v>0</v>
      </c>
      <c r="G19" s="106" t="n">
        <f aca="false">4*D19</f>
        <v>4</v>
      </c>
      <c r="H19" s="106" t="n">
        <f aca="false">4*E19</f>
        <v>2.4</v>
      </c>
      <c r="I19" s="106" t="n">
        <f aca="false">SUM(F19:H19)</f>
        <v>6.4</v>
      </c>
    </row>
    <row r="20" customFormat="false" ht="15" hidden="false" customHeight="false" outlineLevel="0" collapsed="false">
      <c r="A20" s="33" t="s">
        <v>147</v>
      </c>
      <c r="B20" s="101" t="s">
        <v>137</v>
      </c>
      <c r="C20" s="106" t="n">
        <v>14</v>
      </c>
      <c r="D20" s="106" t="n">
        <v>0</v>
      </c>
      <c r="E20" s="106" t="n">
        <v>0</v>
      </c>
      <c r="F20" s="106" t="n">
        <f aca="false">9*C20</f>
        <v>126</v>
      </c>
      <c r="G20" s="106" t="n">
        <f aca="false">4*D20</f>
        <v>0</v>
      </c>
      <c r="H20" s="106" t="n">
        <f aca="false">4*E20</f>
        <v>0</v>
      </c>
      <c r="I20" s="106" t="n">
        <f aca="false">SUM(F20:H20)</f>
        <v>126</v>
      </c>
    </row>
    <row r="21" customFormat="false" ht="15" hidden="false" customHeight="false" outlineLevel="0" collapsed="false">
      <c r="A21" s="33" t="s">
        <v>122</v>
      </c>
      <c r="B21" s="101" t="s">
        <v>148</v>
      </c>
      <c r="C21" s="106" t="n">
        <v>6</v>
      </c>
      <c r="D21" s="106" t="n">
        <v>0</v>
      </c>
      <c r="E21" s="106" t="n">
        <v>7</v>
      </c>
      <c r="F21" s="106" t="n">
        <f aca="false">9*C21</f>
        <v>54</v>
      </c>
      <c r="G21" s="106" t="n">
        <f aca="false">4*D21</f>
        <v>0</v>
      </c>
      <c r="H21" s="106" t="n">
        <f aca="false">4*E21</f>
        <v>28</v>
      </c>
      <c r="I21" s="106" t="n">
        <f aca="false">SUM(F21:H21)</f>
        <v>82</v>
      </c>
    </row>
    <row r="22" customFormat="false" ht="15" hidden="false" customHeight="false" outlineLevel="0" collapsed="false">
      <c r="A22" s="33" t="s">
        <v>149</v>
      </c>
      <c r="B22" s="101" t="s">
        <v>150</v>
      </c>
      <c r="C22" s="106" t="n">
        <v>11</v>
      </c>
      <c r="D22" s="106" t="n">
        <v>0</v>
      </c>
      <c r="E22" s="106" t="n">
        <v>23</v>
      </c>
      <c r="F22" s="106" t="n">
        <f aca="false">9*C22</f>
        <v>99</v>
      </c>
      <c r="G22" s="106" t="n">
        <f aca="false">4*D22</f>
        <v>0</v>
      </c>
      <c r="H22" s="106" t="n">
        <f aca="false">4*E22</f>
        <v>92</v>
      </c>
      <c r="I22" s="106" t="n">
        <f aca="false">SUM(F22:H22)</f>
        <v>191</v>
      </c>
    </row>
    <row r="23" customFormat="false" ht="13.8" hidden="false" customHeight="false" outlineLevel="0" collapsed="false">
      <c r="A23" s="33" t="s">
        <v>127</v>
      </c>
      <c r="B23" s="101" t="s">
        <v>151</v>
      </c>
      <c r="C23" s="106" t="n">
        <v>0.2</v>
      </c>
      <c r="D23" s="106" t="n">
        <v>2.4</v>
      </c>
      <c r="E23" s="106" t="n">
        <v>0.8</v>
      </c>
      <c r="F23" s="106" t="n">
        <f aca="false">9*C23</f>
        <v>1.8</v>
      </c>
      <c r="G23" s="106" t="n">
        <f aca="false">4*D23</f>
        <v>9.6</v>
      </c>
      <c r="H23" s="106" t="n">
        <f aca="false">4*E23</f>
        <v>3.2</v>
      </c>
      <c r="I23" s="106" t="n">
        <f aca="false">SUM(F23:H23)</f>
        <v>14.6</v>
      </c>
    </row>
    <row r="24" customFormat="false" ht="13.8" hidden="false" customHeight="false" outlineLevel="0" collapsed="false">
      <c r="A24" s="33" t="s">
        <v>152</v>
      </c>
      <c r="B24" s="101" t="s">
        <v>153</v>
      </c>
      <c r="C24" s="106" t="n">
        <v>0.2</v>
      </c>
      <c r="D24" s="106" t="n">
        <v>3.3</v>
      </c>
      <c r="E24" s="106" t="n">
        <v>1.1</v>
      </c>
      <c r="F24" s="106" t="n">
        <f aca="false">9*C24</f>
        <v>1.8</v>
      </c>
      <c r="G24" s="106" t="n">
        <f aca="false">4*D24</f>
        <v>13.2</v>
      </c>
      <c r="H24" s="106" t="n">
        <f aca="false">4*E24</f>
        <v>4.4</v>
      </c>
      <c r="I24" s="106" t="n">
        <f aca="false">SUM(F24:H24)</f>
        <v>19.4</v>
      </c>
    </row>
    <row r="25" customFormat="false" ht="13.8" hidden="false" customHeight="false" outlineLevel="0" collapsed="false">
      <c r="A25" s="33" t="s">
        <v>154</v>
      </c>
      <c r="B25" s="101" t="s">
        <v>155</v>
      </c>
      <c r="C25" s="106" t="n">
        <v>0.4</v>
      </c>
      <c r="D25" s="106" t="n">
        <v>4.8</v>
      </c>
      <c r="E25" s="106" t="n">
        <v>1.6</v>
      </c>
      <c r="F25" s="106" t="n">
        <f aca="false">9*C25</f>
        <v>3.6</v>
      </c>
      <c r="G25" s="106" t="n">
        <f aca="false">4*D25</f>
        <v>19.2</v>
      </c>
      <c r="H25" s="106" t="n">
        <f aca="false">4*E25</f>
        <v>6.4</v>
      </c>
      <c r="I25" s="106" t="n">
        <f aca="false">SUM(F25:H25)</f>
        <v>29.2</v>
      </c>
    </row>
    <row r="26" customFormat="false" ht="15" hidden="false" customHeight="false" outlineLevel="0" collapsed="false">
      <c r="A26" s="33" t="s">
        <v>156</v>
      </c>
      <c r="B26" s="101" t="s">
        <v>157</v>
      </c>
      <c r="C26" s="33" t="n">
        <v>5</v>
      </c>
      <c r="D26" s="33" t="n">
        <v>0</v>
      </c>
      <c r="E26" s="33" t="n">
        <v>25</v>
      </c>
      <c r="F26" s="33" t="n">
        <f aca="false">9*C26</f>
        <v>45</v>
      </c>
      <c r="G26" s="33" t="n">
        <f aca="false">4*D26</f>
        <v>0</v>
      </c>
      <c r="H26" s="33" t="n">
        <f aca="false">4*E26</f>
        <v>100</v>
      </c>
      <c r="I26" s="33" t="n">
        <f aca="false">SUM(F26:H26)</f>
        <v>145</v>
      </c>
    </row>
    <row r="27" customFormat="false" ht="15" hidden="false" customHeight="false" outlineLevel="0" collapsed="false">
      <c r="A27" s="33" t="s">
        <v>104</v>
      </c>
      <c r="B27" s="101" t="s">
        <v>158</v>
      </c>
      <c r="C27" s="106" t="n">
        <v>0.8</v>
      </c>
      <c r="D27" s="106" t="n">
        <v>0</v>
      </c>
      <c r="E27" s="106" t="n">
        <v>34</v>
      </c>
      <c r="F27" s="106" t="n">
        <f aca="false">9*C27</f>
        <v>7.2</v>
      </c>
      <c r="G27" s="106" t="n">
        <f aca="false">4*D27</f>
        <v>0</v>
      </c>
      <c r="H27" s="106" t="n">
        <f aca="false">4*E27</f>
        <v>136</v>
      </c>
      <c r="I27" s="106" t="n">
        <f aca="false">SUM(F27:H27)</f>
        <v>143.2</v>
      </c>
    </row>
    <row r="28" customFormat="false" ht="15" hidden="false" customHeight="false" outlineLevel="0" collapsed="false">
      <c r="A28" s="33" t="s">
        <v>123</v>
      </c>
      <c r="B28" s="101" t="s">
        <v>159</v>
      </c>
      <c r="C28" s="106" t="n">
        <v>0.5</v>
      </c>
      <c r="D28" s="106" t="n">
        <v>2</v>
      </c>
      <c r="E28" s="106" t="n">
        <v>10</v>
      </c>
      <c r="F28" s="106" t="n">
        <f aca="false">9*C28</f>
        <v>4.5</v>
      </c>
      <c r="G28" s="106" t="n">
        <f aca="false">4*D28</f>
        <v>8</v>
      </c>
      <c r="H28" s="106" t="n">
        <f aca="false">4*E28</f>
        <v>40</v>
      </c>
      <c r="I28" s="106" t="n">
        <f aca="false">SUM(F28:H28)</f>
        <v>52.5</v>
      </c>
    </row>
    <row r="29" customFormat="false" ht="15" hidden="false" customHeight="false" outlineLevel="0" collapsed="false">
      <c r="A29" s="33" t="s">
        <v>160</v>
      </c>
      <c r="B29" s="101" t="s">
        <v>161</v>
      </c>
      <c r="C29" s="33" t="n">
        <v>0.6</v>
      </c>
      <c r="D29" s="33" t="n">
        <v>4.9</v>
      </c>
      <c r="E29" s="33" t="n">
        <v>2.4</v>
      </c>
      <c r="F29" s="33" t="n">
        <f aca="false">9*C29</f>
        <v>5.4</v>
      </c>
      <c r="G29" s="33" t="n">
        <f aca="false">4*D29</f>
        <v>19.6</v>
      </c>
      <c r="H29" s="33" t="n">
        <f aca="false">4*E29</f>
        <v>9.6</v>
      </c>
      <c r="I29" s="33" t="n">
        <f aca="false">SUM(F29:H29)</f>
        <v>34.6</v>
      </c>
    </row>
  </sheetData>
  <autoFilter ref="A1:I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5574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2017-10-02T22:05:39Z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