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drawings/drawing9.xml" ContentType="application/vnd.openxmlformats-officedocument.drawing+xml"/>
  <Override PartName="/xl/comments6.xml" ContentType="application/vnd.openxmlformats-officedocument.spreadsheetml.comments+xml"/>
  <Override PartName="/xl/drawings/drawing10.xml" ContentType="application/vnd.openxmlformats-officedocument.drawing+xml"/>
  <Override PartName="/xl/comments7.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omments8.xml" ContentType="application/vnd.openxmlformats-officedocument.spreadsheetml.comments+xml"/>
  <Override PartName="/xl/drawings/drawing1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315" windowWidth="19095" windowHeight="11520" tabRatio="931" firstSheet="1" activeTab="4"/>
  </bookViews>
  <sheets>
    <sheet name=" INDICE" sheetId="13" r:id="rId1"/>
    <sheet name="Informações sobre Projeto" sheetId="1" r:id="rId2"/>
    <sheet name="RH." sheetId="21" r:id="rId3"/>
    <sheet name="RH Detail" sheetId="14" r:id="rId4"/>
    <sheet name="ST" sheetId="17" r:id="rId5"/>
    <sheet name="MC" sheetId="18" r:id="rId6"/>
    <sheet name="MP" sheetId="5" r:id="rId7"/>
    <sheet name="VD" sheetId="7" r:id="rId8"/>
    <sheet name="OU" sheetId="8" r:id="rId9"/>
    <sheet name="Movimentação Conta" sheetId="20" r:id="rId10"/>
    <sheet name="Prevista e Realizada" sheetId="11" r:id="rId11"/>
    <sheet name="Saldo de Aplicações" sheetId="16" r:id="rId12"/>
    <sheet name="Total de Despesas" sheetId="9" r:id="rId13"/>
    <sheet name="Cronograma de desembolso " sheetId="24" r:id="rId14"/>
    <sheet name="GRAFICO" sheetId="29" r:id="rId15"/>
    <sheet name="Sheet1" sheetId="30" r:id="rId16"/>
  </sheets>
  <externalReferences>
    <externalReference r:id="rId17"/>
  </externalReferences>
  <definedNames>
    <definedName name="Desvio2">OFFSET('[1]Pacote-EG-CC'!$BZ$22,0,0,'[1]Pacote-EG-CC'!$CC$19,1)</definedName>
    <definedName name="Nome_Pareto">OFFSET('[1]Pacote-EG'!$CN$20,0,0,'[1]Pacote-EG'!$CO$17,1)</definedName>
    <definedName name="Nome_Pareto2">OFFSET('[1]Pacote-EG-CC'!$CB$22,0,0,'[1]Pacote-EG-CC'!$CC$19,1)</definedName>
    <definedName name="Pareto">OFFSET('[1]Pacote-EG'!$CO$20,0,0,'[1]Pacote-EG'!$CO$17,1)</definedName>
    <definedName name="Pareto2">OFFSET('[1]Pacote-EG-CC'!$CC$22,0,0,'[1]Pacote-EG-CC'!$CC$19,1)</definedName>
    <definedName name="_xlnm.Print_Area" localSheetId="14">GRAFICO!$A$1:$L$51</definedName>
    <definedName name="_xlnm.Print_Area" localSheetId="3">'RH Detail'!$A$1:$Y$144</definedName>
    <definedName name="Realizado">OFFSET('[1]Pacote-EG'!$F$20,0,0,COUNTA('[1]Pacote-EG'!$F$20:$F$2001)-2,1)</definedName>
  </definedNames>
  <calcPr calcId="144525"/>
</workbook>
</file>

<file path=xl/calcChain.xml><?xml version="1.0" encoding="utf-8"?>
<calcChain xmlns="http://schemas.openxmlformats.org/spreadsheetml/2006/main">
  <c r="M131" i="14" l="1"/>
  <c r="M130" i="14"/>
  <c r="M129" i="14"/>
  <c r="M128" i="14"/>
  <c r="M127" i="14"/>
  <c r="M126" i="14"/>
  <c r="M125" i="14"/>
  <c r="M124" i="14"/>
  <c r="M119" i="14"/>
  <c r="H26" i="17"/>
  <c r="M118" i="14"/>
  <c r="M117" i="14"/>
  <c r="M116" i="14"/>
  <c r="M115" i="14"/>
  <c r="M114" i="14"/>
  <c r="M113" i="14"/>
  <c r="M112" i="14"/>
  <c r="G25" i="9" l="1"/>
  <c r="E25" i="9"/>
  <c r="D25" i="9"/>
  <c r="I19" i="9"/>
  <c r="I21" i="9"/>
  <c r="I23" i="9"/>
  <c r="E111" i="11"/>
  <c r="D103" i="11"/>
  <c r="F76" i="20"/>
  <c r="C103" i="11" l="1"/>
  <c r="E101" i="11"/>
  <c r="E99" i="11"/>
  <c r="E97" i="11"/>
  <c r="E95" i="11"/>
  <c r="E93" i="11"/>
  <c r="E91" i="11"/>
  <c r="H29" i="8"/>
  <c r="H23" i="7"/>
  <c r="H23" i="5"/>
  <c r="I76" i="21"/>
  <c r="M88" i="14"/>
  <c r="M91" i="14"/>
  <c r="M89" i="14"/>
  <c r="M90" i="14"/>
  <c r="M92" i="14"/>
  <c r="M93" i="14"/>
  <c r="E103" i="11" l="1"/>
  <c r="M105" i="14"/>
  <c r="M104" i="14"/>
  <c r="M103" i="14"/>
  <c r="M102" i="14"/>
  <c r="M101" i="14"/>
  <c r="M100" i="14"/>
  <c r="M99" i="14"/>
  <c r="M106" i="14" l="1"/>
  <c r="E70" i="11"/>
  <c r="E76" i="11" s="1"/>
  <c r="E84" i="11"/>
  <c r="E64" i="11"/>
  <c r="E66" i="11"/>
  <c r="E68" i="11"/>
  <c r="E72" i="11"/>
  <c r="E74" i="11"/>
  <c r="D76" i="11"/>
  <c r="C76" i="11"/>
  <c r="D13" i="11"/>
  <c r="H23" i="18"/>
  <c r="M66" i="14"/>
  <c r="M67" i="14"/>
  <c r="M68" i="14"/>
  <c r="M69" i="14"/>
  <c r="M70" i="14"/>
  <c r="M65" i="14"/>
  <c r="M64" i="14"/>
  <c r="M76" i="14"/>
  <c r="M77" i="14"/>
  <c r="M78" i="14"/>
  <c r="M79" i="14"/>
  <c r="M80" i="14"/>
  <c r="M87" i="14"/>
  <c r="M12" i="14"/>
  <c r="M13" i="14"/>
  <c r="M14" i="14"/>
  <c r="M15" i="14"/>
  <c r="M21" i="14"/>
  <c r="M22" i="14"/>
  <c r="M23" i="14"/>
  <c r="M24" i="14"/>
  <c r="M25" i="14"/>
  <c r="M26" i="14"/>
  <c r="P18" i="14"/>
  <c r="P19" i="14"/>
  <c r="P20" i="14"/>
  <c r="M31" i="14"/>
  <c r="M32" i="14"/>
  <c r="M34" i="14"/>
  <c r="M35" i="14"/>
  <c r="M36" i="14"/>
  <c r="M42" i="14"/>
  <c r="M43" i="14"/>
  <c r="M44" i="14"/>
  <c r="M45" i="14"/>
  <c r="M46" i="14"/>
  <c r="M47" i="14"/>
  <c r="M53" i="14"/>
  <c r="M54" i="14"/>
  <c r="M56" i="14"/>
  <c r="M57" i="14"/>
  <c r="M58" i="14"/>
  <c r="M81" i="14"/>
  <c r="M82" i="14"/>
  <c r="F14" i="20"/>
  <c r="C41" i="29"/>
  <c r="H41" i="29"/>
  <c r="P47" i="29"/>
  <c r="G41" i="29"/>
  <c r="P49" i="29"/>
  <c r="E41" i="29"/>
  <c r="P46" i="29"/>
  <c r="B27" i="24"/>
  <c r="F41" i="29"/>
  <c r="P50" i="29"/>
  <c r="J41" i="29"/>
  <c r="I35" i="29"/>
  <c r="H25" i="29"/>
  <c r="G25" i="29"/>
  <c r="F25" i="29"/>
  <c r="E25" i="29"/>
  <c r="D25" i="29"/>
  <c r="C25" i="29"/>
  <c r="B25" i="29"/>
  <c r="N9" i="29"/>
  <c r="H32" i="29"/>
  <c r="G32" i="29"/>
  <c r="C32" i="29"/>
  <c r="F32" i="29"/>
  <c r="P48" i="29"/>
  <c r="E32" i="29"/>
  <c r="B26" i="24"/>
  <c r="D41" i="29"/>
  <c r="N23" i="24"/>
  <c r="M23" i="24"/>
  <c r="L23" i="24"/>
  <c r="K23" i="24"/>
  <c r="J23" i="24"/>
  <c r="I23" i="24"/>
  <c r="H23" i="24"/>
  <c r="G23" i="24"/>
  <c r="C23" i="24"/>
  <c r="C22" i="24"/>
  <c r="O22" i="24"/>
  <c r="P22" i="24"/>
  <c r="F20" i="24"/>
  <c r="E20" i="24"/>
  <c r="D20" i="24"/>
  <c r="D21" i="24"/>
  <c r="D24" i="24"/>
  <c r="O19" i="24"/>
  <c r="P19" i="24"/>
  <c r="C18" i="24"/>
  <c r="O18" i="24"/>
  <c r="P18" i="24"/>
  <c r="N17" i="24"/>
  <c r="M17" i="24"/>
  <c r="L17" i="24"/>
  <c r="K17" i="24"/>
  <c r="J17" i="24"/>
  <c r="I17" i="24"/>
  <c r="H17" i="24"/>
  <c r="G17" i="24"/>
  <c r="C17" i="24"/>
  <c r="O16" i="24"/>
  <c r="P16" i="24"/>
  <c r="N15" i="24"/>
  <c r="M15" i="24"/>
  <c r="M20" i="24"/>
  <c r="L15" i="24"/>
  <c r="L20" i="24"/>
  <c r="K15" i="24"/>
  <c r="J15" i="24"/>
  <c r="I15" i="24"/>
  <c r="I20" i="24"/>
  <c r="H15" i="24"/>
  <c r="H20" i="24"/>
  <c r="G15" i="24"/>
  <c r="C14" i="24"/>
  <c r="O14" i="24"/>
  <c r="P14" i="24"/>
  <c r="C13" i="24"/>
  <c r="O13" i="24"/>
  <c r="P13" i="24"/>
  <c r="O17" i="24"/>
  <c r="P17" i="24"/>
  <c r="J20" i="24"/>
  <c r="J21" i="24"/>
  <c r="J24" i="24"/>
  <c r="N20" i="24"/>
  <c r="G20" i="24"/>
  <c r="G21" i="24"/>
  <c r="G24" i="24"/>
  <c r="K20" i="24"/>
  <c r="O23" i="24"/>
  <c r="P23" i="24"/>
  <c r="D32" i="29"/>
  <c r="I33" i="29"/>
  <c r="P45" i="29"/>
  <c r="P51" i="29"/>
  <c r="I41" i="29"/>
  <c r="K21" i="24"/>
  <c r="K24" i="24"/>
  <c r="N21" i="24"/>
  <c r="N24" i="24"/>
  <c r="I21" i="24"/>
  <c r="I24" i="24"/>
  <c r="H21" i="24"/>
  <c r="H24" i="24"/>
  <c r="L21" i="24"/>
  <c r="L24" i="24"/>
  <c r="M21" i="24"/>
  <c r="M24" i="24"/>
  <c r="O15" i="24"/>
  <c r="P15" i="24"/>
  <c r="C20" i="24"/>
  <c r="F21" i="24"/>
  <c r="F24" i="24"/>
  <c r="E21" i="24"/>
  <c r="E24" i="24"/>
  <c r="C21" i="24"/>
  <c r="O21" i="24"/>
  <c r="P21" i="24"/>
  <c r="O20" i="24"/>
  <c r="C24" i="24"/>
  <c r="O24" i="24"/>
  <c r="P24" i="24"/>
  <c r="D17" i="11"/>
  <c r="F15" i="9"/>
  <c r="F25" i="9" s="1"/>
  <c r="E42" i="29"/>
  <c r="H17" i="9"/>
  <c r="H13" i="8"/>
  <c r="H15" i="9" s="1"/>
  <c r="H25" i="9" s="1"/>
  <c r="F40" i="20"/>
  <c r="I17" i="16"/>
  <c r="E52" i="11"/>
  <c r="E54" i="11"/>
  <c r="H42" i="29"/>
  <c r="H34" i="29" s="1"/>
  <c r="D44" i="11"/>
  <c r="D46" i="11" s="1"/>
  <c r="F20" i="20"/>
  <c r="F24" i="20" s="1"/>
  <c r="C19" i="11"/>
  <c r="E9" i="11"/>
  <c r="C36" i="11"/>
  <c r="E36" i="11"/>
  <c r="E13" i="11"/>
  <c r="C40" i="11"/>
  <c r="E40" i="11"/>
  <c r="E15" i="11"/>
  <c r="C42" i="11"/>
  <c r="E42" i="11"/>
  <c r="D15" i="11"/>
  <c r="I10" i="16"/>
  <c r="E25" i="11"/>
  <c r="E27" i="11"/>
  <c r="H43" i="29"/>
  <c r="H44" i="29" s="1"/>
  <c r="E11" i="11"/>
  <c r="C38" i="11"/>
  <c r="E38" i="11"/>
  <c r="C14" i="16"/>
  <c r="H35" i="29"/>
  <c r="C34" i="29"/>
  <c r="C43" i="29"/>
  <c r="C44" i="29"/>
  <c r="C35" i="29"/>
  <c r="C27" i="29"/>
  <c r="C28" i="29"/>
  <c r="C26" i="29"/>
  <c r="E7" i="11"/>
  <c r="D34" i="29"/>
  <c r="D33" i="29"/>
  <c r="D43" i="29"/>
  <c r="D44" i="29"/>
  <c r="D28" i="29"/>
  <c r="C34" i="11"/>
  <c r="E34" i="11"/>
  <c r="D35" i="29"/>
  <c r="D27" i="29"/>
  <c r="D26" i="29"/>
  <c r="M27" i="14" l="1"/>
  <c r="C9" i="9" s="1"/>
  <c r="I9" i="9" s="1"/>
  <c r="M16" i="14"/>
  <c r="M71" i="14"/>
  <c r="C17" i="9" s="1"/>
  <c r="I17" i="9" s="1"/>
  <c r="M59" i="14"/>
  <c r="C15" i="9" s="1"/>
  <c r="I15" i="9" s="1"/>
  <c r="M83" i="14"/>
  <c r="M37" i="14"/>
  <c r="C11" i="9" s="1"/>
  <c r="I11" i="9" s="1"/>
  <c r="M48" i="14"/>
  <c r="C13" i="9" s="1"/>
  <c r="I13" i="9" s="1"/>
  <c r="E43" i="29"/>
  <c r="E44" i="29" s="1"/>
  <c r="E34" i="29"/>
  <c r="E35" i="29"/>
  <c r="H28" i="29"/>
  <c r="H26" i="29"/>
  <c r="H27" i="29"/>
  <c r="E28" i="29"/>
  <c r="E26" i="29"/>
  <c r="E27" i="29"/>
  <c r="F42" i="29"/>
  <c r="F34" i="29" s="1"/>
  <c r="G42" i="29"/>
  <c r="E17" i="11"/>
  <c r="D19" i="11"/>
  <c r="P17" i="14"/>
  <c r="C7" i="9"/>
  <c r="M94" i="14"/>
  <c r="I7" i="9" l="1"/>
  <c r="C25" i="9"/>
  <c r="I25" i="9" s="1"/>
  <c r="I42" i="29"/>
  <c r="I43" i="29" s="1"/>
  <c r="I44" i="29" s="1"/>
  <c r="F43" i="29"/>
  <c r="F35" i="29" s="1"/>
  <c r="G43" i="29"/>
  <c r="G35" i="29" s="1"/>
  <c r="G34" i="29"/>
  <c r="E19" i="11"/>
  <c r="C44" i="11"/>
  <c r="F44" i="29" l="1"/>
  <c r="F28" i="29" s="1"/>
  <c r="G44" i="29"/>
  <c r="G26" i="29" s="1"/>
  <c r="F27" i="29"/>
  <c r="F26" i="29"/>
  <c r="G28" i="29"/>
  <c r="G27" i="29"/>
  <c r="E44" i="11"/>
  <c r="E46" i="11" s="1"/>
  <c r="C46" i="11"/>
  <c r="I29" i="29"/>
  <c r="I31" i="29"/>
  <c r="I30" i="29"/>
</calcChain>
</file>

<file path=xl/comments1.xml><?xml version="1.0" encoding="utf-8"?>
<comments xmlns="http://schemas.openxmlformats.org/spreadsheetml/2006/main">
  <authors>
    <author>Alana Monteiro</author>
  </authors>
  <commentList>
    <comment ref="C20" authorId="0">
      <text>
        <r>
          <rPr>
            <b/>
            <sz val="9"/>
            <color indexed="81"/>
            <rFont val="Tahoma"/>
            <family val="2"/>
          </rPr>
          <t>Alana Monteiro:</t>
        </r>
        <r>
          <rPr>
            <sz val="9"/>
            <color indexed="81"/>
            <rFont val="Tahoma"/>
            <family val="2"/>
          </rPr>
          <t xml:space="preserve">
Exceto IRRF de R$ 832,94, lançado no dia 14/03/2014.</t>
        </r>
      </text>
    </comment>
    <comment ref="C21" authorId="0">
      <text>
        <r>
          <rPr>
            <b/>
            <sz val="9"/>
            <color indexed="81"/>
            <rFont val="Tahoma"/>
            <family val="2"/>
          </rPr>
          <t>Alana Monteiro:</t>
        </r>
        <r>
          <rPr>
            <sz val="9"/>
            <color indexed="81"/>
            <rFont val="Tahoma"/>
            <family val="2"/>
          </rPr>
          <t xml:space="preserve">
Exceto IRRF de R$ 832,94, lançado no dia 14/03/2014.</t>
        </r>
      </text>
    </comment>
    <comment ref="C22" authorId="0">
      <text>
        <r>
          <rPr>
            <b/>
            <sz val="9"/>
            <color indexed="81"/>
            <rFont val="Tahoma"/>
            <family val="2"/>
          </rPr>
          <t>Alana Monteiro:</t>
        </r>
        <r>
          <rPr>
            <sz val="9"/>
            <color indexed="81"/>
            <rFont val="Tahoma"/>
            <family val="2"/>
          </rPr>
          <t xml:space="preserve">
Exceto IRRF de R$ 1.165,69, lançado no dia 14/03/2014</t>
        </r>
      </text>
    </comment>
    <comment ref="C23" authorId="0">
      <text>
        <r>
          <rPr>
            <b/>
            <sz val="9"/>
            <color indexed="81"/>
            <rFont val="Tahoma"/>
            <family val="2"/>
          </rPr>
          <t>Alana Monteiro:</t>
        </r>
        <r>
          <rPr>
            <sz val="9"/>
            <color indexed="81"/>
            <rFont val="Tahoma"/>
            <family val="2"/>
          </rPr>
          <t xml:space="preserve">
Exceto IRRF de R$ 832,94, lançado no dia 14/03/2014.</t>
        </r>
      </text>
    </comment>
    <comment ref="C26" authorId="0">
      <text>
        <r>
          <rPr>
            <b/>
            <sz val="9"/>
            <color indexed="81"/>
            <rFont val="Tahoma"/>
            <family val="2"/>
          </rPr>
          <t>Alana Monteiro:</t>
        </r>
        <r>
          <rPr>
            <sz val="9"/>
            <color indexed="81"/>
            <rFont val="Tahoma"/>
            <family val="2"/>
          </rPr>
          <t xml:space="preserve">
Exceto IRRF de R$ 832,00, lançado no dia 16/05/2014.</t>
        </r>
      </text>
    </comment>
    <comment ref="C27" authorId="0">
      <text>
        <r>
          <rPr>
            <b/>
            <sz val="9"/>
            <color indexed="81"/>
            <rFont val="Tahoma"/>
            <family val="2"/>
          </rPr>
          <t>Alana Monteiro:</t>
        </r>
        <r>
          <rPr>
            <sz val="9"/>
            <color indexed="81"/>
            <rFont val="Tahoma"/>
            <family val="2"/>
          </rPr>
          <t xml:space="preserve">
Exceto IRRF de R$ 832,00, lançado no dia 16/05/2014.</t>
        </r>
      </text>
    </comment>
    <comment ref="C28" authorId="0">
      <text>
        <r>
          <rPr>
            <b/>
            <sz val="9"/>
            <color indexed="81"/>
            <rFont val="Tahoma"/>
            <family val="2"/>
          </rPr>
          <t>Alana Monteiro:</t>
        </r>
        <r>
          <rPr>
            <sz val="9"/>
            <color indexed="81"/>
            <rFont val="Tahoma"/>
            <family val="2"/>
          </rPr>
          <t xml:space="preserve">
Exceto IRRF de R$ 1.165,69, lançado no dia 16/05/2014.</t>
        </r>
      </text>
    </comment>
    <comment ref="C29" authorId="0">
      <text>
        <r>
          <rPr>
            <b/>
            <sz val="9"/>
            <color indexed="81"/>
            <rFont val="Tahoma"/>
            <family val="2"/>
          </rPr>
          <t>Alana Monteiro:</t>
        </r>
        <r>
          <rPr>
            <sz val="9"/>
            <color indexed="81"/>
            <rFont val="Tahoma"/>
            <family val="2"/>
          </rPr>
          <t xml:space="preserve">
Exceto IRRF de R$ 832,00, lançado no dia 16/05/2014.</t>
        </r>
      </text>
    </comment>
    <comment ref="I31" authorId="0">
      <text>
        <r>
          <rPr>
            <b/>
            <sz val="9"/>
            <color indexed="81"/>
            <rFont val="Tahoma"/>
            <family val="2"/>
          </rPr>
          <t>Alana Monteiro:</t>
        </r>
        <r>
          <rPr>
            <sz val="9"/>
            <color indexed="81"/>
            <rFont val="Tahoma"/>
            <family val="2"/>
          </rPr>
          <t xml:space="preserve">
DENTRO DO VALOR 
DE R$ 46.105,65 DIF. 
NA RUBRICA OUTROS</t>
        </r>
      </text>
    </comment>
    <comment ref="I32" authorId="0">
      <text>
        <r>
          <rPr>
            <b/>
            <sz val="9"/>
            <color indexed="81"/>
            <rFont val="Tahoma"/>
            <family val="2"/>
          </rPr>
          <t>Alana Monteiro:</t>
        </r>
        <r>
          <rPr>
            <sz val="9"/>
            <color indexed="81"/>
            <rFont val="Tahoma"/>
            <family val="2"/>
          </rPr>
          <t xml:space="preserve">
DENTRO DO VALOR 
DE R$ 46.105,65 DIF. 
NA RUBRICA OUTROS</t>
        </r>
      </text>
    </comment>
  </commentList>
</comments>
</file>

<file path=xl/comments2.xml><?xml version="1.0" encoding="utf-8"?>
<comments xmlns="http://schemas.openxmlformats.org/spreadsheetml/2006/main">
  <authors>
    <author>Telma</author>
    <author>gizele.silva</author>
  </authors>
  <commentList>
    <comment ref="J11" authorId="0">
      <text>
        <r>
          <rPr>
            <sz val="9"/>
            <color indexed="81"/>
            <rFont val="Tahoma"/>
            <family val="2"/>
          </rPr>
          <t xml:space="preserve">Alana: Vale Alimentação/ Vale refeição
</t>
        </r>
      </text>
    </comment>
    <comment ref="K11" authorId="0">
      <text>
        <r>
          <rPr>
            <b/>
            <sz val="9"/>
            <color indexed="81"/>
            <rFont val="Tahoma"/>
            <family val="2"/>
          </rPr>
          <t>Telma:</t>
        </r>
        <r>
          <rPr>
            <sz val="9"/>
            <color indexed="81"/>
            <rFont val="Tahoma"/>
            <family val="2"/>
          </rPr>
          <t xml:space="preserve">
Rio Card - Vale transporte</t>
        </r>
      </text>
    </comment>
    <comment ref="I12" authorId="0">
      <text>
        <r>
          <rPr>
            <b/>
            <sz val="9"/>
            <color indexed="81"/>
            <rFont val="Tahoma"/>
            <family val="2"/>
          </rPr>
          <t>Não localizei o custo
FAVOR VERIFICAR!</t>
        </r>
      </text>
    </comment>
    <comment ref="J20" authorId="0">
      <text>
        <r>
          <rPr>
            <sz val="9"/>
            <color indexed="81"/>
            <rFont val="Tahoma"/>
            <family val="2"/>
          </rPr>
          <t xml:space="preserve">Alana: Vale Alimentação/ Vale refeição
</t>
        </r>
      </text>
    </comment>
    <comment ref="K20" authorId="0">
      <text>
        <r>
          <rPr>
            <b/>
            <sz val="9"/>
            <color indexed="81"/>
            <rFont val="Tahoma"/>
            <family val="2"/>
          </rPr>
          <t>Telma:</t>
        </r>
        <r>
          <rPr>
            <sz val="9"/>
            <color indexed="81"/>
            <rFont val="Tahoma"/>
            <family val="2"/>
          </rPr>
          <t xml:space="preserve">
Rio Card - Vale transporte</t>
        </r>
      </text>
    </comment>
    <comment ref="J30" authorId="0">
      <text>
        <r>
          <rPr>
            <sz val="9"/>
            <color indexed="81"/>
            <rFont val="Tahoma"/>
            <family val="2"/>
          </rPr>
          <t xml:space="preserve">Alana: Vale Alimentação/ Vale refeição
</t>
        </r>
      </text>
    </comment>
    <comment ref="K30" authorId="0">
      <text>
        <r>
          <rPr>
            <b/>
            <sz val="9"/>
            <color indexed="81"/>
            <rFont val="Tahoma"/>
            <family val="2"/>
          </rPr>
          <t>Telma:</t>
        </r>
        <r>
          <rPr>
            <sz val="9"/>
            <color indexed="81"/>
            <rFont val="Tahoma"/>
            <family val="2"/>
          </rPr>
          <t xml:space="preserve">
Rio Card - Vale transporte</t>
        </r>
      </text>
    </comment>
    <comment ref="I33" authorId="1">
      <text>
        <r>
          <rPr>
            <b/>
            <sz val="9"/>
            <color indexed="81"/>
            <rFont val="Tahoma"/>
            <family val="2"/>
          </rPr>
          <t>gizele.silva:</t>
        </r>
        <r>
          <rPr>
            <sz val="9"/>
            <color indexed="81"/>
            <rFont val="Tahoma"/>
            <family val="2"/>
          </rPr>
          <t xml:space="preserve">
</t>
        </r>
      </text>
    </comment>
    <comment ref="J41" authorId="0">
      <text>
        <r>
          <rPr>
            <sz val="9"/>
            <color indexed="81"/>
            <rFont val="Tahoma"/>
            <family val="2"/>
          </rPr>
          <t xml:space="preserve">Alana: Vale Alimentação/ Vale refeição
</t>
        </r>
      </text>
    </comment>
    <comment ref="K41" authorId="0">
      <text>
        <r>
          <rPr>
            <b/>
            <sz val="9"/>
            <color indexed="81"/>
            <rFont val="Tahoma"/>
            <family val="2"/>
          </rPr>
          <t>Telma:</t>
        </r>
        <r>
          <rPr>
            <sz val="9"/>
            <color indexed="81"/>
            <rFont val="Tahoma"/>
            <family val="2"/>
          </rPr>
          <t xml:space="preserve">
Rio Card - Vale transporte</t>
        </r>
      </text>
    </comment>
    <comment ref="H42" authorId="1">
      <text>
        <r>
          <rPr>
            <b/>
            <sz val="9"/>
            <color indexed="81"/>
            <rFont val="Tahoma"/>
            <family val="2"/>
          </rPr>
          <t>gizele.silva:</t>
        </r>
        <r>
          <rPr>
            <sz val="9"/>
            <color indexed="81"/>
            <rFont val="Tahoma"/>
            <family val="2"/>
          </rPr>
          <t xml:space="preserve">
pago em 16/05/14
</t>
        </r>
      </text>
    </comment>
    <comment ref="J51" authorId="0">
      <text>
        <r>
          <rPr>
            <sz val="9"/>
            <color indexed="81"/>
            <rFont val="Tahoma"/>
            <family val="2"/>
          </rPr>
          <t xml:space="preserve">Alana: Vale Alimentação/ Vale refeição
</t>
        </r>
      </text>
    </comment>
    <comment ref="K51" authorId="0">
      <text>
        <r>
          <rPr>
            <b/>
            <sz val="9"/>
            <color indexed="81"/>
            <rFont val="Tahoma"/>
            <family val="2"/>
          </rPr>
          <t>Telma:</t>
        </r>
        <r>
          <rPr>
            <sz val="9"/>
            <color indexed="81"/>
            <rFont val="Tahoma"/>
            <family val="2"/>
          </rPr>
          <t xml:space="preserve">
Rio Card - Vale transporte</t>
        </r>
      </text>
    </comment>
    <comment ref="J63" authorId="0">
      <text>
        <r>
          <rPr>
            <sz val="9"/>
            <color indexed="81"/>
            <rFont val="Tahoma"/>
            <family val="2"/>
          </rPr>
          <t xml:space="preserve">Alana: Vale Alimentação/ Vale refeição
</t>
        </r>
      </text>
    </comment>
    <comment ref="K63" authorId="0">
      <text>
        <r>
          <rPr>
            <b/>
            <sz val="9"/>
            <color indexed="81"/>
            <rFont val="Tahoma"/>
            <family val="2"/>
          </rPr>
          <t>Telma:</t>
        </r>
        <r>
          <rPr>
            <sz val="9"/>
            <color indexed="81"/>
            <rFont val="Tahoma"/>
            <family val="2"/>
          </rPr>
          <t xml:space="preserve">
Rio Card - Vale transporte</t>
        </r>
      </text>
    </comment>
    <comment ref="H64" authorId="1">
      <text>
        <r>
          <rPr>
            <b/>
            <sz val="9"/>
            <color indexed="81"/>
            <rFont val="Tahoma"/>
            <family val="2"/>
          </rPr>
          <t>gizele.silva:</t>
        </r>
        <r>
          <rPr>
            <sz val="9"/>
            <color indexed="81"/>
            <rFont val="Tahoma"/>
            <family val="2"/>
          </rPr>
          <t xml:space="preserve">
Pagos no mês posterior - ref. mês 04, segunda prestação de contas 13/06/2014
</t>
        </r>
      </text>
    </comment>
    <comment ref="J75" authorId="0">
      <text>
        <r>
          <rPr>
            <sz val="9"/>
            <color indexed="81"/>
            <rFont val="Tahoma"/>
            <family val="2"/>
          </rPr>
          <t xml:space="preserve">Alana: Vale Alimentação/ Vale refeição
</t>
        </r>
      </text>
    </comment>
    <comment ref="K75" authorId="0">
      <text>
        <r>
          <rPr>
            <b/>
            <sz val="9"/>
            <color indexed="81"/>
            <rFont val="Tahoma"/>
            <family val="2"/>
          </rPr>
          <t>Telma:</t>
        </r>
        <r>
          <rPr>
            <sz val="9"/>
            <color indexed="81"/>
            <rFont val="Tahoma"/>
            <family val="2"/>
          </rPr>
          <t xml:space="preserve">
Rio Card - Vale transporte</t>
        </r>
      </text>
    </comment>
    <comment ref="J86" authorId="0">
      <text>
        <r>
          <rPr>
            <sz val="9"/>
            <color indexed="81"/>
            <rFont val="Tahoma"/>
            <family val="2"/>
          </rPr>
          <t xml:space="preserve">Alana: Vale Alimentação/ Vale refeição
</t>
        </r>
      </text>
    </comment>
    <comment ref="K86" authorId="0">
      <text>
        <r>
          <rPr>
            <sz val="9"/>
            <color indexed="81"/>
            <rFont val="Tahoma"/>
            <family val="2"/>
          </rPr>
          <t>alana:
Rio Card - Vale transporte</t>
        </r>
      </text>
    </comment>
    <comment ref="J98" authorId="0">
      <text>
        <r>
          <rPr>
            <sz val="9"/>
            <color indexed="81"/>
            <rFont val="Tahoma"/>
            <family val="2"/>
          </rPr>
          <t xml:space="preserve">Alana: Vale Alimentação/ Vale refeição
</t>
        </r>
      </text>
    </comment>
    <comment ref="K98" authorId="0">
      <text>
        <r>
          <rPr>
            <sz val="9"/>
            <color indexed="81"/>
            <rFont val="Tahoma"/>
            <family val="2"/>
          </rPr>
          <t>alana:
Rio Card - Vale transporte</t>
        </r>
      </text>
    </comment>
    <comment ref="J111" authorId="0">
      <text>
        <r>
          <rPr>
            <sz val="9"/>
            <color indexed="81"/>
            <rFont val="Tahoma"/>
            <family val="2"/>
          </rPr>
          <t xml:space="preserve">Alana: Vale Alimentação/ Vale refeição
</t>
        </r>
      </text>
    </comment>
    <comment ref="K111" authorId="0">
      <text>
        <r>
          <rPr>
            <sz val="9"/>
            <color indexed="81"/>
            <rFont val="Tahoma"/>
            <family val="2"/>
          </rPr>
          <t>alana:
Rio Card - Vale transporte</t>
        </r>
      </text>
    </comment>
    <comment ref="J123" authorId="0">
      <text>
        <r>
          <rPr>
            <sz val="9"/>
            <color indexed="81"/>
            <rFont val="Tahoma"/>
            <family val="2"/>
          </rPr>
          <t xml:space="preserve">Alana: Vale Alimentação/ Vale refeição
</t>
        </r>
      </text>
    </comment>
    <comment ref="K123" authorId="0">
      <text>
        <r>
          <rPr>
            <sz val="9"/>
            <color indexed="81"/>
            <rFont val="Tahoma"/>
            <family val="2"/>
          </rPr>
          <t>alana:
Rio Card - Vale transporte</t>
        </r>
      </text>
    </comment>
  </commentList>
</comments>
</file>

<file path=xl/comments3.xml><?xml version="1.0" encoding="utf-8"?>
<comments xmlns="http://schemas.openxmlformats.org/spreadsheetml/2006/main">
  <authors>
    <author>Telma</author>
  </authors>
  <commentList>
    <comment ref="H8" authorId="0">
      <text>
        <r>
          <rPr>
            <sz val="9"/>
            <color indexed="81"/>
            <rFont val="Tahoma"/>
            <charset val="1"/>
          </rPr>
          <t xml:space="preserve">ALANA: A nota se apresenta com o valor líquido, pois os impostos são cobrados posteriormente. Valor de imposto ainda ser cobrado é de R$1.388,55
</t>
        </r>
      </text>
    </comment>
    <comment ref="H14" authorId="0">
      <text>
        <r>
          <rPr>
            <b/>
            <sz val="9"/>
            <color indexed="81"/>
            <rFont val="Tahoma"/>
            <charset val="1"/>
          </rPr>
          <t>Telma:</t>
        </r>
        <r>
          <rPr>
            <sz val="9"/>
            <color indexed="81"/>
            <rFont val="Tahoma"/>
            <charset val="1"/>
          </rPr>
          <t xml:space="preserve">
ALANA: A nota se apresenta com o valor líquido, pois os impostos são cobrados posteriormente. Valor de imposto ainda ser cobrado é de R$4.165,65</t>
        </r>
      </text>
    </comment>
  </commentList>
</comments>
</file>

<file path=xl/comments4.xml><?xml version="1.0" encoding="utf-8"?>
<comments xmlns="http://schemas.openxmlformats.org/spreadsheetml/2006/main">
  <authors>
    <author>gizele.silva</author>
  </authors>
  <commentList>
    <comment ref="H8" authorId="0">
      <text>
        <r>
          <rPr>
            <b/>
            <sz val="9"/>
            <color indexed="81"/>
            <rFont val="Tahoma"/>
            <family val="2"/>
          </rPr>
          <t>Alana:    - Impotaçao
- Taxa de Câmbio- R$ 4,00
- Câmbio- R$ 35.512,00
- Despesas Acessorias - R$ 6.392,16</t>
        </r>
      </text>
    </comment>
  </commentList>
</comments>
</file>

<file path=xl/comments5.xml><?xml version="1.0" encoding="utf-8"?>
<comments xmlns="http://schemas.openxmlformats.org/spreadsheetml/2006/main">
  <authors>
    <author>gizele.silva</author>
  </authors>
  <commentList>
    <comment ref="H9" authorId="0">
      <text>
        <r>
          <rPr>
            <b/>
            <sz val="9"/>
            <color indexed="81"/>
            <rFont val="Tahoma"/>
            <family val="2"/>
          </rPr>
          <t>gizele.silva:</t>
        </r>
        <r>
          <rPr>
            <sz val="9"/>
            <color indexed="81"/>
            <rFont val="Tahoma"/>
            <family val="2"/>
          </rPr>
          <t xml:space="preserve">
5 diarias por R$ 70,00</t>
        </r>
      </text>
    </comment>
    <comment ref="H11" authorId="0">
      <text>
        <r>
          <rPr>
            <b/>
            <sz val="9"/>
            <color indexed="81"/>
            <rFont val="Tahoma"/>
            <family val="2"/>
          </rPr>
          <t>gizele.silva:</t>
        </r>
        <r>
          <rPr>
            <sz val="9"/>
            <color indexed="81"/>
            <rFont val="Tahoma"/>
            <family val="2"/>
          </rPr>
          <t xml:space="preserve">
5 diarias por R$ 70,00</t>
        </r>
      </text>
    </comment>
    <comment ref="H13" authorId="0">
      <text>
        <r>
          <rPr>
            <b/>
            <sz val="9"/>
            <color indexed="81"/>
            <rFont val="Tahoma"/>
            <family val="2"/>
          </rPr>
          <t>gizele.silva:</t>
        </r>
        <r>
          <rPr>
            <sz val="9"/>
            <color indexed="81"/>
            <rFont val="Tahoma"/>
            <family val="2"/>
          </rPr>
          <t xml:space="preserve">
5 diarias por R$ 70,00</t>
        </r>
      </text>
    </comment>
    <comment ref="H15" authorId="0">
      <text>
        <r>
          <rPr>
            <b/>
            <sz val="9"/>
            <color indexed="81"/>
            <rFont val="Tahoma"/>
            <family val="2"/>
          </rPr>
          <t>gizele.silva:</t>
        </r>
        <r>
          <rPr>
            <sz val="9"/>
            <color indexed="81"/>
            <rFont val="Tahoma"/>
            <family val="2"/>
          </rPr>
          <t xml:space="preserve">
5 diarias por R$ 70,00</t>
        </r>
      </text>
    </comment>
    <comment ref="H17" authorId="0">
      <text>
        <r>
          <rPr>
            <b/>
            <sz val="9"/>
            <color indexed="81"/>
            <rFont val="Tahoma"/>
            <family val="2"/>
          </rPr>
          <t>gizele.silva:</t>
        </r>
        <r>
          <rPr>
            <sz val="9"/>
            <color indexed="81"/>
            <rFont val="Tahoma"/>
            <family val="2"/>
          </rPr>
          <t xml:space="preserve">
5 diarias por R$ 70,00</t>
        </r>
      </text>
    </comment>
  </commentList>
</comments>
</file>

<file path=xl/comments6.xml><?xml version="1.0" encoding="utf-8"?>
<comments xmlns="http://schemas.openxmlformats.org/spreadsheetml/2006/main">
  <authors>
    <author>Alana Monteiro</author>
    <author>Telma</author>
  </authors>
  <commentList>
    <comment ref="H12" authorId="0">
      <text>
        <r>
          <rPr>
            <b/>
            <sz val="9"/>
            <color indexed="81"/>
            <rFont val="Tahoma"/>
            <family val="2"/>
          </rPr>
          <t>Alana Monteiro:</t>
        </r>
        <r>
          <rPr>
            <sz val="9"/>
            <color indexed="81"/>
            <rFont val="Tahoma"/>
            <family val="2"/>
          </rPr>
          <t xml:space="preserve">
Imposto da Nota Fiscal referente ao Pagamento da 1° Parcela do projeto</t>
        </r>
      </text>
    </comment>
    <comment ref="H17" authorId="1">
      <text>
        <r>
          <rPr>
            <b/>
            <sz val="9"/>
            <color indexed="81"/>
            <rFont val="Tahoma"/>
            <family val="2"/>
          </rPr>
          <t>Telma:</t>
        </r>
        <r>
          <rPr>
            <sz val="9"/>
            <color indexed="81"/>
            <rFont val="Tahoma"/>
            <family val="2"/>
          </rPr>
          <t xml:space="preserve">
Despesas alfandegarias (retirada do equipamento, para entrega)</t>
        </r>
      </text>
    </comment>
  </commentList>
</comments>
</file>

<file path=xl/comments7.xml><?xml version="1.0" encoding="utf-8"?>
<comments xmlns="http://schemas.openxmlformats.org/spreadsheetml/2006/main">
  <authors>
    <author>Alana Monteiro</author>
  </authors>
  <commentList>
    <comment ref="F11" authorId="0">
      <text>
        <r>
          <rPr>
            <b/>
            <sz val="9"/>
            <color indexed="81"/>
            <rFont val="Tahoma"/>
            <family val="2"/>
          </rPr>
          <t>Alana Monteiro:</t>
        </r>
        <r>
          <rPr>
            <sz val="9"/>
            <color indexed="81"/>
            <rFont val="Tahoma"/>
            <family val="2"/>
          </rPr>
          <t xml:space="preserve">
Taxa de Câmbio- R$ 4,00
Câmbio- R$ 35.512,00
Despesas Acessorias - R$ 6.392,16</t>
        </r>
      </text>
    </comment>
    <comment ref="F12" authorId="0">
      <text>
        <r>
          <rPr>
            <b/>
            <sz val="9"/>
            <color indexed="81"/>
            <rFont val="Tahoma"/>
            <family val="2"/>
          </rPr>
          <t>Alana Monteiro:</t>
        </r>
        <r>
          <rPr>
            <sz val="9"/>
            <color indexed="81"/>
            <rFont val="Tahoma"/>
            <family val="2"/>
          </rPr>
          <t xml:space="preserve">
ISS de R$ 39.237,65 + (5200+1668)= 46.105,65.
5.200+1668= 6.868,00 - RH.</t>
        </r>
      </text>
    </comment>
    <comment ref="F20" authorId="0">
      <text>
        <r>
          <rPr>
            <b/>
            <sz val="9"/>
            <color indexed="81"/>
            <rFont val="Tahoma"/>
            <family val="2"/>
          </rPr>
          <t>Alana Monteiro:</t>
        </r>
        <r>
          <rPr>
            <sz val="9"/>
            <color indexed="81"/>
            <rFont val="Tahoma"/>
            <family val="2"/>
          </rPr>
          <t xml:space="preserve">
Diferença de R$ 1.583,12, referente a compra do Tablet dia 22/05/14</t>
        </r>
      </text>
    </comment>
  </commentList>
</comments>
</file>

<file path=xl/comments8.xml><?xml version="1.0" encoding="utf-8"?>
<comments xmlns="http://schemas.openxmlformats.org/spreadsheetml/2006/main">
  <authors>
    <author>Telma</author>
  </authors>
  <commentList>
    <comment ref="C17" authorId="0">
      <text>
        <r>
          <rPr>
            <sz val="9"/>
            <color indexed="81"/>
            <rFont val="Tahoma"/>
            <family val="2"/>
          </rPr>
          <t xml:space="preserve">Alana: Somado com todoas as dispesas dos mês incluindo o IRRF que foi lançado no mês posterior. Ref.13/06/2014
</t>
        </r>
      </text>
    </comment>
    <comment ref="H21" authorId="0">
      <text>
        <r>
          <rPr>
            <b/>
            <sz val="9"/>
            <color indexed="81"/>
            <rFont val="Tahoma"/>
            <family val="2"/>
          </rPr>
          <t>Telma:</t>
        </r>
        <r>
          <rPr>
            <sz val="9"/>
            <color indexed="81"/>
            <rFont val="Tahoma"/>
            <family val="2"/>
          </rPr>
          <t xml:space="preserve">
Despesas alfandegarias (retirada do equipamento, para entrega)</t>
        </r>
      </text>
    </comment>
  </commentList>
</comments>
</file>

<file path=xl/sharedStrings.xml><?xml version="1.0" encoding="utf-8"?>
<sst xmlns="http://schemas.openxmlformats.org/spreadsheetml/2006/main" count="1189" uniqueCount="358">
  <si>
    <t>Informações sobre o Projeto de P&amp;D</t>
  </si>
  <si>
    <t>Projeto com Código ANEEL</t>
  </si>
  <si>
    <t>Título do Projeto</t>
  </si>
  <si>
    <t>Comprovação de Despesas em Projetos de P&amp;D</t>
  </si>
  <si>
    <t>Data</t>
  </si>
  <si>
    <t>Tipo de Documento</t>
  </si>
  <si>
    <t>Nº do Documento</t>
  </si>
  <si>
    <t>Beneficiado</t>
  </si>
  <si>
    <t>CNPJ/CPF</t>
  </si>
  <si>
    <t>Valor (R$)</t>
  </si>
  <si>
    <t>TOTAL (R$)</t>
  </si>
  <si>
    <t>Rubrica: Serviços de Terceiros</t>
  </si>
  <si>
    <t xml:space="preserve">Rubrica: Viagens e Diárias </t>
  </si>
  <si>
    <t>Rubrica: Outros</t>
  </si>
  <si>
    <t>Mês/Ano</t>
  </si>
  <si>
    <t>Recuros Humanos</t>
  </si>
  <si>
    <t>Total por Mês (R$)</t>
  </si>
  <si>
    <t>Serviços de Terceiros</t>
  </si>
  <si>
    <t>Material de Consumo</t>
  </si>
  <si>
    <t>Viagens e Diárias</t>
  </si>
  <si>
    <t xml:space="preserve">Outros </t>
  </si>
  <si>
    <t>TOTAL POR RUBRICA(R$)</t>
  </si>
  <si>
    <t>Rubrica</t>
  </si>
  <si>
    <t>Valor Previsto</t>
  </si>
  <si>
    <t>Valor Realizado</t>
  </si>
  <si>
    <t>Desvio (%)</t>
  </si>
  <si>
    <t>Justificativas para os Desvios Positivos</t>
  </si>
  <si>
    <t>Recursos Humanos</t>
  </si>
  <si>
    <t>Materiais de Consumo</t>
  </si>
  <si>
    <t>Materiais Permanentes e Equipamentos</t>
  </si>
  <si>
    <t>Outros</t>
  </si>
  <si>
    <t>Informação sobre o Projeto</t>
  </si>
  <si>
    <t>Totalização de Despesas em Projetos</t>
  </si>
  <si>
    <t>Comprovação entre as Despesas Presvistas e Realizadas em Projetos</t>
  </si>
  <si>
    <t>Comprovação de Despesas em Projeto: RH</t>
  </si>
  <si>
    <t>Comprovação de Despesas em Projeto: Serviços de Terceiros</t>
  </si>
  <si>
    <t>Comprovação de Despesas em Projeto: Materiais de Consumo</t>
  </si>
  <si>
    <t xml:space="preserve">Comprovação de Despesas em Projeto: Materiais Permanentes </t>
  </si>
  <si>
    <t>Comprovação de Despesas em Projeto: Viagens e Diárias</t>
  </si>
  <si>
    <t>Transferencia</t>
  </si>
  <si>
    <t>Tritech Internacional</t>
  </si>
  <si>
    <t>Boleto</t>
  </si>
  <si>
    <t>Tablet Samsung</t>
  </si>
  <si>
    <t>Magazine Luiza S/A</t>
  </si>
  <si>
    <t>47.960.950/0449-27</t>
  </si>
  <si>
    <t>Sensor Indutivo</t>
  </si>
  <si>
    <t>Pepperl+Fuchs Ltda</t>
  </si>
  <si>
    <t>64.126.675/0001-64</t>
  </si>
  <si>
    <t>Notebooks DELL (03)</t>
  </si>
  <si>
    <t>DELL Computadores do Brasil Ltda</t>
  </si>
  <si>
    <t>72.381.189/0001-10</t>
  </si>
  <si>
    <t>Especificação</t>
  </si>
  <si>
    <t xml:space="preserve">Novembro 2013 - 18 até 30/11/2013 </t>
  </si>
  <si>
    <t xml:space="preserve">Nome </t>
  </si>
  <si>
    <t>CPF</t>
  </si>
  <si>
    <t>Função</t>
  </si>
  <si>
    <t xml:space="preserve">Encargos </t>
  </si>
  <si>
    <t>IRRF</t>
  </si>
  <si>
    <t>INSS</t>
  </si>
  <si>
    <t>Data de Tranferência</t>
  </si>
  <si>
    <t>Total</t>
  </si>
  <si>
    <t>Gabriel Alcantara Costa Silva</t>
  </si>
  <si>
    <t>136.759.937-79</t>
  </si>
  <si>
    <t>Pesquisador - I</t>
  </si>
  <si>
    <t>Eduardo Elael Soares</t>
  </si>
  <si>
    <t>045.287.677-08</t>
  </si>
  <si>
    <t>Julia Ramos Campana</t>
  </si>
  <si>
    <t>102.517.697-98</t>
  </si>
  <si>
    <t>Pesquisador - II</t>
  </si>
  <si>
    <t>Renan Salles de Freitas</t>
  </si>
  <si>
    <t>129.325.817-24</t>
  </si>
  <si>
    <t>Dezembro 2013</t>
  </si>
  <si>
    <t>Inss</t>
  </si>
  <si>
    <t>Alessandro Jacoud Peixoto</t>
  </si>
  <si>
    <t>028.503.687-41</t>
  </si>
  <si>
    <t>Bolsa Servidor</t>
  </si>
  <si>
    <t>André Abido Figueiró</t>
  </si>
  <si>
    <t>124.207.057-050</t>
  </si>
  <si>
    <t>Bolsa Mestrado</t>
  </si>
  <si>
    <t xml:space="preserve">*exame adminicional </t>
  </si>
  <si>
    <t>Janeiro 2014</t>
  </si>
  <si>
    <t>VA/VR</t>
  </si>
  <si>
    <t xml:space="preserve">*aumento salarial devido ao dissídio trabalhista obrigatório por lei </t>
  </si>
  <si>
    <t>Fevereiro 2014</t>
  </si>
  <si>
    <t>Marco 2014</t>
  </si>
  <si>
    <t xml:space="preserve">Encargos  </t>
  </si>
  <si>
    <t>Alana Monteiro Lima</t>
  </si>
  <si>
    <t>147.881.217-60</t>
  </si>
  <si>
    <t>Adminitrador III</t>
  </si>
  <si>
    <t>Abril 2014</t>
  </si>
  <si>
    <t>Nome</t>
  </si>
  <si>
    <t>Encargos</t>
  </si>
  <si>
    <t>Administrador - III</t>
  </si>
  <si>
    <t>124.207.057-50</t>
  </si>
  <si>
    <t>Rubrica: Recursos Humanos (RH)</t>
  </si>
  <si>
    <t>Nota de Débito</t>
  </si>
  <si>
    <t>Transferência</t>
  </si>
  <si>
    <t>Publição no DOU</t>
  </si>
  <si>
    <t>Taxa Administrativa</t>
  </si>
  <si>
    <t>Taxa de Mobilização</t>
  </si>
  <si>
    <t xml:space="preserve">Fundação COPPETEC </t>
  </si>
  <si>
    <t>Fundação COPPETEC</t>
  </si>
  <si>
    <t>PR Imprensa Nacional</t>
  </si>
  <si>
    <t>04.196.645/0001-00</t>
  </si>
  <si>
    <t>72.060.999/0001-75</t>
  </si>
  <si>
    <t>Rubrica: Materiais Permanentes e Equipamentos</t>
  </si>
  <si>
    <t>Saldo de Aplicações</t>
  </si>
  <si>
    <t>Periodo</t>
  </si>
  <si>
    <t>Saldo Anterior</t>
  </si>
  <si>
    <t>Valor Aplicado no Periodo</t>
  </si>
  <si>
    <t>Valor Resgatado no Periodo</t>
  </si>
  <si>
    <t>Rendimento Bruto</t>
  </si>
  <si>
    <t xml:space="preserve">Saldo </t>
  </si>
  <si>
    <t>Rendimento Líquido</t>
  </si>
  <si>
    <t>Periodo 01/03 até 30/04/14</t>
  </si>
  <si>
    <t>Saldo</t>
  </si>
  <si>
    <t>Comprovação entre as Despesas Presvistas e Realizadas</t>
  </si>
  <si>
    <t xml:space="preserve">Saldo de CC </t>
  </si>
  <si>
    <t xml:space="preserve">Saldo de Aplicação </t>
  </si>
  <si>
    <t xml:space="preserve">Saldo Total </t>
  </si>
  <si>
    <t>Rubrica: Material de Consumo</t>
  </si>
  <si>
    <t xml:space="preserve">Totalização de Despesas </t>
  </si>
  <si>
    <t>Doc. Elet/Boleto</t>
  </si>
  <si>
    <t xml:space="preserve"> 14/03/2014</t>
  </si>
  <si>
    <t>Tabela de Verificação dos Valores RH</t>
  </si>
  <si>
    <t>Imposto de Renda (IRRF/IOF)</t>
  </si>
  <si>
    <t>Material Permanente</t>
  </si>
  <si>
    <t>Movimentação Conta</t>
  </si>
  <si>
    <t>Data do Movimento</t>
  </si>
  <si>
    <t>Nr. Doc.</t>
  </si>
  <si>
    <t>Valor</t>
  </si>
  <si>
    <t>Descrição</t>
  </si>
  <si>
    <t>Forma de Pagamento</t>
  </si>
  <si>
    <t xml:space="preserve">Boleto </t>
  </si>
  <si>
    <t>Tablet Samsug - MP</t>
  </si>
  <si>
    <t>Envio TED</t>
  </si>
  <si>
    <t>Resgate Automatico</t>
  </si>
  <si>
    <t>RH</t>
  </si>
  <si>
    <t>Doc Elet</t>
  </si>
  <si>
    <t>Sensor - MP</t>
  </si>
  <si>
    <t>Pag Boleto</t>
  </si>
  <si>
    <t>Publicação no DOU - OU</t>
  </si>
  <si>
    <t>Notebook - MP</t>
  </si>
  <si>
    <t>Extrato 22/05/14 - 13:07</t>
  </si>
  <si>
    <t>Extrato 02/04/14 - 15:14</t>
  </si>
  <si>
    <t>Aplicação</t>
  </si>
  <si>
    <t>Taxa de ADM e Mobilização</t>
  </si>
  <si>
    <t>Subtotal</t>
  </si>
  <si>
    <t>Saldo em 30/04/14</t>
  </si>
  <si>
    <t>Periodo 01/05 até 31/05/14</t>
  </si>
  <si>
    <t>Saldo em 31/05/14</t>
  </si>
  <si>
    <t>IFM Electonic LTDA</t>
  </si>
  <si>
    <t>02.263.430/0001-21</t>
  </si>
  <si>
    <t>Velki Instrumentos de Medição e Controle LTDA</t>
  </si>
  <si>
    <t>08.054.040/0001-28</t>
  </si>
  <si>
    <t>Eduardo Elael de Melo Soares</t>
  </si>
  <si>
    <t>045.287.677.08</t>
  </si>
  <si>
    <t>Extrato 03/06/14 - 10:45</t>
  </si>
  <si>
    <t>IFM Eletronic - MC</t>
  </si>
  <si>
    <t>Velki Instrumentos de Medição - MC</t>
  </si>
  <si>
    <t>Viagem a UHE Jirau 02 a 06/06/14 - VD</t>
  </si>
  <si>
    <t>RH (Bolsa Jacoud e Andre)</t>
  </si>
  <si>
    <t>RH ( R$ 34.855,34) + MP (R$ 35.512,00)</t>
  </si>
  <si>
    <t>Prestação de Contas 01/03 a 30/04/14</t>
  </si>
  <si>
    <t>Periodo 01/05até 31/05/14</t>
  </si>
  <si>
    <t>Atividade em UHE JIRAU 02 a 06/06/14</t>
  </si>
  <si>
    <t>Movimentação da Conta</t>
  </si>
  <si>
    <t>REFP - P&amp;D</t>
  </si>
  <si>
    <t>Comprovação de Despesas em Projetos de P&amp;D 6631-0002/2013</t>
  </si>
  <si>
    <t xml:space="preserve">                                                                                      Rubrica: Recursos Humanos</t>
  </si>
  <si>
    <t>Mês de Referência</t>
  </si>
  <si>
    <r>
      <t>Valor (R$)</t>
    </r>
    <r>
      <rPr>
        <b/>
        <sz val="14"/>
        <color rgb="FFFF0000"/>
        <rFont val="Calibri"/>
        <family val="2"/>
        <scheme val="minor"/>
      </rPr>
      <t>*</t>
    </r>
  </si>
  <si>
    <t>Renan Salles Freitas</t>
  </si>
  <si>
    <t>03 e 04/ 2014</t>
  </si>
  <si>
    <t>04 e 05/ 2014</t>
  </si>
  <si>
    <t>02,03 e 04/ 2014</t>
  </si>
  <si>
    <t>* A coluna Valor se refere ao total por beneficiado somando Encargos, Imposto de renda, INSS, vale alimentação ou vale refeição e vale transpote.</t>
  </si>
  <si>
    <t>GB384888679</t>
  </si>
  <si>
    <t>Profiler Super Seaking e Connector Straight - SONAR</t>
  </si>
  <si>
    <t>ENCODER</t>
  </si>
  <si>
    <t>SENSOR DE PRESSÃO</t>
  </si>
  <si>
    <t xml:space="preserve">Deposito </t>
  </si>
  <si>
    <t>Novembro</t>
  </si>
  <si>
    <t>Dezembro</t>
  </si>
  <si>
    <t>Janeiro</t>
  </si>
  <si>
    <t>Fevereiro</t>
  </si>
  <si>
    <t>Março</t>
  </si>
  <si>
    <t>Abril</t>
  </si>
  <si>
    <t>Maio</t>
  </si>
  <si>
    <t>Maio 2014</t>
  </si>
  <si>
    <t>Atualizado em:</t>
  </si>
  <si>
    <t>Acumulado</t>
  </si>
  <si>
    <t>Real Verde</t>
  </si>
  <si>
    <t>Real Amarelo</t>
  </si>
  <si>
    <t>Real Vermelho</t>
  </si>
  <si>
    <t>Acumulado Verde</t>
  </si>
  <si>
    <t>Acumulado Amarelo</t>
  </si>
  <si>
    <t>Acumulado Vermelho</t>
  </si>
  <si>
    <t>META Acumulada</t>
  </si>
  <si>
    <t>Desvio</t>
  </si>
  <si>
    <t>REFERÊNCIAS</t>
  </si>
  <si>
    <t>SERVIÇOS DE TERCEIROS</t>
  </si>
  <si>
    <t>MATERIAL DE CONSUMO</t>
  </si>
  <si>
    <t>MATERIAL PERMANENTE</t>
  </si>
  <si>
    <t>OUTROS</t>
  </si>
  <si>
    <t>TOTAL ACUMULADO</t>
  </si>
  <si>
    <t>Previsto</t>
  </si>
  <si>
    <t>Realizado</t>
  </si>
  <si>
    <t>Valor Restante</t>
  </si>
  <si>
    <t>% Restante</t>
  </si>
  <si>
    <t>Cronograma Desembolso</t>
  </si>
  <si>
    <t>Feveiro</t>
  </si>
  <si>
    <t>Marco</t>
  </si>
  <si>
    <t>Junho</t>
  </si>
  <si>
    <t>Julho</t>
  </si>
  <si>
    <t>Agosto</t>
  </si>
  <si>
    <t>Setembro</t>
  </si>
  <si>
    <t>Outubro</t>
  </si>
  <si>
    <t>Valor Total do Projeto</t>
  </si>
  <si>
    <t>Custo Material Permanente (MP)</t>
  </si>
  <si>
    <t>Custo Material Consumo (MC)</t>
  </si>
  <si>
    <t>Serviços de Terceiros (ST)</t>
  </si>
  <si>
    <t>Pessoal CLT (RH)</t>
  </si>
  <si>
    <t>Pessoal Vinculado (RH)</t>
  </si>
  <si>
    <t>Viagens e Diárias (VD)</t>
  </si>
  <si>
    <t>Outros (OU)</t>
  </si>
  <si>
    <t>Parcial</t>
  </si>
  <si>
    <t>Taxa de Admnistração (OU)</t>
  </si>
  <si>
    <t>Mobilização Infraestrutura (OU)</t>
  </si>
  <si>
    <t>Iss (OU)</t>
  </si>
  <si>
    <t>Parcela</t>
  </si>
  <si>
    <t xml:space="preserve"> DESEMBOLSOS - PROJETO MERCÚRIO -2013 a 2014</t>
  </si>
  <si>
    <t xml:space="preserve">RH </t>
  </si>
  <si>
    <t>ST</t>
  </si>
  <si>
    <t>Serviços de Terceiro</t>
  </si>
  <si>
    <t>MC</t>
  </si>
  <si>
    <t>MP</t>
  </si>
  <si>
    <t>Materiais Permanentes</t>
  </si>
  <si>
    <t xml:space="preserve">VD </t>
  </si>
  <si>
    <t>OU</t>
  </si>
  <si>
    <t>VIAGENS E DIARIAS</t>
  </si>
  <si>
    <t>Nº. do Documento</t>
  </si>
  <si>
    <t>Data da Movimentação</t>
  </si>
  <si>
    <t>Bolsa</t>
  </si>
  <si>
    <t>Bolsa*</t>
  </si>
  <si>
    <t>INSS/Encargos/Bolsa/VA- 16/05/14</t>
  </si>
  <si>
    <t>IRRF/INSS/Encargos/Bolsa/VA16/05/2014</t>
  </si>
  <si>
    <t>INSS/Encargos/Bolsa/VA-24/03/2014 e IRRF 16/05/2014</t>
  </si>
  <si>
    <t>IRRF - 14/03/14 e INSS/Encargos/Bolsa/VA- 07/04/14</t>
  </si>
  <si>
    <t>IRRF/INSS/Encargos/Bolsa/VA-07/04/2014</t>
  </si>
  <si>
    <t>RC</t>
  </si>
  <si>
    <t>ISS da nota 214313</t>
  </si>
  <si>
    <t>Imposto</t>
  </si>
  <si>
    <t xml:space="preserve">Tritech International </t>
  </si>
  <si>
    <r>
      <t xml:space="preserve">ISS da NF 214313 e </t>
    </r>
    <r>
      <rPr>
        <sz val="11"/>
        <color theme="1"/>
        <rFont val="Calibri"/>
        <family val="2"/>
        <scheme val="minor"/>
      </rPr>
      <t>RH (R$ 5200+1668)</t>
    </r>
  </si>
  <si>
    <t>0215 / 003 / 00001621-0</t>
  </si>
  <si>
    <t>Prestação de Contas 01/05 a 31/05/2014</t>
  </si>
  <si>
    <t>INSS/Encargos/Bolsa/VA/RC/IRRF(mês04e 05) 13/06/14</t>
  </si>
  <si>
    <t>Junho 2014</t>
  </si>
  <si>
    <t>Despesa Acessoria ref. I-088</t>
  </si>
  <si>
    <t>N/C</t>
  </si>
  <si>
    <t>DESPACHOS E TRANSPORTES DMS LTDA</t>
  </si>
  <si>
    <t>31.864.044/0001-93</t>
  </si>
  <si>
    <t>CARREGADOR DE BATERIAS</t>
  </si>
  <si>
    <t>ILHA BATERIAS LTDA</t>
  </si>
  <si>
    <t>42.453.779/0001-40</t>
  </si>
  <si>
    <t>MULTICABOS</t>
  </si>
  <si>
    <t>ELETRONICA SIMÃO LTDA.</t>
  </si>
  <si>
    <t>33.662.735/0001-30</t>
  </si>
  <si>
    <t>RA RA SOM E ACESSORIOS LTDA</t>
  </si>
  <si>
    <t>02.424.555/0001-96</t>
  </si>
  <si>
    <t>CHAVE GANGORRA</t>
  </si>
  <si>
    <t>BARRA DE PINO, ADAPTADOR, ETC.</t>
  </si>
  <si>
    <t>TMP 2003 COM. ELETRO ELETRON. LTDA</t>
  </si>
  <si>
    <t>07.976.241/0001-10</t>
  </si>
  <si>
    <t>CI,CAPACITOR,CONECTOR</t>
  </si>
  <si>
    <t>FARNELL NEWARK BRASIL DISTRIB PROD. ELETR. LTDA</t>
  </si>
  <si>
    <t>01.949.458/0001-54</t>
  </si>
  <si>
    <t>05.245.187/0001-07</t>
  </si>
  <si>
    <t>MERCADO DA BORRACHA</t>
  </si>
  <si>
    <t>TUBO SILICONE E COLA SILICONE</t>
  </si>
  <si>
    <t>KIT SUPRENS AÇO INOX</t>
  </si>
  <si>
    <t>ITALIAN COM. E EQUIPAMENTOS</t>
  </si>
  <si>
    <t>33.412.784/0001-14</t>
  </si>
  <si>
    <t>Periodo 01/06 até 30/06/14</t>
  </si>
  <si>
    <t>SERVIÇOS DE DESENVOLVIMENTO DE SOFTWARE PARA O PROJETO ROSA</t>
  </si>
  <si>
    <t>Centro de Inovacao em Robotica LTDA</t>
  </si>
  <si>
    <t>17.394.264/0001-70</t>
  </si>
  <si>
    <t>Saldo em 02/07/14</t>
  </si>
  <si>
    <t>Extrato 02/07/14 - 10:24</t>
  </si>
  <si>
    <t>DOC ELET E</t>
  </si>
  <si>
    <t>PAG BOLETO</t>
  </si>
  <si>
    <t>ILHA BATERIAS LTDA - MC</t>
  </si>
  <si>
    <t>RA RA SOM E ACESSORIOS LTDA - MC</t>
  </si>
  <si>
    <t>ELETRONICA SIMÃO LTDA. - MC</t>
  </si>
  <si>
    <t>TMP 2003 COM. ELETRO ELETRON. LTDA - MC</t>
  </si>
  <si>
    <t>FARNELL NEWARK BRASIL DISTRIB PROD. ELETR. LTDA - MC</t>
  </si>
  <si>
    <t>ENVIO TED</t>
  </si>
  <si>
    <t>RESG AUTOM</t>
  </si>
  <si>
    <t>CRED TED</t>
  </si>
  <si>
    <t>DEVOLUÇÃO REF. A RETIRADA INDEVIDA CREDITO CONFORME A 2ª PC</t>
  </si>
  <si>
    <t>MERCADO DA BORRACHA - MC</t>
  </si>
  <si>
    <t>AP CDB FLX</t>
  </si>
  <si>
    <t>Centro de Inovacao em Robotica LTDA - ST</t>
  </si>
  <si>
    <t xml:space="preserve">Julho 2014 </t>
  </si>
  <si>
    <t>INSS/Encargos/Bolsa/VA- 23/07/2014</t>
  </si>
  <si>
    <t>RESGATE AUTOMATICO</t>
  </si>
  <si>
    <t>APLICAÇÃO</t>
  </si>
  <si>
    <t>Sensor de Inclinação</t>
  </si>
  <si>
    <t xml:space="preserve">                                      </t>
  </si>
  <si>
    <t xml:space="preserve">                                                        </t>
  </si>
  <si>
    <t xml:space="preserve">            </t>
  </si>
  <si>
    <t>P&amp;P Turismo LTDA-ME</t>
  </si>
  <si>
    <t>06.955.770/0001-74</t>
  </si>
  <si>
    <t>Pag. Boleto</t>
  </si>
  <si>
    <t>Locação de dois Veiculos Ref. UHE 02 a 06/06/2014, para locomoção dos 5 itegrantes supracitados e os equipamentos para teste.</t>
  </si>
  <si>
    <t>Passagens Aéreas Ref. UHE 02 a 06/06/2014, para os 5 integrantes supracitados.</t>
  </si>
  <si>
    <t xml:space="preserve">Monteiro Rent. A Car LTDA </t>
  </si>
  <si>
    <t>04.320.901/0001-11</t>
  </si>
  <si>
    <t>COFINS, CSLL E PIS DA NOTA PAGA A EMPRESA CIR, REF. SERVIÇOS DE DESENVOLVIMENTO DE SOFTWARE PARA O PROJETO ROSA</t>
  </si>
  <si>
    <t>IRPJ DA NOTA PAGA A EMPRESA CIR, REF. SERVIÇOS DE DESENVOLVIMENTO DE SOFTWARE PARA O PROJETO ROSA</t>
  </si>
  <si>
    <t>Seguro de Vida</t>
  </si>
  <si>
    <t>S</t>
  </si>
  <si>
    <t>ACE SEGUROS S.A</t>
  </si>
  <si>
    <t>03.502.099/0001-18</t>
  </si>
  <si>
    <t>Instalaçao de Lona Fosca</t>
  </si>
  <si>
    <t>Mega Resolução Comunicação Visual LTDA</t>
  </si>
  <si>
    <t>18.531.214/0001-50</t>
  </si>
  <si>
    <t>Buffet para Evento Cooperação empresa ESBR e fundação Coppetec</t>
  </si>
  <si>
    <t>Garças Raras Agencia Serv e Buffet LTDA</t>
  </si>
  <si>
    <t>39.253.711/0001-03</t>
  </si>
  <si>
    <t>Extrato 05/08/14 - 10:51</t>
  </si>
  <si>
    <t>PAG DARF</t>
  </si>
  <si>
    <t>PIS,COFINS,CSLL DA NF DA EMPRESA CIR</t>
  </si>
  <si>
    <t>IRPJ DA EMPRESA CIR</t>
  </si>
  <si>
    <t>RUBRICA RH DE R$36.960,98 + RUBRICA PASSAGEM R$13.915,10</t>
  </si>
  <si>
    <t>RUBRICA OUTROS - SEGURO DE VIDA</t>
  </si>
  <si>
    <t>RUBRICA VD- ALUGUEL DE VEICULOS</t>
  </si>
  <si>
    <t>ENVIO TEV</t>
  </si>
  <si>
    <t>RUBRICA OUTROS - Mega Resolução Comunicação Visual LTDA</t>
  </si>
  <si>
    <t>RUBRICA OUTROS - Garças Raras Agencia Serv e Buffet LTDA</t>
  </si>
  <si>
    <t>Periodo 01/07 até 31/07/14</t>
  </si>
  <si>
    <t>Saldo em 05/08/2014</t>
  </si>
  <si>
    <t>Comprovação de Despesas em Projetos de P&amp;D6631-0002/2013</t>
  </si>
  <si>
    <t>PD-6631-0002/2013</t>
  </si>
  <si>
    <t>Contrato Jirau</t>
  </si>
  <si>
    <t>Prestação de Contas Referente aos meses de Junho e Julho de 2014</t>
  </si>
  <si>
    <t>Gerente do Projeto</t>
  </si>
  <si>
    <t>Coordenador do Projeto</t>
  </si>
  <si>
    <t>Breno Bellinati de Carvalho</t>
  </si>
  <si>
    <t>Robô para Operação de Stoplogs Alagados</t>
  </si>
  <si>
    <t>Ramon Romankevicius Costa</t>
  </si>
  <si>
    <t xml:space="preserve">Agosto 2014 </t>
  </si>
  <si>
    <t>SERVIÇO DE DESENVOLVIMENTO MECANICO PARA O PROJETO ROSA</t>
  </si>
  <si>
    <t>RCTEC</t>
  </si>
  <si>
    <t>Ceriomonialista</t>
  </si>
  <si>
    <t>Alexandre Herculano Ferreira Freitas</t>
  </si>
  <si>
    <t xml:space="preserve">Setembro 2014 </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</si>
</sst>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R$&quot;\ * #,##0.00_-;\-&quot;R$&quot;\ * #,##0.00_-;_-&quot;R$&quot;\ * &quot;-&quot;??_-;_-@_-"/>
    <numFmt numFmtId="43" formatCode="_-* #,##0.00_-;\-* #,##0.00_-;_-* &quot;-&quot;??_-;_-@_-"/>
    <numFmt numFmtId="164" formatCode="_-[$R$-416]\ * #,##0.00_-;\-[$R$-416]\ * #,##0.00_-;_-[$R$-416]\ * &quot;-&quot;??_-;_-@_-"/>
    <numFmt numFmtId="165" formatCode="&quot;R$&quot;\ #,##0.00"/>
    <numFmt numFmtId="166" formatCode="_-* #,##0.00\ _R_$_-;\-* #,##0.00\ _R_$_-;_-* &quot;-&quot;??\ _R_$_-;_-@_-"/>
    <numFmt numFmtId="167" formatCode="[$-416]mmmm\-yy;@"/>
    <numFmt numFmtId="168" formatCode="dd/mm/yy;@"/>
    <numFmt numFmtId="169" formatCode="[$-409]d/m/yy\ h:mm\ AM/PM;@"/>
    <numFmt numFmtId="170" formatCode="_(* #,##0.00_);_(* \(#,##0.00\);_(* &quot;-&quot;??_);_(@_)"/>
    <numFmt numFmtId="171" formatCode="#,##0;[Red]#,##0"/>
    <numFmt numFmtId="172" formatCode="0.0%"/>
    <numFmt numFmtId="173" formatCode="_(&quot;R$ &quot;* #,##0.00_);_(&quot;R$ &quot;* \(#,##0.00\);_(&quot;R$ &quot;* &quot;-&quot;??_);_(@_)"/>
    <numFmt numFmtId="174" formatCode="#,##0.00\ &quot;R$&quot;"/>
  </numFmts>
  <fonts count="68" x14ac:knownFonts="1">
    <font>
      <sz val="11"/>
      <color theme="1"/>
      <name val="Calibri"/>
      <family val="2"/>
      <scheme val="minor"/>
    </font>
    <font>
      <b/>
      <sz val="11"/>
      <color theme="1"/>
      <name val="Calibri"/>
      <family val="2"/>
      <scheme val="minor"/>
    </font>
    <font>
      <b/>
      <sz val="16"/>
      <color theme="1"/>
      <name val="Arial"/>
      <family val="2"/>
    </font>
    <font>
      <b/>
      <sz val="18"/>
      <color theme="1"/>
      <name val="Arial"/>
      <family val="2"/>
    </font>
    <font>
      <b/>
      <sz val="14"/>
      <color theme="1"/>
      <name val="Calibri"/>
      <family val="2"/>
      <scheme val="minor"/>
    </font>
    <font>
      <b/>
      <sz val="12"/>
      <color theme="1"/>
      <name val="Calibri"/>
      <family val="2"/>
      <scheme val="minor"/>
    </font>
    <font>
      <sz val="12"/>
      <color theme="1"/>
      <name val="Calibri"/>
      <family val="2"/>
      <scheme val="minor"/>
    </font>
    <font>
      <u/>
      <sz val="11"/>
      <color theme="10"/>
      <name val="Calibri"/>
      <family val="2"/>
    </font>
    <font>
      <b/>
      <u/>
      <sz val="18"/>
      <color theme="1"/>
      <name val="Arial"/>
      <family val="2"/>
    </font>
    <font>
      <sz val="11"/>
      <color rgb="FFFF0000"/>
      <name val="Calibri"/>
      <family val="2"/>
      <scheme val="minor"/>
    </font>
    <font>
      <sz val="8"/>
      <name val="Arial"/>
      <family val="2"/>
    </font>
    <font>
      <sz val="10"/>
      <name val="Arial"/>
      <family val="2"/>
    </font>
    <font>
      <sz val="10"/>
      <color indexed="8"/>
      <name val="MS Sans Serif"/>
      <family val="2"/>
    </font>
    <font>
      <sz val="9"/>
      <color indexed="8"/>
      <name val="Arial"/>
      <family val="2"/>
    </font>
    <font>
      <b/>
      <sz val="11"/>
      <color indexed="8"/>
      <name val="Arial"/>
      <family val="2"/>
    </font>
    <font>
      <sz val="10"/>
      <color indexed="8"/>
      <name val="Arial"/>
      <family val="2"/>
    </font>
    <font>
      <b/>
      <sz val="9"/>
      <color indexed="8"/>
      <name val="Arial"/>
      <family val="2"/>
    </font>
    <font>
      <sz val="9"/>
      <color indexed="63"/>
      <name val="Arial"/>
      <family val="2"/>
    </font>
    <font>
      <sz val="9"/>
      <name val="Arial"/>
      <family val="2"/>
    </font>
    <font>
      <sz val="9"/>
      <color theme="1"/>
      <name val="Arial"/>
      <family val="2"/>
    </font>
    <font>
      <b/>
      <sz val="9"/>
      <color theme="1"/>
      <name val="Arial"/>
      <family val="2"/>
    </font>
    <font>
      <b/>
      <sz val="9"/>
      <color indexed="16"/>
      <name val="Arial"/>
      <family val="2"/>
    </font>
    <font>
      <sz val="10"/>
      <color rgb="FFFF0000"/>
      <name val="MS Sans Serif"/>
      <family val="2"/>
    </font>
    <font>
      <b/>
      <sz val="9"/>
      <color rgb="FFFF0000"/>
      <name val="Arial"/>
      <family val="2"/>
    </font>
    <font>
      <sz val="11"/>
      <color indexed="8"/>
      <name val="Arial"/>
      <family val="2"/>
    </font>
    <font>
      <sz val="9"/>
      <color rgb="FFFF0000"/>
      <name val="Arial"/>
      <family val="2"/>
    </font>
    <font>
      <b/>
      <sz val="15.95"/>
      <color indexed="8"/>
      <name val="Arial"/>
      <family val="2"/>
    </font>
    <font>
      <b/>
      <sz val="9"/>
      <name val="Arial"/>
      <family val="2"/>
    </font>
    <font>
      <u val="singleAccounting"/>
      <sz val="9"/>
      <name val="Arial"/>
      <family val="2"/>
    </font>
    <font>
      <b/>
      <sz val="11"/>
      <color indexed="8"/>
      <name val="MS Sans Serif"/>
      <family val="2"/>
    </font>
    <font>
      <sz val="11"/>
      <color indexed="8"/>
      <name val="Calibri"/>
      <family val="2"/>
    </font>
    <font>
      <b/>
      <sz val="14"/>
      <color indexed="8"/>
      <name val="Calibri"/>
      <family val="2"/>
      <scheme val="minor"/>
    </font>
    <font>
      <b/>
      <sz val="18"/>
      <color theme="1"/>
      <name val="Calibri"/>
      <family val="2"/>
      <scheme val="minor"/>
    </font>
    <font>
      <sz val="14"/>
      <color theme="1"/>
      <name val="Calibri"/>
      <family val="2"/>
      <scheme val="minor"/>
    </font>
    <font>
      <b/>
      <sz val="18"/>
      <color rgb="FFFF0000"/>
      <name val="Calibri"/>
      <family val="2"/>
      <scheme val="minor"/>
    </font>
    <font>
      <b/>
      <sz val="11"/>
      <color rgb="FFFF0000"/>
      <name val="Calibri"/>
      <family val="2"/>
      <scheme val="minor"/>
    </font>
    <font>
      <sz val="11"/>
      <color theme="1"/>
      <name val="Calibri"/>
      <family val="2"/>
      <scheme val="minor"/>
    </font>
    <font>
      <b/>
      <sz val="11"/>
      <name val="Calibri"/>
      <family val="2"/>
      <scheme val="minor"/>
    </font>
    <font>
      <b/>
      <sz val="10"/>
      <color indexed="8"/>
      <name val="MS Sans Serif"/>
      <family val="2"/>
    </font>
    <font>
      <b/>
      <u/>
      <sz val="12"/>
      <name val="MS Sans Serif"/>
      <family val="2"/>
    </font>
    <font>
      <sz val="9"/>
      <color indexed="81"/>
      <name val="Tahoma"/>
      <family val="2"/>
    </font>
    <font>
      <b/>
      <sz val="9"/>
      <color indexed="81"/>
      <name val="Tahoma"/>
      <family val="2"/>
    </font>
    <font>
      <sz val="11"/>
      <name val="Calibri"/>
      <family val="2"/>
      <scheme val="minor"/>
    </font>
    <font>
      <b/>
      <sz val="10"/>
      <name val="Arial"/>
      <family val="2"/>
    </font>
    <font>
      <b/>
      <sz val="10"/>
      <color rgb="FFFF0000"/>
      <name val="MS Sans Serif"/>
      <family val="2"/>
    </font>
    <font>
      <b/>
      <sz val="14"/>
      <color rgb="FFFF0000"/>
      <name val="Calibri"/>
      <family val="2"/>
      <scheme val="minor"/>
    </font>
    <font>
      <sz val="12"/>
      <color indexed="10"/>
      <name val="Arial"/>
      <family val="2"/>
    </font>
    <font>
      <sz val="12"/>
      <color indexed="9"/>
      <name val="Arial"/>
      <family val="2"/>
    </font>
    <font>
      <sz val="10"/>
      <color indexed="10"/>
      <name val="Arial"/>
      <family val="2"/>
    </font>
    <font>
      <b/>
      <sz val="28"/>
      <name val="Arial"/>
      <family val="2"/>
    </font>
    <font>
      <b/>
      <u/>
      <sz val="12"/>
      <color indexed="10"/>
      <name val="Arial"/>
      <family val="2"/>
    </font>
    <font>
      <sz val="11"/>
      <color indexed="10"/>
      <name val="Arial"/>
      <family val="2"/>
    </font>
    <font>
      <b/>
      <sz val="12"/>
      <color indexed="10"/>
      <name val="Arial"/>
      <family val="2"/>
    </font>
    <font>
      <b/>
      <sz val="11"/>
      <color indexed="10"/>
      <name val="Arial"/>
      <family val="2"/>
    </font>
    <font>
      <sz val="11"/>
      <color indexed="9"/>
      <name val="Arial"/>
      <family val="2"/>
    </font>
    <font>
      <sz val="14"/>
      <color indexed="9"/>
      <name val="Arial"/>
      <family val="2"/>
    </font>
    <font>
      <b/>
      <sz val="14"/>
      <name val="Arial"/>
      <family val="2"/>
    </font>
    <font>
      <sz val="14"/>
      <name val="Arial"/>
      <family val="2"/>
    </font>
    <font>
      <b/>
      <sz val="16"/>
      <name val="Arial"/>
      <family val="2"/>
    </font>
    <font>
      <sz val="14"/>
      <color indexed="10"/>
      <name val="Arial"/>
      <family val="2"/>
    </font>
    <font>
      <sz val="20"/>
      <color indexed="8"/>
      <name val="Arial"/>
      <family val="2"/>
    </font>
    <font>
      <i/>
      <sz val="11"/>
      <color theme="1"/>
      <name val="Calibri"/>
      <family val="2"/>
      <scheme val="minor"/>
    </font>
    <font>
      <b/>
      <sz val="11"/>
      <color theme="1"/>
      <name val="Calibri"/>
      <family val="2"/>
      <scheme val="minor"/>
    </font>
    <font>
      <b/>
      <sz val="18"/>
      <color theme="1"/>
      <name val="Calibri"/>
      <family val="2"/>
      <scheme val="minor"/>
    </font>
    <font>
      <b/>
      <sz val="10"/>
      <color theme="1"/>
      <name val="MS Sans Serif"/>
      <family val="2"/>
    </font>
    <font>
      <sz val="9"/>
      <color indexed="81"/>
      <name val="Tahoma"/>
      <charset val="1"/>
    </font>
    <font>
      <b/>
      <sz val="9"/>
      <color indexed="81"/>
      <name val="Tahoma"/>
      <charset val="1"/>
    </font>
    <font>
      <b/>
      <sz val="16"/>
      <color theme="1"/>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indexed="64"/>
      </patternFill>
    </fill>
    <fill>
      <patternFill patternType="solid">
        <fgColor theme="9" tint="0.79998168889431442"/>
        <bgColor indexed="64"/>
      </patternFill>
    </fill>
    <fill>
      <patternFill patternType="solid">
        <fgColor indexed="53"/>
        <bgColor indexed="64"/>
      </patternFill>
    </fill>
    <fill>
      <patternFill patternType="solid">
        <fgColor indexed="11"/>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medium">
        <color auto="1"/>
      </top>
      <bottom/>
      <diagonal/>
    </border>
    <border>
      <left style="thin">
        <color indexed="64"/>
      </left>
      <right style="medium">
        <color indexed="64"/>
      </right>
      <top style="medium">
        <color indexed="64"/>
      </top>
      <bottom/>
      <diagonal/>
    </border>
    <border>
      <left/>
      <right style="hair">
        <color indexed="64"/>
      </right>
      <top style="hair">
        <color indexed="64"/>
      </top>
      <bottom style="hair">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s>
  <cellStyleXfs count="16">
    <xf numFmtId="0" fontId="0" fillId="0" borderId="0"/>
    <xf numFmtId="0" fontId="7" fillId="0" borderId="0" applyNumberFormat="0" applyFill="0" applyBorder="0" applyAlignment="0" applyProtection="0">
      <alignment vertical="top"/>
      <protection locked="0"/>
    </xf>
    <xf numFmtId="0" fontId="10" fillId="0" borderId="0" applyBorder="0"/>
    <xf numFmtId="0" fontId="12" fillId="0" borderId="0"/>
    <xf numFmtId="0" fontId="26" fillId="0" borderId="0" applyNumberFormat="0" applyFill="0" applyBorder="0" applyProtection="0">
      <alignment horizontal="center" vertical="center"/>
    </xf>
    <xf numFmtId="9" fontId="30" fillId="0" borderId="0" applyFont="0" applyFill="0" applyBorder="0" applyAlignment="0" applyProtection="0"/>
    <xf numFmtId="166" fontId="30" fillId="0" borderId="0" applyFont="0" applyFill="0" applyBorder="0" applyAlignment="0" applyProtection="0"/>
    <xf numFmtId="44" fontId="36" fillId="0" borderId="0" applyFont="0" applyFill="0" applyBorder="0" applyAlignment="0" applyProtection="0"/>
    <xf numFmtId="43" fontId="36" fillId="0" borderId="0" applyFont="0" applyFill="0" applyBorder="0" applyAlignment="0" applyProtection="0"/>
    <xf numFmtId="0" fontId="11" fillId="0" borderId="0"/>
    <xf numFmtId="170" fontId="11" fillId="0" borderId="0" applyFont="0" applyFill="0" applyBorder="0" applyAlignment="0" applyProtection="0"/>
    <xf numFmtId="173" fontId="11" fillId="0" borderId="0" applyFont="0" applyFill="0" applyBorder="0" applyAlignment="0" applyProtection="0"/>
    <xf numFmtId="9" fontId="11" fillId="0" borderId="0" applyFont="0" applyFill="0" applyBorder="0" applyAlignment="0" applyProtection="0"/>
    <xf numFmtId="0" fontId="36" fillId="0" borderId="0"/>
    <xf numFmtId="166" fontId="36" fillId="0" borderId="0" applyFont="0" applyFill="0" applyBorder="0" applyAlignment="0" applyProtection="0"/>
    <xf numFmtId="166" fontId="30" fillId="0" borderId="0" applyFont="0" applyFill="0" applyBorder="0" applyAlignment="0" applyProtection="0"/>
  </cellStyleXfs>
  <cellXfs count="489">
    <xf numFmtId="0" fontId="0" fillId="0" borderId="0" xfId="0"/>
    <xf numFmtId="0" fontId="2" fillId="0" borderId="0" xfId="0" applyFont="1" applyAlignment="1"/>
    <xf numFmtId="0" fontId="3" fillId="0" borderId="0" xfId="0" applyFont="1" applyAlignment="1">
      <alignment vertical="center"/>
    </xf>
    <xf numFmtId="0" fontId="4" fillId="0" borderId="4" xfId="0" applyFont="1" applyBorder="1" applyAlignment="1">
      <alignment horizontal="center" vertical="center"/>
    </xf>
    <xf numFmtId="0" fontId="4" fillId="0" borderId="15" xfId="0" applyFont="1" applyBorder="1" applyAlignment="1">
      <alignment horizontal="center" vertical="center"/>
    </xf>
    <xf numFmtId="0" fontId="4" fillId="0" borderId="5" xfId="0" applyFont="1" applyBorder="1" applyAlignment="1">
      <alignment horizontal="center" vertical="center"/>
    </xf>
    <xf numFmtId="0" fontId="5" fillId="0" borderId="4" xfId="0" applyFont="1" applyBorder="1"/>
    <xf numFmtId="0" fontId="6" fillId="0" borderId="5" xfId="0" applyFont="1" applyBorder="1"/>
    <xf numFmtId="0" fontId="5" fillId="0" borderId="6" xfId="0" applyFont="1" applyBorder="1"/>
    <xf numFmtId="0" fontId="6" fillId="0" borderId="7" xfId="0" applyFont="1" applyBorder="1"/>
    <xf numFmtId="0" fontId="0" fillId="7" borderId="0" xfId="0" applyFill="1"/>
    <xf numFmtId="0" fontId="3" fillId="6" borderId="12" xfId="0" applyFont="1" applyFill="1" applyBorder="1" applyAlignment="1">
      <alignment vertical="center"/>
    </xf>
    <xf numFmtId="0" fontId="0" fillId="6" borderId="14" xfId="0" applyFill="1" applyBorder="1"/>
    <xf numFmtId="0" fontId="0" fillId="6" borderId="16" xfId="0" applyFill="1" applyBorder="1"/>
    <xf numFmtId="0" fontId="0" fillId="6" borderId="0" xfId="0" applyFill="1" applyBorder="1"/>
    <xf numFmtId="0" fontId="0" fillId="6" borderId="17" xfId="0" applyFill="1" applyBorder="1"/>
    <xf numFmtId="0" fontId="1" fillId="6" borderId="0" xfId="0" applyFont="1" applyFill="1" applyBorder="1" applyAlignment="1">
      <alignment horizontal="center" vertical="center"/>
    </xf>
    <xf numFmtId="0" fontId="0" fillId="6" borderId="18" xfId="0" applyFill="1" applyBorder="1"/>
    <xf numFmtId="0" fontId="0" fillId="6" borderId="20" xfId="0" applyFill="1" applyBorder="1"/>
    <xf numFmtId="0" fontId="0" fillId="6" borderId="19" xfId="0" applyFill="1" applyBorder="1"/>
    <xf numFmtId="0" fontId="7" fillId="5" borderId="0" xfId="1" applyFill="1" applyBorder="1" applyAlignment="1" applyProtection="1">
      <alignment horizontal="center" vertical="center"/>
    </xf>
    <xf numFmtId="0" fontId="7" fillId="5" borderId="0" xfId="1" applyFill="1" applyBorder="1" applyAlignment="1" applyProtection="1">
      <alignment horizontal="center" vertical="center" wrapText="1"/>
    </xf>
    <xf numFmtId="0" fontId="7" fillId="4" borderId="0" xfId="1" applyFill="1" applyBorder="1" applyAlignment="1" applyProtection="1">
      <alignment horizontal="center" vertical="center"/>
    </xf>
    <xf numFmtId="14" fontId="11" fillId="0" borderId="0" xfId="2" applyNumberFormat="1" applyFont="1" applyBorder="1" applyAlignment="1">
      <alignment horizontal="center" vertical="center"/>
    </xf>
    <xf numFmtId="0" fontId="0" fillId="0" borderId="0" xfId="0" applyBorder="1"/>
    <xf numFmtId="0" fontId="4" fillId="4" borderId="0" xfId="0" applyFont="1" applyFill="1" applyBorder="1" applyAlignment="1">
      <alignment horizontal="center"/>
    </xf>
    <xf numFmtId="0" fontId="4" fillId="0" borderId="30" xfId="0" applyFont="1" applyBorder="1" applyAlignment="1">
      <alignment horizontal="center" vertical="center"/>
    </xf>
    <xf numFmtId="164" fontId="0" fillId="0" borderId="7" xfId="0" applyNumberFormat="1" applyBorder="1" applyAlignment="1">
      <alignment horizontal="center" vertical="center"/>
    </xf>
    <xf numFmtId="0" fontId="12" fillId="0" borderId="0" xfId="3"/>
    <xf numFmtId="0" fontId="13" fillId="0" borderId="0" xfId="3" applyFont="1"/>
    <xf numFmtId="0" fontId="15" fillId="0" borderId="0" xfId="3" applyFont="1"/>
    <xf numFmtId="0" fontId="16" fillId="5" borderId="24" xfId="3" applyFont="1" applyFill="1" applyBorder="1" applyAlignment="1">
      <alignment horizontal="center" vertical="center" wrapText="1"/>
    </xf>
    <xf numFmtId="0" fontId="16" fillId="5" borderId="0" xfId="3" applyFont="1" applyFill="1" applyBorder="1" applyAlignment="1">
      <alignment horizontal="center" vertical="center" wrapText="1"/>
    </xf>
    <xf numFmtId="0" fontId="16" fillId="5" borderId="25" xfId="3" applyFont="1" applyFill="1" applyBorder="1" applyAlignment="1">
      <alignment horizontal="center" vertical="center" wrapText="1"/>
    </xf>
    <xf numFmtId="0" fontId="12" fillId="0" borderId="31" xfId="3" applyBorder="1" applyAlignment="1">
      <alignment horizontal="center" vertical="center"/>
    </xf>
    <xf numFmtId="0" fontId="17" fillId="0" borderId="24" xfId="3" applyFont="1" applyBorder="1" applyAlignment="1">
      <alignment horizontal="left" vertical="center"/>
    </xf>
    <xf numFmtId="0" fontId="17" fillId="0" borderId="0" xfId="3" applyFont="1" applyBorder="1" applyAlignment="1">
      <alignment horizontal="center" vertical="center"/>
    </xf>
    <xf numFmtId="0" fontId="13" fillId="0" borderId="0" xfId="3" applyFont="1" applyBorder="1" applyAlignment="1">
      <alignment horizontal="center" vertical="center"/>
    </xf>
    <xf numFmtId="4" fontId="18" fillId="9" borderId="0" xfId="3" applyNumberFormat="1" applyFont="1" applyFill="1" applyBorder="1" applyAlignment="1">
      <alignment horizontal="center" vertical="center"/>
    </xf>
    <xf numFmtId="2" fontId="13" fillId="0" borderId="0" xfId="3" applyNumberFormat="1" applyFont="1" applyBorder="1" applyAlignment="1">
      <alignment horizontal="center" vertical="center"/>
    </xf>
    <xf numFmtId="164" fontId="13" fillId="0" borderId="25" xfId="3" applyNumberFormat="1" applyFont="1" applyBorder="1" applyAlignment="1">
      <alignment horizontal="center" vertical="center"/>
    </xf>
    <xf numFmtId="0" fontId="12" fillId="0" borderId="32" xfId="3" applyBorder="1" applyAlignment="1">
      <alignment horizontal="center" vertical="center"/>
    </xf>
    <xf numFmtId="4" fontId="20" fillId="9" borderId="0" xfId="3" applyNumberFormat="1" applyFont="1" applyFill="1" applyBorder="1" applyAlignment="1">
      <alignment horizontal="center" vertical="center"/>
    </xf>
    <xf numFmtId="164" fontId="12" fillId="0" borderId="0" xfId="3" applyNumberFormat="1"/>
    <xf numFmtId="0" fontId="12" fillId="0" borderId="33" xfId="3" applyBorder="1" applyAlignment="1">
      <alignment horizontal="center" vertical="center"/>
    </xf>
    <xf numFmtId="0" fontId="17" fillId="0" borderId="34" xfId="3" applyFont="1" applyBorder="1" applyAlignment="1">
      <alignment horizontal="left" vertical="center"/>
    </xf>
    <xf numFmtId="0" fontId="17" fillId="0" borderId="35" xfId="3" applyFont="1" applyBorder="1" applyAlignment="1">
      <alignment horizontal="center" vertical="center"/>
    </xf>
    <xf numFmtId="0" fontId="13" fillId="0" borderId="35" xfId="3" applyFont="1" applyBorder="1" applyAlignment="1">
      <alignment horizontal="center" vertical="center"/>
    </xf>
    <xf numFmtId="4" fontId="18" fillId="9" borderId="35" xfId="3" applyNumberFormat="1" applyFont="1" applyFill="1" applyBorder="1" applyAlignment="1">
      <alignment horizontal="center" vertical="center"/>
    </xf>
    <xf numFmtId="4" fontId="20" fillId="9" borderId="35" xfId="3" applyNumberFormat="1" applyFont="1" applyFill="1" applyBorder="1" applyAlignment="1">
      <alignment horizontal="center" vertical="center"/>
    </xf>
    <xf numFmtId="2" fontId="13" fillId="0" borderId="35" xfId="3" applyNumberFormat="1" applyFont="1" applyBorder="1" applyAlignment="1">
      <alignment horizontal="center" vertical="center"/>
    </xf>
    <xf numFmtId="164" fontId="13" fillId="0" borderId="36" xfId="3" applyNumberFormat="1" applyFont="1" applyBorder="1" applyAlignment="1">
      <alignment horizontal="center" vertical="center"/>
    </xf>
    <xf numFmtId="0" fontId="13" fillId="0" borderId="0" xfId="3" applyFont="1" applyAlignment="1">
      <alignment horizontal="center" vertical="center"/>
    </xf>
    <xf numFmtId="4" fontId="21" fillId="0" borderId="0" xfId="3" applyNumberFormat="1" applyFont="1" applyAlignment="1">
      <alignment horizontal="center" vertical="center"/>
    </xf>
    <xf numFmtId="0" fontId="14" fillId="8" borderId="21" xfId="3" applyFont="1" applyFill="1" applyBorder="1" applyAlignment="1">
      <alignment horizontal="center" vertical="center"/>
    </xf>
    <xf numFmtId="0" fontId="14" fillId="8" borderId="22" xfId="3" applyFont="1" applyFill="1" applyBorder="1" applyAlignment="1">
      <alignment horizontal="center" vertical="center"/>
    </xf>
    <xf numFmtId="0" fontId="14" fillId="8" borderId="23" xfId="3" applyFont="1" applyFill="1" applyBorder="1" applyAlignment="1">
      <alignment horizontal="center" vertical="center"/>
    </xf>
    <xf numFmtId="0" fontId="16" fillId="5" borderId="24" xfId="3" applyFont="1" applyFill="1" applyBorder="1" applyAlignment="1">
      <alignment horizontal="center" vertical="center"/>
    </xf>
    <xf numFmtId="0" fontId="16" fillId="5" borderId="0" xfId="3" applyFont="1" applyFill="1" applyBorder="1" applyAlignment="1">
      <alignment horizontal="center" vertical="center"/>
    </xf>
    <xf numFmtId="0" fontId="16" fillId="5" borderId="25" xfId="3" applyFont="1" applyFill="1" applyBorder="1" applyAlignment="1">
      <alignment horizontal="center" vertical="center"/>
    </xf>
    <xf numFmtId="4" fontId="13" fillId="9" borderId="0" xfId="3" applyNumberFormat="1" applyFont="1" applyFill="1" applyBorder="1" applyAlignment="1">
      <alignment horizontal="center" vertical="center"/>
    </xf>
    <xf numFmtId="0" fontId="13" fillId="9" borderId="0" xfId="3" applyFont="1" applyFill="1" applyBorder="1" applyAlignment="1">
      <alignment horizontal="center" vertical="center"/>
    </xf>
    <xf numFmtId="14" fontId="13" fillId="0" borderId="0" xfId="3" applyNumberFormat="1" applyFont="1" applyBorder="1" applyAlignment="1">
      <alignment horizontal="center" vertical="center"/>
    </xf>
    <xf numFmtId="0" fontId="22" fillId="0" borderId="0" xfId="3" applyFont="1"/>
    <xf numFmtId="4" fontId="13" fillId="0" borderId="0" xfId="3" applyNumberFormat="1" applyFont="1" applyBorder="1" applyAlignment="1">
      <alignment horizontal="center" vertical="center"/>
    </xf>
    <xf numFmtId="4" fontId="13" fillId="9" borderId="35" xfId="3" applyNumberFormat="1" applyFont="1" applyFill="1" applyBorder="1" applyAlignment="1">
      <alignment horizontal="center" vertical="center"/>
    </xf>
    <xf numFmtId="4" fontId="13" fillId="0" borderId="35" xfId="3" applyNumberFormat="1" applyFont="1" applyBorder="1" applyAlignment="1">
      <alignment horizontal="center" vertical="center"/>
    </xf>
    <xf numFmtId="14" fontId="13" fillId="0" borderId="35" xfId="3" applyNumberFormat="1" applyFont="1" applyBorder="1" applyAlignment="1">
      <alignment horizontal="center" vertical="center"/>
    </xf>
    <xf numFmtId="164" fontId="16" fillId="4" borderId="37" xfId="3" applyNumberFormat="1" applyFont="1" applyFill="1" applyBorder="1"/>
    <xf numFmtId="0" fontId="17" fillId="0" borderId="24" xfId="3" applyFont="1" applyBorder="1"/>
    <xf numFmtId="0" fontId="17" fillId="0" borderId="24" xfId="3" applyFont="1" applyBorder="1" applyAlignment="1">
      <alignment vertical="center"/>
    </xf>
    <xf numFmtId="4" fontId="23" fillId="0" borderId="0" xfId="3" applyNumberFormat="1" applyFont="1" applyBorder="1" applyAlignment="1">
      <alignment horizontal="center" vertical="center"/>
    </xf>
    <xf numFmtId="0" fontId="17" fillId="0" borderId="34" xfId="3" applyFont="1" applyBorder="1"/>
    <xf numFmtId="4" fontId="21" fillId="0" borderId="0" xfId="3" applyNumberFormat="1" applyFont="1" applyAlignment="1">
      <alignment vertical="center"/>
    </xf>
    <xf numFmtId="0" fontId="17" fillId="0" borderId="28" xfId="3" applyFont="1" applyFill="1" applyBorder="1"/>
    <xf numFmtId="4" fontId="16" fillId="0" borderId="0" xfId="3" applyNumberFormat="1" applyFont="1"/>
    <xf numFmtId="0" fontId="17" fillId="0" borderId="0" xfId="3" applyFont="1" applyFill="1" applyBorder="1"/>
    <xf numFmtId="14" fontId="13" fillId="0" borderId="0" xfId="3" applyNumberFormat="1" applyFont="1" applyBorder="1" applyAlignment="1">
      <alignment horizontal="center" vertical="center"/>
    </xf>
    <xf numFmtId="2" fontId="13" fillId="0" borderId="0" xfId="3" applyNumberFormat="1" applyFont="1" applyBorder="1" applyAlignment="1">
      <alignment horizontal="center" vertical="center"/>
    </xf>
    <xf numFmtId="0" fontId="12" fillId="0" borderId="0" xfId="3" applyBorder="1"/>
    <xf numFmtId="0" fontId="13" fillId="0" borderId="0" xfId="3" applyFont="1" applyBorder="1"/>
    <xf numFmtId="0" fontId="24" fillId="0" borderId="0" xfId="3" applyFont="1" applyAlignment="1">
      <alignment horizontal="center" vertical="center"/>
    </xf>
    <xf numFmtId="0" fontId="18" fillId="0" borderId="24" xfId="3" applyFont="1" applyBorder="1" applyAlignment="1">
      <alignment horizontal="left" vertical="center"/>
    </xf>
    <xf numFmtId="0" fontId="18" fillId="0" borderId="0" xfId="3" applyFont="1" applyFill="1" applyBorder="1" applyAlignment="1">
      <alignment horizontal="center" vertical="center" wrapText="1"/>
    </xf>
    <xf numFmtId="0" fontId="18" fillId="0" borderId="0" xfId="3" applyFont="1" applyBorder="1" applyAlignment="1">
      <alignment horizontal="center" vertical="center" wrapText="1"/>
    </xf>
    <xf numFmtId="4" fontId="18" fillId="0" borderId="0" xfId="3" applyNumberFormat="1" applyFont="1" applyBorder="1" applyAlignment="1">
      <alignment horizontal="center" vertical="center" wrapText="1"/>
    </xf>
    <xf numFmtId="4" fontId="18" fillId="0" borderId="0" xfId="3" applyNumberFormat="1" applyFont="1" applyBorder="1" applyAlignment="1">
      <alignment horizontal="center" vertical="center"/>
    </xf>
    <xf numFmtId="0" fontId="18" fillId="0" borderId="0" xfId="3" applyFont="1" applyBorder="1" applyAlignment="1">
      <alignment horizontal="center" vertical="center"/>
    </xf>
    <xf numFmtId="164" fontId="18" fillId="0" borderId="25" xfId="3" applyNumberFormat="1" applyFont="1" applyBorder="1" applyAlignment="1">
      <alignment horizontal="center" vertical="center" wrapText="1"/>
    </xf>
    <xf numFmtId="4" fontId="18" fillId="0" borderId="0" xfId="3" applyNumberFormat="1" applyFont="1" applyBorder="1" applyAlignment="1" applyProtection="1">
      <alignment horizontal="center" vertical="center" wrapText="1"/>
    </xf>
    <xf numFmtId="0" fontId="18" fillId="0" borderId="34" xfId="3" applyFont="1" applyBorder="1" applyAlignment="1">
      <alignment horizontal="left" vertical="center"/>
    </xf>
    <xf numFmtId="0" fontId="18" fillId="0" borderId="35" xfId="3" applyFont="1" applyBorder="1" applyAlignment="1">
      <alignment horizontal="center" vertical="center"/>
    </xf>
    <xf numFmtId="4" fontId="18" fillId="0" borderId="35" xfId="3" applyNumberFormat="1" applyFont="1" applyBorder="1" applyAlignment="1">
      <alignment horizontal="center" vertical="center"/>
    </xf>
    <xf numFmtId="14" fontId="13" fillId="0" borderId="35" xfId="3" applyNumberFormat="1" applyFont="1" applyBorder="1" applyAlignment="1">
      <alignment horizontal="center" vertical="center"/>
    </xf>
    <xf numFmtId="0" fontId="18" fillId="0" borderId="0" xfId="3" applyFont="1"/>
    <xf numFmtId="4" fontId="18" fillId="0" borderId="0" xfId="3" applyNumberFormat="1" applyFont="1" applyAlignment="1">
      <alignment vertical="center"/>
    </xf>
    <xf numFmtId="164" fontId="18" fillId="0" borderId="0" xfId="4" applyNumberFormat="1" applyFont="1">
      <alignment horizontal="center" vertical="center"/>
    </xf>
    <xf numFmtId="164" fontId="27" fillId="4" borderId="37" xfId="4" applyNumberFormat="1" applyFont="1" applyFill="1" applyBorder="1">
      <alignment horizontal="center" vertical="center"/>
    </xf>
    <xf numFmtId="0" fontId="18" fillId="0" borderId="0" xfId="3" applyFont="1" applyFill="1" applyBorder="1"/>
    <xf numFmtId="0" fontId="18" fillId="0" borderId="0" xfId="3" applyFont="1" applyBorder="1"/>
    <xf numFmtId="164" fontId="28" fillId="0" borderId="0" xfId="4" applyNumberFormat="1" applyFont="1">
      <alignment horizontal="center" vertical="center"/>
    </xf>
    <xf numFmtId="4" fontId="13" fillId="0" borderId="0" xfId="3" applyNumberFormat="1" applyFont="1"/>
    <xf numFmtId="0" fontId="29" fillId="0" borderId="0" xfId="3" applyFont="1" applyAlignment="1">
      <alignment horizontal="center" vertical="center"/>
    </xf>
    <xf numFmtId="0" fontId="16" fillId="2" borderId="24" xfId="3" applyFont="1" applyFill="1" applyBorder="1" applyAlignment="1">
      <alignment horizontal="center" vertical="center" wrapText="1"/>
    </xf>
    <xf numFmtId="0" fontId="16" fillId="2" borderId="0" xfId="3" applyFont="1" applyFill="1" applyBorder="1" applyAlignment="1">
      <alignment horizontal="center" vertical="center" wrapText="1"/>
    </xf>
    <xf numFmtId="0" fontId="16" fillId="2" borderId="25" xfId="3" applyFont="1" applyFill="1" applyBorder="1" applyAlignment="1">
      <alignment horizontal="center" vertical="center" wrapText="1"/>
    </xf>
    <xf numFmtId="0" fontId="13" fillId="0" borderId="24" xfId="3" applyFont="1" applyBorder="1" applyAlignment="1">
      <alignment horizontal="left" vertical="center"/>
    </xf>
    <xf numFmtId="0" fontId="13" fillId="0" borderId="34" xfId="3" applyFont="1" applyBorder="1" applyAlignment="1">
      <alignment horizontal="left" vertical="center"/>
    </xf>
    <xf numFmtId="0" fontId="25" fillId="0" borderId="35" xfId="3" applyFont="1" applyBorder="1" applyAlignment="1">
      <alignment horizontal="center" vertical="center"/>
    </xf>
    <xf numFmtId="165" fontId="16" fillId="4" borderId="33" xfId="3" applyNumberFormat="1" applyFont="1" applyFill="1" applyBorder="1"/>
    <xf numFmtId="0" fontId="7" fillId="0" borderId="0" xfId="1" applyAlignment="1" applyProtection="1"/>
    <xf numFmtId="0" fontId="4" fillId="0" borderId="38" xfId="0" applyFont="1" applyBorder="1" applyAlignment="1">
      <alignment horizontal="center" vertical="center"/>
    </xf>
    <xf numFmtId="167" fontId="11" fillId="0" borderId="6" xfId="2" applyNumberFormat="1" applyFont="1" applyBorder="1" applyAlignment="1">
      <alignment horizontal="center" vertical="center"/>
    </xf>
    <xf numFmtId="164" fontId="0" fillId="0" borderId="1" xfId="0" applyNumberFormat="1" applyBorder="1" applyAlignment="1">
      <alignment horizontal="center" vertical="center"/>
    </xf>
    <xf numFmtId="164" fontId="0" fillId="0" borderId="26" xfId="0" applyNumberFormat="1" applyBorder="1"/>
    <xf numFmtId="164" fontId="0" fillId="0" borderId="39" xfId="0" applyNumberFormat="1" applyBorder="1" applyAlignment="1">
      <alignment horizontal="center" vertical="center"/>
    </xf>
    <xf numFmtId="164" fontId="0" fillId="0" borderId="26" xfId="0" applyNumberFormat="1" applyBorder="1" applyAlignment="1">
      <alignment horizontal="center" vertical="center"/>
    </xf>
    <xf numFmtId="164" fontId="0" fillId="0" borderId="10" xfId="0" applyNumberFormat="1" applyBorder="1"/>
    <xf numFmtId="164" fontId="0" fillId="0" borderId="27" xfId="0" applyNumberFormat="1" applyBorder="1"/>
    <xf numFmtId="164" fontId="0" fillId="0" borderId="40" xfId="0" applyNumberFormat="1" applyBorder="1"/>
    <xf numFmtId="164" fontId="0" fillId="0" borderId="11" xfId="0" applyNumberFormat="1" applyBorder="1"/>
    <xf numFmtId="164" fontId="4" fillId="2" borderId="29" xfId="0" applyNumberFormat="1" applyFont="1" applyFill="1" applyBorder="1" applyAlignment="1"/>
    <xf numFmtId="0" fontId="6" fillId="4" borderId="0" xfId="0" applyFont="1" applyFill="1" applyBorder="1" applyAlignment="1">
      <alignment horizontal="left" vertical="center"/>
    </xf>
    <xf numFmtId="0" fontId="32" fillId="0" borderId="0" xfId="0" applyFont="1"/>
    <xf numFmtId="0" fontId="32" fillId="4" borderId="41" xfId="0" applyFont="1" applyFill="1" applyBorder="1" applyAlignment="1">
      <alignment horizontal="left" vertical="center"/>
    </xf>
    <xf numFmtId="164" fontId="32" fillId="0" borderId="42" xfId="0" applyNumberFormat="1" applyFont="1" applyBorder="1"/>
    <xf numFmtId="164" fontId="32" fillId="0" borderId="43" xfId="0" applyNumberFormat="1" applyFont="1" applyBorder="1"/>
    <xf numFmtId="0" fontId="32" fillId="0" borderId="2" xfId="0" applyFont="1" applyBorder="1"/>
    <xf numFmtId="0" fontId="32" fillId="0" borderId="8" xfId="0" applyFont="1" applyBorder="1"/>
    <xf numFmtId="0" fontId="32" fillId="0" borderId="3" xfId="0" applyFont="1" applyBorder="1"/>
    <xf numFmtId="4" fontId="32" fillId="0" borderId="3" xfId="0" applyNumberFormat="1" applyFont="1" applyBorder="1"/>
    <xf numFmtId="0" fontId="4" fillId="0" borderId="0" xfId="0" applyFont="1" applyBorder="1" applyAlignment="1">
      <alignment horizontal="center" vertical="center"/>
    </xf>
    <xf numFmtId="0" fontId="4" fillId="0" borderId="0" xfId="0" applyFont="1" applyBorder="1" applyAlignment="1">
      <alignment horizontal="center" vertical="center" wrapText="1"/>
    </xf>
    <xf numFmtId="164" fontId="0" fillId="4" borderId="0" xfId="0" applyNumberFormat="1" applyFill="1" applyBorder="1" applyAlignment="1">
      <alignment horizontal="left" vertical="center"/>
    </xf>
    <xf numFmtId="0" fontId="0" fillId="4" borderId="0" xfId="0" applyFill="1" applyBorder="1" applyAlignment="1">
      <alignment horizontal="left" vertical="center"/>
    </xf>
    <xf numFmtId="0" fontId="6" fillId="4" borderId="0" xfId="0" applyFont="1" applyFill="1" applyBorder="1" applyAlignment="1">
      <alignment horizontal="left"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3" xfId="0" applyFont="1" applyBorder="1" applyAlignment="1">
      <alignment horizontal="center" vertical="center" wrapText="1"/>
    </xf>
    <xf numFmtId="0" fontId="6" fillId="4" borderId="2" xfId="0" applyFont="1" applyFill="1" applyBorder="1" applyAlignment="1">
      <alignment horizontal="left" vertical="center"/>
    </xf>
    <xf numFmtId="164" fontId="0" fillId="4" borderId="8" xfId="0" applyNumberFormat="1" applyFill="1" applyBorder="1" applyAlignment="1">
      <alignment horizontal="left" vertical="center"/>
    </xf>
    <xf numFmtId="0" fontId="0" fillId="4" borderId="8" xfId="0" applyFill="1" applyBorder="1" applyAlignment="1">
      <alignment horizontal="left" vertical="center"/>
    </xf>
    <xf numFmtId="0" fontId="0" fillId="4" borderId="3" xfId="0" applyFill="1" applyBorder="1" applyAlignment="1">
      <alignment horizontal="left" vertical="center"/>
    </xf>
    <xf numFmtId="0" fontId="6" fillId="4" borderId="2" xfId="0" applyFont="1" applyFill="1" applyBorder="1" applyAlignment="1">
      <alignment horizontal="left" vertical="center" wrapText="1"/>
    </xf>
    <xf numFmtId="0" fontId="3" fillId="4" borderId="0" xfId="0" applyFont="1" applyFill="1" applyBorder="1" applyAlignment="1">
      <alignment horizontal="center" vertical="center"/>
    </xf>
    <xf numFmtId="0" fontId="3" fillId="0" borderId="0" xfId="0" applyFont="1" applyBorder="1" applyAlignment="1">
      <alignment vertical="center"/>
    </xf>
    <xf numFmtId="0" fontId="4" fillId="0" borderId="41" xfId="0" applyFont="1" applyBorder="1" applyAlignment="1">
      <alignment horizontal="center" vertical="center"/>
    </xf>
    <xf numFmtId="0" fontId="4" fillId="0" borderId="42" xfId="0" applyFont="1" applyBorder="1" applyAlignment="1">
      <alignment horizontal="center" vertical="center"/>
    </xf>
    <xf numFmtId="0" fontId="4" fillId="0" borderId="43" xfId="0" applyFont="1" applyBorder="1" applyAlignment="1">
      <alignment horizontal="center" vertical="center"/>
    </xf>
    <xf numFmtId="0" fontId="4" fillId="2" borderId="41" xfId="0" applyFont="1" applyFill="1" applyBorder="1" applyAlignment="1"/>
    <xf numFmtId="0" fontId="33" fillId="0" borderId="0" xfId="0" applyFont="1" applyBorder="1"/>
    <xf numFmtId="0" fontId="0" fillId="0" borderId="0" xfId="0" applyBorder="1" applyAlignment="1">
      <alignment horizontal="center" vertical="center"/>
    </xf>
    <xf numFmtId="0" fontId="0" fillId="0" borderId="0" xfId="0" applyBorder="1" applyAlignment="1">
      <alignment horizontal="center" vertical="center" wrapText="1"/>
    </xf>
    <xf numFmtId="164" fontId="0" fillId="0" borderId="0" xfId="0" applyNumberFormat="1" applyBorder="1" applyAlignment="1">
      <alignment horizontal="center" vertical="center"/>
    </xf>
    <xf numFmtId="14" fontId="11" fillId="0" borderId="2" xfId="2" applyNumberFormat="1" applyFont="1" applyBorder="1" applyAlignment="1">
      <alignment horizontal="center" vertical="center"/>
    </xf>
    <xf numFmtId="0" fontId="0" fillId="0" borderId="8" xfId="0" applyBorder="1" applyAlignment="1">
      <alignment horizontal="center" vertical="center"/>
    </xf>
    <xf numFmtId="164" fontId="0" fillId="0" borderId="3" xfId="0" applyNumberFormat="1" applyBorder="1" applyAlignment="1">
      <alignment horizontal="center" vertical="center"/>
    </xf>
    <xf numFmtId="14" fontId="0" fillId="0" borderId="0" xfId="0" applyNumberFormat="1" applyBorder="1" applyAlignment="1">
      <alignment horizontal="center" vertical="center"/>
    </xf>
    <xf numFmtId="164" fontId="4" fillId="2" borderId="3" xfId="0" applyNumberFormat="1" applyFont="1" applyFill="1" applyBorder="1" applyAlignment="1"/>
    <xf numFmtId="0" fontId="33" fillId="0" borderId="41" xfId="0" applyFont="1" applyBorder="1"/>
    <xf numFmtId="164" fontId="9" fillId="4" borderId="8" xfId="0" applyNumberFormat="1" applyFont="1" applyFill="1" applyBorder="1" applyAlignment="1">
      <alignment horizontal="left" vertical="center"/>
    </xf>
    <xf numFmtId="164" fontId="34" fillId="0" borderId="42" xfId="0" applyNumberFormat="1" applyFont="1" applyBorder="1"/>
    <xf numFmtId="14" fontId="11" fillId="2" borderId="2" xfId="2" applyNumberFormat="1" applyFont="1" applyFill="1" applyBorder="1" applyAlignment="1">
      <alignment horizontal="center" vertical="center"/>
    </xf>
    <xf numFmtId="0" fontId="0" fillId="2" borderId="8" xfId="0" applyFill="1" applyBorder="1" applyAlignment="1">
      <alignment horizontal="center" vertical="center"/>
    </xf>
    <xf numFmtId="0" fontId="37" fillId="2" borderId="8" xfId="0" applyFont="1" applyFill="1" applyBorder="1" applyAlignment="1">
      <alignment horizontal="center" vertical="center"/>
    </xf>
    <xf numFmtId="164" fontId="0" fillId="2" borderId="3" xfId="0" applyNumberFormat="1" applyFill="1" applyBorder="1" applyAlignment="1">
      <alignment horizontal="center" vertical="center"/>
    </xf>
    <xf numFmtId="1" fontId="37" fillId="2" borderId="8" xfId="0" applyNumberFormat="1" applyFont="1" applyFill="1" applyBorder="1" applyAlignment="1">
      <alignment horizontal="center" vertical="center"/>
    </xf>
    <xf numFmtId="0" fontId="0" fillId="2" borderId="8" xfId="0" applyFill="1" applyBorder="1" applyAlignment="1">
      <alignment horizontal="center" vertical="center" wrapText="1"/>
    </xf>
    <xf numFmtId="14" fontId="11" fillId="8" borderId="2" xfId="2" applyNumberFormat="1" applyFont="1" applyFill="1" applyBorder="1" applyAlignment="1">
      <alignment horizontal="center" vertical="center"/>
    </xf>
    <xf numFmtId="0" fontId="0" fillId="8" borderId="8" xfId="0" applyFill="1" applyBorder="1" applyAlignment="1">
      <alignment horizontal="center" vertical="center"/>
    </xf>
    <xf numFmtId="0" fontId="0" fillId="8" borderId="8" xfId="0" applyFill="1" applyBorder="1" applyAlignment="1">
      <alignment horizontal="center" vertical="center" wrapText="1"/>
    </xf>
    <xf numFmtId="164" fontId="0" fillId="8" borderId="3" xfId="0" applyNumberFormat="1" applyFill="1" applyBorder="1" applyAlignment="1">
      <alignment horizontal="center" vertical="center"/>
    </xf>
    <xf numFmtId="14" fontId="0" fillId="2" borderId="2" xfId="0" applyNumberFormat="1" applyFill="1" applyBorder="1" applyAlignment="1">
      <alignment horizontal="center" vertical="center"/>
    </xf>
    <xf numFmtId="0" fontId="12" fillId="0" borderId="1" xfId="3" applyBorder="1"/>
    <xf numFmtId="16" fontId="12" fillId="0" borderId="1" xfId="3" applyNumberFormat="1" applyBorder="1"/>
    <xf numFmtId="164" fontId="12" fillId="0" borderId="1" xfId="3" applyNumberFormat="1" applyBorder="1"/>
    <xf numFmtId="16" fontId="12" fillId="0" borderId="1" xfId="3" applyNumberFormat="1" applyFont="1" applyBorder="1"/>
    <xf numFmtId="16" fontId="12" fillId="0" borderId="1" xfId="3" applyNumberFormat="1" applyBorder="1" applyAlignment="1">
      <alignment vertical="center"/>
    </xf>
    <xf numFmtId="164" fontId="22" fillId="0" borderId="1" xfId="3" applyNumberFormat="1" applyFont="1" applyBorder="1" applyAlignment="1">
      <alignment horizontal="center" vertical="center"/>
    </xf>
    <xf numFmtId="164" fontId="12" fillId="0" borderId="1" xfId="3" applyNumberFormat="1" applyBorder="1" applyAlignment="1">
      <alignment horizontal="center" vertical="center"/>
    </xf>
    <xf numFmtId="164" fontId="12" fillId="2" borderId="1" xfId="3" applyNumberFormat="1" applyFill="1" applyBorder="1" applyAlignment="1">
      <alignment horizontal="center" vertical="center"/>
    </xf>
    <xf numFmtId="0" fontId="12" fillId="0" borderId="1" xfId="3" applyBorder="1" applyAlignment="1">
      <alignment horizontal="center" vertical="center"/>
    </xf>
    <xf numFmtId="164" fontId="42" fillId="0" borderId="26" xfId="0" applyNumberFormat="1" applyFont="1" applyBorder="1" applyAlignment="1">
      <alignment horizontal="center" vertical="center"/>
    </xf>
    <xf numFmtId="0" fontId="0" fillId="0" borderId="1" xfId="7" applyNumberFormat="1" applyFont="1" applyBorder="1" applyAlignment="1">
      <alignment horizontal="center" vertical="center"/>
    </xf>
    <xf numFmtId="0" fontId="4" fillId="0" borderId="44" xfId="0" applyFont="1" applyBorder="1" applyAlignment="1">
      <alignment horizontal="center" vertical="center"/>
    </xf>
    <xf numFmtId="168" fontId="11" fillId="0" borderId="6" xfId="2" applyNumberFormat="1" applyFont="1" applyBorder="1" applyAlignment="1">
      <alignment horizontal="center" vertical="center"/>
    </xf>
    <xf numFmtId="164" fontId="0" fillId="0" borderId="0" xfId="0" applyNumberFormat="1"/>
    <xf numFmtId="164" fontId="9" fillId="0" borderId="0" xfId="0" applyNumberFormat="1" applyFont="1"/>
    <xf numFmtId="0" fontId="9" fillId="0" borderId="0" xfId="0" applyFont="1"/>
    <xf numFmtId="164" fontId="0" fillId="0" borderId="45" xfId="0" applyNumberFormat="1" applyBorder="1" applyAlignment="1">
      <alignment horizontal="center" vertical="center"/>
    </xf>
    <xf numFmtId="164" fontId="0" fillId="0" borderId="46" xfId="0" applyNumberFormat="1" applyBorder="1" applyAlignment="1">
      <alignment horizontal="center" vertical="center"/>
    </xf>
    <xf numFmtId="168" fontId="11" fillId="0" borderId="49" xfId="2" applyNumberFormat="1" applyFont="1" applyBorder="1" applyAlignment="1">
      <alignment horizontal="center" vertical="center"/>
    </xf>
    <xf numFmtId="168" fontId="11" fillId="0" borderId="47" xfId="2" applyNumberFormat="1" applyFont="1" applyBorder="1" applyAlignment="1">
      <alignment horizontal="center" vertical="center"/>
    </xf>
    <xf numFmtId="164" fontId="0" fillId="0" borderId="19" xfId="0" applyNumberFormat="1" applyBorder="1" applyAlignment="1">
      <alignment horizontal="center" vertical="center"/>
    </xf>
    <xf numFmtId="0" fontId="9" fillId="0" borderId="0" xfId="0" applyFont="1" applyBorder="1" applyAlignment="1">
      <alignment horizontal="center"/>
    </xf>
    <xf numFmtId="14" fontId="18" fillId="0" borderId="0" xfId="3" applyNumberFormat="1" applyFont="1" applyBorder="1" applyAlignment="1">
      <alignment horizontal="center" vertical="center"/>
    </xf>
    <xf numFmtId="14" fontId="13" fillId="0" borderId="0" xfId="3" applyNumberFormat="1" applyFont="1" applyBorder="1" applyAlignment="1">
      <alignment vertical="center"/>
    </xf>
    <xf numFmtId="0" fontId="9" fillId="0" borderId="0" xfId="0" applyFont="1" applyBorder="1" applyAlignment="1">
      <alignment horizontal="center" vertical="center" wrapText="1"/>
    </xf>
    <xf numFmtId="0" fontId="9" fillId="0" borderId="0" xfId="0" applyFont="1" applyBorder="1" applyAlignment="1">
      <alignment horizontal="center" vertical="center"/>
    </xf>
    <xf numFmtId="0" fontId="42" fillId="0" borderId="8" xfId="0" applyFont="1" applyBorder="1" applyAlignment="1">
      <alignment horizontal="center" vertical="center"/>
    </xf>
    <xf numFmtId="0" fontId="7" fillId="0" borderId="0" xfId="1" applyAlignment="1" applyProtection="1">
      <alignment horizontal="center" vertical="center"/>
    </xf>
    <xf numFmtId="0" fontId="4" fillId="0" borderId="54" xfId="0" applyFont="1" applyBorder="1" applyAlignment="1">
      <alignment horizontal="center" vertical="center"/>
    </xf>
    <xf numFmtId="0" fontId="0" fillId="0" borderId="1" xfId="0" applyBorder="1" applyAlignment="1">
      <alignment horizontal="center"/>
    </xf>
    <xf numFmtId="17" fontId="0" fillId="0" borderId="53" xfId="0" applyNumberFormat="1" applyFont="1" applyBorder="1" applyAlignment="1">
      <alignment horizontal="center" vertical="center"/>
    </xf>
    <xf numFmtId="14" fontId="0" fillId="0" borderId="6" xfId="0" applyNumberFormat="1" applyBorder="1" applyAlignment="1">
      <alignment horizontal="center"/>
    </xf>
    <xf numFmtId="164" fontId="0" fillId="0" borderId="7" xfId="0" applyNumberFormat="1" applyBorder="1"/>
    <xf numFmtId="0" fontId="0" fillId="0" borderId="6" xfId="0" applyBorder="1"/>
    <xf numFmtId="0" fontId="0" fillId="0" borderId="1" xfId="0" applyBorder="1"/>
    <xf numFmtId="0" fontId="0" fillId="0" borderId="7" xfId="0" applyBorder="1"/>
    <xf numFmtId="164" fontId="33" fillId="0" borderId="42" xfId="0" applyNumberFormat="1" applyFont="1" applyBorder="1"/>
    <xf numFmtId="164" fontId="33" fillId="0" borderId="43" xfId="0" applyNumberFormat="1" applyFont="1" applyBorder="1"/>
    <xf numFmtId="164" fontId="33" fillId="0" borderId="0" xfId="0" applyNumberFormat="1" applyFont="1" applyBorder="1"/>
    <xf numFmtId="164" fontId="4" fillId="2" borderId="42" xfId="0" applyNumberFormat="1" applyFont="1" applyFill="1" applyBorder="1" applyAlignment="1"/>
    <xf numFmtId="164" fontId="4" fillId="2" borderId="43" xfId="0" applyNumberFormat="1" applyFont="1" applyFill="1" applyBorder="1" applyAlignment="1"/>
    <xf numFmtId="0" fontId="0" fillId="4" borderId="0" xfId="0" applyFill="1"/>
    <xf numFmtId="14" fontId="35" fillId="4" borderId="0" xfId="0" applyNumberFormat="1" applyFont="1" applyFill="1" applyBorder="1" applyAlignment="1">
      <alignment horizontal="center" vertical="center"/>
    </xf>
    <xf numFmtId="0" fontId="35" fillId="4" borderId="0" xfId="0" applyFont="1" applyFill="1" applyBorder="1" applyAlignment="1">
      <alignment horizontal="center" vertical="center"/>
    </xf>
    <xf numFmtId="164" fontId="35" fillId="4" borderId="0" xfId="0" applyNumberFormat="1" applyFont="1" applyFill="1" applyBorder="1" applyAlignment="1">
      <alignment horizontal="center" vertical="center"/>
    </xf>
    <xf numFmtId="0" fontId="46" fillId="0" borderId="0" xfId="9" applyFont="1"/>
    <xf numFmtId="0" fontId="47" fillId="0" borderId="0" xfId="9" applyFont="1" applyFill="1"/>
    <xf numFmtId="0" fontId="48" fillId="0" borderId="0" xfId="9" applyFont="1"/>
    <xf numFmtId="169" fontId="46" fillId="0" borderId="0" xfId="9" applyNumberFormat="1" applyFont="1"/>
    <xf numFmtId="0" fontId="50" fillId="0" borderId="0" xfId="9" applyFont="1" applyFill="1" applyBorder="1" applyAlignment="1">
      <alignment horizontal="center"/>
    </xf>
    <xf numFmtId="0" fontId="48" fillId="0" borderId="0" xfId="9" applyFont="1" applyFill="1" applyBorder="1"/>
    <xf numFmtId="0" fontId="46" fillId="0" borderId="0" xfId="9" applyFont="1" applyFill="1" applyBorder="1"/>
    <xf numFmtId="0" fontId="51" fillId="0" borderId="0" xfId="9" applyFont="1" applyAlignment="1">
      <alignment horizontal="left"/>
    </xf>
    <xf numFmtId="0" fontId="46" fillId="0" borderId="0" xfId="9" applyFont="1" applyFill="1"/>
    <xf numFmtId="170" fontId="46" fillId="0" borderId="0" xfId="10" applyFont="1" applyFill="1"/>
    <xf numFmtId="0" fontId="52" fillId="0" borderId="0" xfId="9" applyFont="1" applyBorder="1" applyAlignment="1">
      <alignment horizontal="center"/>
    </xf>
    <xf numFmtId="0" fontId="52" fillId="0" borderId="0" xfId="9" applyFont="1" applyFill="1"/>
    <xf numFmtId="0" fontId="52" fillId="0" borderId="0" xfId="9" applyFont="1" applyFill="1" applyAlignment="1">
      <alignment horizontal="center"/>
    </xf>
    <xf numFmtId="4" fontId="46" fillId="0" borderId="0" xfId="9" applyNumberFormat="1" applyFont="1" applyFill="1" applyAlignment="1">
      <alignment horizontal="center"/>
    </xf>
    <xf numFmtId="3" fontId="46" fillId="0" borderId="0" xfId="9" applyNumberFormat="1" applyFont="1" applyFill="1"/>
    <xf numFmtId="0" fontId="51" fillId="0" borderId="0" xfId="9" applyFont="1" applyFill="1" applyBorder="1" applyAlignment="1">
      <alignment horizontal="center" vertical="center" wrapText="1"/>
    </xf>
    <xf numFmtId="0" fontId="53" fillId="0" borderId="0" xfId="9" applyFont="1" applyFill="1" applyBorder="1" applyAlignment="1">
      <alignment horizontal="center" vertical="center" wrapText="1"/>
    </xf>
    <xf numFmtId="3" fontId="51" fillId="0" borderId="0" xfId="9" applyNumberFormat="1" applyFont="1" applyFill="1" applyBorder="1" applyAlignment="1">
      <alignment horizontal="center"/>
    </xf>
    <xf numFmtId="171" fontId="51" fillId="0" borderId="0" xfId="9" applyNumberFormat="1" applyFont="1" applyFill="1" applyBorder="1" applyAlignment="1">
      <alignment horizontal="center"/>
    </xf>
    <xf numFmtId="4" fontId="46" fillId="0" borderId="0" xfId="9" applyNumberFormat="1" applyFont="1" applyFill="1"/>
    <xf numFmtId="172" fontId="51" fillId="0" borderId="0" xfId="9" applyNumberFormat="1" applyFont="1" applyFill="1" applyBorder="1" applyAlignment="1">
      <alignment horizontal="center"/>
    </xf>
    <xf numFmtId="172" fontId="46" fillId="0" borderId="0" xfId="9" applyNumberFormat="1" applyFont="1" applyFill="1" applyBorder="1" applyAlignment="1">
      <alignment horizontal="center"/>
    </xf>
    <xf numFmtId="172" fontId="46" fillId="0" borderId="0" xfId="9" applyNumberFormat="1" applyFont="1" applyBorder="1" applyAlignment="1">
      <alignment horizontal="center"/>
    </xf>
    <xf numFmtId="4" fontId="54" fillId="0" borderId="0" xfId="9" applyNumberFormat="1" applyFont="1" applyAlignment="1">
      <alignment horizontal="center"/>
    </xf>
    <xf numFmtId="0" fontId="27" fillId="10" borderId="56" xfId="9" applyFont="1" applyFill="1" applyBorder="1" applyAlignment="1">
      <alignment horizontal="center" vertical="center" wrapText="1"/>
    </xf>
    <xf numFmtId="0" fontId="27" fillId="10" borderId="57" xfId="9" applyFont="1" applyFill="1" applyBorder="1" applyAlignment="1">
      <alignment horizontal="center" vertical="center" wrapText="1"/>
    </xf>
    <xf numFmtId="171" fontId="55" fillId="0" borderId="0" xfId="9" applyNumberFormat="1" applyFont="1" applyAlignment="1">
      <alignment horizontal="center"/>
    </xf>
    <xf numFmtId="0" fontId="56" fillId="4" borderId="4" xfId="9" applyFont="1" applyFill="1" applyBorder="1" applyAlignment="1">
      <alignment horizontal="center"/>
    </xf>
    <xf numFmtId="4" fontId="57" fillId="4" borderId="15" xfId="10" applyNumberFormat="1" applyFont="1" applyFill="1" applyBorder="1" applyAlignment="1">
      <alignment horizontal="right" vertical="center"/>
    </xf>
    <xf numFmtId="4" fontId="57" fillId="4" borderId="5" xfId="9" applyNumberFormat="1" applyFont="1" applyFill="1" applyBorder="1" applyAlignment="1">
      <alignment horizontal="right" vertical="center"/>
    </xf>
    <xf numFmtId="0" fontId="55" fillId="0" borderId="0" xfId="9" applyNumberFormat="1" applyFont="1" applyAlignment="1">
      <alignment horizontal="center"/>
    </xf>
    <xf numFmtId="173" fontId="58" fillId="0" borderId="0" xfId="11" applyFont="1" applyBorder="1" applyAlignment="1"/>
    <xf numFmtId="0" fontId="56" fillId="4" borderId="6" xfId="9" applyFont="1" applyFill="1" applyBorder="1" applyAlignment="1">
      <alignment horizontal="center"/>
    </xf>
    <xf numFmtId="4" fontId="57" fillId="4" borderId="1" xfId="10" applyNumberFormat="1" applyFont="1" applyFill="1" applyBorder="1" applyAlignment="1">
      <alignment horizontal="right" vertical="center"/>
    </xf>
    <xf numFmtId="4" fontId="57" fillId="4" borderId="7" xfId="9" applyNumberFormat="1" applyFont="1" applyFill="1" applyBorder="1" applyAlignment="1">
      <alignment horizontal="right" vertical="center"/>
    </xf>
    <xf numFmtId="0" fontId="55" fillId="0" borderId="0" xfId="9" applyFont="1" applyAlignment="1">
      <alignment horizontal="center"/>
    </xf>
    <xf numFmtId="173" fontId="56" fillId="0" borderId="0" xfId="11" applyFont="1" applyBorder="1"/>
    <xf numFmtId="0" fontId="56" fillId="4" borderId="9" xfId="9" applyFont="1" applyFill="1" applyBorder="1" applyAlignment="1">
      <alignment horizontal="center"/>
    </xf>
    <xf numFmtId="10" fontId="57" fillId="4" borderId="10" xfId="12" applyNumberFormat="1" applyFont="1" applyFill="1" applyBorder="1" applyAlignment="1">
      <alignment horizontal="right" vertical="center"/>
    </xf>
    <xf numFmtId="10" fontId="57" fillId="4" borderId="11" xfId="12" applyNumberFormat="1" applyFont="1" applyFill="1" applyBorder="1" applyAlignment="1">
      <alignment horizontal="right" vertical="center"/>
    </xf>
    <xf numFmtId="0" fontId="46" fillId="0" borderId="0" xfId="9" applyFont="1" applyAlignment="1">
      <alignment horizontal="center"/>
    </xf>
    <xf numFmtId="0" fontId="59" fillId="0" borderId="0" xfId="9" applyFont="1"/>
    <xf numFmtId="0" fontId="59" fillId="0" borderId="0" xfId="9" applyFont="1" applyAlignment="1">
      <alignment horizontal="center"/>
    </xf>
    <xf numFmtId="0" fontId="57" fillId="0" borderId="0" xfId="9" applyFont="1" applyBorder="1" applyAlignment="1">
      <alignment horizontal="right" vertical="top"/>
    </xf>
    <xf numFmtId="1" fontId="55" fillId="0" borderId="0" xfId="9" applyNumberFormat="1" applyFont="1"/>
    <xf numFmtId="171" fontId="46" fillId="0" borderId="0" xfId="9" applyNumberFormat="1" applyFont="1" applyAlignment="1">
      <alignment horizontal="center"/>
    </xf>
    <xf numFmtId="0" fontId="55" fillId="0" borderId="0" xfId="9" applyFont="1"/>
    <xf numFmtId="9" fontId="46" fillId="0" borderId="0" xfId="12" applyFont="1"/>
    <xf numFmtId="0" fontId="60" fillId="0" borderId="0" xfId="0" applyFont="1"/>
    <xf numFmtId="4" fontId="0" fillId="0" borderId="0" xfId="0" applyNumberFormat="1"/>
    <xf numFmtId="39" fontId="0" fillId="0" borderId="0" xfId="0" applyNumberFormat="1"/>
    <xf numFmtId="0" fontId="0" fillId="0" borderId="0" xfId="0" applyAlignment="1">
      <alignment horizontal="center" vertical="center"/>
    </xf>
    <xf numFmtId="0" fontId="57" fillId="0" borderId="37" xfId="15" applyNumberFormat="1" applyFont="1" applyFill="1" applyBorder="1" applyAlignment="1">
      <alignment horizontal="center" vertical="center"/>
    </xf>
    <xf numFmtId="39" fontId="57" fillId="0" borderId="37" xfId="15" applyNumberFormat="1" applyFont="1" applyFill="1" applyBorder="1" applyAlignment="1">
      <alignment horizontal="left" vertical="center"/>
    </xf>
    <xf numFmtId="4" fontId="57" fillId="0" borderId="37" xfId="15" applyNumberFormat="1" applyFont="1" applyFill="1" applyBorder="1" applyAlignment="1">
      <alignment horizontal="right" vertical="center"/>
    </xf>
    <xf numFmtId="0" fontId="0" fillId="0" borderId="58" xfId="0" applyBorder="1"/>
    <xf numFmtId="0" fontId="0" fillId="0" borderId="37" xfId="0" applyBorder="1"/>
    <xf numFmtId="4" fontId="0" fillId="0" borderId="58" xfId="0" applyNumberFormat="1" applyBorder="1"/>
    <xf numFmtId="4" fontId="0" fillId="0" borderId="37" xfId="0" applyNumberFormat="1" applyBorder="1"/>
    <xf numFmtId="4" fontId="0" fillId="0" borderId="25" xfId="0" applyNumberFormat="1" applyFill="1" applyBorder="1"/>
    <xf numFmtId="4" fontId="61" fillId="0" borderId="0" xfId="0" applyNumberFormat="1" applyFont="1" applyAlignment="1">
      <alignment horizontal="right"/>
    </xf>
    <xf numFmtId="4" fontId="62" fillId="0" borderId="37" xfId="0" applyNumberFormat="1" applyFont="1" applyBorder="1"/>
    <xf numFmtId="0" fontId="63" fillId="0" borderId="0" xfId="0" applyFont="1" applyAlignment="1">
      <alignment horizontal="right"/>
    </xf>
    <xf numFmtId="4" fontId="62" fillId="0" borderId="0" xfId="0" applyNumberFormat="1" applyFont="1"/>
    <xf numFmtId="39" fontId="56" fillId="0" borderId="37" xfId="14" applyNumberFormat="1" applyFont="1" applyFill="1" applyBorder="1" applyAlignment="1">
      <alignment horizontal="center" vertical="center"/>
    </xf>
    <xf numFmtId="39" fontId="57" fillId="0" borderId="37" xfId="14" applyNumberFormat="1" applyFont="1" applyFill="1" applyBorder="1" applyAlignment="1">
      <alignment horizontal="center" vertical="center"/>
    </xf>
    <xf numFmtId="44" fontId="57" fillId="0" borderId="37" xfId="7" applyFont="1" applyFill="1" applyBorder="1" applyAlignment="1">
      <alignment horizontal="right" vertical="center"/>
    </xf>
    <xf numFmtId="174" fontId="57" fillId="0" borderId="37" xfId="14" applyNumberFormat="1" applyFont="1" applyFill="1" applyBorder="1" applyAlignment="1">
      <alignment horizontal="right" vertical="center"/>
    </xf>
    <xf numFmtId="0" fontId="33" fillId="0" borderId="0" xfId="0" applyFont="1"/>
    <xf numFmtId="39" fontId="56" fillId="0" borderId="37" xfId="14" applyNumberFormat="1" applyFont="1" applyFill="1" applyBorder="1" applyAlignment="1">
      <alignment horizontal="right" vertical="center"/>
    </xf>
    <xf numFmtId="174" fontId="57" fillId="11" borderId="29" xfId="14" applyNumberFormat="1" applyFont="1" applyFill="1" applyBorder="1" applyAlignment="1">
      <alignment horizontal="right" vertical="center"/>
    </xf>
    <xf numFmtId="0" fontId="4" fillId="0" borderId="59" xfId="0" applyFont="1" applyBorder="1" applyAlignment="1">
      <alignment horizontal="center" vertical="center"/>
    </xf>
    <xf numFmtId="14" fontId="0" fillId="0" borderId="26" xfId="0" applyNumberFormat="1" applyBorder="1" applyAlignment="1">
      <alignment horizontal="center"/>
    </xf>
    <xf numFmtId="0" fontId="14" fillId="8" borderId="22" xfId="3" applyFont="1" applyFill="1" applyBorder="1" applyAlignment="1">
      <alignment horizontal="center" vertical="center"/>
    </xf>
    <xf numFmtId="2" fontId="13" fillId="0" borderId="0" xfId="3" applyNumberFormat="1" applyFont="1" applyBorder="1" applyAlignment="1">
      <alignment horizontal="center" vertical="center"/>
    </xf>
    <xf numFmtId="0" fontId="14" fillId="8" borderId="24" xfId="3" applyFont="1" applyFill="1" applyBorder="1" applyAlignment="1">
      <alignment horizontal="center" vertical="center"/>
    </xf>
    <xf numFmtId="0" fontId="14" fillId="8" borderId="0" xfId="3" applyFont="1" applyFill="1" applyBorder="1" applyAlignment="1">
      <alignment horizontal="center" vertical="center"/>
    </xf>
    <xf numFmtId="0" fontId="14" fillId="8" borderId="25" xfId="3" applyFont="1" applyFill="1" applyBorder="1" applyAlignment="1">
      <alignment horizontal="center" vertical="center"/>
    </xf>
    <xf numFmtId="0" fontId="9" fillId="0" borderId="0" xfId="0" applyFont="1" applyAlignment="1">
      <alignment horizontal="justify" vertical="center" wrapText="1"/>
    </xf>
    <xf numFmtId="164" fontId="42" fillId="4" borderId="8" xfId="0" applyNumberFormat="1" applyFont="1" applyFill="1" applyBorder="1" applyAlignment="1">
      <alignment horizontal="left" vertical="center"/>
    </xf>
    <xf numFmtId="14" fontId="19" fillId="0" borderId="0" xfId="3" applyNumberFormat="1" applyFont="1" applyBorder="1" applyAlignment="1">
      <alignment horizontal="center" vertical="center"/>
    </xf>
    <xf numFmtId="0" fontId="19" fillId="9" borderId="0" xfId="3" applyFont="1" applyFill="1" applyBorder="1" applyAlignment="1">
      <alignment horizontal="center" vertical="center"/>
    </xf>
    <xf numFmtId="0" fontId="12" fillId="0" borderId="21" xfId="3" applyBorder="1" applyAlignment="1">
      <alignment horizontal="center" vertical="center"/>
    </xf>
    <xf numFmtId="0" fontId="12" fillId="0" borderId="24" xfId="3" applyBorder="1" applyAlignment="1">
      <alignment horizontal="center" vertical="center"/>
    </xf>
    <xf numFmtId="0" fontId="12" fillId="0" borderId="34" xfId="3" applyBorder="1" applyAlignment="1">
      <alignment horizontal="center" vertical="center"/>
    </xf>
    <xf numFmtId="164" fontId="16" fillId="0" borderId="33" xfId="3" applyNumberFormat="1" applyFont="1" applyBorder="1" applyAlignment="1">
      <alignment horizontal="center" vertical="center"/>
    </xf>
    <xf numFmtId="14" fontId="19" fillId="0" borderId="35" xfId="3" applyNumberFormat="1" applyFont="1" applyBorder="1" applyAlignment="1">
      <alignment horizontal="center" vertical="center"/>
    </xf>
    <xf numFmtId="164" fontId="0" fillId="4" borderId="54" xfId="0" applyNumberFormat="1" applyFont="1" applyFill="1" applyBorder="1" applyAlignment="1">
      <alignment horizontal="center" vertical="center"/>
    </xf>
    <xf numFmtId="0" fontId="0" fillId="0" borderId="1" xfId="0" applyFill="1" applyBorder="1" applyAlignment="1">
      <alignment horizontal="center"/>
    </xf>
    <xf numFmtId="164" fontId="0" fillId="4" borderId="0" xfId="0" applyNumberFormat="1" applyFont="1" applyFill="1" applyBorder="1" applyAlignment="1">
      <alignment horizontal="center" vertical="center"/>
    </xf>
    <xf numFmtId="4" fontId="18" fillId="0" borderId="0" xfId="3" applyNumberFormat="1" applyFont="1"/>
    <xf numFmtId="4" fontId="28" fillId="0" borderId="0" xfId="3" applyNumberFormat="1" applyFont="1"/>
    <xf numFmtId="0" fontId="12" fillId="4" borderId="1" xfId="3" applyFill="1" applyBorder="1"/>
    <xf numFmtId="0" fontId="44" fillId="4" borderId="1" xfId="3" applyFont="1" applyFill="1" applyBorder="1"/>
    <xf numFmtId="0" fontId="1" fillId="8" borderId="8" xfId="0" applyFont="1" applyFill="1" applyBorder="1" applyAlignment="1">
      <alignment horizontal="center" vertical="center"/>
    </xf>
    <xf numFmtId="0" fontId="0" fillId="8" borderId="8" xfId="0" applyFont="1" applyFill="1" applyBorder="1" applyAlignment="1">
      <alignment horizontal="center" vertical="center"/>
    </xf>
    <xf numFmtId="14" fontId="0" fillId="5" borderId="2" xfId="0" applyNumberFormat="1" applyFont="1" applyFill="1" applyBorder="1" applyAlignment="1">
      <alignment horizontal="center" vertical="center"/>
    </xf>
    <xf numFmtId="0" fontId="0" fillId="5" borderId="8" xfId="0" applyFont="1" applyFill="1" applyBorder="1" applyAlignment="1">
      <alignment horizontal="center" vertical="center"/>
    </xf>
    <xf numFmtId="0" fontId="1" fillId="5" borderId="8" xfId="0" applyFont="1" applyFill="1" applyBorder="1" applyAlignment="1">
      <alignment horizontal="center" vertical="center"/>
    </xf>
    <xf numFmtId="164" fontId="0" fillId="5" borderId="3" xfId="0" applyNumberFormat="1" applyFont="1" applyFill="1" applyBorder="1" applyAlignment="1">
      <alignment horizontal="center" vertical="center"/>
    </xf>
    <xf numFmtId="164" fontId="0" fillId="0" borderId="26" xfId="0" applyNumberFormat="1" applyFont="1" applyBorder="1" applyAlignment="1">
      <alignment horizontal="center" vertical="center"/>
    </xf>
    <xf numFmtId="0" fontId="0" fillId="0" borderId="53" xfId="0" applyBorder="1" applyAlignment="1">
      <alignment horizontal="center"/>
    </xf>
    <xf numFmtId="0" fontId="4" fillId="0" borderId="60" xfId="0" applyFont="1" applyBorder="1" applyAlignment="1">
      <alignment horizontal="center" vertical="center"/>
    </xf>
    <xf numFmtId="0" fontId="0" fillId="0" borderId="0" xfId="0" applyAlignment="1">
      <alignment horizontal="center"/>
    </xf>
    <xf numFmtId="0" fontId="0" fillId="0" borderId="26" xfId="0" applyBorder="1" applyAlignment="1">
      <alignment horizontal="center"/>
    </xf>
    <xf numFmtId="0" fontId="9" fillId="0" borderId="0" xfId="0" applyFont="1" applyAlignment="1">
      <alignment horizontal="center"/>
    </xf>
    <xf numFmtId="14" fontId="11" fillId="5" borderId="2" xfId="2" applyNumberFormat="1" applyFont="1" applyFill="1" applyBorder="1" applyAlignment="1">
      <alignment horizontal="center" vertical="center"/>
    </xf>
    <xf numFmtId="0" fontId="42" fillId="5" borderId="8" xfId="0" applyFont="1" applyFill="1" applyBorder="1" applyAlignment="1">
      <alignment horizontal="center" vertical="center"/>
    </xf>
    <xf numFmtId="0" fontId="37" fillId="5" borderId="8" xfId="0" applyFont="1" applyFill="1" applyBorder="1" applyAlignment="1">
      <alignment horizontal="center" vertical="center"/>
    </xf>
    <xf numFmtId="0" fontId="0" fillId="5" borderId="8" xfId="0" applyFill="1" applyBorder="1" applyAlignment="1">
      <alignment horizontal="center" vertical="center"/>
    </xf>
    <xf numFmtId="0" fontId="0" fillId="5" borderId="8" xfId="0" applyFill="1" applyBorder="1" applyAlignment="1">
      <alignment horizontal="center" vertical="center" wrapText="1"/>
    </xf>
    <xf numFmtId="14" fontId="11" fillId="4" borderId="0" xfId="2" applyNumberFormat="1" applyFont="1" applyFill="1" applyBorder="1" applyAlignment="1">
      <alignment horizontal="center" vertical="center"/>
    </xf>
    <xf numFmtId="0" fontId="0" fillId="4" borderId="0" xfId="0" applyFill="1" applyBorder="1" applyAlignment="1">
      <alignment horizontal="center" vertical="center"/>
    </xf>
    <xf numFmtId="0" fontId="37" fillId="4" borderId="0" xfId="0" applyFont="1" applyFill="1" applyBorder="1" applyAlignment="1">
      <alignment horizontal="center" vertical="center"/>
    </xf>
    <xf numFmtId="0" fontId="0" fillId="4" borderId="0" xfId="0" applyFill="1" applyBorder="1" applyAlignment="1">
      <alignment horizontal="center" vertical="center" wrapText="1"/>
    </xf>
    <xf numFmtId="164" fontId="0" fillId="4" borderId="0" xfId="0" applyNumberFormat="1" applyFill="1" applyBorder="1" applyAlignment="1">
      <alignment horizontal="center" vertical="center"/>
    </xf>
    <xf numFmtId="0" fontId="42" fillId="4" borderId="0" xfId="0" applyFont="1" applyFill="1" applyBorder="1" applyAlignment="1">
      <alignment horizontal="center" vertical="center"/>
    </xf>
    <xf numFmtId="0" fontId="0" fillId="4" borderId="0" xfId="0" applyFill="1" applyBorder="1"/>
    <xf numFmtId="164" fontId="4" fillId="2" borderId="55" xfId="0" applyNumberFormat="1" applyFont="1" applyFill="1" applyBorder="1" applyAlignment="1"/>
    <xf numFmtId="2" fontId="13" fillId="0" borderId="0" xfId="3" applyNumberFormat="1" applyFont="1" applyBorder="1" applyAlignment="1">
      <alignment horizontal="center" vertical="center"/>
    </xf>
    <xf numFmtId="164" fontId="44" fillId="0" borderId="0" xfId="3" applyNumberFormat="1" applyFont="1"/>
    <xf numFmtId="0" fontId="44" fillId="0" borderId="0" xfId="3" applyFont="1"/>
    <xf numFmtId="0" fontId="0" fillId="0" borderId="0" xfId="0" applyAlignment="1">
      <alignment wrapText="1"/>
    </xf>
    <xf numFmtId="0" fontId="45" fillId="0" borderId="0" xfId="0" applyFont="1" applyFill="1" applyBorder="1" applyAlignment="1">
      <alignment horizontal="center" vertical="center" wrapText="1"/>
    </xf>
    <xf numFmtId="0" fontId="9" fillId="0" borderId="0" xfId="0" applyFont="1" applyBorder="1" applyAlignment="1">
      <alignment horizontal="center"/>
    </xf>
    <xf numFmtId="14" fontId="18" fillId="0" borderId="35" xfId="3" applyNumberFormat="1" applyFont="1" applyBorder="1" applyAlignment="1">
      <alignment horizontal="center" vertical="center"/>
    </xf>
    <xf numFmtId="2" fontId="13" fillId="0" borderId="0" xfId="3" applyNumberFormat="1" applyFont="1" applyBorder="1" applyAlignment="1">
      <alignment horizontal="center" vertical="center"/>
    </xf>
    <xf numFmtId="168" fontId="11" fillId="0" borderId="49" xfId="2" applyNumberFormat="1" applyFont="1" applyBorder="1" applyAlignment="1">
      <alignment horizontal="center" vertical="center"/>
    </xf>
    <xf numFmtId="0" fontId="9" fillId="0" borderId="0" xfId="0" applyFont="1" applyBorder="1" applyAlignment="1">
      <alignment horizontal="center"/>
    </xf>
    <xf numFmtId="165" fontId="12" fillId="0" borderId="0" xfId="3" applyNumberFormat="1"/>
    <xf numFmtId="164" fontId="0" fillId="0" borderId="63" xfId="0" applyNumberFormat="1" applyBorder="1"/>
    <xf numFmtId="17" fontId="0" fillId="0" borderId="62" xfId="0" applyNumberFormat="1" applyBorder="1" applyAlignment="1">
      <alignment horizontal="center"/>
    </xf>
    <xf numFmtId="14" fontId="0" fillId="0" borderId="47" xfId="0" applyNumberFormat="1" applyBorder="1" applyAlignment="1">
      <alignment horizontal="center"/>
    </xf>
    <xf numFmtId="0" fontId="0" fillId="0" borderId="8" xfId="0" applyBorder="1" applyAlignment="1">
      <alignment horizontal="center"/>
    </xf>
    <xf numFmtId="0" fontId="0" fillId="0" borderId="8" xfId="0" applyBorder="1" applyAlignment="1">
      <alignment horizontal="center" vertical="center" wrapText="1"/>
    </xf>
    <xf numFmtId="14" fontId="0" fillId="4" borderId="2" xfId="0" applyNumberFormat="1" applyFont="1" applyFill="1" applyBorder="1" applyAlignment="1">
      <alignment horizontal="center"/>
    </xf>
    <xf numFmtId="0" fontId="0" fillId="0" borderId="0" xfId="0" applyBorder="1" applyAlignment="1">
      <alignment horizontal="center"/>
    </xf>
    <xf numFmtId="164" fontId="0" fillId="0" borderId="3" xfId="0" applyNumberFormat="1" applyBorder="1"/>
    <xf numFmtId="0" fontId="0" fillId="0" borderId="8" xfId="0" applyBorder="1" applyAlignment="1">
      <alignment horizontal="distributed" vertical="center" wrapText="1" justifyLastLine="1"/>
    </xf>
    <xf numFmtId="4" fontId="12" fillId="0" borderId="0" xfId="3" applyNumberFormat="1"/>
    <xf numFmtId="168" fontId="11" fillId="0" borderId="6" xfId="2" applyNumberFormat="1" applyFont="1" applyBorder="1" applyAlignment="1">
      <alignment horizontal="center" vertical="center"/>
    </xf>
    <xf numFmtId="0" fontId="0" fillId="0" borderId="10" xfId="7" applyNumberFormat="1" applyFont="1" applyBorder="1" applyAlignment="1">
      <alignment horizontal="center" vertical="center"/>
    </xf>
    <xf numFmtId="164" fontId="0" fillId="0" borderId="27" xfId="0" applyNumberFormat="1" applyBorder="1" applyAlignment="1">
      <alignment horizontal="center" vertical="center"/>
    </xf>
    <xf numFmtId="0" fontId="4" fillId="0" borderId="65" xfId="0" applyFont="1" applyBorder="1" applyAlignment="1">
      <alignment horizontal="center" vertical="center"/>
    </xf>
    <xf numFmtId="0" fontId="4" fillId="0" borderId="66" xfId="0" applyFont="1" applyBorder="1" applyAlignment="1">
      <alignment horizontal="center" vertical="center"/>
    </xf>
    <xf numFmtId="0" fontId="4" fillId="0" borderId="14" xfId="0" applyFont="1" applyBorder="1" applyAlignment="1">
      <alignment horizontal="center" vertical="center"/>
    </xf>
    <xf numFmtId="0" fontId="0" fillId="0" borderId="15" xfId="7" applyNumberFormat="1" applyFont="1" applyBorder="1" applyAlignment="1">
      <alignment horizontal="center" vertical="center"/>
    </xf>
    <xf numFmtId="164" fontId="42" fillId="0" borderId="30" xfId="0" applyNumberFormat="1" applyFont="1" applyBorder="1" applyAlignment="1">
      <alignment horizontal="center" vertical="center"/>
    </xf>
    <xf numFmtId="164" fontId="0" fillId="0" borderId="44" xfId="0" applyNumberFormat="1" applyBorder="1" applyAlignment="1">
      <alignment horizontal="center" vertical="center"/>
    </xf>
    <xf numFmtId="0" fontId="0" fillId="0" borderId="26" xfId="7" applyNumberFormat="1" applyFont="1" applyBorder="1" applyAlignment="1">
      <alignment horizontal="center" vertical="center"/>
    </xf>
    <xf numFmtId="0" fontId="0" fillId="0" borderId="62" xfId="7" applyNumberFormat="1" applyFont="1" applyBorder="1" applyAlignment="1">
      <alignment horizontal="center" vertical="center"/>
    </xf>
    <xf numFmtId="164" fontId="0" fillId="0" borderId="61" xfId="0" applyNumberFormat="1" applyBorder="1" applyAlignment="1">
      <alignment horizontal="center" vertical="center"/>
    </xf>
    <xf numFmtId="168" fontId="11" fillId="0" borderId="0" xfId="2" applyNumberFormat="1" applyFont="1" applyBorder="1" applyAlignment="1">
      <alignment vertical="center"/>
    </xf>
    <xf numFmtId="0" fontId="0" fillId="0" borderId="0" xfId="7" applyNumberFormat="1" applyFont="1" applyBorder="1" applyAlignment="1">
      <alignment horizontal="center" vertical="center"/>
    </xf>
    <xf numFmtId="164" fontId="0" fillId="0" borderId="10" xfId="0" applyNumberFormat="1" applyBorder="1" applyAlignment="1">
      <alignment horizontal="center" vertical="center"/>
    </xf>
    <xf numFmtId="0" fontId="12" fillId="0" borderId="22" xfId="3" applyBorder="1"/>
    <xf numFmtId="2" fontId="13" fillId="0" borderId="0" xfId="3" applyNumberFormat="1" applyFont="1" applyBorder="1" applyAlignment="1">
      <alignment horizontal="center" vertical="center"/>
    </xf>
    <xf numFmtId="0" fontId="0" fillId="0" borderId="62" xfId="0" applyBorder="1" applyAlignment="1">
      <alignment horizontal="center"/>
    </xf>
    <xf numFmtId="164" fontId="0" fillId="0" borderId="0" xfId="0" applyNumberFormat="1" applyBorder="1"/>
    <xf numFmtId="17" fontId="0" fillId="0" borderId="1" xfId="0" applyNumberFormat="1" applyBorder="1" applyAlignment="1">
      <alignment horizontal="center"/>
    </xf>
    <xf numFmtId="14" fontId="0" fillId="4" borderId="6" xfId="0" applyNumberFormat="1" applyFont="1" applyFill="1" applyBorder="1" applyAlignment="1">
      <alignment horizontal="center" vertical="center"/>
    </xf>
    <xf numFmtId="14" fontId="6" fillId="0" borderId="6" xfId="0" applyNumberFormat="1" applyFont="1" applyBorder="1" applyAlignment="1">
      <alignment horizontal="center" vertical="center"/>
    </xf>
    <xf numFmtId="0" fontId="4" fillId="0" borderId="6" xfId="0" applyFont="1" applyBorder="1" applyAlignment="1">
      <alignment horizontal="center" vertical="center"/>
    </xf>
    <xf numFmtId="0" fontId="13" fillId="0" borderId="23" xfId="3" applyFont="1" applyBorder="1"/>
    <xf numFmtId="0" fontId="19" fillId="0" borderId="0" xfId="3" applyFont="1" applyBorder="1" applyAlignment="1">
      <alignment horizontal="center" vertical="center" wrapText="1"/>
    </xf>
    <xf numFmtId="4" fontId="19" fillId="0" borderId="0" xfId="3" applyNumberFormat="1" applyFont="1" applyBorder="1" applyAlignment="1" applyProtection="1">
      <alignment horizontal="center" vertical="center" wrapText="1"/>
    </xf>
    <xf numFmtId="4" fontId="19" fillId="0" borderId="0" xfId="3" applyNumberFormat="1" applyFont="1" applyBorder="1" applyAlignment="1">
      <alignment horizontal="center" vertical="center"/>
    </xf>
    <xf numFmtId="14" fontId="0" fillId="4" borderId="0" xfId="0" applyNumberFormat="1" applyFont="1" applyFill="1" applyBorder="1" applyAlignment="1">
      <alignment horizontal="center"/>
    </xf>
    <xf numFmtId="14" fontId="11" fillId="4" borderId="2" xfId="2" applyNumberFormat="1" applyFont="1" applyFill="1" applyBorder="1" applyAlignment="1">
      <alignment horizontal="center" vertical="center"/>
    </xf>
    <xf numFmtId="0" fontId="0" fillId="4" borderId="8" xfId="0" applyFill="1" applyBorder="1" applyAlignment="1">
      <alignment horizontal="center" vertical="center"/>
    </xf>
    <xf numFmtId="0" fontId="37" fillId="4" borderId="8" xfId="0" applyFont="1" applyFill="1" applyBorder="1" applyAlignment="1">
      <alignment horizontal="center" vertical="center"/>
    </xf>
    <xf numFmtId="0" fontId="0" fillId="0" borderId="0" xfId="0" applyBorder="1" applyAlignment="1">
      <alignment horizontal="distributed" vertical="center" wrapText="1" justifyLastLine="1"/>
    </xf>
    <xf numFmtId="0" fontId="42" fillId="0" borderId="0" xfId="0" applyFont="1" applyBorder="1" applyAlignment="1">
      <alignment horizontal="center" vertical="center"/>
    </xf>
    <xf numFmtId="0" fontId="42" fillId="0" borderId="8" xfId="0" applyFont="1" applyBorder="1" applyAlignment="1">
      <alignment horizontal="justify" vertical="center" shrinkToFit="1"/>
    </xf>
    <xf numFmtId="0" fontId="42" fillId="0" borderId="8" xfId="0" applyFont="1" applyBorder="1" applyAlignment="1">
      <alignment horizontal="justify" vertical="center"/>
    </xf>
    <xf numFmtId="1" fontId="0" fillId="0" borderId="8" xfId="0" applyNumberFormat="1" applyBorder="1" applyAlignment="1">
      <alignment horizontal="center" vertical="center"/>
    </xf>
    <xf numFmtId="1" fontId="0" fillId="0" borderId="0" xfId="0" applyNumberFormat="1" applyBorder="1" applyAlignment="1">
      <alignment horizontal="center" vertical="center"/>
    </xf>
    <xf numFmtId="0" fontId="0" fillId="0" borderId="0" xfId="0" applyBorder="1" applyAlignment="1">
      <alignment vertical="center"/>
    </xf>
    <xf numFmtId="14" fontId="0" fillId="4" borderId="0" xfId="0" applyNumberFormat="1" applyFill="1" applyBorder="1" applyAlignment="1">
      <alignment horizontal="center" vertical="center"/>
    </xf>
    <xf numFmtId="0" fontId="0" fillId="0" borderId="8" xfId="0" applyBorder="1" applyAlignment="1">
      <alignment horizontal="justify" vertical="center"/>
    </xf>
    <xf numFmtId="164" fontId="0" fillId="0" borderId="62" xfId="0" applyNumberFormat="1" applyBorder="1" applyAlignment="1">
      <alignment horizontal="center" vertical="center"/>
    </xf>
    <xf numFmtId="164" fontId="0" fillId="0" borderId="59" xfId="0" applyNumberFormat="1" applyBorder="1" applyAlignment="1">
      <alignment horizontal="center" vertical="center"/>
    </xf>
    <xf numFmtId="0" fontId="0" fillId="5" borderId="1" xfId="0" applyFill="1" applyBorder="1" applyAlignment="1">
      <alignment horizontal="center" vertical="center"/>
    </xf>
    <xf numFmtId="168" fontId="11" fillId="0" borderId="4" xfId="2" applyNumberFormat="1" applyFont="1" applyBorder="1" applyAlignment="1">
      <alignment horizontal="center" vertical="center"/>
    </xf>
    <xf numFmtId="0" fontId="0" fillId="0" borderId="10" xfId="0" applyBorder="1" applyAlignment="1">
      <alignment horizontal="center" vertical="center"/>
    </xf>
    <xf numFmtId="0" fontId="5" fillId="0" borderId="49" xfId="0" applyFont="1" applyBorder="1"/>
    <xf numFmtId="0" fontId="6" fillId="0" borderId="54" xfId="0" applyFont="1" applyBorder="1" applyAlignment="1">
      <alignment horizontal="left"/>
    </xf>
    <xf numFmtId="0" fontId="8" fillId="6" borderId="13" xfId="0" applyFont="1" applyFill="1" applyBorder="1" applyAlignment="1">
      <alignment horizontal="center" vertical="center"/>
    </xf>
    <xf numFmtId="0" fontId="3" fillId="6" borderId="13"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67" fillId="0" borderId="67" xfId="0" applyFont="1" applyBorder="1" applyAlignment="1">
      <alignment horizontal="center" vertical="center"/>
    </xf>
    <xf numFmtId="0" fontId="67" fillId="0" borderId="68" xfId="0" applyFont="1" applyBorder="1" applyAlignment="1">
      <alignment horizontal="center" vertical="center"/>
    </xf>
    <xf numFmtId="0" fontId="67" fillId="0" borderId="16" xfId="0" applyFont="1" applyBorder="1" applyAlignment="1">
      <alignment horizontal="center" vertical="center"/>
    </xf>
    <xf numFmtId="0" fontId="67" fillId="0" borderId="17" xfId="0" applyFont="1" applyBorder="1" applyAlignment="1">
      <alignment horizontal="center" vertical="center"/>
    </xf>
    <xf numFmtId="0" fontId="67" fillId="0" borderId="18" xfId="0" applyFont="1" applyBorder="1" applyAlignment="1">
      <alignment horizontal="center" vertical="center"/>
    </xf>
    <xf numFmtId="0" fontId="67" fillId="0" borderId="19" xfId="0" applyFont="1" applyBorder="1" applyAlignment="1">
      <alignment horizontal="center" vertical="center"/>
    </xf>
    <xf numFmtId="0" fontId="3" fillId="3" borderId="8" xfId="0" applyFont="1" applyFill="1" applyBorder="1" applyAlignment="1">
      <alignment horizontal="center" vertical="center"/>
    </xf>
    <xf numFmtId="0" fontId="4" fillId="2" borderId="2" xfId="0" applyFont="1" applyFill="1" applyBorder="1" applyAlignment="1">
      <alignment horizontal="left"/>
    </xf>
    <xf numFmtId="0" fontId="4" fillId="2" borderId="8" xfId="0" applyFont="1" applyFill="1" applyBorder="1" applyAlignment="1">
      <alignment horizontal="left"/>
    </xf>
    <xf numFmtId="0" fontId="4" fillId="2" borderId="3" xfId="0" applyFont="1" applyFill="1" applyBorder="1" applyAlignment="1">
      <alignment horizontal="left"/>
    </xf>
    <xf numFmtId="0" fontId="4" fillId="2" borderId="2" xfId="0" applyFont="1" applyFill="1" applyBorder="1" applyAlignment="1">
      <alignment horizontal="center"/>
    </xf>
    <xf numFmtId="0" fontId="4" fillId="2" borderId="8" xfId="0" applyFont="1" applyFill="1" applyBorder="1" applyAlignment="1">
      <alignment horizontal="center"/>
    </xf>
    <xf numFmtId="0" fontId="4" fillId="2" borderId="3" xfId="0" applyFont="1" applyFill="1" applyBorder="1" applyAlignment="1">
      <alignment horizontal="center"/>
    </xf>
    <xf numFmtId="49" fontId="14" fillId="8" borderId="21" xfId="3" applyNumberFormat="1" applyFont="1" applyFill="1" applyBorder="1" applyAlignment="1">
      <alignment horizontal="center" vertical="center"/>
    </xf>
    <xf numFmtId="49" fontId="14" fillId="8" borderId="22" xfId="3" applyNumberFormat="1" applyFont="1" applyFill="1" applyBorder="1" applyAlignment="1">
      <alignment horizontal="center" vertical="center"/>
    </xf>
    <xf numFmtId="49" fontId="14" fillId="8" borderId="23" xfId="3" applyNumberFormat="1" applyFont="1" applyFill="1" applyBorder="1" applyAlignment="1">
      <alignment horizontal="center" vertical="center"/>
    </xf>
    <xf numFmtId="0" fontId="38" fillId="0" borderId="39" xfId="3" applyFont="1" applyBorder="1" applyAlignment="1">
      <alignment horizontal="center"/>
    </xf>
    <xf numFmtId="0" fontId="38" fillId="0" borderId="50" xfId="3" applyFont="1" applyBorder="1" applyAlignment="1">
      <alignment horizontal="center"/>
    </xf>
    <xf numFmtId="0" fontId="38" fillId="0" borderId="26" xfId="3" applyFont="1" applyBorder="1" applyAlignment="1">
      <alignment horizontal="center"/>
    </xf>
    <xf numFmtId="0" fontId="31" fillId="6" borderId="2" xfId="3" applyFont="1" applyFill="1" applyBorder="1" applyAlignment="1">
      <alignment horizontal="center"/>
    </xf>
    <xf numFmtId="0" fontId="31" fillId="6" borderId="8" xfId="3" applyFont="1" applyFill="1" applyBorder="1" applyAlignment="1">
      <alignment horizontal="center"/>
    </xf>
    <xf numFmtId="0" fontId="31" fillId="6" borderId="3" xfId="3" applyFont="1" applyFill="1" applyBorder="1" applyAlignment="1">
      <alignment horizontal="center"/>
    </xf>
    <xf numFmtId="0" fontId="39" fillId="0" borderId="0" xfId="3" applyFont="1" applyAlignment="1">
      <alignment horizontal="center" vertical="center"/>
    </xf>
    <xf numFmtId="0" fontId="14" fillId="8" borderId="21" xfId="3" applyFont="1" applyFill="1" applyBorder="1" applyAlignment="1">
      <alignment horizontal="center" vertical="center"/>
    </xf>
    <xf numFmtId="0" fontId="14" fillId="8" borderId="22" xfId="3" applyFont="1" applyFill="1" applyBorder="1" applyAlignment="1">
      <alignment horizontal="center" vertical="center"/>
    </xf>
    <xf numFmtId="0" fontId="14" fillId="8" borderId="23" xfId="3" applyFont="1" applyFill="1" applyBorder="1" applyAlignment="1">
      <alignment horizontal="center" vertical="center"/>
    </xf>
    <xf numFmtId="0" fontId="12" fillId="0" borderId="22" xfId="3" applyBorder="1"/>
    <xf numFmtId="0" fontId="12" fillId="0" borderId="23" xfId="3" applyBorder="1"/>
    <xf numFmtId="2" fontId="13" fillId="0" borderId="0" xfId="3" applyNumberFormat="1" applyFont="1" applyBorder="1" applyAlignment="1">
      <alignment horizontal="center" vertical="center"/>
    </xf>
    <xf numFmtId="0" fontId="12" fillId="0" borderId="35" xfId="3" applyBorder="1" applyAlignment="1">
      <alignment horizontal="center" vertical="center"/>
    </xf>
    <xf numFmtId="164" fontId="64" fillId="0" borderId="39" xfId="3" applyNumberFormat="1" applyFont="1" applyBorder="1" applyAlignment="1">
      <alignment horizontal="center"/>
    </xf>
    <xf numFmtId="164" fontId="64" fillId="0" borderId="50" xfId="3" applyNumberFormat="1" applyFont="1" applyBorder="1" applyAlignment="1">
      <alignment horizontal="center"/>
    </xf>
    <xf numFmtId="164" fontId="64" fillId="0" borderId="26" xfId="3" applyNumberFormat="1" applyFont="1" applyBorder="1" applyAlignment="1">
      <alignment horizontal="center"/>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20" xfId="0" applyFont="1" applyFill="1" applyBorder="1" applyAlignment="1">
      <alignment horizontal="center" vertical="center"/>
    </xf>
    <xf numFmtId="0" fontId="3" fillId="3" borderId="19" xfId="0" applyFont="1" applyFill="1" applyBorder="1" applyAlignment="1">
      <alignment horizontal="center" vertical="center"/>
    </xf>
    <xf numFmtId="0" fontId="4" fillId="2" borderId="12" xfId="0" applyFont="1" applyFill="1" applyBorder="1" applyAlignment="1">
      <alignment horizontal="left"/>
    </xf>
    <xf numFmtId="0" fontId="4" fillId="2" borderId="13" xfId="0" applyFont="1" applyFill="1" applyBorder="1" applyAlignment="1">
      <alignment horizontal="left"/>
    </xf>
    <xf numFmtId="0" fontId="4" fillId="2" borderId="14" xfId="0" applyFont="1" applyFill="1" applyBorder="1" applyAlignment="1">
      <alignment horizontal="left"/>
    </xf>
    <xf numFmtId="0" fontId="4" fillId="2" borderId="2"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2" xfId="0" applyFont="1" applyFill="1" applyBorder="1" applyAlignment="1">
      <alignment horizontal="right"/>
    </xf>
    <xf numFmtId="0" fontId="4" fillId="2" borderId="8" xfId="0" applyFont="1" applyFill="1" applyBorder="1" applyAlignment="1">
      <alignment horizontal="right"/>
    </xf>
    <xf numFmtId="0" fontId="4" fillId="2" borderId="3" xfId="0" applyFont="1" applyFill="1" applyBorder="1" applyAlignment="1">
      <alignment horizontal="right"/>
    </xf>
    <xf numFmtId="168" fontId="11" fillId="0" borderId="6" xfId="2" applyNumberFormat="1" applyFont="1" applyBorder="1" applyAlignment="1">
      <alignment horizontal="center" vertical="center"/>
    </xf>
    <xf numFmtId="168" fontId="11" fillId="0" borderId="9" xfId="2" applyNumberFormat="1" applyFont="1" applyBorder="1" applyAlignment="1">
      <alignment horizontal="center" vertical="center"/>
    </xf>
    <xf numFmtId="168" fontId="11" fillId="0" borderId="47" xfId="2" applyNumberFormat="1" applyFont="1" applyBorder="1" applyAlignment="1">
      <alignment horizontal="center" vertical="center"/>
    </xf>
    <xf numFmtId="168" fontId="11" fillId="0" borderId="48" xfId="2" applyNumberFormat="1" applyFont="1" applyBorder="1" applyAlignment="1">
      <alignment horizontal="center" vertical="center"/>
    </xf>
    <xf numFmtId="168" fontId="11" fillId="0" borderId="49" xfId="2" applyNumberFormat="1" applyFont="1" applyBorder="1" applyAlignment="1">
      <alignment horizontal="center" vertical="center"/>
    </xf>
    <xf numFmtId="168" fontId="43" fillId="0" borderId="51" xfId="2" applyNumberFormat="1" applyFont="1" applyBorder="1" applyAlignment="1">
      <alignment horizontal="center" vertical="center"/>
    </xf>
    <xf numFmtId="168" fontId="43" fillId="0" borderId="52" xfId="2" applyNumberFormat="1" applyFont="1" applyBorder="1" applyAlignment="1">
      <alignment horizontal="center" vertical="center"/>
    </xf>
    <xf numFmtId="168" fontId="11" fillId="0" borderId="64" xfId="2" applyNumberFormat="1" applyFont="1" applyBorder="1" applyAlignment="1">
      <alignment horizontal="center" vertical="center"/>
    </xf>
    <xf numFmtId="168" fontId="11" fillId="0" borderId="60" xfId="2" applyNumberFormat="1" applyFont="1" applyBorder="1" applyAlignment="1">
      <alignment horizontal="center" vertical="center"/>
    </xf>
    <xf numFmtId="0" fontId="9" fillId="0" borderId="0" xfId="0" applyFont="1" applyBorder="1" applyAlignment="1">
      <alignment horizontal="center"/>
    </xf>
    <xf numFmtId="0" fontId="4" fillId="2" borderId="3" xfId="0" applyFont="1" applyFill="1" applyBorder="1" applyAlignment="1">
      <alignment horizontal="center" vertical="center"/>
    </xf>
    <xf numFmtId="0" fontId="49" fillId="0" borderId="0" xfId="9" applyFont="1" applyAlignment="1">
      <alignment horizontal="center" vertical="center" wrapText="1"/>
    </xf>
    <xf numFmtId="0" fontId="51" fillId="0" borderId="0" xfId="9" applyFont="1" applyAlignment="1">
      <alignment horizontal="right"/>
    </xf>
    <xf numFmtId="0" fontId="4" fillId="2" borderId="18" xfId="0" applyFont="1" applyFill="1" applyBorder="1" applyAlignment="1">
      <alignment horizontal="center"/>
    </xf>
    <xf numFmtId="0" fontId="4" fillId="2" borderId="20" xfId="0" applyFont="1" applyFill="1" applyBorder="1" applyAlignment="1">
      <alignment horizontal="center"/>
    </xf>
    <xf numFmtId="0" fontId="4" fillId="2" borderId="19" xfId="0" applyFont="1" applyFill="1" applyBorder="1" applyAlignment="1">
      <alignment horizontal="center"/>
    </xf>
    <xf numFmtId="164" fontId="4" fillId="5" borderId="29" xfId="0" applyNumberFormat="1" applyFont="1" applyFill="1" applyBorder="1" applyAlignment="1"/>
    <xf numFmtId="14" fontId="0" fillId="0" borderId="1" xfId="0" applyNumberFormat="1" applyBorder="1" applyAlignment="1">
      <alignment horizontal="center"/>
    </xf>
    <xf numFmtId="164" fontId="0" fillId="0" borderId="1" xfId="0" applyNumberFormat="1" applyBorder="1"/>
    <xf numFmtId="0" fontId="13" fillId="0" borderId="22" xfId="3" applyFont="1" applyBorder="1"/>
    <xf numFmtId="165" fontId="16" fillId="4" borderId="25" xfId="3" applyNumberFormat="1" applyFont="1" applyFill="1" applyBorder="1"/>
    <xf numFmtId="0" fontId="0" fillId="5" borderId="0" xfId="0" applyFill="1" applyBorder="1" applyAlignment="1">
      <alignment horizontal="center" vertical="center"/>
    </xf>
    <xf numFmtId="0" fontId="0" fillId="0" borderId="0" xfId="0" applyBorder="1" applyAlignment="1">
      <alignment horizontal="justify" vertical="center"/>
    </xf>
    <xf numFmtId="164" fontId="16" fillId="0" borderId="24" xfId="3" applyNumberFormat="1" applyFont="1" applyBorder="1"/>
    <xf numFmtId="0" fontId="13" fillId="0" borderId="55" xfId="3" applyFont="1" applyBorder="1"/>
    <xf numFmtId="164" fontId="7" fillId="0" borderId="3" xfId="1" applyNumberFormat="1" applyBorder="1" applyAlignment="1" applyProtection="1">
      <alignment horizontal="center" vertical="center"/>
    </xf>
    <xf numFmtId="164" fontId="7" fillId="0" borderId="3" xfId="1" applyNumberFormat="1" applyBorder="1" applyAlignment="1" applyProtection="1"/>
    <xf numFmtId="164" fontId="7" fillId="4" borderId="3" xfId="1" applyNumberFormat="1" applyFill="1" applyBorder="1" applyAlignment="1" applyProtection="1">
      <alignment horizontal="center" vertical="center"/>
    </xf>
    <xf numFmtId="164" fontId="7" fillId="2" borderId="3" xfId="1" applyNumberFormat="1" applyFill="1" applyBorder="1" applyAlignment="1" applyProtection="1">
      <alignment horizontal="center" vertical="center"/>
    </xf>
    <xf numFmtId="164" fontId="7" fillId="5" borderId="3" xfId="1" applyNumberFormat="1" applyFill="1" applyBorder="1" applyAlignment="1" applyProtection="1">
      <alignment horizontal="center" vertical="center"/>
    </xf>
  </cellXfs>
  <cellStyles count="16">
    <cellStyle name="Currency" xfId="7" builtinId="4"/>
    <cellStyle name="Hyperlink" xfId="1" builtinId="8"/>
    <cellStyle name="Moeda 2" xfId="4"/>
    <cellStyle name="Moeda 2 2" xfId="11"/>
    <cellStyle name="Normal" xfId="0" builtinId="0"/>
    <cellStyle name="Normal 2" xfId="3"/>
    <cellStyle name="Normal 2 2" xfId="9"/>
    <cellStyle name="Normal 3" xfId="13"/>
    <cellStyle name="Normal_Depósitos" xfId="2"/>
    <cellStyle name="Porcentagem 2" xfId="5"/>
    <cellStyle name="Porcentagem 2 2" xfId="12"/>
    <cellStyle name="Separador de milhares 2" xfId="14"/>
    <cellStyle name="Separador de milhares 2 2" xfId="10"/>
    <cellStyle name="Separador de milhares 3" xfId="15"/>
    <cellStyle name="Vírgula 2" xfId="6"/>
    <cellStyle name="Vírgula 3"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0" i="0" u="none" strike="noStrike" baseline="0">
                <a:solidFill>
                  <a:srgbClr val="000000"/>
                </a:solidFill>
                <a:latin typeface="Arial"/>
                <a:ea typeface="Arial"/>
                <a:cs typeface="Arial"/>
              </a:defRPr>
            </a:pPr>
            <a:r>
              <a:rPr lang="pt-BR" sz="1600" b="1" i="0" u="none" strike="noStrike" baseline="0">
                <a:solidFill>
                  <a:srgbClr val="000000"/>
                </a:solidFill>
                <a:latin typeface="Arial"/>
                <a:cs typeface="Arial"/>
              </a:rPr>
              <a:t>Gráfico de Custos - R$</a:t>
            </a:r>
          </a:p>
          <a:p>
            <a:pPr>
              <a:defRPr sz="1125" b="0" i="0" u="none" strike="noStrike" baseline="0">
                <a:solidFill>
                  <a:srgbClr val="000000"/>
                </a:solidFill>
                <a:latin typeface="Arial"/>
                <a:ea typeface="Arial"/>
                <a:cs typeface="Arial"/>
              </a:defRPr>
            </a:pPr>
            <a:endParaRPr lang="pt-BR" sz="1400" b="1" i="0" u="none" strike="noStrike" baseline="0">
              <a:solidFill>
                <a:srgbClr val="000000"/>
              </a:solidFill>
              <a:latin typeface="Arial"/>
              <a:cs typeface="Arial"/>
            </a:endParaRPr>
          </a:p>
          <a:p>
            <a:pPr>
              <a:defRPr sz="1125" b="0" i="0" u="none" strike="noStrike" baseline="0">
                <a:solidFill>
                  <a:srgbClr val="000000"/>
                </a:solidFill>
                <a:latin typeface="Arial"/>
                <a:ea typeface="Arial"/>
                <a:cs typeface="Arial"/>
              </a:defRPr>
            </a:pPr>
            <a:endParaRPr lang="pt-BR" sz="1400" b="1" i="0" u="none" strike="noStrike" baseline="0">
              <a:solidFill>
                <a:srgbClr val="000000"/>
              </a:solidFill>
              <a:latin typeface="Arial"/>
              <a:cs typeface="Arial"/>
            </a:endParaRPr>
          </a:p>
        </c:rich>
      </c:tx>
      <c:layout>
        <c:manualLayout>
          <c:xMode val="edge"/>
          <c:yMode val="edge"/>
          <c:x val="0.41078625779576378"/>
          <c:y val="2.9411764705882353E-2"/>
        </c:manualLayout>
      </c:layout>
      <c:overlay val="0"/>
      <c:spPr>
        <a:noFill/>
        <a:ln w="25400">
          <a:noFill/>
        </a:ln>
      </c:spPr>
    </c:title>
    <c:autoTitleDeleted val="0"/>
    <c:plotArea>
      <c:layout>
        <c:manualLayout>
          <c:layoutTarget val="inner"/>
          <c:xMode val="edge"/>
          <c:yMode val="edge"/>
          <c:x val="0.11197987849503134"/>
          <c:y val="9.8870365813649552E-2"/>
          <c:w val="0.81132822410544725"/>
          <c:h val="0.82157006844732638"/>
        </c:manualLayout>
      </c:layout>
      <c:barChart>
        <c:barDir val="col"/>
        <c:grouping val="clustered"/>
        <c:varyColors val="0"/>
        <c:ser>
          <c:idx val="1"/>
          <c:order val="0"/>
          <c:tx>
            <c:v>Real Verde</c:v>
          </c:tx>
          <c:spPr>
            <a:gradFill rotWithShape="0">
              <a:gsLst>
                <a:gs pos="0">
                  <a:srgbClr val="00FF00">
                    <a:gamma/>
                    <a:shade val="46275"/>
                    <a:invGamma/>
                  </a:srgbClr>
                </a:gs>
                <a:gs pos="50000">
                  <a:srgbClr val="00FF00"/>
                </a:gs>
                <a:gs pos="100000">
                  <a:srgbClr val="00FF00">
                    <a:gamma/>
                    <a:shade val="46275"/>
                    <a:invGamma/>
                  </a:srgbClr>
                </a:gs>
              </a:gsLst>
              <a:lin ang="0" scaled="1"/>
            </a:gradFill>
            <a:ln w="12700">
              <a:solidFill>
                <a:srgbClr val="000000"/>
              </a:solidFill>
              <a:prstDash val="solid"/>
            </a:ln>
          </c:spPr>
          <c:invertIfNegative val="0"/>
          <c:dLbls>
            <c:dLbl>
              <c:idx val="0"/>
              <c:layout>
                <c:manualLayout>
                  <c:x val="2.1801739531530002E-3"/>
                  <c:y val="-3.8976600378003982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numFmt formatCode="_(* #,##0.00_);_(* \(#,##0.00\);_(* &quot;-&quot;_);_(@_)" sourceLinked="0"/>
            <c:spPr>
              <a:noFill/>
              <a:ln w="25400">
                <a:noFill/>
              </a:ln>
            </c:spPr>
            <c:txPr>
              <a:bodyPr/>
              <a:lstStyle/>
              <a:p>
                <a:pPr>
                  <a:defRPr sz="1125" b="1" i="0" u="none" strike="noStrike" baseline="0">
                    <a:solidFill>
                      <a:srgbClr val="000000"/>
                    </a:solidFill>
                    <a:latin typeface="Arial"/>
                    <a:ea typeface="Arial"/>
                    <a:cs typeface="Arial"/>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GRAFICO!$C$15:$I$25</c:f>
              <c:strCache>
                <c:ptCount val="7"/>
                <c:pt idx="0">
                  <c:v>MATERIAL PERMANENTE</c:v>
                </c:pt>
                <c:pt idx="1">
                  <c:v>RH</c:v>
                </c:pt>
                <c:pt idx="2">
                  <c:v>SERVIÇOS DE TERCEIROS</c:v>
                </c:pt>
                <c:pt idx="3">
                  <c:v>OUTROS</c:v>
                </c:pt>
                <c:pt idx="4">
                  <c:v>VIAGENS E DIARIAS</c:v>
                </c:pt>
                <c:pt idx="5">
                  <c:v>MATERIAL DE CONSUMO</c:v>
                </c:pt>
                <c:pt idx="6">
                  <c:v>Acumulado</c:v>
                </c:pt>
              </c:strCache>
            </c:strRef>
          </c:cat>
          <c:val>
            <c:numRef>
              <c:f>GRAFICO!$C$26:$I$26</c:f>
              <c:numCache>
                <c:formatCode>#,##0.00</c:formatCode>
                <c:ptCount val="7"/>
                <c:pt idx="0">
                  <c:v>58379.81</c:v>
                </c:pt>
                <c:pt idx="1">
                  <c:v>397775.92</c:v>
                </c:pt>
                <c:pt idx="2">
                  <c:v>86146.65</c:v>
                </c:pt>
                <c:pt idx="3">
                  <c:v>251079.93999999997</c:v>
                </c:pt>
                <c:pt idx="4">
                  <c:v>17645.099999999999</c:v>
                </c:pt>
                <c:pt idx="5">
                  <c:v>1797.45</c:v>
                </c:pt>
              </c:numCache>
            </c:numRef>
          </c:val>
        </c:ser>
        <c:ser>
          <c:idx val="2"/>
          <c:order val="1"/>
          <c:tx>
            <c:v>Real Vermelho</c:v>
          </c:tx>
          <c:spPr>
            <a:gradFill rotWithShape="0">
              <a:gsLst>
                <a:gs pos="0">
                  <a:srgbClr val="FF0000">
                    <a:gamma/>
                    <a:shade val="46275"/>
                    <a:invGamma/>
                  </a:srgbClr>
                </a:gs>
                <a:gs pos="50000">
                  <a:srgbClr val="FF0000"/>
                </a:gs>
                <a:gs pos="100000">
                  <a:srgbClr val="FF0000">
                    <a:gamma/>
                    <a:shade val="46275"/>
                    <a:invGamma/>
                  </a:srgbClr>
                </a:gs>
              </a:gsLst>
              <a:lin ang="0" scaled="1"/>
            </a:gradFill>
            <a:ln w="12700">
              <a:solidFill>
                <a:srgbClr val="000000"/>
              </a:solidFill>
              <a:prstDash val="solid"/>
            </a:ln>
          </c:spPr>
          <c:invertIfNegative val="0"/>
          <c:dLbls>
            <c:numFmt formatCode="_(* #,##0.00_);_(* \(#,##0.00\);_(* &quot;-&quot;??_);_(@_)" sourceLinked="0"/>
            <c:spPr>
              <a:noFill/>
              <a:ln w="25400">
                <a:noFill/>
              </a:ln>
            </c:spPr>
            <c:txPr>
              <a:bodyPr/>
              <a:lstStyle/>
              <a:p>
                <a:pPr>
                  <a:defRPr sz="1125" b="1" i="0" u="none" strike="noStrike" baseline="0">
                    <a:solidFill>
                      <a:srgbClr val="000000"/>
                    </a:solidFill>
                    <a:latin typeface="Arial"/>
                    <a:ea typeface="Arial"/>
                    <a:cs typeface="Arial"/>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GRAFICO!$C$15:$I$25</c:f>
              <c:strCache>
                <c:ptCount val="7"/>
                <c:pt idx="0">
                  <c:v>MATERIAL PERMANENTE</c:v>
                </c:pt>
                <c:pt idx="1">
                  <c:v>RH</c:v>
                </c:pt>
                <c:pt idx="2">
                  <c:v>SERVIÇOS DE TERCEIROS</c:v>
                </c:pt>
                <c:pt idx="3">
                  <c:v>OUTROS</c:v>
                </c:pt>
                <c:pt idx="4">
                  <c:v>VIAGENS E DIARIAS</c:v>
                </c:pt>
                <c:pt idx="5">
                  <c:v>MATERIAL DE CONSUMO</c:v>
                </c:pt>
                <c:pt idx="6">
                  <c:v>Acumulado</c:v>
                </c:pt>
              </c:strCache>
            </c:strRef>
          </c:cat>
          <c:val>
            <c:numRef>
              <c:f>GRAFICO!$C$28:$I$28</c:f>
              <c:numCache>
                <c:formatCode>#,##0.00</c:formatCode>
                <c:ptCount val="7"/>
                <c:pt idx="0">
                  <c:v>0</c:v>
                </c:pt>
                <c:pt idx="1">
                  <c:v>0</c:v>
                </c:pt>
                <c:pt idx="2">
                  <c:v>0</c:v>
                </c:pt>
                <c:pt idx="3">
                  <c:v>0</c:v>
                </c:pt>
                <c:pt idx="4">
                  <c:v>0</c:v>
                </c:pt>
                <c:pt idx="5">
                  <c:v>0</c:v>
                </c:pt>
              </c:numCache>
            </c:numRef>
          </c:val>
        </c:ser>
        <c:ser>
          <c:idx val="0"/>
          <c:order val="5"/>
          <c:tx>
            <c:v>Real Amarelo</c:v>
          </c:tx>
          <c:spPr>
            <a:gradFill rotWithShape="0">
              <a:gsLst>
                <a:gs pos="0">
                  <a:srgbClr val="FFFF00">
                    <a:gamma/>
                    <a:shade val="46275"/>
                    <a:invGamma/>
                  </a:srgbClr>
                </a:gs>
                <a:gs pos="50000">
                  <a:srgbClr val="FFFF00"/>
                </a:gs>
                <a:gs pos="100000">
                  <a:srgbClr val="FFFF00">
                    <a:gamma/>
                    <a:shade val="46275"/>
                    <a:invGamma/>
                  </a:srgbClr>
                </a:gs>
              </a:gsLst>
              <a:lin ang="0" scaled="1"/>
            </a:gradFill>
            <a:ln w="12700">
              <a:solidFill>
                <a:srgbClr val="000000"/>
              </a:solidFill>
              <a:prstDash val="solid"/>
            </a:ln>
          </c:spPr>
          <c:invertIfNegative val="0"/>
          <c:dLbls>
            <c:numFmt formatCode="_(* #,##0.00_);_(* \(#,##0.00\);_(* &quot;-&quot;_);_(@_)" sourceLinked="0"/>
            <c:spPr>
              <a:noFill/>
              <a:ln w="25400">
                <a:noFill/>
              </a:ln>
            </c:spPr>
            <c:txPr>
              <a:bodyPr/>
              <a:lstStyle/>
              <a:p>
                <a:pPr>
                  <a:defRPr sz="1125" b="1" i="0" u="none" strike="noStrike" baseline="0">
                    <a:solidFill>
                      <a:srgbClr val="000000"/>
                    </a:solidFill>
                    <a:latin typeface="Arial"/>
                    <a:ea typeface="Arial"/>
                    <a:cs typeface="Arial"/>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GRAFICO!$C$15:$I$25</c:f>
              <c:strCache>
                <c:ptCount val="7"/>
                <c:pt idx="0">
                  <c:v>MATERIAL PERMANENTE</c:v>
                </c:pt>
                <c:pt idx="1">
                  <c:v>RH</c:v>
                </c:pt>
                <c:pt idx="2">
                  <c:v>SERVIÇOS DE TERCEIROS</c:v>
                </c:pt>
                <c:pt idx="3">
                  <c:v>OUTROS</c:v>
                </c:pt>
                <c:pt idx="4">
                  <c:v>VIAGENS E DIARIAS</c:v>
                </c:pt>
                <c:pt idx="5">
                  <c:v>MATERIAL DE CONSUMO</c:v>
                </c:pt>
                <c:pt idx="6">
                  <c:v>Acumulado</c:v>
                </c:pt>
              </c:strCache>
            </c:strRef>
          </c:cat>
          <c:val>
            <c:numRef>
              <c:f>GRAFICO!$C$27:$I$27</c:f>
              <c:numCache>
                <c:formatCode>#,##0.00</c:formatCode>
                <c:ptCount val="7"/>
                <c:pt idx="0">
                  <c:v>0</c:v>
                </c:pt>
                <c:pt idx="1">
                  <c:v>0</c:v>
                </c:pt>
                <c:pt idx="2">
                  <c:v>0</c:v>
                </c:pt>
                <c:pt idx="3">
                  <c:v>0</c:v>
                </c:pt>
                <c:pt idx="4">
                  <c:v>0</c:v>
                </c:pt>
                <c:pt idx="5">
                  <c:v>0</c:v>
                </c:pt>
              </c:numCache>
            </c:numRef>
          </c:val>
        </c:ser>
        <c:ser>
          <c:idx val="3"/>
          <c:order val="6"/>
          <c:tx>
            <c:v>Acum Amarelo</c:v>
          </c:tx>
          <c:spPr>
            <a:gradFill rotWithShape="0">
              <a:gsLst>
                <a:gs pos="0">
                  <a:srgbClr val="FFFF00">
                    <a:gamma/>
                    <a:shade val="46275"/>
                    <a:invGamma/>
                  </a:srgbClr>
                </a:gs>
                <a:gs pos="50000">
                  <a:srgbClr val="FFFF00"/>
                </a:gs>
                <a:gs pos="100000">
                  <a:srgbClr val="FFFF00">
                    <a:gamma/>
                    <a:shade val="46275"/>
                    <a:invGamma/>
                  </a:srgbClr>
                </a:gs>
              </a:gsLst>
              <a:lin ang="0" scaled="1"/>
            </a:gradFill>
            <a:ln w="12700">
              <a:solidFill>
                <a:srgbClr val="000000"/>
              </a:solidFill>
              <a:prstDash val="solid"/>
            </a:ln>
          </c:spPr>
          <c:invertIfNegative val="0"/>
          <c:cat>
            <c:strRef>
              <c:f>GRAFICO!$C$15:$I$25</c:f>
              <c:strCache>
                <c:ptCount val="7"/>
                <c:pt idx="0">
                  <c:v>MATERIAL PERMANENTE</c:v>
                </c:pt>
                <c:pt idx="1">
                  <c:v>RH</c:v>
                </c:pt>
                <c:pt idx="2">
                  <c:v>SERVIÇOS DE TERCEIROS</c:v>
                </c:pt>
                <c:pt idx="3">
                  <c:v>OUTROS</c:v>
                </c:pt>
                <c:pt idx="4">
                  <c:v>VIAGENS E DIARIAS</c:v>
                </c:pt>
                <c:pt idx="5">
                  <c:v>MATERIAL DE CONSUMO</c:v>
                </c:pt>
                <c:pt idx="6">
                  <c:v>Acumulado</c:v>
                </c:pt>
              </c:strCache>
            </c:strRef>
          </c:cat>
          <c:val>
            <c:numRef>
              <c:f>GRAFICO!$C$30:$I$30</c:f>
              <c:numCache>
                <c:formatCode>#,##0.00</c:formatCode>
                <c:ptCount val="7"/>
                <c:pt idx="6">
                  <c:v>0</c:v>
                </c:pt>
              </c:numCache>
            </c:numRef>
          </c:val>
        </c:ser>
        <c:dLbls>
          <c:showLegendKey val="0"/>
          <c:showVal val="0"/>
          <c:showCatName val="0"/>
          <c:showSerName val="0"/>
          <c:showPercent val="0"/>
          <c:showBubbleSize val="0"/>
        </c:dLbls>
        <c:gapWidth val="150"/>
        <c:overlap val="100"/>
        <c:axId val="91013120"/>
        <c:axId val="76303744"/>
      </c:barChart>
      <c:barChart>
        <c:barDir val="col"/>
        <c:grouping val="clustered"/>
        <c:varyColors val="0"/>
        <c:ser>
          <c:idx val="5"/>
          <c:order val="2"/>
          <c:tx>
            <c:v>Acum Vermelho</c:v>
          </c:tx>
          <c:spPr>
            <a:gradFill rotWithShape="0">
              <a:gsLst>
                <a:gs pos="0">
                  <a:srgbClr val="FF0000">
                    <a:gamma/>
                    <a:shade val="46275"/>
                    <a:invGamma/>
                  </a:srgbClr>
                </a:gs>
                <a:gs pos="50000">
                  <a:srgbClr val="FF0000"/>
                </a:gs>
                <a:gs pos="100000">
                  <a:srgbClr val="FF0000">
                    <a:gamma/>
                    <a:shade val="46275"/>
                    <a:invGamma/>
                  </a:srgbClr>
                </a:gs>
              </a:gsLst>
              <a:lin ang="0" scaled="1"/>
            </a:gradFill>
            <a:ln w="12700">
              <a:solidFill>
                <a:srgbClr val="000000"/>
              </a:solidFill>
              <a:prstDash val="solid"/>
            </a:ln>
          </c:spPr>
          <c:invertIfNegative val="0"/>
          <c:val>
            <c:numRef>
              <c:f>GRAFICO!$C$31:$I$31</c:f>
              <c:numCache>
                <c:formatCode>#,##0.00</c:formatCode>
                <c:ptCount val="7"/>
                <c:pt idx="6">
                  <c:v>0</c:v>
                </c:pt>
              </c:numCache>
            </c:numRef>
          </c:val>
        </c:ser>
        <c:ser>
          <c:idx val="7"/>
          <c:order val="3"/>
          <c:tx>
            <c:v>Meta Acumulada</c:v>
          </c:tx>
          <c:spPr>
            <a:gradFill rotWithShape="0">
              <a:gsLst>
                <a:gs pos="0">
                  <a:srgbClr val="0000FF">
                    <a:gamma/>
                    <a:shade val="46275"/>
                    <a:invGamma/>
                  </a:srgbClr>
                </a:gs>
                <a:gs pos="50000">
                  <a:srgbClr val="0000FF"/>
                </a:gs>
                <a:gs pos="100000">
                  <a:srgbClr val="0000FF">
                    <a:gamma/>
                    <a:shade val="46275"/>
                    <a:invGamma/>
                  </a:srgbClr>
                </a:gs>
              </a:gsLst>
              <a:lin ang="0" scaled="1"/>
            </a:gradFill>
            <a:ln w="12700">
              <a:solidFill>
                <a:srgbClr val="000000"/>
              </a:solidFill>
              <a:prstDash val="solid"/>
            </a:ln>
          </c:spPr>
          <c:invertIfNegative val="0"/>
          <c:val>
            <c:numRef>
              <c:f>GRAFICO!$C$33:$I$33</c:f>
              <c:numCache>
                <c:formatCode>#,##0.00</c:formatCode>
                <c:ptCount val="7"/>
                <c:pt idx="1">
                  <c:v>0</c:v>
                </c:pt>
                <c:pt idx="6">
                  <c:v>4364217.777528327</c:v>
                </c:pt>
              </c:numCache>
            </c:numRef>
          </c:val>
        </c:ser>
        <c:dLbls>
          <c:showLegendKey val="0"/>
          <c:showVal val="0"/>
          <c:showCatName val="0"/>
          <c:showSerName val="0"/>
          <c:showPercent val="0"/>
          <c:showBubbleSize val="0"/>
        </c:dLbls>
        <c:gapWidth val="80"/>
        <c:overlap val="-20"/>
        <c:axId val="91013632"/>
        <c:axId val="76304320"/>
      </c:barChart>
      <c:lineChart>
        <c:grouping val="standard"/>
        <c:varyColors val="0"/>
        <c:ser>
          <c:idx val="8"/>
          <c:order val="4"/>
          <c:tx>
            <c:v>ORÇAMENTO</c:v>
          </c:tx>
          <c:spPr>
            <a:ln w="38100">
              <a:solidFill>
                <a:srgbClr val="000080"/>
              </a:solidFill>
              <a:prstDash val="solid"/>
            </a:ln>
          </c:spPr>
          <c:marker>
            <c:symbol val="diamond"/>
            <c:size val="7"/>
            <c:spPr>
              <a:solidFill>
                <a:srgbClr val="000080"/>
              </a:solidFill>
              <a:ln>
                <a:solidFill>
                  <a:srgbClr val="000080"/>
                </a:solidFill>
                <a:prstDash val="solid"/>
              </a:ln>
            </c:spPr>
          </c:marker>
          <c:cat>
            <c:strRef>
              <c:f>GRAFICO!$C$15:$I$25</c:f>
              <c:strCache>
                <c:ptCount val="7"/>
                <c:pt idx="0">
                  <c:v>MATERIAL PERMANENTE</c:v>
                </c:pt>
                <c:pt idx="1">
                  <c:v>RH</c:v>
                </c:pt>
                <c:pt idx="2">
                  <c:v>SERVIÇOS DE TERCEIROS</c:v>
                </c:pt>
                <c:pt idx="3">
                  <c:v>OUTROS</c:v>
                </c:pt>
                <c:pt idx="4">
                  <c:v>VIAGENS E DIARIAS</c:v>
                </c:pt>
                <c:pt idx="5">
                  <c:v>MATERIAL DE CONSUMO</c:v>
                </c:pt>
                <c:pt idx="6">
                  <c:v>Acumulado</c:v>
                </c:pt>
              </c:strCache>
            </c:strRef>
          </c:cat>
          <c:val>
            <c:numRef>
              <c:f>GRAFICO!$C$41:$H$41</c:f>
              <c:numCache>
                <c:formatCode>#,##0.00</c:formatCode>
                <c:ptCount val="6"/>
                <c:pt idx="0">
                  <c:v>1972875</c:v>
                </c:pt>
                <c:pt idx="1">
                  <c:v>1027409.64</c:v>
                </c:pt>
                <c:pt idx="2">
                  <c:v>700000</c:v>
                </c:pt>
                <c:pt idx="3">
                  <c:v>503273.13752832648</c:v>
                </c:pt>
                <c:pt idx="4">
                  <c:v>158160</c:v>
                </c:pt>
                <c:pt idx="5">
                  <c:v>2500</c:v>
                </c:pt>
              </c:numCache>
            </c:numRef>
          </c:val>
          <c:smooth val="0"/>
        </c:ser>
        <c:ser>
          <c:idx val="6"/>
          <c:order val="7"/>
          <c:tx>
            <c:v>META</c:v>
          </c:tx>
          <c:spPr>
            <a:ln w="38100">
              <a:solidFill>
                <a:srgbClr val="FF6600"/>
              </a:solidFill>
              <a:prstDash val="solid"/>
            </a:ln>
          </c:spPr>
          <c:marker>
            <c:symbol val="square"/>
            <c:size val="5"/>
            <c:spPr>
              <a:solidFill>
                <a:srgbClr val="FF6600"/>
              </a:solidFill>
              <a:ln>
                <a:solidFill>
                  <a:srgbClr val="FF6600"/>
                </a:solidFill>
                <a:prstDash val="solid"/>
              </a:ln>
            </c:spPr>
          </c:marker>
          <c:cat>
            <c:strRef>
              <c:f>GRAFICO!$C$15:$I$25</c:f>
              <c:strCache>
                <c:ptCount val="7"/>
                <c:pt idx="0">
                  <c:v>MATERIAL PERMANENTE</c:v>
                </c:pt>
                <c:pt idx="1">
                  <c:v>RH</c:v>
                </c:pt>
                <c:pt idx="2">
                  <c:v>SERVIÇOS DE TERCEIROS</c:v>
                </c:pt>
                <c:pt idx="3">
                  <c:v>OUTROS</c:v>
                </c:pt>
                <c:pt idx="4">
                  <c:v>VIAGENS E DIARIAS</c:v>
                </c:pt>
                <c:pt idx="5">
                  <c:v>MATERIAL DE CONSUMO</c:v>
                </c:pt>
                <c:pt idx="6">
                  <c:v>Acumulado</c:v>
                </c:pt>
              </c:strCache>
            </c:strRef>
          </c:cat>
          <c:val>
            <c:numRef>
              <c:f>'GRAFICO - E133'!#REF!</c:f>
              <c:numCache>
                <c:formatCode>General</c:formatCode>
                <c:ptCount val="1"/>
                <c:pt idx="0">
                  <c:v>1</c:v>
                </c:pt>
              </c:numCache>
            </c:numRef>
          </c:val>
          <c:smooth val="0"/>
        </c:ser>
        <c:dLbls>
          <c:showLegendKey val="0"/>
          <c:showVal val="0"/>
          <c:showCatName val="0"/>
          <c:showSerName val="0"/>
          <c:showPercent val="0"/>
          <c:showBubbleSize val="0"/>
        </c:dLbls>
        <c:marker val="1"/>
        <c:smooth val="0"/>
        <c:axId val="91013120"/>
        <c:axId val="76303744"/>
      </c:lineChart>
      <c:catAx>
        <c:axId val="910131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pt-BR"/>
          </a:p>
        </c:txPr>
        <c:crossAx val="76303744"/>
        <c:crosses val="autoZero"/>
        <c:auto val="1"/>
        <c:lblAlgn val="ctr"/>
        <c:lblOffset val="100"/>
        <c:tickLblSkip val="1"/>
        <c:tickMarkSkip val="1"/>
        <c:noMultiLvlLbl val="0"/>
      </c:catAx>
      <c:valAx>
        <c:axId val="76303744"/>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pt-BR"/>
                  <a:t>R$ (000)</a:t>
                </a:r>
              </a:p>
            </c:rich>
          </c:tx>
          <c:layout>
            <c:manualLayout>
              <c:xMode val="edge"/>
              <c:yMode val="edge"/>
              <c:x val="7.4584025620650814E-3"/>
              <c:y val="0.4764714116617778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pt-BR"/>
          </a:p>
        </c:txPr>
        <c:crossAx val="91013120"/>
        <c:crosses val="autoZero"/>
        <c:crossBetween val="between"/>
      </c:valAx>
      <c:catAx>
        <c:axId val="91013632"/>
        <c:scaling>
          <c:orientation val="minMax"/>
        </c:scaling>
        <c:delete val="1"/>
        <c:axPos val="b"/>
        <c:majorTickMark val="out"/>
        <c:minorTickMark val="none"/>
        <c:tickLblPos val="none"/>
        <c:crossAx val="76304320"/>
        <c:crosses val="autoZero"/>
        <c:auto val="1"/>
        <c:lblAlgn val="ctr"/>
        <c:lblOffset val="100"/>
        <c:noMultiLvlLbl val="0"/>
      </c:catAx>
      <c:valAx>
        <c:axId val="76304320"/>
        <c:scaling>
          <c:orientation val="minMax"/>
        </c:scaling>
        <c:delete val="0"/>
        <c:axPos val="r"/>
        <c:numFmt formatCode="#,##0.00"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pt-BR"/>
          </a:p>
        </c:txPr>
        <c:crossAx val="91013632"/>
        <c:crosses val="max"/>
        <c:crossBetween val="between"/>
      </c:valAx>
      <c:spPr>
        <a:noFill/>
        <a:ln w="25400">
          <a:noFill/>
        </a:ln>
      </c:spPr>
    </c:plotArea>
    <c:plotVisOnly val="1"/>
    <c:dispBlanksAs val="gap"/>
    <c:showDLblsOverMax val="0"/>
  </c:chart>
  <c:spPr>
    <a:solidFill>
      <a:srgbClr val="FFFFFF"/>
    </a:solidFill>
    <a:ln w="25400">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pt-BR"/>
    </a:p>
  </c:txPr>
  <c:printSettings>
    <c:headerFooter alignWithMargins="0"/>
    <c:pageMargins b="0.98425196899999956" l="0.78740157499999996" r="0.78740157499999996" t="0.98425196899999956" header="0.49212598500001115" footer="0.49212598500001115"/>
    <c:pageSetup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4.jpe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38100</xdr:colOff>
      <xdr:row>1</xdr:row>
      <xdr:rowOff>38100</xdr:rowOff>
    </xdr:from>
    <xdr:to>
      <xdr:col>2</xdr:col>
      <xdr:colOff>1070202</xdr:colOff>
      <xdr:row>1</xdr:row>
      <xdr:rowOff>630898</xdr:rowOff>
    </xdr:to>
    <xdr:pic>
      <xdr:nvPicPr>
        <xdr:cNvPr id="2" name="Imagem 1" descr="ESBR.png"/>
        <xdr:cNvPicPr>
          <a:picLocks noChangeAspect="1"/>
        </xdr:cNvPicPr>
      </xdr:nvPicPr>
      <xdr:blipFill>
        <a:blip xmlns:r="http://schemas.openxmlformats.org/officeDocument/2006/relationships" r:embed="rId1" cstate="print"/>
        <a:stretch>
          <a:fillRect/>
        </a:stretch>
      </xdr:blipFill>
      <xdr:spPr>
        <a:xfrm>
          <a:off x="728663" y="61913"/>
          <a:ext cx="1032102" cy="592798"/>
        </a:xfrm>
        <a:prstGeom prst="rect">
          <a:avLst/>
        </a:prstGeom>
      </xdr:spPr>
    </xdr:pic>
    <xdr:clientData/>
  </xdr:twoCellAnchor>
  <xdr:twoCellAnchor editAs="oneCell">
    <xdr:from>
      <xdr:col>5</xdr:col>
      <xdr:colOff>1524000</xdr:colOff>
      <xdr:row>1</xdr:row>
      <xdr:rowOff>47625</xdr:rowOff>
    </xdr:from>
    <xdr:to>
      <xdr:col>5</xdr:col>
      <xdr:colOff>2705100</xdr:colOff>
      <xdr:row>2</xdr:row>
      <xdr:rowOff>9527</xdr:rowOff>
    </xdr:to>
    <xdr:pic>
      <xdr:nvPicPr>
        <xdr:cNvPr id="3" name="Imagem 2" descr="P&amp;D_.jpg"/>
        <xdr:cNvPicPr>
          <a:picLocks noChangeAspect="1"/>
        </xdr:cNvPicPr>
      </xdr:nvPicPr>
      <xdr:blipFill>
        <a:blip xmlns:r="http://schemas.openxmlformats.org/officeDocument/2006/relationships" r:embed="rId2" cstate="print"/>
        <a:stretch>
          <a:fillRect/>
        </a:stretch>
      </xdr:blipFill>
      <xdr:spPr>
        <a:xfrm>
          <a:off x="7896225" y="247650"/>
          <a:ext cx="1181100" cy="6191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34697</xdr:colOff>
      <xdr:row>1</xdr:row>
      <xdr:rowOff>35852</xdr:rowOff>
    </xdr:from>
    <xdr:to>
      <xdr:col>1</xdr:col>
      <xdr:colOff>962024</xdr:colOff>
      <xdr:row>1</xdr:row>
      <xdr:rowOff>628650</xdr:rowOff>
    </xdr:to>
    <xdr:pic>
      <xdr:nvPicPr>
        <xdr:cNvPr id="2" name="Imagem 1" descr="ESBR.png"/>
        <xdr:cNvPicPr>
          <a:picLocks noChangeAspect="1"/>
        </xdr:cNvPicPr>
      </xdr:nvPicPr>
      <xdr:blipFill>
        <a:blip xmlns:r="http://schemas.openxmlformats.org/officeDocument/2006/relationships" r:embed="rId1" cstate="print"/>
        <a:stretch>
          <a:fillRect/>
        </a:stretch>
      </xdr:blipFill>
      <xdr:spPr>
        <a:xfrm>
          <a:off x="225197" y="235877"/>
          <a:ext cx="927327" cy="592798"/>
        </a:xfrm>
        <a:prstGeom prst="rect">
          <a:avLst/>
        </a:prstGeom>
      </xdr:spPr>
    </xdr:pic>
    <xdr:clientData/>
  </xdr:twoCellAnchor>
  <xdr:twoCellAnchor editAs="oneCell">
    <xdr:from>
      <xdr:col>4</xdr:col>
      <xdr:colOff>4296832</xdr:colOff>
      <xdr:row>1</xdr:row>
      <xdr:rowOff>20373</xdr:rowOff>
    </xdr:from>
    <xdr:to>
      <xdr:col>5</xdr:col>
      <xdr:colOff>1085849</xdr:colOff>
      <xdr:row>1</xdr:row>
      <xdr:rowOff>639498</xdr:rowOff>
    </xdr:to>
    <xdr:pic>
      <xdr:nvPicPr>
        <xdr:cNvPr id="3" name="Imagem 2" descr="P&amp;D_.jpg"/>
        <xdr:cNvPicPr>
          <a:picLocks noChangeAspect="1"/>
        </xdr:cNvPicPr>
      </xdr:nvPicPr>
      <xdr:blipFill>
        <a:blip xmlns:r="http://schemas.openxmlformats.org/officeDocument/2006/relationships" r:embed="rId2" cstate="print"/>
        <a:stretch>
          <a:fillRect/>
        </a:stretch>
      </xdr:blipFill>
      <xdr:spPr>
        <a:xfrm>
          <a:off x="8583082" y="221456"/>
          <a:ext cx="1181100" cy="6191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58511</xdr:colOff>
      <xdr:row>1</xdr:row>
      <xdr:rowOff>23945</xdr:rowOff>
    </xdr:from>
    <xdr:to>
      <xdr:col>1</xdr:col>
      <xdr:colOff>1131094</xdr:colOff>
      <xdr:row>1</xdr:row>
      <xdr:rowOff>616743</xdr:rowOff>
    </xdr:to>
    <xdr:pic>
      <xdr:nvPicPr>
        <xdr:cNvPr id="2" name="Imagem 1" descr="ESBR.png"/>
        <xdr:cNvPicPr>
          <a:picLocks noChangeAspect="1"/>
        </xdr:cNvPicPr>
      </xdr:nvPicPr>
      <xdr:blipFill>
        <a:blip xmlns:r="http://schemas.openxmlformats.org/officeDocument/2006/relationships" r:embed="rId1" cstate="print"/>
        <a:stretch>
          <a:fillRect/>
        </a:stretch>
      </xdr:blipFill>
      <xdr:spPr>
        <a:xfrm>
          <a:off x="668111" y="223970"/>
          <a:ext cx="1072583" cy="592798"/>
        </a:xfrm>
        <a:prstGeom prst="rect">
          <a:avLst/>
        </a:prstGeom>
      </xdr:spPr>
    </xdr:pic>
    <xdr:clientData/>
  </xdr:twoCellAnchor>
  <xdr:twoCellAnchor editAs="oneCell">
    <xdr:from>
      <xdr:col>6</xdr:col>
      <xdr:colOff>833437</xdr:colOff>
      <xdr:row>1</xdr:row>
      <xdr:rowOff>23813</xdr:rowOff>
    </xdr:from>
    <xdr:to>
      <xdr:col>6</xdr:col>
      <xdr:colOff>2014537</xdr:colOff>
      <xdr:row>1</xdr:row>
      <xdr:rowOff>642938</xdr:rowOff>
    </xdr:to>
    <xdr:pic>
      <xdr:nvPicPr>
        <xdr:cNvPr id="3" name="Imagem 2" descr="P&amp;D_.jpg"/>
        <xdr:cNvPicPr>
          <a:picLocks noChangeAspect="1"/>
        </xdr:cNvPicPr>
      </xdr:nvPicPr>
      <xdr:blipFill>
        <a:blip xmlns:r="http://schemas.openxmlformats.org/officeDocument/2006/relationships" r:embed="rId2" cstate="print"/>
        <a:stretch>
          <a:fillRect/>
        </a:stretch>
      </xdr:blipFill>
      <xdr:spPr>
        <a:xfrm>
          <a:off x="9632156" y="226219"/>
          <a:ext cx="1181100" cy="6191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34697</xdr:colOff>
      <xdr:row>1</xdr:row>
      <xdr:rowOff>35852</xdr:rowOff>
    </xdr:from>
    <xdr:to>
      <xdr:col>1</xdr:col>
      <xdr:colOff>962024</xdr:colOff>
      <xdr:row>1</xdr:row>
      <xdr:rowOff>628650</xdr:rowOff>
    </xdr:to>
    <xdr:pic>
      <xdr:nvPicPr>
        <xdr:cNvPr id="2" name="Imagem 1" descr="ESBR.png"/>
        <xdr:cNvPicPr>
          <a:picLocks noChangeAspect="1"/>
        </xdr:cNvPicPr>
      </xdr:nvPicPr>
      <xdr:blipFill>
        <a:blip xmlns:r="http://schemas.openxmlformats.org/officeDocument/2006/relationships" r:embed="rId1" cstate="print"/>
        <a:stretch>
          <a:fillRect/>
        </a:stretch>
      </xdr:blipFill>
      <xdr:spPr>
        <a:xfrm>
          <a:off x="225197" y="235877"/>
          <a:ext cx="927327" cy="592798"/>
        </a:xfrm>
        <a:prstGeom prst="rect">
          <a:avLst/>
        </a:prstGeom>
      </xdr:spPr>
    </xdr:pic>
    <xdr:clientData/>
  </xdr:twoCellAnchor>
  <xdr:twoCellAnchor editAs="oneCell">
    <xdr:from>
      <xdr:col>8</xdr:col>
      <xdr:colOff>347662</xdr:colOff>
      <xdr:row>1</xdr:row>
      <xdr:rowOff>30956</xdr:rowOff>
    </xdr:from>
    <xdr:to>
      <xdr:col>8</xdr:col>
      <xdr:colOff>1528762</xdr:colOff>
      <xdr:row>1</xdr:row>
      <xdr:rowOff>650081</xdr:rowOff>
    </xdr:to>
    <xdr:pic>
      <xdr:nvPicPr>
        <xdr:cNvPr id="3" name="Imagem 2" descr="P&amp;D_.jpg"/>
        <xdr:cNvPicPr>
          <a:picLocks noChangeAspect="1"/>
        </xdr:cNvPicPr>
      </xdr:nvPicPr>
      <xdr:blipFill>
        <a:blip xmlns:r="http://schemas.openxmlformats.org/officeDocument/2006/relationships" r:embed="rId2" cstate="print"/>
        <a:stretch>
          <a:fillRect/>
        </a:stretch>
      </xdr:blipFill>
      <xdr:spPr>
        <a:xfrm>
          <a:off x="12384881" y="233362"/>
          <a:ext cx="1181100" cy="6191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58511</xdr:colOff>
      <xdr:row>1</xdr:row>
      <xdr:rowOff>23945</xdr:rowOff>
    </xdr:from>
    <xdr:to>
      <xdr:col>1</xdr:col>
      <xdr:colOff>1131094</xdr:colOff>
      <xdr:row>1</xdr:row>
      <xdr:rowOff>616743</xdr:rowOff>
    </xdr:to>
    <xdr:pic>
      <xdr:nvPicPr>
        <xdr:cNvPr id="2" name="Imagem 1" descr="ESBR.png"/>
        <xdr:cNvPicPr>
          <a:picLocks noChangeAspect="1"/>
        </xdr:cNvPicPr>
      </xdr:nvPicPr>
      <xdr:blipFill>
        <a:blip xmlns:r="http://schemas.openxmlformats.org/officeDocument/2006/relationships" r:embed="rId1" cstate="print"/>
        <a:stretch>
          <a:fillRect/>
        </a:stretch>
      </xdr:blipFill>
      <xdr:spPr>
        <a:xfrm>
          <a:off x="665730" y="226351"/>
          <a:ext cx="1072583" cy="592798"/>
        </a:xfrm>
        <a:prstGeom prst="rect">
          <a:avLst/>
        </a:prstGeom>
      </xdr:spPr>
    </xdr:pic>
    <xdr:clientData/>
  </xdr:twoCellAnchor>
  <xdr:twoCellAnchor editAs="oneCell">
    <xdr:from>
      <xdr:col>8</xdr:col>
      <xdr:colOff>503466</xdr:colOff>
      <xdr:row>1</xdr:row>
      <xdr:rowOff>13607</xdr:rowOff>
    </xdr:from>
    <xdr:to>
      <xdr:col>8</xdr:col>
      <xdr:colOff>1684566</xdr:colOff>
      <xdr:row>1</xdr:row>
      <xdr:rowOff>632732</xdr:rowOff>
    </xdr:to>
    <xdr:pic>
      <xdr:nvPicPr>
        <xdr:cNvPr id="3" name="Imagem 2" descr="P&amp;D_.jpg"/>
        <xdr:cNvPicPr>
          <a:picLocks noChangeAspect="1"/>
        </xdr:cNvPicPr>
      </xdr:nvPicPr>
      <xdr:blipFill>
        <a:blip xmlns:r="http://schemas.openxmlformats.org/officeDocument/2006/relationships" r:embed="rId2" cstate="print"/>
        <a:stretch>
          <a:fillRect/>
        </a:stretch>
      </xdr:blipFill>
      <xdr:spPr>
        <a:xfrm>
          <a:off x="15022287" y="217714"/>
          <a:ext cx="1181100" cy="6191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50799</xdr:colOff>
      <xdr:row>9</xdr:row>
      <xdr:rowOff>113393</xdr:rowOff>
    </xdr:from>
    <xdr:to>
      <xdr:col>11</xdr:col>
      <xdr:colOff>81643</xdr:colOff>
      <xdr:row>35</xdr:row>
      <xdr:rowOff>13607</xdr:rowOff>
    </xdr:to>
    <xdr:graphicFrame macro="">
      <xdr:nvGraphicFramePr>
        <xdr:cNvPr id="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733425</xdr:colOff>
      <xdr:row>9</xdr:row>
      <xdr:rowOff>88900</xdr:rowOff>
    </xdr:from>
    <xdr:to>
      <xdr:col>8</xdr:col>
      <xdr:colOff>742950</xdr:colOff>
      <xdr:row>33</xdr:row>
      <xdr:rowOff>155575</xdr:rowOff>
    </xdr:to>
    <xdr:sp macro="" textlink="">
      <xdr:nvSpPr>
        <xdr:cNvPr id="3" name="Line 6"/>
        <xdr:cNvSpPr>
          <a:spLocks noChangeShapeType="1"/>
        </xdr:cNvSpPr>
      </xdr:nvSpPr>
      <xdr:spPr bwMode="auto">
        <a:xfrm flipH="1" flipV="1">
          <a:off x="10096500" y="1546225"/>
          <a:ext cx="9525" cy="4657725"/>
        </a:xfrm>
        <a:prstGeom prst="line">
          <a:avLst/>
        </a:prstGeom>
        <a:noFill/>
        <a:ln w="9525">
          <a:solidFill>
            <a:srgbClr val="000000"/>
          </a:solidFill>
          <a:prstDash val="dash"/>
          <a:round/>
          <a:headEnd/>
          <a:tailEnd/>
        </a:ln>
      </xdr:spPr>
    </xdr:sp>
    <xdr:clientData/>
  </xdr:twoCellAnchor>
  <xdr:twoCellAnchor>
    <xdr:from>
      <xdr:col>0</xdr:col>
      <xdr:colOff>38100</xdr:colOff>
      <xdr:row>35</xdr:row>
      <xdr:rowOff>63500</xdr:rowOff>
    </xdr:from>
    <xdr:to>
      <xdr:col>10</xdr:col>
      <xdr:colOff>127000</xdr:colOff>
      <xdr:row>37</xdr:row>
      <xdr:rowOff>38100</xdr:rowOff>
    </xdr:to>
    <xdr:sp macro="" textlink="">
      <xdr:nvSpPr>
        <xdr:cNvPr id="4" name="Rectangle 40"/>
        <xdr:cNvSpPr>
          <a:spLocks noChangeArrowheads="1"/>
        </xdr:cNvSpPr>
      </xdr:nvSpPr>
      <xdr:spPr bwMode="auto">
        <a:xfrm>
          <a:off x="38100" y="6492875"/>
          <a:ext cx="11299825" cy="355600"/>
        </a:xfrm>
        <a:prstGeom prst="rect">
          <a:avLst/>
        </a:prstGeom>
        <a:noFill/>
        <a:ln w="9525">
          <a:solidFill>
            <a:srgbClr val="000000"/>
          </a:solidFill>
          <a:miter lim="800000"/>
          <a:headEnd/>
          <a:tailEnd/>
        </a:ln>
      </xdr:spPr>
    </xdr:sp>
    <xdr:clientData/>
  </xdr:twoCellAnchor>
  <xdr:twoCellAnchor>
    <xdr:from>
      <xdr:col>1</xdr:col>
      <xdr:colOff>1555750</xdr:colOff>
      <xdr:row>35</xdr:row>
      <xdr:rowOff>171450</xdr:rowOff>
    </xdr:from>
    <xdr:to>
      <xdr:col>2</xdr:col>
      <xdr:colOff>187325</xdr:colOff>
      <xdr:row>36</xdr:row>
      <xdr:rowOff>47625</xdr:rowOff>
    </xdr:to>
    <xdr:sp macro="" textlink="">
      <xdr:nvSpPr>
        <xdr:cNvPr id="5" name="Rectangle 34"/>
        <xdr:cNvSpPr>
          <a:spLocks noChangeArrowheads="1"/>
        </xdr:cNvSpPr>
      </xdr:nvSpPr>
      <xdr:spPr bwMode="auto">
        <a:xfrm>
          <a:off x="1679575" y="6600825"/>
          <a:ext cx="403225" cy="66675"/>
        </a:xfrm>
        <a:prstGeom prst="rect">
          <a:avLst/>
        </a:prstGeom>
        <a:gradFill rotWithShape="1">
          <a:gsLst>
            <a:gs pos="0">
              <a:srgbClr val="007600"/>
            </a:gs>
            <a:gs pos="50000">
              <a:srgbClr val="00FF00"/>
            </a:gs>
            <a:gs pos="100000">
              <a:srgbClr val="007600"/>
            </a:gs>
          </a:gsLst>
          <a:lin ang="0" scaled="1"/>
        </a:gradFill>
        <a:ln w="9525">
          <a:solidFill>
            <a:srgbClr val="000000"/>
          </a:solidFill>
          <a:miter lim="800000"/>
          <a:headEnd/>
          <a:tailEnd/>
        </a:ln>
      </xdr:spPr>
    </xdr:sp>
    <xdr:clientData/>
  </xdr:twoCellAnchor>
  <xdr:twoCellAnchor>
    <xdr:from>
      <xdr:col>2</xdr:col>
      <xdr:colOff>454025</xdr:colOff>
      <xdr:row>35</xdr:row>
      <xdr:rowOff>57150</xdr:rowOff>
    </xdr:from>
    <xdr:to>
      <xdr:col>3</xdr:col>
      <xdr:colOff>76200</xdr:colOff>
      <xdr:row>36</xdr:row>
      <xdr:rowOff>177800</xdr:rowOff>
    </xdr:to>
    <xdr:sp macro="" textlink="">
      <xdr:nvSpPr>
        <xdr:cNvPr id="6" name="Text Box 35"/>
        <xdr:cNvSpPr txBox="1">
          <a:spLocks noChangeArrowheads="1"/>
        </xdr:cNvSpPr>
      </xdr:nvSpPr>
      <xdr:spPr bwMode="auto">
        <a:xfrm>
          <a:off x="2349500" y="6486525"/>
          <a:ext cx="1117600" cy="31115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pt-BR" sz="1000" b="0" i="0" u="none" strike="noStrike" baseline="0">
              <a:solidFill>
                <a:srgbClr val="000000"/>
              </a:solidFill>
              <a:latin typeface="Tahoma"/>
              <a:ea typeface="Tahoma"/>
              <a:cs typeface="Tahoma"/>
            </a:rPr>
            <a:t>Realizado</a:t>
          </a:r>
        </a:p>
      </xdr:txBody>
    </xdr:sp>
    <xdr:clientData/>
  </xdr:twoCellAnchor>
  <xdr:twoCellAnchor>
    <xdr:from>
      <xdr:col>8</xdr:col>
      <xdr:colOff>0</xdr:colOff>
      <xdr:row>35</xdr:row>
      <xdr:rowOff>57150</xdr:rowOff>
    </xdr:from>
    <xdr:to>
      <xdr:col>11</xdr:col>
      <xdr:colOff>63500</xdr:colOff>
      <xdr:row>36</xdr:row>
      <xdr:rowOff>177800</xdr:rowOff>
    </xdr:to>
    <xdr:sp macro="" textlink="">
      <xdr:nvSpPr>
        <xdr:cNvPr id="7" name="Text Box 37"/>
        <xdr:cNvSpPr txBox="1">
          <a:spLocks noChangeArrowheads="1"/>
        </xdr:cNvSpPr>
      </xdr:nvSpPr>
      <xdr:spPr bwMode="auto">
        <a:xfrm>
          <a:off x="9363075" y="6486525"/>
          <a:ext cx="2054225" cy="31115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pt-BR" sz="1000" b="0" i="0" u="none" strike="noStrike" baseline="0">
              <a:solidFill>
                <a:srgbClr val="000000"/>
              </a:solidFill>
              <a:latin typeface="Tahoma"/>
              <a:ea typeface="Tahoma"/>
              <a:cs typeface="Tahoma"/>
            </a:rPr>
            <a:t>Total Acumulado (PREVISTO)</a:t>
          </a:r>
        </a:p>
        <a:p>
          <a:pPr algn="l" rtl="0">
            <a:defRPr sz="1000"/>
          </a:pPr>
          <a:endParaRPr lang="pt-BR" sz="1000" b="0" i="0" u="none" strike="noStrike" baseline="0">
            <a:solidFill>
              <a:srgbClr val="000000"/>
            </a:solidFill>
            <a:latin typeface="Tahoma"/>
            <a:ea typeface="Tahoma"/>
            <a:cs typeface="Tahoma"/>
          </a:endParaRPr>
        </a:p>
      </xdr:txBody>
    </xdr:sp>
    <xdr:clientData/>
  </xdr:twoCellAnchor>
  <xdr:twoCellAnchor>
    <xdr:from>
      <xdr:col>4</xdr:col>
      <xdr:colOff>342900</xdr:colOff>
      <xdr:row>36</xdr:row>
      <xdr:rowOff>25400</xdr:rowOff>
    </xdr:from>
    <xdr:to>
      <xdr:col>4</xdr:col>
      <xdr:colOff>819150</xdr:colOff>
      <xdr:row>36</xdr:row>
      <xdr:rowOff>25400</xdr:rowOff>
    </xdr:to>
    <xdr:grpSp>
      <xdr:nvGrpSpPr>
        <xdr:cNvPr id="8" name="Group 20"/>
        <xdr:cNvGrpSpPr>
          <a:grpSpLocks/>
        </xdr:cNvGrpSpPr>
      </xdr:nvGrpSpPr>
      <xdr:grpSpPr bwMode="auto">
        <a:xfrm>
          <a:off x="5146221" y="6665686"/>
          <a:ext cx="476250" cy="0"/>
          <a:chOff x="670" y="644"/>
          <a:chExt cx="35" cy="0"/>
        </a:xfrm>
      </xdr:grpSpPr>
      <xdr:sp macro="" textlink="">
        <xdr:nvSpPr>
          <xdr:cNvPr id="9" name="Line 46"/>
          <xdr:cNvSpPr>
            <a:spLocks noChangeShapeType="1"/>
          </xdr:cNvSpPr>
        </xdr:nvSpPr>
        <xdr:spPr bwMode="auto">
          <a:xfrm>
            <a:off x="689" y="644"/>
            <a:ext cx="16" cy="0"/>
          </a:xfrm>
          <a:prstGeom prst="line">
            <a:avLst/>
          </a:prstGeom>
          <a:noFill/>
          <a:ln w="0">
            <a:solidFill>
              <a:srgbClr val="000080"/>
            </a:solidFill>
            <a:round/>
            <a:headEnd type="diamond" w="med" len="med"/>
            <a:tailEnd/>
          </a:ln>
        </xdr:spPr>
      </xdr:sp>
      <xdr:sp macro="" textlink="">
        <xdr:nvSpPr>
          <xdr:cNvPr id="10" name="Line 46"/>
          <xdr:cNvSpPr>
            <a:spLocks noChangeShapeType="1"/>
          </xdr:cNvSpPr>
        </xdr:nvSpPr>
        <xdr:spPr bwMode="auto">
          <a:xfrm flipH="1" flipV="1">
            <a:off x="670" y="644"/>
            <a:ext cx="17" cy="0"/>
          </a:xfrm>
          <a:prstGeom prst="line">
            <a:avLst/>
          </a:prstGeom>
          <a:noFill/>
          <a:ln w="0">
            <a:solidFill>
              <a:srgbClr val="000080"/>
            </a:solidFill>
            <a:round/>
            <a:headEnd type="diamond" w="med" len="med"/>
            <a:tailEnd/>
          </a:ln>
        </xdr:spPr>
      </xdr:sp>
    </xdr:grpSp>
    <xdr:clientData/>
  </xdr:twoCellAnchor>
  <xdr:twoCellAnchor>
    <xdr:from>
      <xdr:col>4</xdr:col>
      <xdr:colOff>1168400</xdr:colOff>
      <xdr:row>35</xdr:row>
      <xdr:rowOff>88900</xdr:rowOff>
    </xdr:from>
    <xdr:to>
      <xdr:col>6</xdr:col>
      <xdr:colOff>139700</xdr:colOff>
      <xdr:row>37</xdr:row>
      <xdr:rowOff>0</xdr:rowOff>
    </xdr:to>
    <xdr:sp macro="" textlink="">
      <xdr:nvSpPr>
        <xdr:cNvPr id="11" name="Text Box 39"/>
        <xdr:cNvSpPr txBox="1">
          <a:spLocks noChangeArrowheads="1"/>
        </xdr:cNvSpPr>
      </xdr:nvSpPr>
      <xdr:spPr bwMode="auto">
        <a:xfrm>
          <a:off x="5978525" y="6518275"/>
          <a:ext cx="1428750" cy="2921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pt-BR" sz="1000" b="0" i="0" u="none" strike="noStrike" baseline="0">
              <a:solidFill>
                <a:srgbClr val="000000"/>
              </a:solidFill>
              <a:latin typeface="Tahoma"/>
              <a:ea typeface="Tahoma"/>
              <a:cs typeface="Tahoma"/>
            </a:rPr>
            <a:t>Orçamento Previsto</a:t>
          </a:r>
        </a:p>
      </xdr:txBody>
    </xdr:sp>
    <xdr:clientData/>
  </xdr:twoCellAnchor>
  <xdr:twoCellAnchor>
    <xdr:from>
      <xdr:col>7</xdr:col>
      <xdr:colOff>307975</xdr:colOff>
      <xdr:row>35</xdr:row>
      <xdr:rowOff>142875</xdr:rowOff>
    </xdr:from>
    <xdr:to>
      <xdr:col>7</xdr:col>
      <xdr:colOff>717550</xdr:colOff>
      <xdr:row>36</xdr:row>
      <xdr:rowOff>19050</xdr:rowOff>
    </xdr:to>
    <xdr:sp macro="" textlink="">
      <xdr:nvSpPr>
        <xdr:cNvPr id="12" name="Rectangle 34"/>
        <xdr:cNvSpPr>
          <a:spLocks noChangeArrowheads="1"/>
        </xdr:cNvSpPr>
      </xdr:nvSpPr>
      <xdr:spPr bwMode="auto">
        <a:xfrm>
          <a:off x="8623300" y="6572250"/>
          <a:ext cx="409575" cy="66675"/>
        </a:xfrm>
        <a:prstGeom prst="rect">
          <a:avLst/>
        </a:prstGeom>
        <a:solidFill>
          <a:srgbClr val="1438EA"/>
        </a:solidFill>
        <a:ln w="9525">
          <a:solidFill>
            <a:srgbClr val="000000"/>
          </a:solidFill>
          <a:miter lim="800000"/>
          <a:headEnd/>
          <a:tailEnd/>
        </a:ln>
      </xdr:spPr>
    </xdr:sp>
    <xdr:clientData/>
  </xdr:twoCellAnchor>
  <xdr:twoCellAnchor editAs="oneCell">
    <xdr:from>
      <xdr:col>1</xdr:col>
      <xdr:colOff>101600</xdr:colOff>
      <xdr:row>0</xdr:row>
      <xdr:rowOff>152400</xdr:rowOff>
    </xdr:from>
    <xdr:to>
      <xdr:col>1</xdr:col>
      <xdr:colOff>1349375</xdr:colOff>
      <xdr:row>4</xdr:row>
      <xdr:rowOff>95250</xdr:rowOff>
    </xdr:to>
    <xdr:pic>
      <xdr:nvPicPr>
        <xdr:cNvPr id="13" name="Imagem 12" descr="ESBR.jpg"/>
        <xdr:cNvPicPr>
          <a:picLocks noChangeAspect="1"/>
        </xdr:cNvPicPr>
      </xdr:nvPicPr>
      <xdr:blipFill>
        <a:blip xmlns:r="http://schemas.openxmlformats.org/officeDocument/2006/relationships" r:embed="rId2" cstate="print"/>
        <a:stretch>
          <a:fillRect/>
        </a:stretch>
      </xdr:blipFill>
      <xdr:spPr>
        <a:xfrm>
          <a:off x="225425" y="152400"/>
          <a:ext cx="1247775" cy="704850"/>
        </a:xfrm>
        <a:prstGeom prst="rect">
          <a:avLst/>
        </a:prstGeom>
      </xdr:spPr>
    </xdr:pic>
    <xdr:clientData/>
  </xdr:twoCellAnchor>
  <xdr:twoCellAnchor editAs="oneCell">
    <xdr:from>
      <xdr:col>8</xdr:col>
      <xdr:colOff>901700</xdr:colOff>
      <xdr:row>0</xdr:row>
      <xdr:rowOff>127000</xdr:rowOff>
    </xdr:from>
    <xdr:to>
      <xdr:col>11</xdr:col>
      <xdr:colOff>88900</xdr:colOff>
      <xdr:row>3</xdr:row>
      <xdr:rowOff>174625</xdr:rowOff>
    </xdr:to>
    <xdr:pic>
      <xdr:nvPicPr>
        <xdr:cNvPr id="14" name="Imagem 13" descr="P&amp;D_.jpg"/>
        <xdr:cNvPicPr>
          <a:picLocks noChangeAspect="1"/>
        </xdr:cNvPicPr>
      </xdr:nvPicPr>
      <xdr:blipFill>
        <a:blip xmlns:r="http://schemas.openxmlformats.org/officeDocument/2006/relationships" r:embed="rId3" cstate="print"/>
        <a:stretch>
          <a:fillRect/>
        </a:stretch>
      </xdr:blipFill>
      <xdr:spPr>
        <a:xfrm>
          <a:off x="10264775" y="127000"/>
          <a:ext cx="1177925" cy="619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xdr:row>
      <xdr:rowOff>28575</xdr:rowOff>
    </xdr:from>
    <xdr:to>
      <xdr:col>1</xdr:col>
      <xdr:colOff>1051152</xdr:colOff>
      <xdr:row>1</xdr:row>
      <xdr:rowOff>621373</xdr:rowOff>
    </xdr:to>
    <xdr:pic>
      <xdr:nvPicPr>
        <xdr:cNvPr id="3" name="Imagem 2" descr="ESBR.png"/>
        <xdr:cNvPicPr>
          <a:picLocks noChangeAspect="1"/>
        </xdr:cNvPicPr>
      </xdr:nvPicPr>
      <xdr:blipFill>
        <a:blip xmlns:r="http://schemas.openxmlformats.org/officeDocument/2006/relationships" r:embed="rId1" cstate="print"/>
        <a:stretch>
          <a:fillRect/>
        </a:stretch>
      </xdr:blipFill>
      <xdr:spPr>
        <a:xfrm>
          <a:off x="1238250" y="1371600"/>
          <a:ext cx="1032102" cy="592798"/>
        </a:xfrm>
        <a:prstGeom prst="rect">
          <a:avLst/>
        </a:prstGeom>
      </xdr:spPr>
    </xdr:pic>
    <xdr:clientData/>
  </xdr:twoCellAnchor>
  <xdr:twoCellAnchor editAs="oneCell">
    <xdr:from>
      <xdr:col>2</xdr:col>
      <xdr:colOff>4591050</xdr:colOff>
      <xdr:row>1</xdr:row>
      <xdr:rowOff>19050</xdr:rowOff>
    </xdr:from>
    <xdr:to>
      <xdr:col>2</xdr:col>
      <xdr:colOff>5772150</xdr:colOff>
      <xdr:row>1</xdr:row>
      <xdr:rowOff>638175</xdr:rowOff>
    </xdr:to>
    <xdr:pic>
      <xdr:nvPicPr>
        <xdr:cNvPr id="4" name="Imagem 3" descr="P&amp;D_.jpg"/>
        <xdr:cNvPicPr>
          <a:picLocks noChangeAspect="1"/>
        </xdr:cNvPicPr>
      </xdr:nvPicPr>
      <xdr:blipFill>
        <a:blip xmlns:r="http://schemas.openxmlformats.org/officeDocument/2006/relationships" r:embed="rId2" cstate="print"/>
        <a:stretch>
          <a:fillRect/>
        </a:stretch>
      </xdr:blipFill>
      <xdr:spPr>
        <a:xfrm>
          <a:off x="8382000" y="219075"/>
          <a:ext cx="1181100" cy="619125"/>
        </a:xfrm>
        <a:prstGeom prst="rect">
          <a:avLst/>
        </a:prstGeom>
      </xdr:spPr>
    </xdr:pic>
    <xdr:clientData/>
  </xdr:twoCellAnchor>
  <xdr:twoCellAnchor editAs="oneCell">
    <xdr:from>
      <xdr:col>1</xdr:col>
      <xdr:colOff>3019425</xdr:colOff>
      <xdr:row>7</xdr:row>
      <xdr:rowOff>85725</xdr:rowOff>
    </xdr:from>
    <xdr:to>
      <xdr:col>2</xdr:col>
      <xdr:colOff>2108200</xdr:colOff>
      <xdr:row>8</xdr:row>
      <xdr:rowOff>69849</xdr:rowOff>
    </xdr:to>
    <xdr:pic>
      <xdr:nvPicPr>
        <xdr:cNvPr id="5" name="Picture 4" descr="logoCorHorizintal_rosa.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62300" y="1647825"/>
          <a:ext cx="2270125" cy="6222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34699</xdr:colOff>
      <xdr:row>4</xdr:row>
      <xdr:rowOff>35852</xdr:rowOff>
    </xdr:from>
    <xdr:to>
      <xdr:col>2</xdr:col>
      <xdr:colOff>1066801</xdr:colOff>
      <xdr:row>4</xdr:row>
      <xdr:rowOff>628650</xdr:rowOff>
    </xdr:to>
    <xdr:pic>
      <xdr:nvPicPr>
        <xdr:cNvPr id="2" name="Imagem 1" descr="ESBR.png"/>
        <xdr:cNvPicPr>
          <a:picLocks noChangeAspect="1"/>
        </xdr:cNvPicPr>
      </xdr:nvPicPr>
      <xdr:blipFill>
        <a:blip xmlns:r="http://schemas.openxmlformats.org/officeDocument/2006/relationships" r:embed="rId1" cstate="print"/>
        <a:stretch>
          <a:fillRect/>
        </a:stretch>
      </xdr:blipFill>
      <xdr:spPr>
        <a:xfrm>
          <a:off x="644299" y="807377"/>
          <a:ext cx="1032102" cy="592798"/>
        </a:xfrm>
        <a:prstGeom prst="rect">
          <a:avLst/>
        </a:prstGeom>
      </xdr:spPr>
    </xdr:pic>
    <xdr:clientData/>
  </xdr:twoCellAnchor>
  <xdr:twoCellAnchor editAs="oneCell">
    <xdr:from>
      <xdr:col>8</xdr:col>
      <xdr:colOff>495300</xdr:colOff>
      <xdr:row>4</xdr:row>
      <xdr:rowOff>28575</xdr:rowOff>
    </xdr:from>
    <xdr:to>
      <xdr:col>8</xdr:col>
      <xdr:colOff>1676400</xdr:colOff>
      <xdr:row>4</xdr:row>
      <xdr:rowOff>647700</xdr:rowOff>
    </xdr:to>
    <xdr:pic>
      <xdr:nvPicPr>
        <xdr:cNvPr id="3" name="Imagem 2" descr="P&amp;D_.jpg"/>
        <xdr:cNvPicPr>
          <a:picLocks noChangeAspect="1"/>
        </xdr:cNvPicPr>
      </xdr:nvPicPr>
      <xdr:blipFill>
        <a:blip xmlns:r="http://schemas.openxmlformats.org/officeDocument/2006/relationships" r:embed="rId2" cstate="print"/>
        <a:stretch>
          <a:fillRect/>
        </a:stretch>
      </xdr:blipFill>
      <xdr:spPr>
        <a:xfrm>
          <a:off x="9677400" y="800100"/>
          <a:ext cx="1181100" cy="619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38101</xdr:colOff>
      <xdr:row>1</xdr:row>
      <xdr:rowOff>28575</xdr:rowOff>
    </xdr:from>
    <xdr:to>
      <xdr:col>2</xdr:col>
      <xdr:colOff>1219201</xdr:colOff>
      <xdr:row>4</xdr:row>
      <xdr:rowOff>419536</xdr:rowOff>
    </xdr:to>
    <xdr:pic>
      <xdr:nvPicPr>
        <xdr:cNvPr id="4" name="Imagem 3" descr="ESBR (2).jpg"/>
        <xdr:cNvPicPr>
          <a:picLocks noChangeAspect="1"/>
        </xdr:cNvPicPr>
      </xdr:nvPicPr>
      <xdr:blipFill>
        <a:blip xmlns:r="http://schemas.openxmlformats.org/officeDocument/2006/relationships" r:embed="rId1" cstate="print"/>
        <a:stretch>
          <a:fillRect/>
        </a:stretch>
      </xdr:blipFill>
      <xdr:spPr>
        <a:xfrm>
          <a:off x="466726" y="200025"/>
          <a:ext cx="1181100" cy="667186"/>
        </a:xfrm>
        <a:prstGeom prst="rect">
          <a:avLst/>
        </a:prstGeom>
      </xdr:spPr>
    </xdr:pic>
    <xdr:clientData/>
  </xdr:twoCellAnchor>
  <xdr:twoCellAnchor editAs="oneCell">
    <xdr:from>
      <xdr:col>11</xdr:col>
      <xdr:colOff>2609850</xdr:colOff>
      <xdr:row>1</xdr:row>
      <xdr:rowOff>57150</xdr:rowOff>
    </xdr:from>
    <xdr:to>
      <xdr:col>12</xdr:col>
      <xdr:colOff>638175</xdr:colOff>
      <xdr:row>4</xdr:row>
      <xdr:rowOff>400050</xdr:rowOff>
    </xdr:to>
    <xdr:pic>
      <xdr:nvPicPr>
        <xdr:cNvPr id="5" name="Imagem 4" descr="P&amp;D_.jpg"/>
        <xdr:cNvPicPr>
          <a:picLocks noChangeAspect="1"/>
        </xdr:cNvPicPr>
      </xdr:nvPicPr>
      <xdr:blipFill>
        <a:blip xmlns:r="http://schemas.openxmlformats.org/officeDocument/2006/relationships" r:embed="rId2" cstate="print"/>
        <a:stretch>
          <a:fillRect/>
        </a:stretch>
      </xdr:blipFill>
      <xdr:spPr>
        <a:xfrm>
          <a:off x="10953750" y="228600"/>
          <a:ext cx="1181100" cy="619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34697</xdr:colOff>
      <xdr:row>1</xdr:row>
      <xdr:rowOff>35852</xdr:rowOff>
    </xdr:from>
    <xdr:to>
      <xdr:col>1</xdr:col>
      <xdr:colOff>962024</xdr:colOff>
      <xdr:row>1</xdr:row>
      <xdr:rowOff>628650</xdr:rowOff>
    </xdr:to>
    <xdr:pic>
      <xdr:nvPicPr>
        <xdr:cNvPr id="2" name="Imagem 1" descr="ESBR.png"/>
        <xdr:cNvPicPr>
          <a:picLocks noChangeAspect="1"/>
        </xdr:cNvPicPr>
      </xdr:nvPicPr>
      <xdr:blipFill>
        <a:blip xmlns:r="http://schemas.openxmlformats.org/officeDocument/2006/relationships" r:embed="rId1" cstate="print"/>
        <a:stretch>
          <a:fillRect/>
        </a:stretch>
      </xdr:blipFill>
      <xdr:spPr>
        <a:xfrm>
          <a:off x="225197" y="235877"/>
          <a:ext cx="927327" cy="592798"/>
        </a:xfrm>
        <a:prstGeom prst="rect">
          <a:avLst/>
        </a:prstGeom>
      </xdr:spPr>
    </xdr:pic>
    <xdr:clientData/>
  </xdr:twoCellAnchor>
  <xdr:twoCellAnchor editAs="oneCell">
    <xdr:from>
      <xdr:col>7</xdr:col>
      <xdr:colOff>514350</xdr:colOff>
      <xdr:row>1</xdr:row>
      <xdr:rowOff>19050</xdr:rowOff>
    </xdr:from>
    <xdr:to>
      <xdr:col>7</xdr:col>
      <xdr:colOff>1695450</xdr:colOff>
      <xdr:row>1</xdr:row>
      <xdr:rowOff>638175</xdr:rowOff>
    </xdr:to>
    <xdr:pic>
      <xdr:nvPicPr>
        <xdr:cNvPr id="3" name="Imagem 2" descr="P&amp;D_.jpg"/>
        <xdr:cNvPicPr>
          <a:picLocks noChangeAspect="1"/>
        </xdr:cNvPicPr>
      </xdr:nvPicPr>
      <xdr:blipFill>
        <a:blip xmlns:r="http://schemas.openxmlformats.org/officeDocument/2006/relationships" r:embed="rId2" cstate="print"/>
        <a:stretch>
          <a:fillRect/>
        </a:stretch>
      </xdr:blipFill>
      <xdr:spPr>
        <a:xfrm>
          <a:off x="10991850" y="219075"/>
          <a:ext cx="1181100" cy="619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34697</xdr:colOff>
      <xdr:row>1</xdr:row>
      <xdr:rowOff>35852</xdr:rowOff>
    </xdr:from>
    <xdr:to>
      <xdr:col>1</xdr:col>
      <xdr:colOff>962024</xdr:colOff>
      <xdr:row>1</xdr:row>
      <xdr:rowOff>628650</xdr:rowOff>
    </xdr:to>
    <xdr:pic>
      <xdr:nvPicPr>
        <xdr:cNvPr id="2" name="Imagem 1" descr="ESBR.png"/>
        <xdr:cNvPicPr>
          <a:picLocks noChangeAspect="1"/>
        </xdr:cNvPicPr>
      </xdr:nvPicPr>
      <xdr:blipFill>
        <a:blip xmlns:r="http://schemas.openxmlformats.org/officeDocument/2006/relationships" r:embed="rId1" cstate="print"/>
        <a:stretch>
          <a:fillRect/>
        </a:stretch>
      </xdr:blipFill>
      <xdr:spPr>
        <a:xfrm>
          <a:off x="225197" y="235877"/>
          <a:ext cx="927327" cy="592798"/>
        </a:xfrm>
        <a:prstGeom prst="rect">
          <a:avLst/>
        </a:prstGeom>
      </xdr:spPr>
    </xdr:pic>
    <xdr:clientData/>
  </xdr:twoCellAnchor>
  <xdr:twoCellAnchor editAs="oneCell">
    <xdr:from>
      <xdr:col>7</xdr:col>
      <xdr:colOff>514350</xdr:colOff>
      <xdr:row>1</xdr:row>
      <xdr:rowOff>19050</xdr:rowOff>
    </xdr:from>
    <xdr:to>
      <xdr:col>7</xdr:col>
      <xdr:colOff>1695450</xdr:colOff>
      <xdr:row>1</xdr:row>
      <xdr:rowOff>638175</xdr:rowOff>
    </xdr:to>
    <xdr:pic>
      <xdr:nvPicPr>
        <xdr:cNvPr id="3" name="Imagem 2" descr="P&amp;D_.jpg"/>
        <xdr:cNvPicPr>
          <a:picLocks noChangeAspect="1"/>
        </xdr:cNvPicPr>
      </xdr:nvPicPr>
      <xdr:blipFill>
        <a:blip xmlns:r="http://schemas.openxmlformats.org/officeDocument/2006/relationships" r:embed="rId2" cstate="print"/>
        <a:stretch>
          <a:fillRect/>
        </a:stretch>
      </xdr:blipFill>
      <xdr:spPr>
        <a:xfrm>
          <a:off x="10991850" y="219075"/>
          <a:ext cx="1181100" cy="6191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34698</xdr:colOff>
      <xdr:row>1</xdr:row>
      <xdr:rowOff>35852</xdr:rowOff>
    </xdr:from>
    <xdr:to>
      <xdr:col>1</xdr:col>
      <xdr:colOff>1047750</xdr:colOff>
      <xdr:row>1</xdr:row>
      <xdr:rowOff>628650</xdr:rowOff>
    </xdr:to>
    <xdr:pic>
      <xdr:nvPicPr>
        <xdr:cNvPr id="2" name="Imagem 1" descr="ESBR.png"/>
        <xdr:cNvPicPr>
          <a:picLocks noChangeAspect="1"/>
        </xdr:cNvPicPr>
      </xdr:nvPicPr>
      <xdr:blipFill>
        <a:blip xmlns:r="http://schemas.openxmlformats.org/officeDocument/2006/relationships" r:embed="rId1" cstate="print"/>
        <a:stretch>
          <a:fillRect/>
        </a:stretch>
      </xdr:blipFill>
      <xdr:spPr>
        <a:xfrm>
          <a:off x="644298" y="235877"/>
          <a:ext cx="1013052" cy="592798"/>
        </a:xfrm>
        <a:prstGeom prst="rect">
          <a:avLst/>
        </a:prstGeom>
      </xdr:spPr>
    </xdr:pic>
    <xdr:clientData/>
  </xdr:twoCellAnchor>
  <xdr:twoCellAnchor editAs="oneCell">
    <xdr:from>
      <xdr:col>7</xdr:col>
      <xdr:colOff>504825</xdr:colOff>
      <xdr:row>1</xdr:row>
      <xdr:rowOff>28575</xdr:rowOff>
    </xdr:from>
    <xdr:to>
      <xdr:col>7</xdr:col>
      <xdr:colOff>1685925</xdr:colOff>
      <xdr:row>1</xdr:row>
      <xdr:rowOff>647700</xdr:rowOff>
    </xdr:to>
    <xdr:pic>
      <xdr:nvPicPr>
        <xdr:cNvPr id="3" name="Imagem 2" descr="P&amp;D_.jpg"/>
        <xdr:cNvPicPr>
          <a:picLocks noChangeAspect="1"/>
        </xdr:cNvPicPr>
      </xdr:nvPicPr>
      <xdr:blipFill>
        <a:blip xmlns:r="http://schemas.openxmlformats.org/officeDocument/2006/relationships" r:embed="rId2" cstate="print"/>
        <a:stretch>
          <a:fillRect/>
        </a:stretch>
      </xdr:blipFill>
      <xdr:spPr>
        <a:xfrm>
          <a:off x="9686925" y="228600"/>
          <a:ext cx="1181100" cy="6191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34697</xdr:colOff>
      <xdr:row>1</xdr:row>
      <xdr:rowOff>35852</xdr:rowOff>
    </xdr:from>
    <xdr:to>
      <xdr:col>1</xdr:col>
      <xdr:colOff>962024</xdr:colOff>
      <xdr:row>1</xdr:row>
      <xdr:rowOff>628650</xdr:rowOff>
    </xdr:to>
    <xdr:pic>
      <xdr:nvPicPr>
        <xdr:cNvPr id="2" name="Imagem 1" descr="ESBR.png"/>
        <xdr:cNvPicPr>
          <a:picLocks noChangeAspect="1"/>
        </xdr:cNvPicPr>
      </xdr:nvPicPr>
      <xdr:blipFill>
        <a:blip xmlns:r="http://schemas.openxmlformats.org/officeDocument/2006/relationships" r:embed="rId1" cstate="print"/>
        <a:stretch>
          <a:fillRect/>
        </a:stretch>
      </xdr:blipFill>
      <xdr:spPr>
        <a:xfrm>
          <a:off x="644297" y="807377"/>
          <a:ext cx="927327" cy="592798"/>
        </a:xfrm>
        <a:prstGeom prst="rect">
          <a:avLst/>
        </a:prstGeom>
      </xdr:spPr>
    </xdr:pic>
    <xdr:clientData/>
  </xdr:twoCellAnchor>
  <xdr:twoCellAnchor editAs="oneCell">
    <xdr:from>
      <xdr:col>7</xdr:col>
      <xdr:colOff>514350</xdr:colOff>
      <xdr:row>1</xdr:row>
      <xdr:rowOff>19050</xdr:rowOff>
    </xdr:from>
    <xdr:to>
      <xdr:col>7</xdr:col>
      <xdr:colOff>1695450</xdr:colOff>
      <xdr:row>1</xdr:row>
      <xdr:rowOff>638175</xdr:rowOff>
    </xdr:to>
    <xdr:pic>
      <xdr:nvPicPr>
        <xdr:cNvPr id="3" name="Imagem 2" descr="P&amp;D_.jpg"/>
        <xdr:cNvPicPr>
          <a:picLocks noChangeAspect="1"/>
        </xdr:cNvPicPr>
      </xdr:nvPicPr>
      <xdr:blipFill>
        <a:blip xmlns:r="http://schemas.openxmlformats.org/officeDocument/2006/relationships" r:embed="rId2" cstate="print"/>
        <a:stretch>
          <a:fillRect/>
        </a:stretch>
      </xdr:blipFill>
      <xdr:spPr>
        <a:xfrm>
          <a:off x="9696450" y="219075"/>
          <a:ext cx="1181100" cy="6191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34696</xdr:colOff>
      <xdr:row>1</xdr:row>
      <xdr:rowOff>35852</xdr:rowOff>
    </xdr:from>
    <xdr:to>
      <xdr:col>2</xdr:col>
      <xdr:colOff>219074</xdr:colOff>
      <xdr:row>1</xdr:row>
      <xdr:rowOff>628650</xdr:rowOff>
    </xdr:to>
    <xdr:pic>
      <xdr:nvPicPr>
        <xdr:cNvPr id="2" name="Imagem 1" descr="ESBR.png"/>
        <xdr:cNvPicPr>
          <a:picLocks noChangeAspect="1"/>
        </xdr:cNvPicPr>
      </xdr:nvPicPr>
      <xdr:blipFill>
        <a:blip xmlns:r="http://schemas.openxmlformats.org/officeDocument/2006/relationships" r:embed="rId1" cstate="print"/>
        <a:stretch>
          <a:fillRect/>
        </a:stretch>
      </xdr:blipFill>
      <xdr:spPr>
        <a:xfrm>
          <a:off x="644296" y="807377"/>
          <a:ext cx="879703" cy="592798"/>
        </a:xfrm>
        <a:prstGeom prst="rect">
          <a:avLst/>
        </a:prstGeom>
      </xdr:spPr>
    </xdr:pic>
    <xdr:clientData/>
  </xdr:twoCellAnchor>
  <xdr:twoCellAnchor editAs="oneCell">
    <xdr:from>
      <xdr:col>7</xdr:col>
      <xdr:colOff>523875</xdr:colOff>
      <xdr:row>1</xdr:row>
      <xdr:rowOff>9525</xdr:rowOff>
    </xdr:from>
    <xdr:to>
      <xdr:col>7</xdr:col>
      <xdr:colOff>1704975</xdr:colOff>
      <xdr:row>1</xdr:row>
      <xdr:rowOff>628650</xdr:rowOff>
    </xdr:to>
    <xdr:pic>
      <xdr:nvPicPr>
        <xdr:cNvPr id="3" name="Imagem 2" descr="P&amp;D_.jpg"/>
        <xdr:cNvPicPr>
          <a:picLocks noChangeAspect="1"/>
        </xdr:cNvPicPr>
      </xdr:nvPicPr>
      <xdr:blipFill>
        <a:blip xmlns:r="http://schemas.openxmlformats.org/officeDocument/2006/relationships" r:embed="rId2" cstate="print"/>
        <a:stretch>
          <a:fillRect/>
        </a:stretch>
      </xdr:blipFill>
      <xdr:spPr>
        <a:xfrm>
          <a:off x="9705975" y="209550"/>
          <a:ext cx="1181100" cy="619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rnlsvr02\CORP_FILES\Documents%20and%20Settings\consultor\Configura&#231;&#245;es%20locais\Temporary%20Internet%20Files\Content.IE5\HPF13N6R\Matriz_Angl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al"/>
      <sheetName val="Geral-Genrencia"/>
      <sheetName val="Pacote-Respons"/>
      <sheetName val="Pacote-EG"/>
      <sheetName val="Pacote-EG-CC"/>
      <sheetName val="Indicador"/>
      <sheetName val="Grafico-Finan"/>
      <sheetName val="Grafico-Indicador"/>
      <sheetName val="Pareto-EG"/>
      <sheetName val="Pareto-CC"/>
      <sheetName val="Orçamento"/>
    </sheetNames>
    <sheetDataSet>
      <sheetData sheetId="0"/>
      <sheetData sheetId="1"/>
      <sheetData sheetId="2"/>
      <sheetData sheetId="3">
        <row r="17">
          <cell r="CO17">
            <v>22</v>
          </cell>
        </row>
        <row r="20">
          <cell r="F20">
            <v>646244.42000000004</v>
          </cell>
          <cell r="CN20" t="str">
            <v>Assistência Médica</v>
          </cell>
          <cell r="CO20">
            <v>4.1117707373064336</v>
          </cell>
        </row>
        <row r="21">
          <cell r="F21">
            <v>188625.4</v>
          </cell>
        </row>
        <row r="22">
          <cell r="F22">
            <v>26704.5</v>
          </cell>
        </row>
        <row r="23">
          <cell r="F23">
            <v>91640.45</v>
          </cell>
        </row>
        <row r="24">
          <cell r="F24">
            <v>23192.44</v>
          </cell>
        </row>
        <row r="25">
          <cell r="F25">
            <v>9711.1</v>
          </cell>
        </row>
        <row r="26">
          <cell r="F26">
            <v>79850.83</v>
          </cell>
        </row>
        <row r="27">
          <cell r="F27">
            <v>0</v>
          </cell>
        </row>
        <row r="28">
          <cell r="F28">
            <v>1065969.1399999999</v>
          </cell>
        </row>
        <row r="29">
          <cell r="F29">
            <v>293491.8</v>
          </cell>
        </row>
        <row r="30">
          <cell r="F30">
            <v>91823.8</v>
          </cell>
        </row>
        <row r="31">
          <cell r="F31">
            <v>48266.89</v>
          </cell>
        </row>
        <row r="32">
          <cell r="F32">
            <v>3806.05</v>
          </cell>
        </row>
        <row r="33">
          <cell r="F33">
            <v>11717.57</v>
          </cell>
        </row>
        <row r="34">
          <cell r="F34">
            <v>0</v>
          </cell>
        </row>
        <row r="35">
          <cell r="F35">
            <v>766854.46</v>
          </cell>
        </row>
        <row r="36">
          <cell r="F36">
            <v>0</v>
          </cell>
        </row>
        <row r="37">
          <cell r="F37">
            <v>1215960.57</v>
          </cell>
        </row>
        <row r="38">
          <cell r="F38">
            <v>63474.239999999998</v>
          </cell>
        </row>
        <row r="39">
          <cell r="F39">
            <v>0</v>
          </cell>
        </row>
        <row r="40">
          <cell r="F40">
            <v>23106.55</v>
          </cell>
        </row>
        <row r="41">
          <cell r="F41">
            <v>29841.98</v>
          </cell>
        </row>
        <row r="42">
          <cell r="F42">
            <v>116422.77</v>
          </cell>
        </row>
        <row r="43">
          <cell r="F43">
            <v>281501.43</v>
          </cell>
        </row>
        <row r="44">
          <cell r="F44">
            <v>104443.7</v>
          </cell>
        </row>
        <row r="45">
          <cell r="F45">
            <v>0</v>
          </cell>
        </row>
        <row r="46">
          <cell r="F46">
            <v>7133.57</v>
          </cell>
        </row>
        <row r="47">
          <cell r="F47">
            <v>112602.25</v>
          </cell>
        </row>
        <row r="48">
          <cell r="F48">
            <v>256055.61</v>
          </cell>
        </row>
        <row r="49">
          <cell r="F49">
            <v>-9995.24</v>
          </cell>
        </row>
        <row r="50">
          <cell r="F50">
            <v>352908.51</v>
          </cell>
        </row>
        <row r="51">
          <cell r="F51">
            <v>1104649.83</v>
          </cell>
        </row>
        <row r="52">
          <cell r="F52">
            <v>129593.12</v>
          </cell>
        </row>
        <row r="53">
          <cell r="F53">
            <v>317076.01</v>
          </cell>
        </row>
        <row r="54">
          <cell r="F54">
            <v>46906.64</v>
          </cell>
        </row>
        <row r="55">
          <cell r="F55">
            <v>102512.95</v>
          </cell>
        </row>
        <row r="56">
          <cell r="F56">
            <v>74623.600000000006</v>
          </cell>
        </row>
        <row r="57">
          <cell r="F57">
            <v>42802.95</v>
          </cell>
        </row>
        <row r="58">
          <cell r="F58">
            <v>1216.5</v>
          </cell>
        </row>
        <row r="59">
          <cell r="F59">
            <v>11532.93</v>
          </cell>
        </row>
        <row r="60">
          <cell r="F60">
            <v>4319.07</v>
          </cell>
        </row>
        <row r="61">
          <cell r="F61">
            <v>0</v>
          </cell>
        </row>
        <row r="62">
          <cell r="F62">
            <v>19223.32</v>
          </cell>
        </row>
        <row r="63">
          <cell r="F63">
            <v>992.66000000000076</v>
          </cell>
        </row>
        <row r="64">
          <cell r="F64">
            <v>16541.39</v>
          </cell>
        </row>
        <row r="65">
          <cell r="F65">
            <v>227530.57</v>
          </cell>
        </row>
        <row r="66">
          <cell r="F66">
            <v>236364.3</v>
          </cell>
        </row>
        <row r="67">
          <cell r="F67">
            <v>1231236.01</v>
          </cell>
        </row>
        <row r="68">
          <cell r="F68">
            <v>44263.62</v>
          </cell>
        </row>
        <row r="69">
          <cell r="F69">
            <v>210606.23</v>
          </cell>
        </row>
        <row r="70">
          <cell r="F70">
            <v>151511.89000000001</v>
          </cell>
        </row>
        <row r="71">
          <cell r="F71">
            <v>0</v>
          </cell>
        </row>
        <row r="72">
          <cell r="F72">
            <v>5605.63</v>
          </cell>
        </row>
        <row r="73">
          <cell r="F73">
            <v>325262.21000000002</v>
          </cell>
        </row>
        <row r="74">
          <cell r="F74">
            <v>186933.84</v>
          </cell>
        </row>
        <row r="75">
          <cell r="F75">
            <v>725192.51</v>
          </cell>
        </row>
        <row r="76">
          <cell r="F76">
            <v>1649375.93</v>
          </cell>
        </row>
        <row r="77">
          <cell r="F77">
            <v>32265.200000000001</v>
          </cell>
        </row>
        <row r="78">
          <cell r="F78">
            <v>233441.79</v>
          </cell>
        </row>
        <row r="79">
          <cell r="F79">
            <v>-44505.2</v>
          </cell>
        </row>
        <row r="80">
          <cell r="F80">
            <v>82782.45</v>
          </cell>
        </row>
        <row r="81">
          <cell r="F81">
            <v>266905.61</v>
          </cell>
        </row>
        <row r="82">
          <cell r="F82">
            <v>47279.72</v>
          </cell>
        </row>
        <row r="83">
          <cell r="F83">
            <v>618169.56999999995</v>
          </cell>
        </row>
        <row r="84">
          <cell r="F84">
            <v>15002.35</v>
          </cell>
        </row>
        <row r="85">
          <cell r="F85">
            <v>0</v>
          </cell>
        </row>
        <row r="86">
          <cell r="F86">
            <v>0</v>
          </cell>
        </row>
        <row r="87">
          <cell r="F87">
            <v>0</v>
          </cell>
        </row>
        <row r="88">
          <cell r="F88">
            <v>0</v>
          </cell>
        </row>
        <row r="89">
          <cell r="F89">
            <v>38467.589999999997</v>
          </cell>
        </row>
        <row r="90">
          <cell r="F90">
            <v>0</v>
          </cell>
        </row>
        <row r="91">
          <cell r="F91">
            <v>211149.07</v>
          </cell>
        </row>
        <row r="92">
          <cell r="F92">
            <v>25235.34</v>
          </cell>
        </row>
        <row r="93">
          <cell r="F93">
            <v>7985.39</v>
          </cell>
        </row>
        <row r="94">
          <cell r="F94">
            <v>229678.43</v>
          </cell>
        </row>
        <row r="95">
          <cell r="F95">
            <v>484278.37</v>
          </cell>
        </row>
        <row r="96">
          <cell r="F96">
            <v>1011796.54</v>
          </cell>
        </row>
        <row r="97">
          <cell r="F97">
            <v>125879.5</v>
          </cell>
        </row>
        <row r="98">
          <cell r="F98">
            <v>486865.71</v>
          </cell>
        </row>
        <row r="99">
          <cell r="F99">
            <v>455486.07</v>
          </cell>
        </row>
        <row r="100">
          <cell r="F100">
            <v>183239.62</v>
          </cell>
        </row>
        <row r="101">
          <cell r="F101">
            <v>19390.099999999999</v>
          </cell>
        </row>
        <row r="102">
          <cell r="F102">
            <v>11610.79</v>
          </cell>
        </row>
        <row r="103">
          <cell r="F103">
            <v>217940.81</v>
          </cell>
        </row>
        <row r="104">
          <cell r="F104">
            <v>1909.93</v>
          </cell>
        </row>
        <row r="105">
          <cell r="F105">
            <v>135484.71</v>
          </cell>
        </row>
        <row r="106">
          <cell r="F106">
            <v>1535247.52</v>
          </cell>
        </row>
        <row r="107">
          <cell r="F107">
            <v>3173054.76</v>
          </cell>
        </row>
        <row r="108">
          <cell r="F108">
            <v>3694.22</v>
          </cell>
        </row>
        <row r="109">
          <cell r="F109">
            <v>34428.28</v>
          </cell>
        </row>
        <row r="110">
          <cell r="F110">
            <v>407450.05</v>
          </cell>
        </row>
        <row r="111">
          <cell r="F111">
            <v>863256.91</v>
          </cell>
        </row>
        <row r="112">
          <cell r="F112">
            <v>1308829.46</v>
          </cell>
        </row>
        <row r="113">
          <cell r="F113">
            <v>12495464.580000002</v>
          </cell>
        </row>
      </sheetData>
      <sheetData sheetId="4">
        <row r="19">
          <cell r="CC19">
            <v>78</v>
          </cell>
        </row>
        <row r="22">
          <cell r="BZ22">
            <v>332361.43860345101</v>
          </cell>
          <cell r="CB22" t="str">
            <v>Desenvolvimento - Perfuração Jumbo</v>
          </cell>
          <cell r="CC22">
            <v>0.18673370988000554</v>
          </cell>
        </row>
      </sheetData>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3.xml"/><Relationship Id="rId1" Type="http://schemas.openxmlformats.org/officeDocument/2006/relationships/printerSettings" Target="../printerSettings/printerSettings12.bin"/><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ST\ST\ST-%20CIR%20NOTA%2001.pdf" TargetMode="External"/><Relationship Id="rId7" Type="http://schemas.openxmlformats.org/officeDocument/2006/relationships/hyperlink" Target="ST\ST\ST-%20RCTEC%20NOTA%2001.pdf" TargetMode="External"/><Relationship Id="rId2" Type="http://schemas.openxmlformats.org/officeDocument/2006/relationships/hyperlink" Target="ST\ST\ST-%20CIR%20NOTA%2001.pdf" TargetMode="External"/><Relationship Id="rId1" Type="http://schemas.openxmlformats.org/officeDocument/2006/relationships/hyperlink" Target="ST\ST\ST-%20CIR%20NOTA%2001.pdf" TargetMode="External"/><Relationship Id="rId6" Type="http://schemas.openxmlformats.org/officeDocument/2006/relationships/hyperlink" Target="ST\ST\ST-%20CIR%20NOTA%2002.pdf" TargetMode="External"/><Relationship Id="rId11" Type="http://schemas.openxmlformats.org/officeDocument/2006/relationships/comments" Target="../comments3.xml"/><Relationship Id="rId5" Type="http://schemas.openxmlformats.org/officeDocument/2006/relationships/hyperlink" Target="ST\ST\ST-%20CIR%20NOTA%2002.pdf" TargetMode="External"/><Relationship Id="rId10" Type="http://schemas.openxmlformats.org/officeDocument/2006/relationships/vmlDrawing" Target="../drawings/vmlDrawing3.vml"/><Relationship Id="rId4" Type="http://schemas.openxmlformats.org/officeDocument/2006/relationships/hyperlink" Target="ST\ST\ST-%20CIR%20NOTA%2002.pdf" TargetMode="External"/><Relationship Id="rId9"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hyperlink" Target="MC\MC\ELETRONICA%20SIMAO.pdf" TargetMode="External"/><Relationship Id="rId7" Type="http://schemas.openxmlformats.org/officeDocument/2006/relationships/printerSettings" Target="../printerSettings/printerSettings6.bin"/><Relationship Id="rId2" Type="http://schemas.openxmlformats.org/officeDocument/2006/relationships/hyperlink" Target="MC\MC\RA%20RA%20SOM%20E%20ACESSORIA%20LTDA.pdf" TargetMode="External"/><Relationship Id="rId1" Type="http://schemas.openxmlformats.org/officeDocument/2006/relationships/hyperlink" Target="MC\MC\ILHAS%20BATERIAS.pdf" TargetMode="External"/><Relationship Id="rId6" Type="http://schemas.openxmlformats.org/officeDocument/2006/relationships/hyperlink" Target="MC\MC\ITALIAN%20COM.%20EQUIPAMENTOS.pdf" TargetMode="External"/><Relationship Id="rId5" Type="http://schemas.openxmlformats.org/officeDocument/2006/relationships/hyperlink" Target="MC\MC\MERCADO%20DA%20BORRACHA.pdf" TargetMode="External"/><Relationship Id="rId4" Type="http://schemas.openxmlformats.org/officeDocument/2006/relationships/hyperlink" Target="MC\MC\TMP%202003%20COM.%20ELETRO%20ELETRON.%20LTDA.pdf" TargetMode="Externa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7.xml"/><Relationship Id="rId3" Type="http://schemas.openxmlformats.org/officeDocument/2006/relationships/hyperlink" Target="MP\MP\MP-%20PEPPERL%20+%20FUCHS.pdf" TargetMode="External"/><Relationship Id="rId7" Type="http://schemas.openxmlformats.org/officeDocument/2006/relationships/printerSettings" Target="../printerSettings/printerSettings7.bin"/><Relationship Id="rId2" Type="http://schemas.openxmlformats.org/officeDocument/2006/relationships/hyperlink" Target="MP\MP\MP-%20MAGAZINE%20LUIZA.pdf" TargetMode="External"/><Relationship Id="rId1" Type="http://schemas.openxmlformats.org/officeDocument/2006/relationships/hyperlink" Target="MP\MP\MP-%20NOTA%20IFM%2092766.pdf" TargetMode="External"/><Relationship Id="rId6" Type="http://schemas.openxmlformats.org/officeDocument/2006/relationships/hyperlink" Target="MP\MP\MP-%20VELKI.pdf" TargetMode="External"/><Relationship Id="rId5" Type="http://schemas.openxmlformats.org/officeDocument/2006/relationships/hyperlink" Target="MP\MP\MP-%20IFM%2001.pdf" TargetMode="External"/><Relationship Id="rId10" Type="http://schemas.openxmlformats.org/officeDocument/2006/relationships/comments" Target="../comments4.xml"/><Relationship Id="rId4" Type="http://schemas.openxmlformats.org/officeDocument/2006/relationships/hyperlink" Target="MP\MP\MP-%20DELL.pdf" TargetMode="External"/><Relationship Id="rId9"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VD\VD\VD-%20DI&#193;RIA%20GABRIEL%20ALCANTARA%20COSTA%20SILVA.pdf" TargetMode="External"/><Relationship Id="rId7" Type="http://schemas.openxmlformats.org/officeDocument/2006/relationships/hyperlink" Target="VD\VD\VD-%20DI&#193;RIA%20JULIA%20RAMOS%20CAMPANA.pdf" TargetMode="External"/><Relationship Id="rId2" Type="http://schemas.openxmlformats.org/officeDocument/2006/relationships/hyperlink" Target="VD\VD\VD-%20ALUGUEL%20DOS%20CARROS.pdf" TargetMode="External"/><Relationship Id="rId1" Type="http://schemas.openxmlformats.org/officeDocument/2006/relationships/hyperlink" Target="VD\VD\VD-%20PASSAGENS.pdf" TargetMode="External"/><Relationship Id="rId6" Type="http://schemas.openxmlformats.org/officeDocument/2006/relationships/hyperlink" Target="VD\VD\VD-%20DI&#193;RIA%20ALANA%20MONTEIRO%20LIMA.pdf" TargetMode="External"/><Relationship Id="rId11" Type="http://schemas.openxmlformats.org/officeDocument/2006/relationships/comments" Target="../comments5.xml"/><Relationship Id="rId5" Type="http://schemas.openxmlformats.org/officeDocument/2006/relationships/hyperlink" Target="VD\VD\VD-%20DI&#193;RIA%20RENAN%20SALLES%20DE%20FREITAS.pdf" TargetMode="External"/><Relationship Id="rId10" Type="http://schemas.openxmlformats.org/officeDocument/2006/relationships/vmlDrawing" Target="../drawings/vmlDrawing5.vml"/><Relationship Id="rId4" Type="http://schemas.openxmlformats.org/officeDocument/2006/relationships/hyperlink" Target="VD\VD\VD-%20DI&#193;RIA%20EDUARDO%20ELAEL%20DE%20MELO%20SOARES.pdf" TargetMode="External"/><Relationship Id="rId9"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8" Type="http://schemas.openxmlformats.org/officeDocument/2006/relationships/vmlDrawing" Target="../drawings/vmlDrawing6.vml"/><Relationship Id="rId3" Type="http://schemas.openxmlformats.org/officeDocument/2006/relationships/hyperlink" Target="OU\OU\OU-%20SEGURO%20DE%20VIDA\OU-%20SEGURO%20DE%20VIDA.pdf" TargetMode="External"/><Relationship Id="rId7" Type="http://schemas.openxmlformats.org/officeDocument/2006/relationships/drawing" Target="../drawings/drawing9.xml"/><Relationship Id="rId2" Type="http://schemas.openxmlformats.org/officeDocument/2006/relationships/hyperlink" Target="OU\OU\OU-%20MEGA%20RESOLU&#199;&#195;O.pdf" TargetMode="External"/><Relationship Id="rId1" Type="http://schemas.openxmlformats.org/officeDocument/2006/relationships/hyperlink" Target="OU\OU\OU-%20GAR&#199;AS%20RARAS.pdf" TargetMode="External"/><Relationship Id="rId6" Type="http://schemas.openxmlformats.org/officeDocument/2006/relationships/printerSettings" Target="../printerSettings/printerSettings9.bin"/><Relationship Id="rId5" Type="http://schemas.openxmlformats.org/officeDocument/2006/relationships/hyperlink" Target="OU\OU\OU-%20SEGURO%20DE%20VIDA\OU-%20SEGURO%20DE%20VIDA%20M&#202;S%2008-2014.pdf" TargetMode="External"/><Relationship Id="rId4" Type="http://schemas.openxmlformats.org/officeDocument/2006/relationships/hyperlink" Target="OU\OU\OU-%20DESPACHOS%20E%20TRANSPORTES%20DMS%20LTDA.pdf" TargetMode="External"/><Relationship Id="rId9"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view="pageBreakPreview" topLeftCell="A2" zoomScale="87" zoomScaleNormal="90" zoomScaleSheetLayoutView="87" workbookViewId="0">
      <selection activeCell="L10" sqref="L10"/>
    </sheetView>
  </sheetViews>
  <sheetFormatPr defaultRowHeight="15" x14ac:dyDescent="0.25"/>
  <cols>
    <col min="1" max="1" width="1.28515625" customWidth="1"/>
    <col min="3" max="3" width="45.85546875" customWidth="1"/>
    <col min="6" max="6" width="40.7109375" customWidth="1"/>
  </cols>
  <sheetData>
    <row r="1" spans="1:7" ht="3.75" customHeight="1" thickBot="1" x14ac:dyDescent="0.3"/>
    <row r="2" spans="1:7" ht="51.95" customHeight="1" x14ac:dyDescent="0.25">
      <c r="A2" s="2"/>
      <c r="B2" s="11"/>
      <c r="C2" s="405" t="s">
        <v>167</v>
      </c>
      <c r="D2" s="406"/>
      <c r="E2" s="406"/>
      <c r="F2" s="406"/>
      <c r="G2" s="12"/>
    </row>
    <row r="3" spans="1:7" ht="27.95" customHeight="1" x14ac:dyDescent="0.25">
      <c r="B3" s="13"/>
      <c r="C3" s="14"/>
      <c r="D3" s="14"/>
      <c r="E3" s="14"/>
      <c r="F3" s="14"/>
      <c r="G3" s="15"/>
    </row>
    <row r="4" spans="1:7" ht="35.1" customHeight="1" x14ac:dyDescent="0.25">
      <c r="B4" s="13"/>
      <c r="C4" s="22" t="s">
        <v>31</v>
      </c>
      <c r="D4" s="16"/>
      <c r="E4" s="16"/>
      <c r="F4" s="21" t="s">
        <v>38</v>
      </c>
      <c r="G4" s="15"/>
    </row>
    <row r="5" spans="1:7" ht="35.1" customHeight="1" x14ac:dyDescent="0.25">
      <c r="B5" s="13"/>
      <c r="C5" s="16"/>
      <c r="D5" s="16"/>
      <c r="E5" s="16"/>
      <c r="F5" s="16"/>
      <c r="G5" s="15"/>
    </row>
    <row r="6" spans="1:7" ht="35.1" customHeight="1" x14ac:dyDescent="0.25">
      <c r="B6" s="13"/>
      <c r="C6" s="110" t="s">
        <v>34</v>
      </c>
      <c r="D6" s="16"/>
      <c r="E6" s="16"/>
      <c r="F6" s="200" t="s">
        <v>166</v>
      </c>
      <c r="G6" s="15"/>
    </row>
    <row r="7" spans="1:7" ht="35.1" customHeight="1" x14ac:dyDescent="0.25">
      <c r="B7" s="13"/>
      <c r="C7" s="16"/>
      <c r="D7" s="16"/>
      <c r="E7" s="16"/>
      <c r="F7" s="16"/>
      <c r="G7" s="15"/>
    </row>
    <row r="8" spans="1:7" ht="35.1" customHeight="1" x14ac:dyDescent="0.25">
      <c r="B8" s="13"/>
      <c r="C8" s="21" t="s">
        <v>35</v>
      </c>
      <c r="D8" s="16"/>
      <c r="E8" s="16"/>
      <c r="F8" s="20" t="s">
        <v>32</v>
      </c>
      <c r="G8" s="15"/>
    </row>
    <row r="9" spans="1:7" ht="35.1" customHeight="1" x14ac:dyDescent="0.25">
      <c r="B9" s="13"/>
      <c r="C9" s="16"/>
      <c r="D9" s="16"/>
      <c r="E9" s="16"/>
      <c r="F9" s="16"/>
      <c r="G9" s="15"/>
    </row>
    <row r="10" spans="1:7" ht="35.1" customHeight="1" x14ac:dyDescent="0.25">
      <c r="B10" s="13"/>
      <c r="C10" s="21" t="s">
        <v>36</v>
      </c>
      <c r="D10" s="16"/>
      <c r="E10" s="16"/>
      <c r="F10" s="21" t="s">
        <v>33</v>
      </c>
      <c r="G10" s="15"/>
    </row>
    <row r="11" spans="1:7" ht="35.1" customHeight="1" x14ac:dyDescent="0.25">
      <c r="B11" s="13"/>
      <c r="C11" s="16"/>
      <c r="D11" s="16"/>
      <c r="E11" s="16"/>
      <c r="F11" s="16"/>
      <c r="G11" s="15"/>
    </row>
    <row r="12" spans="1:7" ht="35.1" customHeight="1" x14ac:dyDescent="0.25">
      <c r="B12" s="13"/>
      <c r="C12" s="21" t="s">
        <v>37</v>
      </c>
      <c r="D12" s="16"/>
      <c r="E12" s="16"/>
      <c r="F12" s="200" t="s">
        <v>106</v>
      </c>
      <c r="G12" s="15"/>
    </row>
    <row r="13" spans="1:7" ht="35.1" customHeight="1" x14ac:dyDescent="0.25">
      <c r="B13" s="13"/>
      <c r="C13" s="16"/>
      <c r="D13" s="16"/>
      <c r="E13" s="16"/>
      <c r="F13" s="16"/>
      <c r="G13" s="15"/>
    </row>
    <row r="14" spans="1:7" ht="12.75" customHeight="1" thickBot="1" x14ac:dyDescent="0.3">
      <c r="B14" s="17"/>
      <c r="C14" s="18"/>
      <c r="D14" s="18"/>
      <c r="E14" s="18"/>
      <c r="F14" s="18"/>
      <c r="G14" s="19"/>
    </row>
  </sheetData>
  <mergeCells count="1">
    <mergeCell ref="C2:F2"/>
  </mergeCells>
  <hyperlinks>
    <hyperlink ref="C4" location="'Informações sobre Projeto'!A1" display="Informação sobre o Projeto"/>
    <hyperlink ref="C8" location="ST!A1" display="Comprovação de Despesas em Projeto: Serviços de Terceiros"/>
    <hyperlink ref="C10" location="MC!A1" display="Comprovação de Despesas em Projeto: Materiais de Consumo"/>
    <hyperlink ref="C12" location="MP!A1" display="Comprovação de Despesas em Projeto: Materiais Permanentes "/>
    <hyperlink ref="F4" location="VD!A1" display="Comprovação de Despesas em Projeto: Viagens e Diárias"/>
    <hyperlink ref="F8" location="'Total de Despesas'!A1" display="Totalização de Despesas em Projetos"/>
    <hyperlink ref="F10" location="'Prevista e Realizada'!A1" display="Comprovação entre as Despesas Presvistas e Realizadas em Projetos"/>
    <hyperlink ref="C6" location="'RH Detail'!A1" display="Comprovação de Despesas em Projeto: RH"/>
    <hyperlink ref="F6" location="'Movimentação Conta'!A1" display="Movimentação da Conta"/>
    <hyperlink ref="F12" location="'Saldo de Aplicações'!A1" display="Saldo de Aplicações"/>
  </hyperlinks>
  <pageMargins left="0.511811024" right="0.511811024" top="0.78740157499999996" bottom="0.78740157499999996" header="0.31496062000000002" footer="0.31496062000000002"/>
  <pageSetup paperSize="9" scale="72"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6"/>
  <sheetViews>
    <sheetView showGridLines="0" topLeftCell="A28" zoomScale="90" zoomScaleNormal="90" workbookViewId="0">
      <selection activeCell="G5" sqref="G5"/>
    </sheetView>
  </sheetViews>
  <sheetFormatPr defaultRowHeight="15" x14ac:dyDescent="0.25"/>
  <cols>
    <col min="1" max="1" width="2.85546875" customWidth="1"/>
    <col min="2" max="2" width="24" customWidth="1"/>
    <col min="3" max="3" width="13.7109375" customWidth="1"/>
    <col min="4" max="4" width="23.85546875" customWidth="1"/>
    <col min="5" max="5" width="65.85546875" customWidth="1"/>
    <col min="6" max="6" width="16.85546875" customWidth="1"/>
    <col min="7" max="8" width="15" bestFit="1" customWidth="1"/>
    <col min="9" max="9" width="11.140625" customWidth="1"/>
  </cols>
  <sheetData>
    <row r="1" spans="1:13" ht="15.75" thickBot="1" x14ac:dyDescent="0.3"/>
    <row r="2" spans="1:13" ht="51.95" customHeight="1" thickBot="1" x14ac:dyDescent="0.3">
      <c r="A2" s="2"/>
      <c r="B2" s="407" t="s">
        <v>343</v>
      </c>
      <c r="C2" s="415"/>
      <c r="D2" s="415"/>
      <c r="E2" s="415"/>
      <c r="F2" s="408"/>
      <c r="G2" s="2"/>
    </row>
    <row r="3" spans="1:13" ht="24.75" customHeight="1" thickBot="1" x14ac:dyDescent="0.35">
      <c r="B3" s="451" t="s">
        <v>127</v>
      </c>
      <c r="C3" s="452"/>
      <c r="D3" s="452"/>
      <c r="E3" s="452"/>
      <c r="F3" s="453"/>
    </row>
    <row r="4" spans="1:13" ht="24.75" customHeight="1" thickBot="1" x14ac:dyDescent="0.35">
      <c r="B4" s="419" t="s">
        <v>144</v>
      </c>
      <c r="C4" s="420"/>
      <c r="D4" s="420"/>
      <c r="E4" s="420"/>
      <c r="F4" s="421"/>
    </row>
    <row r="5" spans="1:13" ht="20.100000000000001" customHeight="1" x14ac:dyDescent="0.25">
      <c r="B5" s="3" t="s">
        <v>128</v>
      </c>
      <c r="C5" s="4" t="s">
        <v>129</v>
      </c>
      <c r="D5" s="26" t="s">
        <v>132</v>
      </c>
      <c r="E5" s="26" t="s">
        <v>131</v>
      </c>
      <c r="F5" s="184" t="s">
        <v>130</v>
      </c>
    </row>
    <row r="6" spans="1:13" x14ac:dyDescent="0.25">
      <c r="B6" s="185">
        <v>41708</v>
      </c>
      <c r="C6" s="183">
        <v>237441</v>
      </c>
      <c r="D6" s="182"/>
      <c r="E6" s="182" t="s">
        <v>145</v>
      </c>
      <c r="F6" s="189">
        <v>1961882.46</v>
      </c>
    </row>
    <row r="7" spans="1:13" ht="20.100000000000001" customHeight="1" x14ac:dyDescent="0.25">
      <c r="B7" s="185">
        <v>41712</v>
      </c>
      <c r="C7" s="183">
        <v>126826</v>
      </c>
      <c r="D7" s="182" t="s">
        <v>135</v>
      </c>
      <c r="E7" s="182" t="s">
        <v>137</v>
      </c>
      <c r="F7" s="189">
        <v>10532.51</v>
      </c>
      <c r="I7" s="267"/>
    </row>
    <row r="8" spans="1:13" ht="20.100000000000001" customHeight="1" x14ac:dyDescent="0.25">
      <c r="B8" s="185">
        <v>41716</v>
      </c>
      <c r="C8" s="183">
        <v>123233</v>
      </c>
      <c r="D8" s="182" t="s">
        <v>135</v>
      </c>
      <c r="E8" s="116" t="s">
        <v>146</v>
      </c>
      <c r="F8" s="189">
        <v>201751.79</v>
      </c>
      <c r="I8" s="267"/>
    </row>
    <row r="9" spans="1:13" x14ac:dyDescent="0.25">
      <c r="B9" s="461">
        <v>41722</v>
      </c>
      <c r="C9" s="183">
        <v>111487</v>
      </c>
      <c r="D9" s="116" t="s">
        <v>135</v>
      </c>
      <c r="E9" s="116" t="s">
        <v>137</v>
      </c>
      <c r="F9" s="189">
        <v>23048.36</v>
      </c>
      <c r="G9" s="186"/>
      <c r="H9" s="187"/>
      <c r="I9" s="188"/>
      <c r="J9" s="188"/>
      <c r="K9" s="188"/>
    </row>
    <row r="10" spans="1:13" ht="20.100000000000001" customHeight="1" x14ac:dyDescent="0.25">
      <c r="B10" s="463"/>
      <c r="C10" s="183">
        <v>120691</v>
      </c>
      <c r="D10" s="116" t="s">
        <v>135</v>
      </c>
      <c r="E10" s="116" t="s">
        <v>137</v>
      </c>
      <c r="F10" s="189">
        <v>23770.3</v>
      </c>
    </row>
    <row r="11" spans="1:13" ht="21" customHeight="1" x14ac:dyDescent="0.25">
      <c r="B11" s="185">
        <v>41724</v>
      </c>
      <c r="C11" s="183">
        <v>133959</v>
      </c>
      <c r="D11" s="116" t="s">
        <v>135</v>
      </c>
      <c r="E11" s="318" t="s">
        <v>253</v>
      </c>
      <c r="F11" s="189">
        <v>41904.160000000003</v>
      </c>
      <c r="G11" s="296"/>
      <c r="H11" s="188"/>
      <c r="I11" s="188"/>
      <c r="J11" s="188"/>
      <c r="K11" s="188"/>
      <c r="L11" s="188"/>
      <c r="M11" s="188"/>
    </row>
    <row r="12" spans="1:13" ht="23.25" customHeight="1" x14ac:dyDescent="0.25">
      <c r="B12" s="191">
        <v>41729</v>
      </c>
      <c r="C12" s="183">
        <v>121044</v>
      </c>
      <c r="D12" s="116" t="s">
        <v>135</v>
      </c>
      <c r="E12" s="318" t="s">
        <v>254</v>
      </c>
      <c r="F12" s="189">
        <v>46105.65</v>
      </c>
      <c r="G12" s="296"/>
      <c r="H12" s="188"/>
      <c r="I12" s="188"/>
      <c r="J12" s="188"/>
      <c r="K12" s="188"/>
      <c r="L12" s="188"/>
      <c r="M12" s="188"/>
    </row>
    <row r="13" spans="1:13" ht="20.100000000000001" customHeight="1" x14ac:dyDescent="0.25">
      <c r="B13" s="191"/>
      <c r="C13" s="183"/>
      <c r="D13" s="116"/>
      <c r="E13" s="116"/>
      <c r="F13" s="189"/>
    </row>
    <row r="14" spans="1:13" ht="20.100000000000001" customHeight="1" thickBot="1" x14ac:dyDescent="0.3">
      <c r="B14" s="464" t="s">
        <v>147</v>
      </c>
      <c r="C14" s="465"/>
      <c r="D14" s="465"/>
      <c r="E14" s="465"/>
      <c r="F14" s="193">
        <f>SUM(F7:F12)</f>
        <v>347112.77</v>
      </c>
    </row>
    <row r="15" spans="1:13" ht="19.5" thickBot="1" x14ac:dyDescent="0.35">
      <c r="B15" s="419" t="s">
        <v>143</v>
      </c>
      <c r="C15" s="420"/>
      <c r="D15" s="420"/>
      <c r="E15" s="420"/>
      <c r="F15" s="421"/>
    </row>
    <row r="16" spans="1:13" ht="18.75" x14ac:dyDescent="0.25">
      <c r="B16" s="3" t="s">
        <v>128</v>
      </c>
      <c r="C16" s="4" t="s">
        <v>129</v>
      </c>
      <c r="D16" s="26" t="s">
        <v>132</v>
      </c>
      <c r="E16" s="26" t="s">
        <v>131</v>
      </c>
      <c r="F16" s="184" t="s">
        <v>130</v>
      </c>
    </row>
    <row r="17" spans="2:11" x14ac:dyDescent="0.25">
      <c r="B17" s="461">
        <v>41736</v>
      </c>
      <c r="C17" s="183">
        <v>271599</v>
      </c>
      <c r="D17" s="182" t="s">
        <v>133</v>
      </c>
      <c r="E17" s="182" t="s">
        <v>134</v>
      </c>
      <c r="F17" s="189">
        <v>1583.12</v>
      </c>
    </row>
    <row r="18" spans="2:11" x14ac:dyDescent="0.25">
      <c r="B18" s="462"/>
      <c r="C18" s="183">
        <v>123041</v>
      </c>
      <c r="D18" s="182" t="s">
        <v>135</v>
      </c>
      <c r="E18" s="182" t="s">
        <v>137</v>
      </c>
      <c r="F18" s="189">
        <v>56113.98</v>
      </c>
    </row>
    <row r="19" spans="2:11" x14ac:dyDescent="0.25">
      <c r="B19" s="462"/>
      <c r="C19" s="183">
        <v>123195</v>
      </c>
      <c r="D19" s="182" t="s">
        <v>135</v>
      </c>
      <c r="E19" s="116" t="s">
        <v>137</v>
      </c>
      <c r="F19" s="189">
        <v>70643.56</v>
      </c>
    </row>
    <row r="20" spans="2:11" x14ac:dyDescent="0.25">
      <c r="B20" s="463"/>
      <c r="C20" s="183">
        <v>727220</v>
      </c>
      <c r="D20" s="116" t="s">
        <v>136</v>
      </c>
      <c r="E20" s="116" t="s">
        <v>137</v>
      </c>
      <c r="F20" s="189">
        <f>SUM(F18:F19)</f>
        <v>126757.54000000001</v>
      </c>
      <c r="G20" s="186">
        <v>128340.66</v>
      </c>
      <c r="H20" s="187"/>
      <c r="I20" s="188"/>
      <c r="J20" s="188"/>
      <c r="K20" s="188"/>
    </row>
    <row r="21" spans="2:11" x14ac:dyDescent="0.25">
      <c r="B21" s="192">
        <v>41737</v>
      </c>
      <c r="C21" s="183">
        <v>40723</v>
      </c>
      <c r="D21" s="116" t="s">
        <v>138</v>
      </c>
      <c r="E21" s="116" t="s">
        <v>139</v>
      </c>
      <c r="F21" s="189">
        <v>379.03</v>
      </c>
    </row>
    <row r="22" spans="2:11" x14ac:dyDescent="0.25">
      <c r="B22" s="185">
        <v>41751</v>
      </c>
      <c r="C22" s="183">
        <v>248609</v>
      </c>
      <c r="D22" s="116" t="s">
        <v>140</v>
      </c>
      <c r="E22" s="116" t="s">
        <v>141</v>
      </c>
      <c r="F22" s="189">
        <v>151.85</v>
      </c>
    </row>
    <row r="23" spans="2:11" x14ac:dyDescent="0.25">
      <c r="B23" s="191">
        <v>41759</v>
      </c>
      <c r="C23" s="183">
        <v>235290</v>
      </c>
      <c r="D23" s="116" t="s">
        <v>140</v>
      </c>
      <c r="E23" s="116" t="s">
        <v>142</v>
      </c>
      <c r="F23" s="189">
        <v>9298.39</v>
      </c>
    </row>
    <row r="24" spans="2:11" ht="21" customHeight="1" thickBot="1" x14ac:dyDescent="0.3">
      <c r="B24" s="464" t="s">
        <v>147</v>
      </c>
      <c r="C24" s="465"/>
      <c r="D24" s="465"/>
      <c r="E24" s="465"/>
      <c r="F24" s="190">
        <f>SUM(F17,F20,F21:F23)</f>
        <v>138169.93</v>
      </c>
    </row>
    <row r="25" spans="2:11" ht="19.5" thickBot="1" x14ac:dyDescent="0.35">
      <c r="B25" s="419" t="s">
        <v>157</v>
      </c>
      <c r="C25" s="420"/>
      <c r="D25" s="420"/>
      <c r="E25" s="420"/>
      <c r="F25" s="421"/>
    </row>
    <row r="26" spans="2:11" ht="18.75" x14ac:dyDescent="0.25">
      <c r="B26" s="3" t="s">
        <v>128</v>
      </c>
      <c r="C26" s="4" t="s">
        <v>129</v>
      </c>
      <c r="D26" s="26" t="s">
        <v>132</v>
      </c>
      <c r="E26" s="26" t="s">
        <v>131</v>
      </c>
      <c r="F26" s="184" t="s">
        <v>130</v>
      </c>
    </row>
    <row r="27" spans="2:11" x14ac:dyDescent="0.25">
      <c r="B27" s="185">
        <v>41759</v>
      </c>
      <c r="C27" s="183">
        <v>235290</v>
      </c>
      <c r="D27" s="182" t="s">
        <v>133</v>
      </c>
      <c r="E27" s="182" t="s">
        <v>142</v>
      </c>
      <c r="F27" s="189">
        <v>9298.39</v>
      </c>
    </row>
    <row r="28" spans="2:11" x14ac:dyDescent="0.25">
      <c r="B28" s="185">
        <v>41761</v>
      </c>
      <c r="C28" s="183">
        <v>250712</v>
      </c>
      <c r="D28" s="182" t="s">
        <v>133</v>
      </c>
      <c r="E28" s="182" t="s">
        <v>158</v>
      </c>
      <c r="F28" s="189">
        <v>3589.61</v>
      </c>
    </row>
    <row r="29" spans="2:11" x14ac:dyDescent="0.25">
      <c r="B29" s="185">
        <v>41768</v>
      </c>
      <c r="C29" s="183">
        <v>42791</v>
      </c>
      <c r="D29" s="182" t="s">
        <v>133</v>
      </c>
      <c r="E29" s="116" t="s">
        <v>159</v>
      </c>
      <c r="F29" s="189">
        <v>1625.5</v>
      </c>
    </row>
    <row r="30" spans="2:11" x14ac:dyDescent="0.25">
      <c r="B30" s="461">
        <v>41775</v>
      </c>
      <c r="C30" s="183">
        <v>112120</v>
      </c>
      <c r="D30" s="116" t="s">
        <v>135</v>
      </c>
      <c r="E30" s="116" t="s">
        <v>137</v>
      </c>
      <c r="F30" s="189">
        <v>32577.13</v>
      </c>
    </row>
    <row r="31" spans="2:11" x14ac:dyDescent="0.25">
      <c r="B31" s="462"/>
      <c r="C31" s="183">
        <v>112164</v>
      </c>
      <c r="D31" s="116" t="s">
        <v>135</v>
      </c>
      <c r="E31" s="116" t="s">
        <v>162</v>
      </c>
      <c r="F31" s="189">
        <v>70367.34</v>
      </c>
    </row>
    <row r="32" spans="2:11" x14ac:dyDescent="0.25">
      <c r="B32" s="462"/>
      <c r="C32" s="183">
        <v>113840</v>
      </c>
      <c r="D32" s="116" t="s">
        <v>135</v>
      </c>
      <c r="E32" s="116" t="s">
        <v>137</v>
      </c>
      <c r="F32" s="189">
        <v>26540.68</v>
      </c>
    </row>
    <row r="33" spans="2:6" x14ac:dyDescent="0.25">
      <c r="B33" s="463"/>
      <c r="C33" s="183">
        <v>113913</v>
      </c>
      <c r="D33" s="116" t="s">
        <v>135</v>
      </c>
      <c r="E33" s="116" t="s">
        <v>137</v>
      </c>
      <c r="F33" s="189">
        <v>38705.75</v>
      </c>
    </row>
    <row r="34" spans="2:6" x14ac:dyDescent="0.25">
      <c r="B34" s="191">
        <v>41786</v>
      </c>
      <c r="C34" s="183">
        <v>108516</v>
      </c>
      <c r="D34" s="116" t="s">
        <v>135</v>
      </c>
      <c r="E34" s="116" t="s">
        <v>161</v>
      </c>
      <c r="F34" s="189">
        <v>6868</v>
      </c>
    </row>
    <row r="35" spans="2:6" x14ac:dyDescent="0.25">
      <c r="B35" s="461">
        <v>41788</v>
      </c>
      <c r="C35" s="183">
        <v>29430</v>
      </c>
      <c r="D35" s="116" t="s">
        <v>138</v>
      </c>
      <c r="E35" s="116" t="s">
        <v>160</v>
      </c>
      <c r="F35" s="189">
        <v>350</v>
      </c>
    </row>
    <row r="36" spans="2:6" x14ac:dyDescent="0.25">
      <c r="B36" s="462"/>
      <c r="C36" s="183">
        <v>29478</v>
      </c>
      <c r="D36" s="116" t="s">
        <v>138</v>
      </c>
      <c r="E36" s="116" t="s">
        <v>160</v>
      </c>
      <c r="F36" s="189">
        <v>350</v>
      </c>
    </row>
    <row r="37" spans="2:6" x14ac:dyDescent="0.25">
      <c r="B37" s="462"/>
      <c r="C37" s="183">
        <v>29526</v>
      </c>
      <c r="D37" s="116" t="s">
        <v>138</v>
      </c>
      <c r="E37" s="116" t="s">
        <v>160</v>
      </c>
      <c r="F37" s="189">
        <v>350</v>
      </c>
    </row>
    <row r="38" spans="2:6" x14ac:dyDescent="0.25">
      <c r="B38" s="462"/>
      <c r="C38" s="183">
        <v>29619</v>
      </c>
      <c r="D38" s="116" t="s">
        <v>138</v>
      </c>
      <c r="E38" s="116" t="s">
        <v>160</v>
      </c>
      <c r="F38" s="189">
        <v>350</v>
      </c>
    </row>
    <row r="39" spans="2:6" x14ac:dyDescent="0.25">
      <c r="B39" s="463"/>
      <c r="C39" s="183">
        <v>29700</v>
      </c>
      <c r="D39" s="116" t="s">
        <v>138</v>
      </c>
      <c r="E39" s="116" t="s">
        <v>160</v>
      </c>
      <c r="F39" s="189">
        <v>350</v>
      </c>
    </row>
    <row r="40" spans="2:6" ht="15.75" thickBot="1" x14ac:dyDescent="0.3">
      <c r="B40" s="464" t="s">
        <v>147</v>
      </c>
      <c r="C40" s="465"/>
      <c r="D40" s="465"/>
      <c r="E40" s="465"/>
      <c r="F40" s="190">
        <f>SUM(F27,F30,F31:F39)</f>
        <v>186107.29</v>
      </c>
    </row>
    <row r="41" spans="2:6" ht="15.75" thickBot="1" x14ac:dyDescent="0.3"/>
    <row r="42" spans="2:6" ht="19.5" thickBot="1" x14ac:dyDescent="0.35">
      <c r="B42" s="419" t="s">
        <v>289</v>
      </c>
      <c r="C42" s="420"/>
      <c r="D42" s="420"/>
      <c r="E42" s="420"/>
      <c r="F42" s="421"/>
    </row>
    <row r="43" spans="2:6" ht="19.5" thickBot="1" x14ac:dyDescent="0.3">
      <c r="B43" s="320" t="s">
        <v>128</v>
      </c>
      <c r="C43" s="361" t="s">
        <v>129</v>
      </c>
      <c r="D43" s="362" t="s">
        <v>132</v>
      </c>
      <c r="E43" s="362" t="s">
        <v>131</v>
      </c>
      <c r="F43" s="363" t="s">
        <v>130</v>
      </c>
    </row>
    <row r="44" spans="2:6" x14ac:dyDescent="0.25">
      <c r="B44" s="467">
        <v>41793</v>
      </c>
      <c r="C44" s="364">
        <v>42018</v>
      </c>
      <c r="D44" s="365" t="s">
        <v>290</v>
      </c>
      <c r="E44" s="365" t="s">
        <v>292</v>
      </c>
      <c r="F44" s="366">
        <v>270</v>
      </c>
    </row>
    <row r="45" spans="2:6" x14ac:dyDescent="0.25">
      <c r="B45" s="462"/>
      <c r="C45" s="183">
        <v>42198</v>
      </c>
      <c r="D45" s="182" t="s">
        <v>290</v>
      </c>
      <c r="E45" s="182" t="s">
        <v>293</v>
      </c>
      <c r="F45" s="189">
        <v>494</v>
      </c>
    </row>
    <row r="46" spans="2:6" x14ac:dyDescent="0.25">
      <c r="B46" s="462"/>
      <c r="C46" s="183">
        <v>42234</v>
      </c>
      <c r="D46" s="182" t="s">
        <v>290</v>
      </c>
      <c r="E46" s="182" t="s">
        <v>294</v>
      </c>
      <c r="F46" s="189">
        <v>30.1</v>
      </c>
    </row>
    <row r="47" spans="2:6" x14ac:dyDescent="0.25">
      <c r="B47" s="462"/>
      <c r="C47" s="183">
        <v>42344</v>
      </c>
      <c r="D47" s="182" t="s">
        <v>290</v>
      </c>
      <c r="E47" s="116" t="s">
        <v>295</v>
      </c>
      <c r="F47" s="189">
        <v>84</v>
      </c>
    </row>
    <row r="48" spans="2:6" x14ac:dyDescent="0.25">
      <c r="B48" s="462"/>
      <c r="C48" s="183">
        <v>216487</v>
      </c>
      <c r="D48" s="182" t="s">
        <v>291</v>
      </c>
      <c r="E48" s="116" t="s">
        <v>296</v>
      </c>
      <c r="F48" s="189">
        <v>766.35</v>
      </c>
    </row>
    <row r="49" spans="2:7" x14ac:dyDescent="0.25">
      <c r="B49" s="462"/>
      <c r="C49" s="183">
        <v>107152</v>
      </c>
      <c r="D49" s="182" t="s">
        <v>297</v>
      </c>
      <c r="E49" s="116" t="s">
        <v>261</v>
      </c>
      <c r="F49" s="189">
        <v>6392.16</v>
      </c>
    </row>
    <row r="50" spans="2:7" x14ac:dyDescent="0.25">
      <c r="B50" s="463"/>
      <c r="C50" s="183">
        <v>727220</v>
      </c>
      <c r="D50" s="116" t="s">
        <v>298</v>
      </c>
      <c r="E50" s="116" t="s">
        <v>306</v>
      </c>
      <c r="F50" s="189">
        <v>8036.61</v>
      </c>
      <c r="G50" s="189">
        <v>8036.61</v>
      </c>
    </row>
    <row r="51" spans="2:7" x14ac:dyDescent="0.25">
      <c r="B51" s="185">
        <v>41795</v>
      </c>
      <c r="C51" s="183">
        <v>1</v>
      </c>
      <c r="D51" s="116" t="s">
        <v>299</v>
      </c>
      <c r="E51" s="116" t="s">
        <v>300</v>
      </c>
      <c r="F51" s="189">
        <v>35512</v>
      </c>
    </row>
    <row r="52" spans="2:7" x14ac:dyDescent="0.25">
      <c r="B52" s="461">
        <v>41803</v>
      </c>
      <c r="C52" s="183">
        <v>114046</v>
      </c>
      <c r="D52" s="116" t="s">
        <v>297</v>
      </c>
      <c r="E52" s="116" t="s">
        <v>137</v>
      </c>
      <c r="F52" s="189">
        <v>26540.68</v>
      </c>
    </row>
    <row r="53" spans="2:7" x14ac:dyDescent="0.25">
      <c r="B53" s="462"/>
      <c r="C53" s="183">
        <v>114434</v>
      </c>
      <c r="D53" s="116" t="s">
        <v>297</v>
      </c>
      <c r="E53" s="116" t="s">
        <v>137</v>
      </c>
      <c r="F53" s="189">
        <v>40710.29</v>
      </c>
    </row>
    <row r="54" spans="2:7" x14ac:dyDescent="0.25">
      <c r="B54" s="462"/>
      <c r="C54" s="183">
        <v>727220</v>
      </c>
      <c r="D54" s="116" t="s">
        <v>298</v>
      </c>
      <c r="E54" s="116" t="s">
        <v>306</v>
      </c>
      <c r="F54" s="189">
        <v>31738.97</v>
      </c>
      <c r="G54" s="189">
        <v>31738.97</v>
      </c>
    </row>
    <row r="55" spans="2:7" x14ac:dyDescent="0.25">
      <c r="B55" s="459">
        <v>41807</v>
      </c>
      <c r="C55" s="367">
        <v>9130</v>
      </c>
      <c r="D55" s="116" t="s">
        <v>290</v>
      </c>
      <c r="E55" s="116" t="s">
        <v>301</v>
      </c>
      <c r="F55" s="189">
        <v>73</v>
      </c>
    </row>
    <row r="56" spans="2:7" x14ac:dyDescent="0.25">
      <c r="B56" s="459"/>
      <c r="C56" s="367">
        <v>9166</v>
      </c>
      <c r="D56" s="116" t="s">
        <v>290</v>
      </c>
      <c r="E56" s="116" t="s">
        <v>282</v>
      </c>
      <c r="F56" s="189">
        <v>80</v>
      </c>
      <c r="G56" s="189">
        <v>153</v>
      </c>
    </row>
    <row r="57" spans="2:7" x14ac:dyDescent="0.25">
      <c r="B57" s="459"/>
      <c r="C57" s="367">
        <v>727220</v>
      </c>
      <c r="D57" s="116" t="s">
        <v>298</v>
      </c>
      <c r="E57" s="116" t="s">
        <v>306</v>
      </c>
      <c r="F57" s="189">
        <v>153</v>
      </c>
    </row>
    <row r="58" spans="2:7" x14ac:dyDescent="0.25">
      <c r="B58" s="461">
        <v>41816</v>
      </c>
      <c r="C58" s="183">
        <v>335</v>
      </c>
      <c r="D58" s="116" t="s">
        <v>302</v>
      </c>
      <c r="E58" s="116" t="s">
        <v>307</v>
      </c>
      <c r="F58" s="189">
        <v>900000</v>
      </c>
    </row>
    <row r="59" spans="2:7" x14ac:dyDescent="0.25">
      <c r="B59" s="463"/>
      <c r="C59" s="368">
        <v>727220</v>
      </c>
      <c r="D59" s="116" t="s">
        <v>298</v>
      </c>
      <c r="E59" s="369" t="s">
        <v>306</v>
      </c>
      <c r="F59" s="189">
        <v>900000</v>
      </c>
    </row>
    <row r="60" spans="2:7" x14ac:dyDescent="0.25">
      <c r="B60" s="461">
        <v>41817</v>
      </c>
      <c r="C60" s="183">
        <v>106371</v>
      </c>
      <c r="D60" s="116" t="s">
        <v>297</v>
      </c>
      <c r="E60" s="113" t="s">
        <v>303</v>
      </c>
      <c r="F60" s="189">
        <v>21189.53</v>
      </c>
    </row>
    <row r="61" spans="2:7" ht="15.75" thickBot="1" x14ac:dyDescent="0.3">
      <c r="B61" s="466"/>
      <c r="C61" s="359">
        <v>727220</v>
      </c>
      <c r="D61" s="360" t="s">
        <v>298</v>
      </c>
      <c r="E61" s="372" t="s">
        <v>303</v>
      </c>
      <c r="F61" s="190">
        <v>21189.53</v>
      </c>
    </row>
    <row r="62" spans="2:7" ht="15.75" thickBot="1" x14ac:dyDescent="0.3">
      <c r="B62" s="370"/>
      <c r="C62" s="371"/>
      <c r="D62" s="153"/>
      <c r="E62" s="153"/>
      <c r="F62" s="153"/>
    </row>
    <row r="63" spans="2:7" ht="19.5" thickBot="1" x14ac:dyDescent="0.35">
      <c r="B63" s="419" t="s">
        <v>331</v>
      </c>
      <c r="C63" s="420"/>
      <c r="D63" s="420"/>
      <c r="E63" s="420"/>
      <c r="F63" s="421"/>
    </row>
    <row r="64" spans="2:7" ht="19.5" thickBot="1" x14ac:dyDescent="0.3">
      <c r="B64" s="320" t="s">
        <v>128</v>
      </c>
      <c r="C64" s="361" t="s">
        <v>129</v>
      </c>
      <c r="D64" s="362" t="s">
        <v>132</v>
      </c>
      <c r="E64" s="362" t="s">
        <v>131</v>
      </c>
      <c r="F64" s="363" t="s">
        <v>130</v>
      </c>
    </row>
    <row r="65" spans="2:8" x14ac:dyDescent="0.25">
      <c r="B65" s="401">
        <v>41830</v>
      </c>
      <c r="C65" s="364">
        <v>420112</v>
      </c>
      <c r="D65" s="365" t="s">
        <v>332</v>
      </c>
      <c r="E65" s="365" t="s">
        <v>333</v>
      </c>
      <c r="F65" s="366">
        <v>1049.8800000000001</v>
      </c>
    </row>
    <row r="66" spans="2:8" x14ac:dyDescent="0.25">
      <c r="B66" s="358">
        <v>41834</v>
      </c>
      <c r="C66" s="183">
        <v>461988</v>
      </c>
      <c r="D66" s="182" t="s">
        <v>332</v>
      </c>
      <c r="E66" s="182" t="s">
        <v>334</v>
      </c>
      <c r="F66" s="189">
        <v>338.67</v>
      </c>
    </row>
    <row r="67" spans="2:8" x14ac:dyDescent="0.25">
      <c r="B67" s="358">
        <v>41841</v>
      </c>
      <c r="C67" s="183">
        <v>109575</v>
      </c>
      <c r="D67" s="182" t="s">
        <v>332</v>
      </c>
      <c r="E67" s="398" t="s">
        <v>303</v>
      </c>
      <c r="F67" s="189">
        <v>63568.57</v>
      </c>
    </row>
    <row r="68" spans="2:8" x14ac:dyDescent="0.25">
      <c r="B68" s="358">
        <v>41477</v>
      </c>
      <c r="C68" s="183">
        <v>258693</v>
      </c>
      <c r="D68" s="182" t="s">
        <v>291</v>
      </c>
      <c r="E68" s="400" t="s">
        <v>151</v>
      </c>
      <c r="F68" s="189">
        <v>1088.97</v>
      </c>
    </row>
    <row r="69" spans="2:8" x14ac:dyDescent="0.25">
      <c r="B69" s="459">
        <v>41843</v>
      </c>
      <c r="C69" s="183">
        <v>103861</v>
      </c>
      <c r="D69" s="182" t="s">
        <v>297</v>
      </c>
      <c r="E69" s="399" t="s">
        <v>137</v>
      </c>
      <c r="F69" s="189">
        <v>26540.68</v>
      </c>
    </row>
    <row r="70" spans="2:8" x14ac:dyDescent="0.25">
      <c r="B70" s="459"/>
      <c r="C70" s="183">
        <v>103879</v>
      </c>
      <c r="D70" s="182" t="s">
        <v>297</v>
      </c>
      <c r="E70" s="116" t="s">
        <v>335</v>
      </c>
      <c r="F70" s="189">
        <v>50876.08</v>
      </c>
      <c r="H70" s="186"/>
    </row>
    <row r="71" spans="2:8" x14ac:dyDescent="0.25">
      <c r="B71" s="345">
        <v>41845</v>
      </c>
      <c r="C71" s="183">
        <v>289730</v>
      </c>
      <c r="D71" s="116" t="s">
        <v>291</v>
      </c>
      <c r="E71" s="116" t="s">
        <v>336</v>
      </c>
      <c r="F71" s="189">
        <v>56.49</v>
      </c>
    </row>
    <row r="72" spans="2:8" x14ac:dyDescent="0.25">
      <c r="B72" s="459">
        <v>41849</v>
      </c>
      <c r="C72" s="183">
        <v>238895</v>
      </c>
      <c r="D72" s="116" t="s">
        <v>291</v>
      </c>
      <c r="E72" s="116" t="s">
        <v>339</v>
      </c>
      <c r="F72" s="189">
        <v>1480</v>
      </c>
      <c r="H72" s="186"/>
    </row>
    <row r="73" spans="2:8" x14ac:dyDescent="0.25">
      <c r="B73" s="459"/>
      <c r="C73" s="183">
        <v>239449</v>
      </c>
      <c r="D73" s="116" t="s">
        <v>291</v>
      </c>
      <c r="E73" s="369" t="s">
        <v>337</v>
      </c>
      <c r="F73" s="189">
        <v>1980</v>
      </c>
    </row>
    <row r="74" spans="2:8" ht="15.75" thickBot="1" x14ac:dyDescent="0.3">
      <c r="B74" s="460"/>
      <c r="C74" s="359">
        <v>161029</v>
      </c>
      <c r="D74" s="360" t="s">
        <v>338</v>
      </c>
      <c r="E74" s="402" t="s">
        <v>340</v>
      </c>
      <c r="F74" s="190">
        <v>2010</v>
      </c>
    </row>
    <row r="75" spans="2:8" x14ac:dyDescent="0.25">
      <c r="F75" s="186"/>
    </row>
    <row r="76" spans="2:8" x14ac:dyDescent="0.25">
      <c r="F76" s="186">
        <f>SUM(F65:F74)</f>
        <v>148989.33999999997</v>
      </c>
    </row>
  </sheetData>
  <mergeCells count="21">
    <mergeCell ref="B2:F2"/>
    <mergeCell ref="B3:F3"/>
    <mergeCell ref="B15:F15"/>
    <mergeCell ref="B9:B10"/>
    <mergeCell ref="B4:F4"/>
    <mergeCell ref="B69:B70"/>
    <mergeCell ref="B72:B74"/>
    <mergeCell ref="B63:F63"/>
    <mergeCell ref="B17:B20"/>
    <mergeCell ref="B14:E14"/>
    <mergeCell ref="B24:E24"/>
    <mergeCell ref="B25:F25"/>
    <mergeCell ref="B40:E40"/>
    <mergeCell ref="B30:B33"/>
    <mergeCell ref="B35:B39"/>
    <mergeCell ref="B52:B54"/>
    <mergeCell ref="B55:B57"/>
    <mergeCell ref="B58:B59"/>
    <mergeCell ref="B60:B61"/>
    <mergeCell ref="B42:F42"/>
    <mergeCell ref="B44:B50"/>
  </mergeCells>
  <pageMargins left="0.511811024" right="0.511811024" top="0.78740157499999996" bottom="0.78740157499999996" header="0.31496062000000002" footer="0.31496062000000002"/>
  <pageSetup paperSize="9" scale="90" orientation="landscape" horizontalDpi="300" verticalDpi="300" r:id="rId1"/>
  <ignoredErrors>
    <ignoredError sqref="F20" formulaRange="1"/>
  </ignoredErrors>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11"/>
  <sheetViews>
    <sheetView showGridLines="0" topLeftCell="A85" zoomScale="80" zoomScaleNormal="80" workbookViewId="0">
      <selection activeCell="E116" sqref="E116"/>
    </sheetView>
  </sheetViews>
  <sheetFormatPr defaultRowHeight="15" x14ac:dyDescent="0.25"/>
  <cols>
    <col min="1" max="1" width="4" customWidth="1"/>
    <col min="2" max="7" width="30.7109375" customWidth="1"/>
  </cols>
  <sheetData>
    <row r="1" spans="2:8" ht="15.75" thickBot="1" x14ac:dyDescent="0.3"/>
    <row r="2" spans="2:8" ht="51.95" customHeight="1" thickBot="1" x14ac:dyDescent="0.3">
      <c r="B2" s="407" t="s">
        <v>116</v>
      </c>
      <c r="C2" s="415"/>
      <c r="D2" s="415"/>
      <c r="E2" s="415"/>
      <c r="F2" s="415"/>
      <c r="G2" s="408"/>
      <c r="H2" s="2"/>
    </row>
    <row r="3" spans="2:8" ht="40.5" customHeight="1" thickBot="1" x14ac:dyDescent="0.3">
      <c r="B3" s="407" t="s">
        <v>114</v>
      </c>
      <c r="C3" s="415"/>
      <c r="D3" s="415"/>
      <c r="E3" s="415"/>
      <c r="F3" s="415"/>
      <c r="G3" s="408"/>
      <c r="H3" s="2"/>
    </row>
    <row r="4" spans="2:8" s="24" customFormat="1" ht="14.1" customHeight="1" thickBot="1" x14ac:dyDescent="0.3">
      <c r="B4" s="144"/>
      <c r="C4" s="144"/>
      <c r="D4" s="144"/>
      <c r="E4" s="144"/>
      <c r="F4" s="144"/>
      <c r="G4" s="144"/>
      <c r="H4" s="145"/>
    </row>
    <row r="5" spans="2:8" ht="42.75" customHeight="1" thickBot="1" x14ac:dyDescent="0.3">
      <c r="B5" s="136" t="s">
        <v>22</v>
      </c>
      <c r="C5" s="137" t="s">
        <v>23</v>
      </c>
      <c r="D5" s="137" t="s">
        <v>24</v>
      </c>
      <c r="E5" s="137" t="s">
        <v>115</v>
      </c>
      <c r="F5" s="137" t="s">
        <v>25</v>
      </c>
      <c r="G5" s="138" t="s">
        <v>26</v>
      </c>
    </row>
    <row r="6" spans="2:8" ht="14.1" customHeight="1" thickBot="1" x14ac:dyDescent="0.3">
      <c r="B6" s="131"/>
      <c r="C6" s="131"/>
      <c r="D6" s="131"/>
      <c r="E6" s="131"/>
      <c r="F6" s="131"/>
      <c r="G6" s="132"/>
    </row>
    <row r="7" spans="2:8" ht="30" customHeight="1" thickBot="1" x14ac:dyDescent="0.3">
      <c r="B7" s="139" t="s">
        <v>27</v>
      </c>
      <c r="C7" s="140">
        <v>342469.88</v>
      </c>
      <c r="D7" s="160">
        <v>190976.71</v>
      </c>
      <c r="E7" s="140">
        <f>C7-D7</f>
        <v>151493.17000000001</v>
      </c>
      <c r="F7" s="141"/>
      <c r="G7" s="142"/>
    </row>
    <row r="8" spans="2:8" ht="14.1" customHeight="1" thickBot="1" x14ac:dyDescent="0.3">
      <c r="B8" s="122"/>
      <c r="C8" s="133"/>
      <c r="D8" s="133"/>
      <c r="E8" s="133"/>
      <c r="F8" s="134"/>
      <c r="G8" s="134"/>
    </row>
    <row r="9" spans="2:8" ht="30" customHeight="1" thickBot="1" x14ac:dyDescent="0.3">
      <c r="B9" s="139" t="s">
        <v>28</v>
      </c>
      <c r="C9" s="140">
        <v>2500</v>
      </c>
      <c r="D9" s="140"/>
      <c r="E9" s="140">
        <f t="shared" ref="E9:E15" si="0">C9-F9</f>
        <v>2500</v>
      </c>
      <c r="F9" s="141"/>
      <c r="G9" s="142"/>
    </row>
    <row r="10" spans="2:8" ht="14.1" customHeight="1" thickBot="1" x14ac:dyDescent="0.3">
      <c r="B10" s="122"/>
      <c r="C10" s="133"/>
      <c r="D10" s="133"/>
      <c r="E10" s="133"/>
      <c r="F10" s="134"/>
      <c r="G10" s="134"/>
    </row>
    <row r="11" spans="2:8" ht="37.5" customHeight="1" thickBot="1" x14ac:dyDescent="0.3">
      <c r="B11" s="143" t="s">
        <v>29</v>
      </c>
      <c r="C11" s="140">
        <v>1272875</v>
      </c>
      <c r="D11" s="160">
        <v>53164.7</v>
      </c>
      <c r="E11" s="140">
        <f>C11-D11</f>
        <v>1219710.3</v>
      </c>
      <c r="F11" s="141"/>
      <c r="G11" s="142"/>
    </row>
    <row r="12" spans="2:8" ht="14.1" customHeight="1" thickBot="1" x14ac:dyDescent="0.3">
      <c r="B12" s="135"/>
      <c r="C12" s="133"/>
      <c r="D12" s="133"/>
      <c r="E12" s="133"/>
      <c r="F12" s="134"/>
      <c r="G12" s="134"/>
    </row>
    <row r="13" spans="2:8" ht="30" customHeight="1" thickBot="1" x14ac:dyDescent="0.3">
      <c r="B13" s="139" t="s">
        <v>17</v>
      </c>
      <c r="C13" s="140">
        <v>30000</v>
      </c>
      <c r="D13" s="160">
        <f>ST!H26</f>
        <v>141997.24</v>
      </c>
      <c r="E13" s="140">
        <f t="shared" si="0"/>
        <v>30000</v>
      </c>
      <c r="F13" s="141"/>
      <c r="G13" s="142"/>
    </row>
    <row r="14" spans="2:8" ht="14.1" customHeight="1" thickBot="1" x14ac:dyDescent="0.3">
      <c r="B14" s="122"/>
      <c r="C14" s="133"/>
      <c r="D14" s="133"/>
      <c r="E14" s="133"/>
      <c r="F14" s="134"/>
      <c r="G14" s="134"/>
    </row>
    <row r="15" spans="2:8" ht="30" customHeight="1" thickBot="1" x14ac:dyDescent="0.3">
      <c r="B15" s="139" t="s">
        <v>19</v>
      </c>
      <c r="C15" s="140">
        <v>30980</v>
      </c>
      <c r="D15" s="160" t="e">
        <f>VD!#REF!</f>
        <v>#REF!</v>
      </c>
      <c r="E15" s="140">
        <f t="shared" si="0"/>
        <v>30980</v>
      </c>
      <c r="F15" s="141"/>
      <c r="G15" s="142"/>
    </row>
    <row r="16" spans="2:8" ht="14.1" customHeight="1" thickBot="1" x14ac:dyDescent="0.3">
      <c r="B16" s="122"/>
      <c r="C16" s="133"/>
      <c r="D16" s="133"/>
      <c r="E16" s="133"/>
      <c r="F16" s="134"/>
      <c r="G16" s="134"/>
    </row>
    <row r="17" spans="2:7" ht="30" customHeight="1" thickBot="1" x14ac:dyDescent="0.3">
      <c r="B17" s="139" t="s">
        <v>30</v>
      </c>
      <c r="C17" s="140">
        <v>283057.58</v>
      </c>
      <c r="D17" s="160">
        <f>OU!H29</f>
        <v>251079.93999999997</v>
      </c>
      <c r="E17" s="140">
        <f>C17-D17</f>
        <v>31977.640000000043</v>
      </c>
      <c r="F17" s="141"/>
      <c r="G17" s="142"/>
    </row>
    <row r="18" spans="2:7" ht="14.1" customHeight="1" thickBot="1" x14ac:dyDescent="0.3"/>
    <row r="19" spans="2:7" ht="24" thickBot="1" x14ac:dyDescent="0.4">
      <c r="B19" s="124" t="s">
        <v>60</v>
      </c>
      <c r="C19" s="125">
        <f>SUM(C7:C17)</f>
        <v>1961882.46</v>
      </c>
      <c r="D19" s="161" t="e">
        <f>SUM(D7:D17)</f>
        <v>#REF!</v>
      </c>
      <c r="E19" s="126">
        <f>SUM(E7:E17)</f>
        <v>1466661.11</v>
      </c>
    </row>
    <row r="20" spans="2:7" ht="5.25" customHeight="1" x14ac:dyDescent="0.25">
      <c r="B20" s="468" t="s">
        <v>148</v>
      </c>
      <c r="C20" s="468"/>
      <c r="D20" s="468"/>
      <c r="E20" s="468"/>
    </row>
    <row r="21" spans="2:7" ht="21.75" customHeight="1" x14ac:dyDescent="0.25">
      <c r="B21" s="468"/>
      <c r="C21" s="468"/>
      <c r="D21" s="468"/>
      <c r="E21" s="468"/>
    </row>
    <row r="22" spans="2:7" ht="10.5" customHeight="1" thickBot="1" x14ac:dyDescent="0.3">
      <c r="B22" s="194"/>
      <c r="C22" s="194"/>
      <c r="D22" s="194"/>
      <c r="E22" s="194"/>
    </row>
    <row r="23" spans="2:7" ht="24" thickBot="1" x14ac:dyDescent="0.4">
      <c r="B23" s="127" t="s">
        <v>117</v>
      </c>
      <c r="C23" s="128"/>
      <c r="D23" s="128"/>
      <c r="E23" s="129">
        <v>50</v>
      </c>
    </row>
    <row r="24" spans="2:7" ht="14.1" customHeight="1" thickBot="1" x14ac:dyDescent="0.4">
      <c r="B24" s="123"/>
      <c r="C24" s="123"/>
      <c r="D24" s="123"/>
      <c r="E24" s="123"/>
    </row>
    <row r="25" spans="2:7" ht="24" thickBot="1" x14ac:dyDescent="0.4">
      <c r="B25" s="127" t="s">
        <v>118</v>
      </c>
      <c r="C25" s="128"/>
      <c r="D25" s="128"/>
      <c r="E25" s="130">
        <f>'Saldo de Aplicações'!I10</f>
        <v>1498267.56</v>
      </c>
    </row>
    <row r="26" spans="2:7" ht="14.1" customHeight="1" thickBot="1" x14ac:dyDescent="0.4">
      <c r="B26" s="123"/>
      <c r="C26" s="123"/>
      <c r="D26" s="123"/>
      <c r="E26" s="123"/>
    </row>
    <row r="27" spans="2:7" ht="24" thickBot="1" x14ac:dyDescent="0.4">
      <c r="B27" s="127" t="s">
        <v>119</v>
      </c>
      <c r="C27" s="128"/>
      <c r="D27" s="128"/>
      <c r="E27" s="130">
        <f>E25+E23</f>
        <v>1498317.56</v>
      </c>
    </row>
    <row r="28" spans="2:7" ht="23.25" x14ac:dyDescent="0.35">
      <c r="B28" s="123"/>
      <c r="C28" s="123"/>
      <c r="D28" s="123"/>
      <c r="E28" s="123"/>
    </row>
    <row r="29" spans="2:7" ht="0.75" customHeight="1" thickBot="1" x14ac:dyDescent="0.3"/>
    <row r="30" spans="2:7" ht="24" thickBot="1" x14ac:dyDescent="0.3">
      <c r="B30" s="407" t="s">
        <v>149</v>
      </c>
      <c r="C30" s="415"/>
      <c r="D30" s="415"/>
      <c r="E30" s="415"/>
      <c r="F30" s="415"/>
      <c r="G30" s="408"/>
    </row>
    <row r="31" spans="2:7" ht="13.5" customHeight="1" thickBot="1" x14ac:dyDescent="0.3">
      <c r="B31" s="144"/>
      <c r="C31" s="144"/>
      <c r="D31" s="144"/>
      <c r="E31" s="144"/>
      <c r="F31" s="144"/>
      <c r="G31" s="144"/>
    </row>
    <row r="32" spans="2:7" ht="38.25" thickBot="1" x14ac:dyDescent="0.3">
      <c r="B32" s="136" t="s">
        <v>22</v>
      </c>
      <c r="C32" s="137" t="s">
        <v>23</v>
      </c>
      <c r="D32" s="137" t="s">
        <v>24</v>
      </c>
      <c r="E32" s="137" t="s">
        <v>115</v>
      </c>
      <c r="F32" s="137" t="s">
        <v>25</v>
      </c>
      <c r="G32" s="138" t="s">
        <v>26</v>
      </c>
    </row>
    <row r="33" spans="2:7" ht="19.5" thickBot="1" x14ac:dyDescent="0.3">
      <c r="B33" s="131"/>
      <c r="C33" s="131"/>
      <c r="D33" s="131"/>
      <c r="E33" s="131"/>
      <c r="F33" s="131"/>
      <c r="G33" s="132"/>
    </row>
    <row r="34" spans="2:7" ht="16.5" thickBot="1" x14ac:dyDescent="0.3">
      <c r="B34" s="139" t="s">
        <v>27</v>
      </c>
      <c r="C34" s="140">
        <f>E7</f>
        <v>151493.17000000001</v>
      </c>
      <c r="D34" s="160">
        <v>139546.9</v>
      </c>
      <c r="E34" s="140">
        <f>C34-D34</f>
        <v>11946.270000000019</v>
      </c>
      <c r="F34" s="141"/>
      <c r="G34" s="142"/>
    </row>
    <row r="35" spans="2:7" ht="16.5" thickBot="1" x14ac:dyDescent="0.3">
      <c r="B35" s="122"/>
      <c r="C35" s="133"/>
      <c r="D35" s="133"/>
      <c r="E35" s="133"/>
      <c r="F35" s="134"/>
      <c r="G35" s="134"/>
    </row>
    <row r="36" spans="2:7" ht="16.5" thickBot="1" x14ac:dyDescent="0.3">
      <c r="B36" s="139" t="s">
        <v>28</v>
      </c>
      <c r="C36" s="140">
        <f>E9</f>
        <v>2500</v>
      </c>
      <c r="D36" s="160">
        <v>0</v>
      </c>
      <c r="E36" s="297">
        <f>C36-D36</f>
        <v>2500</v>
      </c>
      <c r="F36" s="141"/>
      <c r="G36" s="142"/>
    </row>
    <row r="37" spans="2:7" ht="16.5" thickBot="1" x14ac:dyDescent="0.3">
      <c r="B37" s="122"/>
      <c r="C37" s="133"/>
      <c r="D37" s="133"/>
      <c r="E37" s="133"/>
      <c r="F37" s="134"/>
      <c r="G37" s="134"/>
    </row>
    <row r="38" spans="2:7" ht="32.25" thickBot="1" x14ac:dyDescent="0.3">
      <c r="B38" s="143" t="s">
        <v>29</v>
      </c>
      <c r="C38" s="140">
        <f>E11</f>
        <v>1219710.3</v>
      </c>
      <c r="D38" s="160">
        <v>5215.1099999999997</v>
      </c>
      <c r="E38" s="140">
        <f>C38-D38</f>
        <v>1214495.19</v>
      </c>
      <c r="F38" s="141"/>
      <c r="G38" s="142"/>
    </row>
    <row r="39" spans="2:7" ht="16.5" thickBot="1" x14ac:dyDescent="0.3">
      <c r="B39" s="135"/>
      <c r="C39" s="133"/>
      <c r="D39" s="133"/>
      <c r="E39" s="133"/>
      <c r="F39" s="134"/>
      <c r="G39" s="134"/>
    </row>
    <row r="40" spans="2:7" ht="16.5" thickBot="1" x14ac:dyDescent="0.3">
      <c r="B40" s="139" t="s">
        <v>17</v>
      </c>
      <c r="C40" s="140">
        <f>E13</f>
        <v>30000</v>
      </c>
      <c r="D40" s="160">
        <v>0</v>
      </c>
      <c r="E40" s="140">
        <f t="shared" ref="E40" si="1">C40-F40</f>
        <v>30000</v>
      </c>
      <c r="F40" s="141"/>
      <c r="G40" s="142"/>
    </row>
    <row r="41" spans="2:7" ht="16.5" thickBot="1" x14ac:dyDescent="0.3">
      <c r="B41" s="122"/>
      <c r="C41" s="133"/>
      <c r="D41" s="133"/>
      <c r="E41" s="133"/>
      <c r="F41" s="134"/>
      <c r="G41" s="134"/>
    </row>
    <row r="42" spans="2:7" ht="16.5" thickBot="1" x14ac:dyDescent="0.3">
      <c r="B42" s="139" t="s">
        <v>19</v>
      </c>
      <c r="C42" s="140">
        <f>E15</f>
        <v>30980</v>
      </c>
      <c r="D42" s="160">
        <v>1750</v>
      </c>
      <c r="E42" s="140">
        <f>C42-D42</f>
        <v>29230</v>
      </c>
      <c r="F42" s="141"/>
      <c r="G42" s="142"/>
    </row>
    <row r="43" spans="2:7" ht="16.5" thickBot="1" x14ac:dyDescent="0.3">
      <c r="B43" s="122"/>
      <c r="C43" s="133"/>
      <c r="D43" s="133"/>
      <c r="E43" s="133"/>
      <c r="F43" s="134"/>
      <c r="G43" s="134"/>
    </row>
    <row r="44" spans="2:7" ht="16.5" thickBot="1" x14ac:dyDescent="0.3">
      <c r="B44" s="139" t="s">
        <v>30</v>
      </c>
      <c r="C44" s="140">
        <f>E17</f>
        <v>31977.640000000043</v>
      </c>
      <c r="D44" s="160">
        <f>OU!H45</f>
        <v>0</v>
      </c>
      <c r="E44" s="140">
        <f>C44-D44</f>
        <v>31977.640000000043</v>
      </c>
      <c r="F44" s="141"/>
      <c r="G44" s="142"/>
    </row>
    <row r="45" spans="2:7" ht="15.75" thickBot="1" x14ac:dyDescent="0.3"/>
    <row r="46" spans="2:7" ht="24" thickBot="1" x14ac:dyDescent="0.4">
      <c r="B46" s="124" t="s">
        <v>60</v>
      </c>
      <c r="C46" s="125">
        <f>SUM(C34:C44)</f>
        <v>1466661.11</v>
      </c>
      <c r="D46" s="161">
        <f>SUM(D34:D44)</f>
        <v>146512.00999999998</v>
      </c>
      <c r="E46" s="126">
        <f>SUM(E34:E44)</f>
        <v>1320149.1000000001</v>
      </c>
    </row>
    <row r="47" spans="2:7" ht="8.25" customHeight="1" x14ac:dyDescent="0.25">
      <c r="B47" s="468" t="s">
        <v>150</v>
      </c>
      <c r="C47" s="468"/>
      <c r="D47" s="468"/>
      <c r="E47" s="468"/>
    </row>
    <row r="48" spans="2:7" x14ac:dyDescent="0.25">
      <c r="B48" s="468"/>
      <c r="C48" s="468"/>
      <c r="D48" s="468"/>
      <c r="E48" s="468"/>
    </row>
    <row r="49" spans="2:7" ht="7.5" customHeight="1" thickBot="1" x14ac:dyDescent="0.3">
      <c r="B49" s="194"/>
      <c r="C49" s="194"/>
      <c r="D49" s="194"/>
      <c r="E49" s="194"/>
    </row>
    <row r="50" spans="2:7" ht="24" thickBot="1" x14ac:dyDescent="0.4">
      <c r="B50" s="127" t="s">
        <v>117</v>
      </c>
      <c r="C50" s="128"/>
      <c r="D50" s="128"/>
      <c r="E50" s="129">
        <v>50</v>
      </c>
    </row>
    <row r="51" spans="2:7" ht="24" thickBot="1" x14ac:dyDescent="0.4">
      <c r="B51" s="123"/>
      <c r="C51" s="123"/>
      <c r="D51" s="123"/>
      <c r="E51" s="123"/>
    </row>
    <row r="52" spans="2:7" ht="24" thickBot="1" x14ac:dyDescent="0.4">
      <c r="B52" s="127" t="s">
        <v>118</v>
      </c>
      <c r="C52" s="128"/>
      <c r="D52" s="128"/>
      <c r="E52" s="130">
        <f>'Saldo de Aplicações'!I17</f>
        <v>1322798.48</v>
      </c>
    </row>
    <row r="53" spans="2:7" ht="24" thickBot="1" x14ac:dyDescent="0.4">
      <c r="B53" s="123"/>
      <c r="C53" s="123"/>
      <c r="D53" s="123"/>
      <c r="E53" s="123"/>
    </row>
    <row r="54" spans="2:7" ht="24" thickBot="1" x14ac:dyDescent="0.4">
      <c r="B54" s="127" t="s">
        <v>119</v>
      </c>
      <c r="C54" s="128"/>
      <c r="D54" s="128"/>
      <c r="E54" s="130">
        <f>E52+E50</f>
        <v>1322848.48</v>
      </c>
    </row>
    <row r="58" spans="2:7" ht="23.25" x14ac:dyDescent="0.35">
      <c r="B58" s="123"/>
      <c r="C58" s="123"/>
      <c r="D58" s="123"/>
      <c r="E58" s="123"/>
    </row>
    <row r="59" spans="2:7" ht="15.75" thickBot="1" x14ac:dyDescent="0.3"/>
    <row r="60" spans="2:7" ht="24" thickBot="1" x14ac:dyDescent="0.3">
      <c r="B60" s="407" t="s">
        <v>284</v>
      </c>
      <c r="C60" s="415"/>
      <c r="D60" s="415"/>
      <c r="E60" s="415"/>
      <c r="F60" s="415"/>
      <c r="G60" s="408"/>
    </row>
    <row r="61" spans="2:7" ht="24" thickBot="1" x14ac:dyDescent="0.3">
      <c r="B61" s="144"/>
      <c r="C61" s="144"/>
      <c r="D61" s="144"/>
      <c r="E61" s="144"/>
      <c r="F61" s="144"/>
      <c r="G61" s="144"/>
    </row>
    <row r="62" spans="2:7" ht="38.25" thickBot="1" x14ac:dyDescent="0.3">
      <c r="B62" s="136" t="s">
        <v>22</v>
      </c>
      <c r="C62" s="137" t="s">
        <v>23</v>
      </c>
      <c r="D62" s="137" t="s">
        <v>24</v>
      </c>
      <c r="E62" s="137" t="s">
        <v>115</v>
      </c>
      <c r="F62" s="137" t="s">
        <v>25</v>
      </c>
      <c r="G62" s="138" t="s">
        <v>26</v>
      </c>
    </row>
    <row r="63" spans="2:7" ht="19.5" thickBot="1" x14ac:dyDescent="0.3">
      <c r="B63" s="131"/>
      <c r="C63" s="131"/>
      <c r="D63" s="131"/>
      <c r="E63" s="131"/>
      <c r="F63" s="131"/>
      <c r="G63" s="132"/>
    </row>
    <row r="64" spans="2:7" ht="16.5" thickBot="1" x14ac:dyDescent="0.3">
      <c r="B64" s="139" t="s">
        <v>27</v>
      </c>
      <c r="C64" s="140">
        <v>11946.27</v>
      </c>
      <c r="D64" s="160">
        <v>67250.97</v>
      </c>
      <c r="E64" s="160">
        <f>C64-D64</f>
        <v>-55304.7</v>
      </c>
      <c r="F64" s="141"/>
      <c r="G64" s="142"/>
    </row>
    <row r="65" spans="2:7" ht="16.5" thickBot="1" x14ac:dyDescent="0.3">
      <c r="B65" s="122"/>
      <c r="C65" s="133"/>
      <c r="D65" s="133"/>
      <c r="E65" s="133"/>
      <c r="F65" s="134"/>
      <c r="G65" s="134"/>
    </row>
    <row r="66" spans="2:7" ht="16.5" thickBot="1" x14ac:dyDescent="0.3">
      <c r="B66" s="139" t="s">
        <v>28</v>
      </c>
      <c r="C66" s="140">
        <v>2500</v>
      </c>
      <c r="D66" s="160">
        <v>1797.45</v>
      </c>
      <c r="E66" s="297">
        <f>C66-D66</f>
        <v>702.55</v>
      </c>
      <c r="F66" s="141"/>
      <c r="G66" s="142"/>
    </row>
    <row r="67" spans="2:7" ht="16.5" thickBot="1" x14ac:dyDescent="0.3">
      <c r="B67" s="122"/>
      <c r="C67" s="133"/>
      <c r="D67" s="133"/>
      <c r="E67" s="133"/>
      <c r="F67" s="134"/>
      <c r="G67" s="134"/>
    </row>
    <row r="68" spans="2:7" ht="32.25" thickBot="1" x14ac:dyDescent="0.3">
      <c r="B68" s="143" t="s">
        <v>29</v>
      </c>
      <c r="C68" s="140">
        <v>1214495.19</v>
      </c>
      <c r="D68" s="160"/>
      <c r="E68" s="140">
        <f>C68-D68</f>
        <v>1214495.19</v>
      </c>
      <c r="F68" s="141"/>
      <c r="G68" s="142"/>
    </row>
    <row r="69" spans="2:7" ht="16.5" thickBot="1" x14ac:dyDescent="0.3">
      <c r="B69" s="135"/>
      <c r="C69" s="133"/>
      <c r="D69" s="133"/>
      <c r="E69" s="133"/>
      <c r="F69" s="134"/>
      <c r="G69" s="134"/>
    </row>
    <row r="70" spans="2:7" ht="16.5" thickBot="1" x14ac:dyDescent="0.3">
      <c r="B70" s="139" t="s">
        <v>17</v>
      </c>
      <c r="C70" s="140">
        <v>30000</v>
      </c>
      <c r="D70" s="160">
        <v>22578.080000000002</v>
      </c>
      <c r="E70" s="140">
        <f>C70-D70</f>
        <v>7421.9199999999983</v>
      </c>
      <c r="F70" s="141"/>
      <c r="G70" s="142"/>
    </row>
    <row r="71" spans="2:7" ht="16.5" thickBot="1" x14ac:dyDescent="0.3">
      <c r="B71" s="122"/>
      <c r="C71" s="133"/>
      <c r="D71" s="133"/>
      <c r="E71" s="133"/>
      <c r="F71" s="134"/>
      <c r="G71" s="134"/>
    </row>
    <row r="72" spans="2:7" ht="16.5" thickBot="1" x14ac:dyDescent="0.3">
      <c r="B72" s="139" t="s">
        <v>19</v>
      </c>
      <c r="C72" s="140">
        <v>29230</v>
      </c>
      <c r="D72" s="160"/>
      <c r="E72" s="140">
        <f>C72-D72</f>
        <v>29230</v>
      </c>
      <c r="F72" s="141"/>
      <c r="G72" s="142"/>
    </row>
    <row r="73" spans="2:7" ht="16.5" thickBot="1" x14ac:dyDescent="0.3">
      <c r="B73" s="122"/>
      <c r="C73" s="133"/>
      <c r="D73" s="133"/>
      <c r="E73" s="133"/>
      <c r="F73" s="134"/>
      <c r="G73" s="134"/>
    </row>
    <row r="74" spans="2:7" ht="16.5" thickBot="1" x14ac:dyDescent="0.3">
      <c r="B74" s="139" t="s">
        <v>30</v>
      </c>
      <c r="C74" s="140">
        <v>41916.29</v>
      </c>
      <c r="D74" s="160">
        <v>6392.16</v>
      </c>
      <c r="E74" s="140">
        <f>C74-D74</f>
        <v>35524.130000000005</v>
      </c>
      <c r="F74" s="141"/>
      <c r="G74" s="142"/>
    </row>
    <row r="75" spans="2:7" ht="15.75" thickBot="1" x14ac:dyDescent="0.3"/>
    <row r="76" spans="2:7" ht="24" thickBot="1" x14ac:dyDescent="0.4">
      <c r="B76" s="124" t="s">
        <v>60</v>
      </c>
      <c r="C76" s="125">
        <f>SUM(C64:C74)</f>
        <v>1330087.75</v>
      </c>
      <c r="D76" s="161">
        <f>SUM(D64:D74)</f>
        <v>98018.66</v>
      </c>
      <c r="E76" s="126">
        <f>SUM(E64:E74)</f>
        <v>1232069.0899999999</v>
      </c>
    </row>
    <row r="77" spans="2:7" x14ac:dyDescent="0.25">
      <c r="B77" s="468" t="s">
        <v>288</v>
      </c>
      <c r="C77" s="468"/>
      <c r="D77" s="468"/>
      <c r="E77" s="468"/>
    </row>
    <row r="78" spans="2:7" x14ac:dyDescent="0.25">
      <c r="B78" s="468"/>
      <c r="C78" s="468"/>
      <c r="D78" s="468"/>
      <c r="E78" s="468"/>
    </row>
    <row r="79" spans="2:7" ht="15.75" thickBot="1" x14ac:dyDescent="0.3">
      <c r="B79" s="342"/>
      <c r="C79" s="342"/>
      <c r="D79" s="342"/>
      <c r="E79" s="342"/>
    </row>
    <row r="80" spans="2:7" ht="24" thickBot="1" x14ac:dyDescent="0.4">
      <c r="B80" s="127" t="s">
        <v>117</v>
      </c>
      <c r="C80" s="128"/>
      <c r="D80" s="128"/>
      <c r="E80" s="129">
        <v>50</v>
      </c>
    </row>
    <row r="81" spans="2:7" ht="24" thickBot="1" x14ac:dyDescent="0.4">
      <c r="B81" s="123"/>
      <c r="C81" s="123"/>
      <c r="D81" s="123"/>
      <c r="E81" s="123"/>
    </row>
    <row r="82" spans="2:7" ht="24" thickBot="1" x14ac:dyDescent="0.4">
      <c r="B82" s="127" t="s">
        <v>118</v>
      </c>
      <c r="C82" s="128"/>
      <c r="D82" s="128"/>
      <c r="E82" s="130">
        <v>1268194.43</v>
      </c>
    </row>
    <row r="83" spans="2:7" ht="24" thickBot="1" x14ac:dyDescent="0.4">
      <c r="B83" s="123"/>
      <c r="C83" s="123"/>
      <c r="D83" s="123"/>
      <c r="E83" s="123"/>
    </row>
    <row r="84" spans="2:7" ht="24" thickBot="1" x14ac:dyDescent="0.4">
      <c r="B84" s="127" t="s">
        <v>119</v>
      </c>
      <c r="C84" s="128"/>
      <c r="D84" s="128"/>
      <c r="E84" s="130">
        <f>E82+E80</f>
        <v>1268244.43</v>
      </c>
    </row>
    <row r="86" spans="2:7" ht="15.75" thickBot="1" x14ac:dyDescent="0.3"/>
    <row r="87" spans="2:7" ht="24" thickBot="1" x14ac:dyDescent="0.3">
      <c r="B87" s="407" t="s">
        <v>341</v>
      </c>
      <c r="C87" s="415"/>
      <c r="D87" s="415"/>
      <c r="E87" s="415"/>
      <c r="F87" s="415"/>
      <c r="G87" s="408"/>
    </row>
    <row r="88" spans="2:7" ht="24" thickBot="1" x14ac:dyDescent="0.3">
      <c r="B88" s="144"/>
      <c r="C88" s="144"/>
      <c r="D88" s="144"/>
      <c r="E88" s="144"/>
      <c r="F88" s="144"/>
      <c r="G88" s="144"/>
    </row>
    <row r="89" spans="2:7" ht="38.25" thickBot="1" x14ac:dyDescent="0.3">
      <c r="B89" s="136" t="s">
        <v>22</v>
      </c>
      <c r="C89" s="137" t="s">
        <v>23</v>
      </c>
      <c r="D89" s="137" t="s">
        <v>24</v>
      </c>
      <c r="E89" s="137" t="s">
        <v>115</v>
      </c>
      <c r="F89" s="137" t="s">
        <v>25</v>
      </c>
      <c r="G89" s="138" t="s">
        <v>26</v>
      </c>
    </row>
    <row r="90" spans="2:7" ht="19.5" thickBot="1" x14ac:dyDescent="0.3">
      <c r="B90" s="131"/>
      <c r="C90" s="131"/>
      <c r="D90" s="131"/>
      <c r="E90" s="131"/>
      <c r="F90" s="131"/>
      <c r="G90" s="132"/>
    </row>
    <row r="91" spans="2:7" ht="16.5" thickBot="1" x14ac:dyDescent="0.3">
      <c r="B91" s="139" t="s">
        <v>27</v>
      </c>
      <c r="C91" s="160">
        <v>-55304.7</v>
      </c>
      <c r="D91" s="160">
        <v>63501.66</v>
      </c>
      <c r="E91" s="160">
        <f>C91-D91</f>
        <v>-118806.36</v>
      </c>
      <c r="F91" s="141"/>
      <c r="G91" s="142"/>
    </row>
    <row r="92" spans="2:7" ht="16.5" thickBot="1" x14ac:dyDescent="0.3">
      <c r="B92" s="122"/>
      <c r="C92" s="133"/>
      <c r="D92" s="133"/>
      <c r="E92" s="133"/>
      <c r="F92" s="134"/>
      <c r="G92" s="134"/>
    </row>
    <row r="93" spans="2:7" ht="16.5" thickBot="1" x14ac:dyDescent="0.3">
      <c r="B93" s="139" t="s">
        <v>28</v>
      </c>
      <c r="C93" s="140">
        <v>702.55</v>
      </c>
      <c r="D93" s="160">
        <v>0</v>
      </c>
      <c r="E93" s="297">
        <f>C93-D93</f>
        <v>702.55</v>
      </c>
      <c r="F93" s="141"/>
      <c r="G93" s="142"/>
    </row>
    <row r="94" spans="2:7" ht="16.5" thickBot="1" x14ac:dyDescent="0.3">
      <c r="B94" s="122"/>
      <c r="C94" s="133"/>
      <c r="D94" s="133"/>
      <c r="E94" s="133"/>
      <c r="F94" s="134"/>
      <c r="G94" s="134"/>
    </row>
    <row r="95" spans="2:7" ht="32.25" thickBot="1" x14ac:dyDescent="0.3">
      <c r="B95" s="143" t="s">
        <v>29</v>
      </c>
      <c r="C95" s="140">
        <v>1214495.19</v>
      </c>
      <c r="D95" s="160">
        <v>1088.97</v>
      </c>
      <c r="E95" s="140">
        <f>C95-D95</f>
        <v>1213406.22</v>
      </c>
      <c r="F95" s="141"/>
      <c r="G95" s="142"/>
    </row>
    <row r="96" spans="2:7" ht="16.5" thickBot="1" x14ac:dyDescent="0.3">
      <c r="B96" s="135"/>
      <c r="C96" s="133"/>
      <c r="D96" s="133"/>
      <c r="E96" s="133"/>
      <c r="F96" s="134"/>
      <c r="G96" s="134"/>
    </row>
    <row r="97" spans="2:7" ht="16.5" thickBot="1" x14ac:dyDescent="0.3">
      <c r="B97" s="139" t="s">
        <v>17</v>
      </c>
      <c r="C97" s="140">
        <v>8810.4699999999993</v>
      </c>
      <c r="D97" s="160">
        <v>64957.120000000003</v>
      </c>
      <c r="E97" s="160">
        <f>C97-D97</f>
        <v>-56146.65</v>
      </c>
      <c r="F97" s="141"/>
      <c r="G97" s="142"/>
    </row>
    <row r="98" spans="2:7" ht="16.5" thickBot="1" x14ac:dyDescent="0.3">
      <c r="B98" s="122"/>
      <c r="C98" s="133"/>
      <c r="D98" s="133"/>
      <c r="E98" s="133"/>
      <c r="F98" s="134"/>
      <c r="G98" s="134"/>
    </row>
    <row r="99" spans="2:7" ht="16.5" thickBot="1" x14ac:dyDescent="0.3">
      <c r="B99" s="139" t="s">
        <v>19</v>
      </c>
      <c r="C99" s="140">
        <v>29230</v>
      </c>
      <c r="D99" s="160">
        <v>15895.1</v>
      </c>
      <c r="E99" s="140">
        <f>C99-D99</f>
        <v>13334.9</v>
      </c>
      <c r="F99" s="141"/>
      <c r="G99" s="142"/>
    </row>
    <row r="100" spans="2:7" ht="16.5" thickBot="1" x14ac:dyDescent="0.3">
      <c r="B100" s="122"/>
      <c r="C100" s="133"/>
      <c r="D100" s="133"/>
      <c r="E100" s="133"/>
      <c r="F100" s="134"/>
      <c r="G100" s="134"/>
    </row>
    <row r="101" spans="2:7" ht="16.5" thickBot="1" x14ac:dyDescent="0.3">
      <c r="B101" s="139" t="s">
        <v>30</v>
      </c>
      <c r="C101" s="140">
        <v>35524.129999999997</v>
      </c>
      <c r="D101" s="160">
        <v>3546.49</v>
      </c>
      <c r="E101" s="140">
        <f>C101-D101</f>
        <v>31977.64</v>
      </c>
      <c r="F101" s="141"/>
      <c r="G101" s="142"/>
    </row>
    <row r="102" spans="2:7" ht="15.75" thickBot="1" x14ac:dyDescent="0.3"/>
    <row r="103" spans="2:7" ht="24" thickBot="1" x14ac:dyDescent="0.4">
      <c r="B103" s="124" t="s">
        <v>60</v>
      </c>
      <c r="C103" s="125">
        <f>SUM(C91:C101)</f>
        <v>1233457.6399999999</v>
      </c>
      <c r="D103" s="161">
        <f>SUM(D91:D101)</f>
        <v>148989.34</v>
      </c>
      <c r="E103" s="126">
        <f>SUM(E91:E101)</f>
        <v>1084468.2999999998</v>
      </c>
    </row>
    <row r="104" spans="2:7" x14ac:dyDescent="0.25">
      <c r="B104" s="468" t="s">
        <v>342</v>
      </c>
      <c r="C104" s="468"/>
      <c r="D104" s="468"/>
      <c r="E104" s="468"/>
    </row>
    <row r="105" spans="2:7" x14ac:dyDescent="0.25">
      <c r="B105" s="468"/>
      <c r="C105" s="468"/>
      <c r="D105" s="468"/>
      <c r="E105" s="468"/>
    </row>
    <row r="106" spans="2:7" ht="15.75" thickBot="1" x14ac:dyDescent="0.3">
      <c r="B106" s="346"/>
      <c r="C106" s="346"/>
      <c r="D106" s="346"/>
      <c r="E106" s="346"/>
    </row>
    <row r="107" spans="2:7" ht="24" thickBot="1" x14ac:dyDescent="0.4">
      <c r="B107" s="127" t="s">
        <v>117</v>
      </c>
      <c r="C107" s="128"/>
      <c r="D107" s="128"/>
      <c r="E107" s="129">
        <v>50</v>
      </c>
    </row>
    <row r="108" spans="2:7" ht="24" thickBot="1" x14ac:dyDescent="0.4">
      <c r="B108" s="123"/>
      <c r="C108" s="123"/>
      <c r="D108" s="123"/>
      <c r="E108" s="123"/>
    </row>
    <row r="109" spans="2:7" ht="24" thickBot="1" x14ac:dyDescent="0.4">
      <c r="B109" s="127" t="s">
        <v>118</v>
      </c>
      <c r="C109" s="128"/>
      <c r="D109" s="128"/>
      <c r="E109" s="130">
        <v>1128300.8400000001</v>
      </c>
    </row>
    <row r="110" spans="2:7" ht="24" thickBot="1" x14ac:dyDescent="0.4">
      <c r="B110" s="123"/>
      <c r="C110" s="123"/>
      <c r="D110" s="123"/>
      <c r="E110" s="123"/>
    </row>
    <row r="111" spans="2:7" ht="24" thickBot="1" x14ac:dyDescent="0.4">
      <c r="B111" s="127" t="s">
        <v>119</v>
      </c>
      <c r="C111" s="128"/>
      <c r="D111" s="128"/>
      <c r="E111" s="130">
        <f>E109+E107</f>
        <v>1128350.8400000001</v>
      </c>
    </row>
  </sheetData>
  <mergeCells count="9">
    <mergeCell ref="B87:G87"/>
    <mergeCell ref="B104:E105"/>
    <mergeCell ref="B60:G60"/>
    <mergeCell ref="B77:E78"/>
    <mergeCell ref="B2:G2"/>
    <mergeCell ref="B3:G3"/>
    <mergeCell ref="B20:E21"/>
    <mergeCell ref="B30:G30"/>
    <mergeCell ref="B47:E48"/>
  </mergeCells>
  <pageMargins left="0.511811024" right="0.511811024" top="0.78740157499999996" bottom="0.78740157499999996" header="0.31496062000000002" footer="0.31496062000000002"/>
  <pageSetup paperSize="9" scale="71" orientation="landscape" r:id="rId1"/>
  <ignoredErrors>
    <ignoredError sqref="E9"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zoomScale="90" zoomScaleNormal="90" workbookViewId="0"/>
  </sheetViews>
  <sheetFormatPr defaultRowHeight="15" x14ac:dyDescent="0.25"/>
  <cols>
    <col min="1" max="1" width="2.85546875" customWidth="1"/>
    <col min="2" max="2" width="22.7109375" customWidth="1"/>
    <col min="3" max="3" width="20.28515625" customWidth="1"/>
    <col min="4" max="4" width="30" customWidth="1"/>
    <col min="5" max="5" width="32.140625" customWidth="1"/>
    <col min="6" max="6" width="23.140625" customWidth="1"/>
    <col min="7" max="7" width="35.42578125" bestFit="1" customWidth="1"/>
    <col min="8" max="8" width="21.7109375" customWidth="1"/>
    <col min="9" max="9" width="23.5703125" customWidth="1"/>
  </cols>
  <sheetData>
    <row r="1" spans="1:11" ht="15.75" thickBot="1" x14ac:dyDescent="0.3"/>
    <row r="2" spans="1:11" ht="51.95" customHeight="1" thickBot="1" x14ac:dyDescent="0.3">
      <c r="A2" s="2"/>
      <c r="B2" s="407" t="s">
        <v>3</v>
      </c>
      <c r="C2" s="415"/>
      <c r="D2" s="415"/>
      <c r="E2" s="415"/>
      <c r="F2" s="415"/>
      <c r="G2" s="415"/>
      <c r="H2" s="415"/>
      <c r="I2" s="408"/>
      <c r="J2" s="2"/>
    </row>
    <row r="3" spans="1:11" ht="24.75" customHeight="1" thickBot="1" x14ac:dyDescent="0.35">
      <c r="B3" s="451" t="s">
        <v>106</v>
      </c>
      <c r="C3" s="452"/>
      <c r="D3" s="452"/>
      <c r="E3" s="452"/>
      <c r="F3" s="452"/>
      <c r="G3" s="452"/>
      <c r="H3" s="452"/>
      <c r="I3" s="453"/>
    </row>
    <row r="4" spans="1:11" ht="24.75" customHeight="1" thickBot="1" x14ac:dyDescent="0.35">
      <c r="B4" s="428" t="s">
        <v>114</v>
      </c>
      <c r="C4" s="429"/>
      <c r="D4" s="429"/>
      <c r="E4" s="429"/>
      <c r="F4" s="429"/>
      <c r="G4" s="429"/>
      <c r="H4" s="429"/>
      <c r="I4" s="429"/>
      <c r="J4" s="429"/>
      <c r="K4" s="430"/>
    </row>
    <row r="5" spans="1:11" ht="20.100000000000001" customHeight="1" x14ac:dyDescent="0.25">
      <c r="B5" s="3" t="s">
        <v>107</v>
      </c>
      <c r="C5" s="4" t="s">
        <v>108</v>
      </c>
      <c r="D5" s="26" t="s">
        <v>109</v>
      </c>
      <c r="E5" s="26" t="s">
        <v>110</v>
      </c>
      <c r="F5" s="4" t="s">
        <v>111</v>
      </c>
      <c r="G5" s="4" t="s">
        <v>125</v>
      </c>
      <c r="H5" s="111" t="s">
        <v>112</v>
      </c>
      <c r="I5" s="5" t="s">
        <v>113</v>
      </c>
    </row>
    <row r="6" spans="1:11" x14ac:dyDescent="0.25">
      <c r="B6" s="112">
        <v>41671</v>
      </c>
      <c r="C6" s="113">
        <v>0</v>
      </c>
      <c r="D6" s="182">
        <v>0</v>
      </c>
      <c r="E6" s="114">
        <v>0</v>
      </c>
      <c r="F6" s="113">
        <v>0</v>
      </c>
      <c r="G6" s="113">
        <v>0</v>
      </c>
      <c r="H6" s="115">
        <v>0</v>
      </c>
      <c r="I6" s="27">
        <v>0</v>
      </c>
    </row>
    <row r="7" spans="1:11" ht="20.100000000000001" customHeight="1" x14ac:dyDescent="0.25">
      <c r="B7" s="112">
        <v>41699</v>
      </c>
      <c r="C7" s="113">
        <v>0</v>
      </c>
      <c r="D7" s="182">
        <v>1961882.46</v>
      </c>
      <c r="E7" s="114">
        <v>347162.77</v>
      </c>
      <c r="F7" s="113">
        <v>10628.83</v>
      </c>
      <c r="G7" s="113">
        <v>731.02</v>
      </c>
      <c r="H7" s="115">
        <v>1624617.5</v>
      </c>
      <c r="I7" s="27">
        <v>9897.81</v>
      </c>
    </row>
    <row r="8" spans="1:11" ht="20.100000000000001" customHeight="1" x14ac:dyDescent="0.25">
      <c r="B8" s="112">
        <v>41730</v>
      </c>
      <c r="C8" s="113">
        <v>1624617.5</v>
      </c>
      <c r="D8" s="116">
        <v>0</v>
      </c>
      <c r="E8" s="114">
        <v>138169.93</v>
      </c>
      <c r="F8" s="113">
        <v>12117.47</v>
      </c>
      <c r="G8" s="113">
        <v>297.48</v>
      </c>
      <c r="H8" s="115">
        <v>1498267.56</v>
      </c>
      <c r="I8" s="27">
        <v>11819.99</v>
      </c>
    </row>
    <row r="9" spans="1:11" ht="20.100000000000001" customHeight="1" thickBot="1" x14ac:dyDescent="0.3">
      <c r="B9" s="112"/>
      <c r="C9" s="117"/>
      <c r="D9" s="118"/>
      <c r="E9" s="118"/>
      <c r="F9" s="117"/>
      <c r="G9" s="117"/>
      <c r="H9" s="119"/>
      <c r="I9" s="120"/>
    </row>
    <row r="10" spans="1:11" ht="19.5" thickBot="1" x14ac:dyDescent="0.35">
      <c r="B10" s="454" t="s">
        <v>10</v>
      </c>
      <c r="C10" s="455"/>
      <c r="D10" s="455"/>
      <c r="E10" s="455"/>
      <c r="F10" s="455"/>
      <c r="G10" s="455"/>
      <c r="H10" s="469"/>
      <c r="I10" s="121">
        <f>H8</f>
        <v>1498267.56</v>
      </c>
    </row>
    <row r="11" spans="1:11" ht="15.75" thickBot="1" x14ac:dyDescent="0.3"/>
    <row r="12" spans="1:11" ht="19.5" thickBot="1" x14ac:dyDescent="0.35">
      <c r="B12" s="428" t="s">
        <v>149</v>
      </c>
      <c r="C12" s="429"/>
      <c r="D12" s="429"/>
      <c r="E12" s="429"/>
      <c r="F12" s="429"/>
      <c r="G12" s="429"/>
      <c r="H12" s="429"/>
      <c r="I12" s="429"/>
      <c r="J12" s="429"/>
      <c r="K12" s="430"/>
    </row>
    <row r="13" spans="1:11" ht="18.75" x14ac:dyDescent="0.25">
      <c r="B13" s="3" t="s">
        <v>107</v>
      </c>
      <c r="C13" s="4" t="s">
        <v>108</v>
      </c>
      <c r="D13" s="26" t="s">
        <v>109</v>
      </c>
      <c r="E13" s="26" t="s">
        <v>110</v>
      </c>
      <c r="F13" s="4" t="s">
        <v>111</v>
      </c>
      <c r="G13" s="4" t="s">
        <v>125</v>
      </c>
      <c r="H13" s="111" t="s">
        <v>112</v>
      </c>
      <c r="I13" s="5" t="s">
        <v>113</v>
      </c>
    </row>
    <row r="14" spans="1:11" x14ac:dyDescent="0.25">
      <c r="B14" s="112">
        <v>41760</v>
      </c>
      <c r="C14" s="113">
        <f>I10</f>
        <v>1498267.56</v>
      </c>
      <c r="D14" s="182">
        <v>0</v>
      </c>
      <c r="E14" s="114">
        <v>182024.01</v>
      </c>
      <c r="F14" s="113">
        <v>11620.4</v>
      </c>
      <c r="G14" s="113">
        <v>5065.47</v>
      </c>
      <c r="H14" s="115">
        <v>1322798.48</v>
      </c>
      <c r="I14" s="27">
        <v>6554.93</v>
      </c>
    </row>
    <row r="15" spans="1:11" x14ac:dyDescent="0.25">
      <c r="B15" s="112"/>
      <c r="C15" s="113"/>
      <c r="D15" s="182"/>
      <c r="E15" s="114"/>
      <c r="F15" s="113"/>
      <c r="G15" s="113"/>
      <c r="H15" s="115"/>
      <c r="I15" s="27"/>
    </row>
    <row r="16" spans="1:11" ht="15.75" thickBot="1" x14ac:dyDescent="0.3">
      <c r="B16" s="112"/>
      <c r="C16" s="117"/>
      <c r="D16" s="118"/>
      <c r="E16" s="118"/>
      <c r="F16" s="117"/>
      <c r="G16" s="117"/>
      <c r="H16" s="119"/>
      <c r="I16" s="120"/>
    </row>
    <row r="17" spans="2:9" ht="19.5" thickBot="1" x14ac:dyDescent="0.35">
      <c r="B17" s="454" t="s">
        <v>10</v>
      </c>
      <c r="C17" s="455"/>
      <c r="D17" s="455"/>
      <c r="E17" s="455"/>
      <c r="F17" s="455"/>
      <c r="G17" s="455"/>
      <c r="H17" s="469"/>
      <c r="I17" s="121">
        <f>H14</f>
        <v>1322798.48</v>
      </c>
    </row>
  </sheetData>
  <mergeCells count="6">
    <mergeCell ref="B17:H17"/>
    <mergeCell ref="B2:I2"/>
    <mergeCell ref="B3:I3"/>
    <mergeCell ref="B10:H10"/>
    <mergeCell ref="B4:K4"/>
    <mergeCell ref="B12:K12"/>
  </mergeCells>
  <pageMargins left="0.511811024" right="0.511811024" top="0.78740157499999996" bottom="0.78740157499999996" header="0.31496062000000002" footer="0.31496062000000002"/>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25"/>
  <sheetViews>
    <sheetView showGridLines="0" zoomScale="70" zoomScaleNormal="70" workbookViewId="0">
      <selection activeCell="I25" sqref="I25"/>
    </sheetView>
  </sheetViews>
  <sheetFormatPr defaultRowHeight="15" x14ac:dyDescent="0.25"/>
  <cols>
    <col min="1" max="1" width="4" customWidth="1"/>
    <col min="2" max="2" width="28.5703125" customWidth="1"/>
    <col min="3" max="9" width="25.7109375" customWidth="1"/>
  </cols>
  <sheetData>
    <row r="1" spans="2:10" ht="15.75" thickBot="1" x14ac:dyDescent="0.3"/>
    <row r="2" spans="2:10" ht="51.95" customHeight="1" thickBot="1" x14ac:dyDescent="0.3">
      <c r="B2" s="442" t="s">
        <v>121</v>
      </c>
      <c r="C2" s="443"/>
      <c r="D2" s="443"/>
      <c r="E2" s="443"/>
      <c r="F2" s="443"/>
      <c r="G2" s="443"/>
      <c r="H2" s="443"/>
      <c r="I2" s="444"/>
      <c r="J2" s="2"/>
    </row>
    <row r="3" spans="2:10" ht="41.25" customHeight="1" thickBot="1" x14ac:dyDescent="0.3">
      <c r="B3" s="407"/>
      <c r="C3" s="415"/>
      <c r="D3" s="415"/>
      <c r="E3" s="415"/>
      <c r="F3" s="415"/>
      <c r="G3" s="415"/>
      <c r="H3" s="415"/>
      <c r="I3" s="408"/>
      <c r="J3" s="2"/>
    </row>
    <row r="4" spans="2:10" ht="14.1" customHeight="1" thickBot="1" x14ac:dyDescent="0.3">
      <c r="B4" s="144"/>
      <c r="C4" s="144"/>
      <c r="D4" s="144"/>
      <c r="E4" s="144"/>
      <c r="F4" s="144"/>
      <c r="G4" s="144"/>
      <c r="H4" s="144"/>
      <c r="I4" s="144"/>
      <c r="J4" s="2"/>
    </row>
    <row r="5" spans="2:10" ht="20.100000000000001" customHeight="1" thickBot="1" x14ac:dyDescent="0.3">
      <c r="B5" s="146" t="s">
        <v>14</v>
      </c>
      <c r="C5" s="147" t="s">
        <v>15</v>
      </c>
      <c r="D5" s="147" t="s">
        <v>17</v>
      </c>
      <c r="E5" s="147" t="s">
        <v>18</v>
      </c>
      <c r="F5" s="147" t="s">
        <v>126</v>
      </c>
      <c r="G5" s="147" t="s">
        <v>19</v>
      </c>
      <c r="H5" s="147" t="s">
        <v>20</v>
      </c>
      <c r="I5" s="148" t="s">
        <v>16</v>
      </c>
    </row>
    <row r="6" spans="2:10" ht="20.100000000000001" customHeight="1" thickBot="1" x14ac:dyDescent="0.3">
      <c r="B6" s="131"/>
      <c r="C6" s="131"/>
      <c r="D6" s="131"/>
      <c r="E6" s="131"/>
      <c r="F6" s="131"/>
      <c r="G6" s="131"/>
      <c r="H6" s="131"/>
      <c r="I6" s="131"/>
    </row>
    <row r="7" spans="2:10" ht="20.100000000000001" customHeight="1" thickBot="1" x14ac:dyDescent="0.35">
      <c r="B7" s="159" t="s">
        <v>182</v>
      </c>
      <c r="C7" s="209">
        <f>'RH Detail'!M16</f>
        <v>20350.919999999998</v>
      </c>
      <c r="D7" s="209"/>
      <c r="E7" s="209"/>
      <c r="F7" s="209"/>
      <c r="G7" s="209"/>
      <c r="H7" s="209"/>
      <c r="I7" s="210">
        <f>C7</f>
        <v>20350.919999999998</v>
      </c>
    </row>
    <row r="8" spans="2:10" ht="20.100000000000001" customHeight="1" thickBot="1" x14ac:dyDescent="0.35">
      <c r="B8" s="150"/>
      <c r="C8" s="211"/>
      <c r="D8" s="211"/>
      <c r="E8" s="211"/>
      <c r="F8" s="211"/>
      <c r="G8" s="211"/>
      <c r="H8" s="211"/>
      <c r="I8" s="211"/>
    </row>
    <row r="9" spans="2:10" ht="20.100000000000001" customHeight="1" thickBot="1" x14ac:dyDescent="0.35">
      <c r="B9" s="159" t="s">
        <v>183</v>
      </c>
      <c r="C9" s="209">
        <f>'RH Detail'!M27</f>
        <v>52582.720000000001</v>
      </c>
      <c r="D9" s="209"/>
      <c r="E9" s="209"/>
      <c r="F9" s="209"/>
      <c r="G9" s="209"/>
      <c r="H9" s="209"/>
      <c r="I9" s="210">
        <f>C9</f>
        <v>52582.720000000001</v>
      </c>
    </row>
    <row r="10" spans="2:10" ht="20.100000000000001" customHeight="1" thickBot="1" x14ac:dyDescent="0.35">
      <c r="B10" s="150"/>
      <c r="C10" s="211"/>
      <c r="D10" s="211"/>
      <c r="E10" s="211"/>
      <c r="F10" s="211"/>
      <c r="G10" s="211"/>
      <c r="H10" s="211"/>
      <c r="I10" s="211"/>
    </row>
    <row r="11" spans="2:10" ht="20.100000000000001" customHeight="1" thickBot="1" x14ac:dyDescent="0.35">
      <c r="B11" s="159" t="s">
        <v>184</v>
      </c>
      <c r="C11" s="209">
        <f>'RH Detail'!M37</f>
        <v>57489.86</v>
      </c>
      <c r="D11" s="209"/>
      <c r="E11" s="209"/>
      <c r="F11" s="209"/>
      <c r="G11" s="209"/>
      <c r="H11" s="209"/>
      <c r="I11" s="210">
        <f>C11</f>
        <v>57489.86</v>
      </c>
    </row>
    <row r="12" spans="2:10" ht="20.100000000000001" customHeight="1" thickBot="1" x14ac:dyDescent="0.35">
      <c r="B12" s="150"/>
      <c r="C12" s="211"/>
      <c r="D12" s="211"/>
      <c r="E12" s="211"/>
      <c r="F12" s="211"/>
      <c r="G12" s="211"/>
      <c r="H12" s="211"/>
      <c r="I12" s="211"/>
    </row>
    <row r="13" spans="2:10" ht="20.100000000000001" customHeight="1" thickBot="1" x14ac:dyDescent="0.35">
      <c r="B13" s="159" t="s">
        <v>185</v>
      </c>
      <c r="C13" s="209">
        <f>'RH Detail'!M48</f>
        <v>57351.16</v>
      </c>
      <c r="D13" s="209"/>
      <c r="E13" s="209"/>
      <c r="F13" s="209"/>
      <c r="G13" s="209"/>
      <c r="H13" s="209"/>
      <c r="I13" s="210">
        <f>C13</f>
        <v>57351.16</v>
      </c>
    </row>
    <row r="14" spans="2:10" ht="20.100000000000001" customHeight="1" thickBot="1" x14ac:dyDescent="0.35">
      <c r="B14" s="150"/>
      <c r="C14" s="211"/>
      <c r="D14" s="211"/>
      <c r="E14" s="211"/>
      <c r="F14" s="211"/>
      <c r="G14" s="211"/>
      <c r="H14" s="211"/>
      <c r="I14" s="211"/>
    </row>
    <row r="15" spans="2:10" ht="20.100000000000001" customHeight="1" thickBot="1" x14ac:dyDescent="0.35">
      <c r="B15" s="159" t="s">
        <v>186</v>
      </c>
      <c r="C15" s="209">
        <f>'RH Detail'!M59</f>
        <v>76200.320000000007</v>
      </c>
      <c r="D15" s="209"/>
      <c r="E15" s="209"/>
      <c r="F15" s="209">
        <f>MP!H8</f>
        <v>41904.160000000003</v>
      </c>
      <c r="G15" s="209"/>
      <c r="H15" s="209">
        <f>OU!H13</f>
        <v>240989.43999999997</v>
      </c>
      <c r="I15" s="210">
        <f>C15+F15+H15</f>
        <v>359093.92</v>
      </c>
    </row>
    <row r="16" spans="2:10" ht="20.100000000000001" customHeight="1" thickBot="1" x14ac:dyDescent="0.35">
      <c r="B16" s="150"/>
      <c r="C16" s="211"/>
      <c r="D16" s="211"/>
      <c r="E16" s="211"/>
      <c r="F16" s="211"/>
      <c r="G16" s="211"/>
      <c r="H16" s="211"/>
      <c r="I16" s="211"/>
    </row>
    <row r="17" spans="2:9" ht="20.100000000000001" customHeight="1" thickBot="1" x14ac:dyDescent="0.35">
      <c r="B17" s="159" t="s">
        <v>187</v>
      </c>
      <c r="C17" s="209">
        <f>'RH Detail'!M71</f>
        <v>63417.560000000005</v>
      </c>
      <c r="D17" s="209"/>
      <c r="E17" s="209"/>
      <c r="F17" s="209">
        <v>11260.54</v>
      </c>
      <c r="G17" s="209"/>
      <c r="H17" s="209">
        <f>OU!H15</f>
        <v>151.85</v>
      </c>
      <c r="I17" s="210">
        <f>C17+F17+H17</f>
        <v>74829.950000000012</v>
      </c>
    </row>
    <row r="18" spans="2:9" ht="20.100000000000001" customHeight="1" thickBot="1" x14ac:dyDescent="0.35">
      <c r="B18" s="150"/>
      <c r="C18" s="211"/>
      <c r="D18" s="211"/>
      <c r="E18" s="211"/>
      <c r="F18" s="211"/>
      <c r="G18" s="211"/>
      <c r="H18" s="211"/>
      <c r="I18" s="211"/>
    </row>
    <row r="19" spans="2:9" ht="20.100000000000001" customHeight="1" thickBot="1" x14ac:dyDescent="0.35">
      <c r="B19" s="159" t="s">
        <v>188</v>
      </c>
      <c r="C19" s="209">
        <v>63515.38</v>
      </c>
      <c r="D19" s="209"/>
      <c r="E19" s="209"/>
      <c r="F19" s="209">
        <v>5215.1099999999997</v>
      </c>
      <c r="G19" s="209">
        <v>1750</v>
      </c>
      <c r="H19" s="209"/>
      <c r="I19" s="210">
        <f>C19+F19+G19</f>
        <v>70480.489999999991</v>
      </c>
    </row>
    <row r="20" spans="2:9" ht="20.100000000000001" customHeight="1" thickBot="1" x14ac:dyDescent="0.35">
      <c r="B20" s="150"/>
      <c r="C20" s="211"/>
      <c r="D20" s="211"/>
      <c r="E20" s="211"/>
      <c r="F20" s="211"/>
      <c r="G20" s="211"/>
      <c r="H20" s="211"/>
      <c r="I20" s="211"/>
    </row>
    <row r="21" spans="2:9" ht="20.100000000000001" customHeight="1" thickBot="1" x14ac:dyDescent="0.35">
      <c r="B21" s="159" t="s">
        <v>213</v>
      </c>
      <c r="C21" s="209">
        <v>63501.66</v>
      </c>
      <c r="D21" s="156">
        <v>21189.53</v>
      </c>
      <c r="E21" s="209">
        <v>1797.45</v>
      </c>
      <c r="F21" s="209"/>
      <c r="G21" s="209"/>
      <c r="H21" s="156">
        <v>6392.16</v>
      </c>
      <c r="I21" s="210">
        <f>H21+G21+F21+E21+D21+C21</f>
        <v>92880.8</v>
      </c>
    </row>
    <row r="22" spans="2:9" ht="20.100000000000001" customHeight="1" thickBot="1" x14ac:dyDescent="0.35">
      <c r="B22" s="150"/>
      <c r="C22" s="211"/>
      <c r="D22" s="211"/>
      <c r="E22" s="211"/>
      <c r="F22" s="211"/>
      <c r="G22" s="211"/>
      <c r="H22" s="211"/>
      <c r="I22" s="211"/>
    </row>
    <row r="23" spans="2:9" ht="20.100000000000001" customHeight="1" thickBot="1" x14ac:dyDescent="0.35">
      <c r="B23" s="159" t="s">
        <v>214</v>
      </c>
      <c r="C23" s="209">
        <v>6868</v>
      </c>
      <c r="D23" s="209">
        <v>64957.120000000003</v>
      </c>
      <c r="E23" s="209"/>
      <c r="F23" s="209">
        <v>1088.97</v>
      </c>
      <c r="G23" s="209">
        <v>15895.1</v>
      </c>
      <c r="H23" s="209">
        <v>3546.49</v>
      </c>
      <c r="I23" s="210">
        <f>SUM(C23:H23)</f>
        <v>92355.680000000008</v>
      </c>
    </row>
    <row r="24" spans="2:9" ht="20.100000000000001" customHeight="1" thickBot="1" x14ac:dyDescent="0.35">
      <c r="B24" s="150"/>
      <c r="C24" s="211"/>
      <c r="D24" s="211"/>
      <c r="E24" s="211"/>
      <c r="F24" s="211"/>
      <c r="G24" s="211"/>
      <c r="H24" s="211"/>
      <c r="I24" s="211"/>
    </row>
    <row r="25" spans="2:9" ht="19.5" thickBot="1" x14ac:dyDescent="0.35">
      <c r="B25" s="149" t="s">
        <v>21</v>
      </c>
      <c r="C25" s="212">
        <f>SUM(C6:C24)</f>
        <v>461277.57999999996</v>
      </c>
      <c r="D25" s="212">
        <f>SUM(D6:D24)</f>
        <v>86146.65</v>
      </c>
      <c r="E25" s="212">
        <f>SUM(E6:E24)</f>
        <v>1797.45</v>
      </c>
      <c r="F25" s="212">
        <f>F15+F19+F17+F23</f>
        <v>59468.780000000006</v>
      </c>
      <c r="G25" s="212">
        <f>SUM(G7:G24)</f>
        <v>17645.099999999999</v>
      </c>
      <c r="H25" s="212">
        <f>SUM(H7:H24)</f>
        <v>251079.93999999997</v>
      </c>
      <c r="I25" s="213">
        <f>SUM(C25:H25)</f>
        <v>877415.49999999988</v>
      </c>
    </row>
  </sheetData>
  <mergeCells count="2">
    <mergeCell ref="B2:I2"/>
    <mergeCell ref="B3:I3"/>
  </mergeCells>
  <pageMargins left="0.511811024" right="0.511811024" top="0.78740157499999996" bottom="0.78740157499999996" header="0.31496062000000002" footer="0.31496062000000002"/>
  <pageSetup paperSize="9" scale="65" orientation="landscape"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27"/>
  <sheetViews>
    <sheetView showGridLines="0" view="pageBreakPreview" zoomScale="70" zoomScaleNormal="100" zoomScaleSheetLayoutView="70" workbookViewId="0">
      <selection activeCell="L41" sqref="L41"/>
    </sheetView>
  </sheetViews>
  <sheetFormatPr defaultColWidth="11.42578125" defaultRowHeight="15" x14ac:dyDescent="0.25"/>
  <cols>
    <col min="1" max="1" width="41.140625" customWidth="1"/>
    <col min="2" max="2" width="21.7109375" customWidth="1"/>
    <col min="3" max="14" width="15.7109375" customWidth="1"/>
    <col min="15" max="15" width="13.7109375" hidden="1" customWidth="1"/>
    <col min="16" max="16" width="0" hidden="1" customWidth="1"/>
    <col min="257" max="257" width="41.140625" customWidth="1"/>
    <col min="258" max="258" width="21.7109375" customWidth="1"/>
    <col min="259" max="270" width="15.7109375" customWidth="1"/>
    <col min="271" max="272" width="0" hidden="1" customWidth="1"/>
    <col min="513" max="513" width="41.140625" customWidth="1"/>
    <col min="514" max="514" width="21.7109375" customWidth="1"/>
    <col min="515" max="526" width="15.7109375" customWidth="1"/>
    <col min="527" max="528" width="0" hidden="1" customWidth="1"/>
    <col min="769" max="769" width="41.140625" customWidth="1"/>
    <col min="770" max="770" width="21.7109375" customWidth="1"/>
    <col min="771" max="782" width="15.7109375" customWidth="1"/>
    <col min="783" max="784" width="0" hidden="1" customWidth="1"/>
    <col min="1025" max="1025" width="41.140625" customWidth="1"/>
    <col min="1026" max="1026" width="21.7109375" customWidth="1"/>
    <col min="1027" max="1038" width="15.7109375" customWidth="1"/>
    <col min="1039" max="1040" width="0" hidden="1" customWidth="1"/>
    <col min="1281" max="1281" width="41.140625" customWidth="1"/>
    <col min="1282" max="1282" width="21.7109375" customWidth="1"/>
    <col min="1283" max="1294" width="15.7109375" customWidth="1"/>
    <col min="1295" max="1296" width="0" hidden="1" customWidth="1"/>
    <col min="1537" max="1537" width="41.140625" customWidth="1"/>
    <col min="1538" max="1538" width="21.7109375" customWidth="1"/>
    <col min="1539" max="1550" width="15.7109375" customWidth="1"/>
    <col min="1551" max="1552" width="0" hidden="1" customWidth="1"/>
    <col min="1793" max="1793" width="41.140625" customWidth="1"/>
    <col min="1794" max="1794" width="21.7109375" customWidth="1"/>
    <col min="1795" max="1806" width="15.7109375" customWidth="1"/>
    <col min="1807" max="1808" width="0" hidden="1" customWidth="1"/>
    <col min="2049" max="2049" width="41.140625" customWidth="1"/>
    <col min="2050" max="2050" width="21.7109375" customWidth="1"/>
    <col min="2051" max="2062" width="15.7109375" customWidth="1"/>
    <col min="2063" max="2064" width="0" hidden="1" customWidth="1"/>
    <col min="2305" max="2305" width="41.140625" customWidth="1"/>
    <col min="2306" max="2306" width="21.7109375" customWidth="1"/>
    <col min="2307" max="2318" width="15.7109375" customWidth="1"/>
    <col min="2319" max="2320" width="0" hidden="1" customWidth="1"/>
    <col min="2561" max="2561" width="41.140625" customWidth="1"/>
    <col min="2562" max="2562" width="21.7109375" customWidth="1"/>
    <col min="2563" max="2574" width="15.7109375" customWidth="1"/>
    <col min="2575" max="2576" width="0" hidden="1" customWidth="1"/>
    <col min="2817" max="2817" width="41.140625" customWidth="1"/>
    <col min="2818" max="2818" width="21.7109375" customWidth="1"/>
    <col min="2819" max="2830" width="15.7109375" customWidth="1"/>
    <col min="2831" max="2832" width="0" hidden="1" customWidth="1"/>
    <col min="3073" max="3073" width="41.140625" customWidth="1"/>
    <col min="3074" max="3074" width="21.7109375" customWidth="1"/>
    <col min="3075" max="3086" width="15.7109375" customWidth="1"/>
    <col min="3087" max="3088" width="0" hidden="1" customWidth="1"/>
    <col min="3329" max="3329" width="41.140625" customWidth="1"/>
    <col min="3330" max="3330" width="21.7109375" customWidth="1"/>
    <col min="3331" max="3342" width="15.7109375" customWidth="1"/>
    <col min="3343" max="3344" width="0" hidden="1" customWidth="1"/>
    <col min="3585" max="3585" width="41.140625" customWidth="1"/>
    <col min="3586" max="3586" width="21.7109375" customWidth="1"/>
    <col min="3587" max="3598" width="15.7109375" customWidth="1"/>
    <col min="3599" max="3600" width="0" hidden="1" customWidth="1"/>
    <col min="3841" max="3841" width="41.140625" customWidth="1"/>
    <col min="3842" max="3842" width="21.7109375" customWidth="1"/>
    <col min="3843" max="3854" width="15.7109375" customWidth="1"/>
    <col min="3855" max="3856" width="0" hidden="1" customWidth="1"/>
    <col min="4097" max="4097" width="41.140625" customWidth="1"/>
    <col min="4098" max="4098" width="21.7109375" customWidth="1"/>
    <col min="4099" max="4110" width="15.7109375" customWidth="1"/>
    <col min="4111" max="4112" width="0" hidden="1" customWidth="1"/>
    <col min="4353" max="4353" width="41.140625" customWidth="1"/>
    <col min="4354" max="4354" width="21.7109375" customWidth="1"/>
    <col min="4355" max="4366" width="15.7109375" customWidth="1"/>
    <col min="4367" max="4368" width="0" hidden="1" customWidth="1"/>
    <col min="4609" max="4609" width="41.140625" customWidth="1"/>
    <col min="4610" max="4610" width="21.7109375" customWidth="1"/>
    <col min="4611" max="4622" width="15.7109375" customWidth="1"/>
    <col min="4623" max="4624" width="0" hidden="1" customWidth="1"/>
    <col min="4865" max="4865" width="41.140625" customWidth="1"/>
    <col min="4866" max="4866" width="21.7109375" customWidth="1"/>
    <col min="4867" max="4878" width="15.7109375" customWidth="1"/>
    <col min="4879" max="4880" width="0" hidden="1" customWidth="1"/>
    <col min="5121" max="5121" width="41.140625" customWidth="1"/>
    <col min="5122" max="5122" width="21.7109375" customWidth="1"/>
    <col min="5123" max="5134" width="15.7109375" customWidth="1"/>
    <col min="5135" max="5136" width="0" hidden="1" customWidth="1"/>
    <col min="5377" max="5377" width="41.140625" customWidth="1"/>
    <col min="5378" max="5378" width="21.7109375" customWidth="1"/>
    <col min="5379" max="5390" width="15.7109375" customWidth="1"/>
    <col min="5391" max="5392" width="0" hidden="1" customWidth="1"/>
    <col min="5633" max="5633" width="41.140625" customWidth="1"/>
    <col min="5634" max="5634" width="21.7109375" customWidth="1"/>
    <col min="5635" max="5646" width="15.7109375" customWidth="1"/>
    <col min="5647" max="5648" width="0" hidden="1" customWidth="1"/>
    <col min="5889" max="5889" width="41.140625" customWidth="1"/>
    <col min="5890" max="5890" width="21.7109375" customWidth="1"/>
    <col min="5891" max="5902" width="15.7109375" customWidth="1"/>
    <col min="5903" max="5904" width="0" hidden="1" customWidth="1"/>
    <col min="6145" max="6145" width="41.140625" customWidth="1"/>
    <col min="6146" max="6146" width="21.7109375" customWidth="1"/>
    <col min="6147" max="6158" width="15.7109375" customWidth="1"/>
    <col min="6159" max="6160" width="0" hidden="1" customWidth="1"/>
    <col min="6401" max="6401" width="41.140625" customWidth="1"/>
    <col min="6402" max="6402" width="21.7109375" customWidth="1"/>
    <col min="6403" max="6414" width="15.7109375" customWidth="1"/>
    <col min="6415" max="6416" width="0" hidden="1" customWidth="1"/>
    <col min="6657" max="6657" width="41.140625" customWidth="1"/>
    <col min="6658" max="6658" width="21.7109375" customWidth="1"/>
    <col min="6659" max="6670" width="15.7109375" customWidth="1"/>
    <col min="6671" max="6672" width="0" hidden="1" customWidth="1"/>
    <col min="6913" max="6913" width="41.140625" customWidth="1"/>
    <col min="6914" max="6914" width="21.7109375" customWidth="1"/>
    <col min="6915" max="6926" width="15.7109375" customWidth="1"/>
    <col min="6927" max="6928" width="0" hidden="1" customWidth="1"/>
    <col min="7169" max="7169" width="41.140625" customWidth="1"/>
    <col min="7170" max="7170" width="21.7109375" customWidth="1"/>
    <col min="7171" max="7182" width="15.7109375" customWidth="1"/>
    <col min="7183" max="7184" width="0" hidden="1" customWidth="1"/>
    <col min="7425" max="7425" width="41.140625" customWidth="1"/>
    <col min="7426" max="7426" width="21.7109375" customWidth="1"/>
    <col min="7427" max="7438" width="15.7109375" customWidth="1"/>
    <col min="7439" max="7440" width="0" hidden="1" customWidth="1"/>
    <col min="7681" max="7681" width="41.140625" customWidth="1"/>
    <col min="7682" max="7682" width="21.7109375" customWidth="1"/>
    <col min="7683" max="7694" width="15.7109375" customWidth="1"/>
    <col min="7695" max="7696" width="0" hidden="1" customWidth="1"/>
    <col min="7937" max="7937" width="41.140625" customWidth="1"/>
    <col min="7938" max="7938" width="21.7109375" customWidth="1"/>
    <col min="7939" max="7950" width="15.7109375" customWidth="1"/>
    <col min="7951" max="7952" width="0" hidden="1" customWidth="1"/>
    <col min="8193" max="8193" width="41.140625" customWidth="1"/>
    <col min="8194" max="8194" width="21.7109375" customWidth="1"/>
    <col min="8195" max="8206" width="15.7109375" customWidth="1"/>
    <col min="8207" max="8208" width="0" hidden="1" customWidth="1"/>
    <col min="8449" max="8449" width="41.140625" customWidth="1"/>
    <col min="8450" max="8450" width="21.7109375" customWidth="1"/>
    <col min="8451" max="8462" width="15.7109375" customWidth="1"/>
    <col min="8463" max="8464" width="0" hidden="1" customWidth="1"/>
    <col min="8705" max="8705" width="41.140625" customWidth="1"/>
    <col min="8706" max="8706" width="21.7109375" customWidth="1"/>
    <col min="8707" max="8718" width="15.7109375" customWidth="1"/>
    <col min="8719" max="8720" width="0" hidden="1" customWidth="1"/>
    <col min="8961" max="8961" width="41.140625" customWidth="1"/>
    <col min="8962" max="8962" width="21.7109375" customWidth="1"/>
    <col min="8963" max="8974" width="15.7109375" customWidth="1"/>
    <col min="8975" max="8976" width="0" hidden="1" customWidth="1"/>
    <col min="9217" max="9217" width="41.140625" customWidth="1"/>
    <col min="9218" max="9218" width="21.7109375" customWidth="1"/>
    <col min="9219" max="9230" width="15.7109375" customWidth="1"/>
    <col min="9231" max="9232" width="0" hidden="1" customWidth="1"/>
    <col min="9473" max="9473" width="41.140625" customWidth="1"/>
    <col min="9474" max="9474" width="21.7109375" customWidth="1"/>
    <col min="9475" max="9486" width="15.7109375" customWidth="1"/>
    <col min="9487" max="9488" width="0" hidden="1" customWidth="1"/>
    <col min="9729" max="9729" width="41.140625" customWidth="1"/>
    <col min="9730" max="9730" width="21.7109375" customWidth="1"/>
    <col min="9731" max="9742" width="15.7109375" customWidth="1"/>
    <col min="9743" max="9744" width="0" hidden="1" customWidth="1"/>
    <col min="9985" max="9985" width="41.140625" customWidth="1"/>
    <col min="9986" max="9986" width="21.7109375" customWidth="1"/>
    <col min="9987" max="9998" width="15.7109375" customWidth="1"/>
    <col min="9999" max="10000" width="0" hidden="1" customWidth="1"/>
    <col min="10241" max="10241" width="41.140625" customWidth="1"/>
    <col min="10242" max="10242" width="21.7109375" customWidth="1"/>
    <col min="10243" max="10254" width="15.7109375" customWidth="1"/>
    <col min="10255" max="10256" width="0" hidden="1" customWidth="1"/>
    <col min="10497" max="10497" width="41.140625" customWidth="1"/>
    <col min="10498" max="10498" width="21.7109375" customWidth="1"/>
    <col min="10499" max="10510" width="15.7109375" customWidth="1"/>
    <col min="10511" max="10512" width="0" hidden="1" customWidth="1"/>
    <col min="10753" max="10753" width="41.140625" customWidth="1"/>
    <col min="10754" max="10754" width="21.7109375" customWidth="1"/>
    <col min="10755" max="10766" width="15.7109375" customWidth="1"/>
    <col min="10767" max="10768" width="0" hidden="1" customWidth="1"/>
    <col min="11009" max="11009" width="41.140625" customWidth="1"/>
    <col min="11010" max="11010" width="21.7109375" customWidth="1"/>
    <col min="11011" max="11022" width="15.7109375" customWidth="1"/>
    <col min="11023" max="11024" width="0" hidden="1" customWidth="1"/>
    <col min="11265" max="11265" width="41.140625" customWidth="1"/>
    <col min="11266" max="11266" width="21.7109375" customWidth="1"/>
    <col min="11267" max="11278" width="15.7109375" customWidth="1"/>
    <col min="11279" max="11280" width="0" hidden="1" customWidth="1"/>
    <col min="11521" max="11521" width="41.140625" customWidth="1"/>
    <col min="11522" max="11522" width="21.7109375" customWidth="1"/>
    <col min="11523" max="11534" width="15.7109375" customWidth="1"/>
    <col min="11535" max="11536" width="0" hidden="1" customWidth="1"/>
    <col min="11777" max="11777" width="41.140625" customWidth="1"/>
    <col min="11778" max="11778" width="21.7109375" customWidth="1"/>
    <col min="11779" max="11790" width="15.7109375" customWidth="1"/>
    <col min="11791" max="11792" width="0" hidden="1" customWidth="1"/>
    <col min="12033" max="12033" width="41.140625" customWidth="1"/>
    <col min="12034" max="12034" width="21.7109375" customWidth="1"/>
    <col min="12035" max="12046" width="15.7109375" customWidth="1"/>
    <col min="12047" max="12048" width="0" hidden="1" customWidth="1"/>
    <col min="12289" max="12289" width="41.140625" customWidth="1"/>
    <col min="12290" max="12290" width="21.7109375" customWidth="1"/>
    <col min="12291" max="12302" width="15.7109375" customWidth="1"/>
    <col min="12303" max="12304" width="0" hidden="1" customWidth="1"/>
    <col min="12545" max="12545" width="41.140625" customWidth="1"/>
    <col min="12546" max="12546" width="21.7109375" customWidth="1"/>
    <col min="12547" max="12558" width="15.7109375" customWidth="1"/>
    <col min="12559" max="12560" width="0" hidden="1" customWidth="1"/>
    <col min="12801" max="12801" width="41.140625" customWidth="1"/>
    <col min="12802" max="12802" width="21.7109375" customWidth="1"/>
    <col min="12803" max="12814" width="15.7109375" customWidth="1"/>
    <col min="12815" max="12816" width="0" hidden="1" customWidth="1"/>
    <col min="13057" max="13057" width="41.140625" customWidth="1"/>
    <col min="13058" max="13058" width="21.7109375" customWidth="1"/>
    <col min="13059" max="13070" width="15.7109375" customWidth="1"/>
    <col min="13071" max="13072" width="0" hidden="1" customWidth="1"/>
    <col min="13313" max="13313" width="41.140625" customWidth="1"/>
    <col min="13314" max="13314" width="21.7109375" customWidth="1"/>
    <col min="13315" max="13326" width="15.7109375" customWidth="1"/>
    <col min="13327" max="13328" width="0" hidden="1" customWidth="1"/>
    <col min="13569" max="13569" width="41.140625" customWidth="1"/>
    <col min="13570" max="13570" width="21.7109375" customWidth="1"/>
    <col min="13571" max="13582" width="15.7109375" customWidth="1"/>
    <col min="13583" max="13584" width="0" hidden="1" customWidth="1"/>
    <col min="13825" max="13825" width="41.140625" customWidth="1"/>
    <col min="13826" max="13826" width="21.7109375" customWidth="1"/>
    <col min="13827" max="13838" width="15.7109375" customWidth="1"/>
    <col min="13839" max="13840" width="0" hidden="1" customWidth="1"/>
    <col min="14081" max="14081" width="41.140625" customWidth="1"/>
    <col min="14082" max="14082" width="21.7109375" customWidth="1"/>
    <col min="14083" max="14094" width="15.7109375" customWidth="1"/>
    <col min="14095" max="14096" width="0" hidden="1" customWidth="1"/>
    <col min="14337" max="14337" width="41.140625" customWidth="1"/>
    <col min="14338" max="14338" width="21.7109375" customWidth="1"/>
    <col min="14339" max="14350" width="15.7109375" customWidth="1"/>
    <col min="14351" max="14352" width="0" hidden="1" customWidth="1"/>
    <col min="14593" max="14593" width="41.140625" customWidth="1"/>
    <col min="14594" max="14594" width="21.7109375" customWidth="1"/>
    <col min="14595" max="14606" width="15.7109375" customWidth="1"/>
    <col min="14607" max="14608" width="0" hidden="1" customWidth="1"/>
    <col min="14849" max="14849" width="41.140625" customWidth="1"/>
    <col min="14850" max="14850" width="21.7109375" customWidth="1"/>
    <col min="14851" max="14862" width="15.7109375" customWidth="1"/>
    <col min="14863" max="14864" width="0" hidden="1" customWidth="1"/>
    <col min="15105" max="15105" width="41.140625" customWidth="1"/>
    <col min="15106" max="15106" width="21.7109375" customWidth="1"/>
    <col min="15107" max="15118" width="15.7109375" customWidth="1"/>
    <col min="15119" max="15120" width="0" hidden="1" customWidth="1"/>
    <col min="15361" max="15361" width="41.140625" customWidth="1"/>
    <col min="15362" max="15362" width="21.7109375" customWidth="1"/>
    <col min="15363" max="15374" width="15.7109375" customWidth="1"/>
    <col min="15375" max="15376" width="0" hidden="1" customWidth="1"/>
    <col min="15617" max="15617" width="41.140625" customWidth="1"/>
    <col min="15618" max="15618" width="21.7109375" customWidth="1"/>
    <col min="15619" max="15630" width="15.7109375" customWidth="1"/>
    <col min="15631" max="15632" width="0" hidden="1" customWidth="1"/>
    <col min="15873" max="15873" width="41.140625" customWidth="1"/>
    <col min="15874" max="15874" width="21.7109375" customWidth="1"/>
    <col min="15875" max="15886" width="15.7109375" customWidth="1"/>
    <col min="15887" max="15888" width="0" hidden="1" customWidth="1"/>
    <col min="16129" max="16129" width="41.140625" customWidth="1"/>
    <col min="16130" max="16130" width="21.7109375" customWidth="1"/>
    <col min="16131" max="16142" width="15.7109375" customWidth="1"/>
    <col min="16143" max="16144" width="0" hidden="1" customWidth="1"/>
  </cols>
  <sheetData>
    <row r="3" spans="1:16" ht="25.5" x14ac:dyDescent="0.35">
      <c r="A3" s="266"/>
    </row>
    <row r="4" spans="1:16" ht="25.5" x14ac:dyDescent="0.35">
      <c r="A4" s="266"/>
    </row>
    <row r="5" spans="1:16" x14ac:dyDescent="0.25">
      <c r="B5" s="267"/>
    </row>
    <row r="6" spans="1:16" x14ac:dyDescent="0.25">
      <c r="B6" s="268"/>
    </row>
    <row r="9" spans="1:16" ht="25.5" x14ac:dyDescent="0.35">
      <c r="A9" s="266" t="s">
        <v>210</v>
      </c>
    </row>
    <row r="10" spans="1:16" ht="25.5" x14ac:dyDescent="0.35">
      <c r="A10" s="266"/>
      <c r="C10" s="269" t="s">
        <v>182</v>
      </c>
      <c r="D10" s="269" t="s">
        <v>183</v>
      </c>
      <c r="E10" s="269" t="s">
        <v>184</v>
      </c>
      <c r="F10" s="269" t="s">
        <v>211</v>
      </c>
      <c r="G10" s="269" t="s">
        <v>212</v>
      </c>
      <c r="H10" s="269" t="s">
        <v>187</v>
      </c>
      <c r="I10" s="269" t="s">
        <v>188</v>
      </c>
      <c r="J10" s="269" t="s">
        <v>213</v>
      </c>
      <c r="K10" s="269" t="s">
        <v>214</v>
      </c>
      <c r="L10" s="269" t="s">
        <v>215</v>
      </c>
      <c r="M10" s="269" t="s">
        <v>216</v>
      </c>
      <c r="N10" s="269" t="s">
        <v>217</v>
      </c>
    </row>
    <row r="11" spans="1:16" ht="18" x14ac:dyDescent="0.25">
      <c r="B11" s="267"/>
      <c r="C11" s="270">
        <v>0</v>
      </c>
      <c r="D11" s="270">
        <v>1</v>
      </c>
      <c r="E11" s="270">
        <v>2</v>
      </c>
      <c r="F11" s="270">
        <v>3</v>
      </c>
      <c r="G11" s="270">
        <v>4</v>
      </c>
      <c r="H11" s="270">
        <v>5</v>
      </c>
      <c r="I11" s="270">
        <v>6</v>
      </c>
      <c r="J11" s="270">
        <v>7</v>
      </c>
      <c r="K11" s="270">
        <v>8</v>
      </c>
      <c r="L11" s="270">
        <v>9</v>
      </c>
      <c r="M11" s="270">
        <v>10</v>
      </c>
      <c r="N11" s="270">
        <v>11</v>
      </c>
    </row>
    <row r="12" spans="1:16" ht="18" x14ac:dyDescent="0.25">
      <c r="A12" s="271" t="s">
        <v>218</v>
      </c>
      <c r="B12" s="272">
        <v>4364217.777528327</v>
      </c>
      <c r="C12" s="273"/>
      <c r="D12" s="274"/>
      <c r="E12" s="274"/>
      <c r="F12" s="274"/>
      <c r="G12" s="274"/>
      <c r="H12" s="274"/>
      <c r="I12" s="274"/>
      <c r="J12" s="274"/>
      <c r="K12" s="274"/>
      <c r="L12" s="274"/>
      <c r="M12" s="274"/>
      <c r="N12" s="274"/>
    </row>
    <row r="13" spans="1:16" ht="18" x14ac:dyDescent="0.25">
      <c r="A13" s="271" t="s">
        <v>219</v>
      </c>
      <c r="B13" s="272">
        <v>1972875</v>
      </c>
      <c r="C13" s="275">
        <f>B13-700000</f>
        <v>1272875</v>
      </c>
      <c r="D13" s="276">
        <v>0</v>
      </c>
      <c r="E13" s="276">
        <v>0</v>
      </c>
      <c r="F13" s="276">
        <v>0</v>
      </c>
      <c r="G13" s="276">
        <v>0</v>
      </c>
      <c r="H13" s="276">
        <v>700000</v>
      </c>
      <c r="I13" s="276">
        <v>0</v>
      </c>
      <c r="J13" s="276">
        <v>0</v>
      </c>
      <c r="K13" s="276">
        <v>0</v>
      </c>
      <c r="L13" s="276">
        <v>0</v>
      </c>
      <c r="M13" s="276">
        <v>0</v>
      </c>
      <c r="N13" s="276">
        <v>0</v>
      </c>
      <c r="O13" s="267">
        <f t="shared" ref="O13:O24" si="0">SUM(C13:N13)</f>
        <v>1972875</v>
      </c>
      <c r="P13" s="267">
        <f t="shared" ref="P13:P19" si="1">O13-B13</f>
        <v>0</v>
      </c>
    </row>
    <row r="14" spans="1:16" ht="18" x14ac:dyDescent="0.25">
      <c r="A14" s="271" t="s">
        <v>220</v>
      </c>
      <c r="B14" s="272">
        <v>2500</v>
      </c>
      <c r="C14" s="275">
        <f>B14</f>
        <v>2500</v>
      </c>
      <c r="D14" s="275">
        <v>0</v>
      </c>
      <c r="E14" s="275">
        <v>0</v>
      </c>
      <c r="F14" s="275">
        <v>0</v>
      </c>
      <c r="G14" s="276">
        <v>0</v>
      </c>
      <c r="H14" s="276">
        <v>0</v>
      </c>
      <c r="I14" s="276">
        <v>0</v>
      </c>
      <c r="J14" s="276">
        <v>0</v>
      </c>
      <c r="K14" s="276">
        <v>0</v>
      </c>
      <c r="L14" s="276">
        <v>0</v>
      </c>
      <c r="M14" s="276">
        <v>0</v>
      </c>
      <c r="N14" s="276">
        <v>0</v>
      </c>
      <c r="O14" s="267">
        <f t="shared" si="0"/>
        <v>2500</v>
      </c>
      <c r="P14" s="267">
        <f t="shared" si="1"/>
        <v>0</v>
      </c>
    </row>
    <row r="15" spans="1:16" ht="18" x14ac:dyDescent="0.25">
      <c r="A15" s="271" t="s">
        <v>221</v>
      </c>
      <c r="B15" s="272">
        <v>700000</v>
      </c>
      <c r="C15" s="275">
        <v>30000</v>
      </c>
      <c r="D15" s="275">
        <v>0</v>
      </c>
      <c r="E15" s="275">
        <v>0</v>
      </c>
      <c r="F15" s="275">
        <v>0</v>
      </c>
      <c r="G15" s="275">
        <f>($B$15-$C$15)/8</f>
        <v>83750</v>
      </c>
      <c r="H15" s="275">
        <f t="shared" ref="H15:N15" si="2">($B$15-$C$15)/8</f>
        <v>83750</v>
      </c>
      <c r="I15" s="275">
        <f t="shared" si="2"/>
        <v>83750</v>
      </c>
      <c r="J15" s="275">
        <f t="shared" si="2"/>
        <v>83750</v>
      </c>
      <c r="K15" s="275">
        <f t="shared" si="2"/>
        <v>83750</v>
      </c>
      <c r="L15" s="275">
        <f t="shared" si="2"/>
        <v>83750</v>
      </c>
      <c r="M15" s="275">
        <f t="shared" si="2"/>
        <v>83750</v>
      </c>
      <c r="N15" s="275">
        <f t="shared" si="2"/>
        <v>83750</v>
      </c>
      <c r="O15" s="267">
        <f t="shared" si="0"/>
        <v>700000</v>
      </c>
      <c r="P15" s="267">
        <f t="shared" si="1"/>
        <v>0</v>
      </c>
    </row>
    <row r="16" spans="1:16" ht="18" x14ac:dyDescent="0.25">
      <c r="A16" s="271" t="s">
        <v>222</v>
      </c>
      <c r="B16" s="272">
        <v>718862.76</v>
      </c>
      <c r="C16" s="275">
        <v>239620.92</v>
      </c>
      <c r="D16" s="275">
        <v>0</v>
      </c>
      <c r="E16" s="275">
        <v>0</v>
      </c>
      <c r="F16" s="275">
        <v>0</v>
      </c>
      <c r="G16" s="275">
        <v>59905.23</v>
      </c>
      <c r="H16" s="275">
        <v>59905.23</v>
      </c>
      <c r="I16" s="275">
        <v>59905.23</v>
      </c>
      <c r="J16" s="275">
        <v>59905.23</v>
      </c>
      <c r="K16" s="275">
        <v>59905.23</v>
      </c>
      <c r="L16" s="275">
        <v>59905.23</v>
      </c>
      <c r="M16" s="275">
        <v>59905.23</v>
      </c>
      <c r="N16" s="275">
        <v>59905.23</v>
      </c>
      <c r="O16" s="267">
        <f t="shared" si="0"/>
        <v>718862.75999999989</v>
      </c>
      <c r="P16" s="267">
        <f t="shared" si="1"/>
        <v>0</v>
      </c>
    </row>
    <row r="17" spans="1:16" ht="18" x14ac:dyDescent="0.25">
      <c r="A17" s="271" t="s">
        <v>223</v>
      </c>
      <c r="B17" s="272">
        <v>308546.88</v>
      </c>
      <c r="C17" s="275">
        <f>4*$B$17/12</f>
        <v>102848.96000000001</v>
      </c>
      <c r="D17" s="275">
        <v>0</v>
      </c>
      <c r="E17" s="275">
        <v>0</v>
      </c>
      <c r="F17" s="275">
        <v>0</v>
      </c>
      <c r="G17" s="275">
        <f>$B$17/12</f>
        <v>25712.240000000002</v>
      </c>
      <c r="H17" s="275">
        <f t="shared" ref="H17:N17" si="3">$B$17/12</f>
        <v>25712.240000000002</v>
      </c>
      <c r="I17" s="275">
        <f t="shared" si="3"/>
        <v>25712.240000000002</v>
      </c>
      <c r="J17" s="275">
        <f t="shared" si="3"/>
        <v>25712.240000000002</v>
      </c>
      <c r="K17" s="275">
        <f t="shared" si="3"/>
        <v>25712.240000000002</v>
      </c>
      <c r="L17" s="275">
        <f t="shared" si="3"/>
        <v>25712.240000000002</v>
      </c>
      <c r="M17" s="275">
        <f t="shared" si="3"/>
        <v>25712.240000000002</v>
      </c>
      <c r="N17" s="275">
        <f t="shared" si="3"/>
        <v>25712.240000000002</v>
      </c>
      <c r="O17" s="267">
        <f t="shared" si="0"/>
        <v>308546.87999999995</v>
      </c>
      <c r="P17" s="267">
        <f t="shared" si="1"/>
        <v>0</v>
      </c>
    </row>
    <row r="18" spans="1:16" ht="18" x14ac:dyDescent="0.25">
      <c r="A18" s="271" t="s">
        <v>224</v>
      </c>
      <c r="B18" s="272">
        <v>158160</v>
      </c>
      <c r="C18" s="275">
        <f>15400+15580</f>
        <v>30980</v>
      </c>
      <c r="D18" s="275">
        <v>0</v>
      </c>
      <c r="E18" s="275">
        <v>0</v>
      </c>
      <c r="F18" s="275">
        <v>0</v>
      </c>
      <c r="G18" s="275">
        <v>25000</v>
      </c>
      <c r="H18" s="275">
        <v>15400</v>
      </c>
      <c r="I18" s="275">
        <v>7790</v>
      </c>
      <c r="J18" s="275">
        <v>15400</v>
      </c>
      <c r="K18" s="275">
        <v>25000</v>
      </c>
      <c r="L18" s="275">
        <v>15400</v>
      </c>
      <c r="M18" s="275">
        <v>23190</v>
      </c>
      <c r="N18" s="275">
        <v>0</v>
      </c>
      <c r="O18" s="267">
        <f t="shared" si="0"/>
        <v>158160</v>
      </c>
      <c r="P18" s="267">
        <f t="shared" si="1"/>
        <v>0</v>
      </c>
    </row>
    <row r="19" spans="1:16" ht="18" x14ac:dyDescent="0.25">
      <c r="A19" s="271" t="s">
        <v>225</v>
      </c>
      <c r="B19" s="272">
        <v>102611</v>
      </c>
      <c r="C19" s="275">
        <v>52211</v>
      </c>
      <c r="D19" s="275">
        <v>0</v>
      </c>
      <c r="E19" s="275">
        <v>0</v>
      </c>
      <c r="F19" s="275">
        <v>0</v>
      </c>
      <c r="G19" s="275">
        <v>12500</v>
      </c>
      <c r="H19" s="275">
        <v>0</v>
      </c>
      <c r="I19" s="275">
        <v>3300</v>
      </c>
      <c r="J19" s="275">
        <v>0</v>
      </c>
      <c r="K19" s="275">
        <v>34600</v>
      </c>
      <c r="L19" s="275">
        <v>0</v>
      </c>
      <c r="M19" s="277">
        <v>0</v>
      </c>
      <c r="N19" s="275">
        <v>0</v>
      </c>
      <c r="O19" s="267">
        <f t="shared" si="0"/>
        <v>102611</v>
      </c>
      <c r="P19" s="267">
        <f t="shared" si="1"/>
        <v>0</v>
      </c>
    </row>
    <row r="20" spans="1:16" x14ac:dyDescent="0.25">
      <c r="B20" s="278" t="s">
        <v>226</v>
      </c>
      <c r="C20" s="279">
        <f t="shared" ref="C20:N20" si="4">SUM(C13:C19)</f>
        <v>1731035.88</v>
      </c>
      <c r="D20" s="279">
        <f t="shared" si="4"/>
        <v>0</v>
      </c>
      <c r="E20" s="279">
        <f t="shared" si="4"/>
        <v>0</v>
      </c>
      <c r="F20" s="279">
        <f t="shared" si="4"/>
        <v>0</v>
      </c>
      <c r="G20" s="279">
        <f t="shared" si="4"/>
        <v>206867.47</v>
      </c>
      <c r="H20" s="279">
        <f t="shared" si="4"/>
        <v>884767.47</v>
      </c>
      <c r="I20" s="279">
        <f t="shared" si="4"/>
        <v>180457.47</v>
      </c>
      <c r="J20" s="279">
        <f t="shared" si="4"/>
        <v>184767.47</v>
      </c>
      <c r="K20" s="279">
        <f t="shared" si="4"/>
        <v>228967.47</v>
      </c>
      <c r="L20" s="279">
        <f t="shared" si="4"/>
        <v>184767.47</v>
      </c>
      <c r="M20" s="279">
        <f t="shared" si="4"/>
        <v>192557.47</v>
      </c>
      <c r="N20" s="279">
        <f t="shared" si="4"/>
        <v>169367.47</v>
      </c>
      <c r="O20" s="267">
        <f t="shared" si="0"/>
        <v>3963555.6400000011</v>
      </c>
      <c r="P20" s="267"/>
    </row>
    <row r="21" spans="1:16" ht="18" x14ac:dyDescent="0.25">
      <c r="A21" s="271" t="s">
        <v>227</v>
      </c>
      <c r="B21" s="272">
        <v>198177.78200000001</v>
      </c>
      <c r="C21" s="275">
        <f>C20*0.05</f>
        <v>86551.793999999994</v>
      </c>
      <c r="D21" s="275">
        <f t="shared" ref="D21:N21" si="5">D20*0.05</f>
        <v>0</v>
      </c>
      <c r="E21" s="275">
        <f t="shared" si="5"/>
        <v>0</v>
      </c>
      <c r="F21" s="275">
        <f t="shared" si="5"/>
        <v>0</v>
      </c>
      <c r="G21" s="275">
        <f t="shared" si="5"/>
        <v>10343.373500000002</v>
      </c>
      <c r="H21" s="275">
        <f t="shared" si="5"/>
        <v>44238.373500000002</v>
      </c>
      <c r="I21" s="275">
        <f t="shared" si="5"/>
        <v>9022.8734999999997</v>
      </c>
      <c r="J21" s="275">
        <f t="shared" si="5"/>
        <v>9238.3734999999997</v>
      </c>
      <c r="K21" s="275">
        <f t="shared" si="5"/>
        <v>11448.373500000002</v>
      </c>
      <c r="L21" s="275">
        <f t="shared" si="5"/>
        <v>9238.3734999999997</v>
      </c>
      <c r="M21" s="275">
        <f t="shared" si="5"/>
        <v>9627.8734999999997</v>
      </c>
      <c r="N21" s="275">
        <f t="shared" si="5"/>
        <v>8468.3734999999997</v>
      </c>
      <c r="O21" s="267">
        <f t="shared" si="0"/>
        <v>198177.78199999995</v>
      </c>
      <c r="P21" s="267">
        <f>O21-B21</f>
        <v>0</v>
      </c>
    </row>
    <row r="22" spans="1:16" ht="18" x14ac:dyDescent="0.25">
      <c r="A22" s="271" t="s">
        <v>228</v>
      </c>
      <c r="B22" s="272">
        <v>115200</v>
      </c>
      <c r="C22" s="275">
        <f>2*57600</f>
        <v>115200</v>
      </c>
      <c r="D22" s="275">
        <v>0</v>
      </c>
      <c r="E22" s="275">
        <v>0</v>
      </c>
      <c r="F22" s="275">
        <v>0</v>
      </c>
      <c r="G22" s="275">
        <v>0</v>
      </c>
      <c r="H22" s="275">
        <v>0</v>
      </c>
      <c r="I22" s="275">
        <v>0</v>
      </c>
      <c r="J22" s="275">
        <v>0</v>
      </c>
      <c r="K22" s="275">
        <v>0</v>
      </c>
      <c r="L22" s="275">
        <v>0</v>
      </c>
      <c r="M22" s="275">
        <v>0</v>
      </c>
      <c r="N22" s="275">
        <v>0</v>
      </c>
      <c r="O22" s="267">
        <f t="shared" si="0"/>
        <v>115200</v>
      </c>
      <c r="P22" s="267">
        <f>O22-B22</f>
        <v>0</v>
      </c>
    </row>
    <row r="23" spans="1:16" ht="18" x14ac:dyDescent="0.25">
      <c r="A23" s="271" t="s">
        <v>229</v>
      </c>
      <c r="B23" s="272">
        <v>87284.355528326487</v>
      </c>
      <c r="C23" s="275">
        <f>4*$B$23/12</f>
        <v>29094.785176108828</v>
      </c>
      <c r="D23" s="275">
        <v>0</v>
      </c>
      <c r="E23" s="275">
        <v>0</v>
      </c>
      <c r="F23" s="275">
        <v>0</v>
      </c>
      <c r="G23" s="275">
        <f t="shared" ref="G23:N23" si="6">$B$23/12</f>
        <v>7273.6962940272069</v>
      </c>
      <c r="H23" s="275">
        <f t="shared" si="6"/>
        <v>7273.6962940272069</v>
      </c>
      <c r="I23" s="275">
        <f t="shared" si="6"/>
        <v>7273.6962940272069</v>
      </c>
      <c r="J23" s="275">
        <f t="shared" si="6"/>
        <v>7273.6962940272069</v>
      </c>
      <c r="K23" s="275">
        <f t="shared" si="6"/>
        <v>7273.6962940272069</v>
      </c>
      <c r="L23" s="275">
        <f t="shared" si="6"/>
        <v>7273.6962940272069</v>
      </c>
      <c r="M23" s="275">
        <f t="shared" si="6"/>
        <v>7273.6962940272069</v>
      </c>
      <c r="N23" s="275">
        <f t="shared" si="6"/>
        <v>7273.6962940272069</v>
      </c>
      <c r="O23" s="267">
        <f t="shared" si="0"/>
        <v>87284.355528326487</v>
      </c>
      <c r="P23" s="267">
        <f>O23-B23</f>
        <v>0</v>
      </c>
    </row>
    <row r="24" spans="1:16" ht="23.25" x14ac:dyDescent="0.35">
      <c r="B24" s="280" t="s">
        <v>230</v>
      </c>
      <c r="C24" s="281">
        <f>SUM(C20:C23)</f>
        <v>1961882.4591761087</v>
      </c>
      <c r="D24" s="281">
        <f t="shared" ref="D24:N24" si="7">SUM(D20:D23)</f>
        <v>0</v>
      </c>
      <c r="E24" s="281">
        <f t="shared" si="7"/>
        <v>0</v>
      </c>
      <c r="F24" s="281">
        <f t="shared" si="7"/>
        <v>0</v>
      </c>
      <c r="G24" s="281">
        <f t="shared" si="7"/>
        <v>224484.53979402722</v>
      </c>
      <c r="H24" s="281">
        <f t="shared" si="7"/>
        <v>936279.53979402722</v>
      </c>
      <c r="I24" s="281">
        <f t="shared" si="7"/>
        <v>196754.03979402719</v>
      </c>
      <c r="J24" s="281">
        <f t="shared" si="7"/>
        <v>201279.53979402719</v>
      </c>
      <c r="K24" s="281">
        <f t="shared" si="7"/>
        <v>247689.53979402722</v>
      </c>
      <c r="L24" s="281">
        <f t="shared" si="7"/>
        <v>201279.53979402719</v>
      </c>
      <c r="M24" s="281">
        <f t="shared" si="7"/>
        <v>209459.03979402719</v>
      </c>
      <c r="N24" s="281">
        <f t="shared" si="7"/>
        <v>185109.53979402719</v>
      </c>
      <c r="O24" s="267">
        <f t="shared" si="0"/>
        <v>4364217.777528327</v>
      </c>
      <c r="P24" s="267">
        <f>O24-B12</f>
        <v>0</v>
      </c>
    </row>
    <row r="26" spans="1:16" x14ac:dyDescent="0.25">
      <c r="B26" s="267">
        <f>SUM(B16:B17)</f>
        <v>1027409.64</v>
      </c>
    </row>
    <row r="27" spans="1:16" x14ac:dyDescent="0.25">
      <c r="B27" s="267">
        <f>SUM(B19,B21:B23)</f>
        <v>503273.13752832648</v>
      </c>
    </row>
  </sheetData>
  <pageMargins left="0.78740157480314965" right="0.78740157480314965" top="0.98425196850393704" bottom="0.98425196850393704" header="0.51181102362204722" footer="0.51181102362204722"/>
  <pageSetup paperSize="9" scale="50" orientation="landscape"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6:W101"/>
  <sheetViews>
    <sheetView showGridLines="0" view="pageBreakPreview" topLeftCell="A22" zoomScale="70" zoomScaleNormal="75" zoomScaleSheetLayoutView="70" workbookViewId="0">
      <selection activeCell="I42" sqref="I42"/>
    </sheetView>
  </sheetViews>
  <sheetFormatPr defaultRowHeight="15" x14ac:dyDescent="0.2"/>
  <cols>
    <col min="1" max="1" width="1.85546875" style="218" customWidth="1"/>
    <col min="2" max="2" width="26.5703125" style="218" bestFit="1" customWidth="1"/>
    <col min="3" max="3" width="22.42578125" style="218" customWidth="1"/>
    <col min="4" max="4" width="21.28515625" style="218" customWidth="1"/>
    <col min="5" max="5" width="19.5703125" style="218" customWidth="1"/>
    <col min="6" max="6" width="17.85546875" style="218" bestFit="1" customWidth="1"/>
    <col min="7" max="7" width="15.7109375" style="218" customWidth="1"/>
    <col min="8" max="8" width="15.7109375" style="218" bestFit="1" customWidth="1"/>
    <col min="9" max="9" width="18.42578125" style="218" bestFit="1" customWidth="1"/>
    <col min="10" max="10" width="9.28515625" style="218" customWidth="1"/>
    <col min="11" max="11" width="2.140625" style="218" customWidth="1"/>
    <col min="12" max="12" width="3.5703125" style="218" customWidth="1"/>
    <col min="13" max="13" width="16.42578125" style="218" customWidth="1"/>
    <col min="14" max="14" width="19" style="218" bestFit="1" customWidth="1"/>
    <col min="15" max="15" width="29.7109375" style="218" bestFit="1" customWidth="1"/>
    <col min="16" max="16" width="24.140625" style="218" bestFit="1" customWidth="1"/>
    <col min="17" max="22" width="12.28515625" style="218" customWidth="1"/>
    <col min="23" max="23" width="12.7109375" style="218" customWidth="1"/>
    <col min="24" max="250" width="9.140625" style="218"/>
    <col min="251" max="251" width="1.85546875" style="218" customWidth="1"/>
    <col min="252" max="252" width="26.5703125" style="218" bestFit="1" customWidth="1"/>
    <col min="253" max="264" width="15.7109375" style="218" customWidth="1"/>
    <col min="265" max="265" width="18.42578125" style="218" bestFit="1" customWidth="1"/>
    <col min="266" max="266" width="9.28515625" style="218" customWidth="1"/>
    <col min="267" max="267" width="2.140625" style="218" customWidth="1"/>
    <col min="268" max="268" width="12.28515625" style="218" customWidth="1"/>
    <col min="269" max="269" width="21.7109375" style="218" customWidth="1"/>
    <col min="270" max="278" width="12.28515625" style="218" customWidth="1"/>
    <col min="279" max="279" width="12.7109375" style="218" customWidth="1"/>
    <col min="280" max="506" width="9.140625" style="218"/>
    <col min="507" max="507" width="1.85546875" style="218" customWidth="1"/>
    <col min="508" max="508" width="26.5703125" style="218" bestFit="1" customWidth="1"/>
    <col min="509" max="520" width="15.7109375" style="218" customWidth="1"/>
    <col min="521" max="521" width="18.42578125" style="218" bestFit="1" customWidth="1"/>
    <col min="522" max="522" width="9.28515625" style="218" customWidth="1"/>
    <col min="523" max="523" width="2.140625" style="218" customWidth="1"/>
    <col min="524" max="524" width="12.28515625" style="218" customWidth="1"/>
    <col min="525" max="525" width="21.7109375" style="218" customWidth="1"/>
    <col min="526" max="534" width="12.28515625" style="218" customWidth="1"/>
    <col min="535" max="535" width="12.7109375" style="218" customWidth="1"/>
    <col min="536" max="762" width="9.140625" style="218"/>
    <col min="763" max="763" width="1.85546875" style="218" customWidth="1"/>
    <col min="764" max="764" width="26.5703125" style="218" bestFit="1" customWidth="1"/>
    <col min="765" max="776" width="15.7109375" style="218" customWidth="1"/>
    <col min="777" max="777" width="18.42578125" style="218" bestFit="1" customWidth="1"/>
    <col min="778" max="778" width="9.28515625" style="218" customWidth="1"/>
    <col min="779" max="779" width="2.140625" style="218" customWidth="1"/>
    <col min="780" max="780" width="12.28515625" style="218" customWidth="1"/>
    <col min="781" max="781" width="21.7109375" style="218" customWidth="1"/>
    <col min="782" max="790" width="12.28515625" style="218" customWidth="1"/>
    <col min="791" max="791" width="12.7109375" style="218" customWidth="1"/>
    <col min="792" max="1018" width="9.140625" style="218"/>
    <col min="1019" max="1019" width="1.85546875" style="218" customWidth="1"/>
    <col min="1020" max="1020" width="26.5703125" style="218" bestFit="1" customWidth="1"/>
    <col min="1021" max="1032" width="15.7109375" style="218" customWidth="1"/>
    <col min="1033" max="1033" width="18.42578125" style="218" bestFit="1" customWidth="1"/>
    <col min="1034" max="1034" width="9.28515625" style="218" customWidth="1"/>
    <col min="1035" max="1035" width="2.140625" style="218" customWidth="1"/>
    <col min="1036" max="1036" width="12.28515625" style="218" customWidth="1"/>
    <col min="1037" max="1037" width="21.7109375" style="218" customWidth="1"/>
    <col min="1038" max="1046" width="12.28515625" style="218" customWidth="1"/>
    <col min="1047" max="1047" width="12.7109375" style="218" customWidth="1"/>
    <col min="1048" max="1274" width="9.140625" style="218"/>
    <col min="1275" max="1275" width="1.85546875" style="218" customWidth="1"/>
    <col min="1276" max="1276" width="26.5703125" style="218" bestFit="1" customWidth="1"/>
    <col min="1277" max="1288" width="15.7109375" style="218" customWidth="1"/>
    <col min="1289" max="1289" width="18.42578125" style="218" bestFit="1" customWidth="1"/>
    <col min="1290" max="1290" width="9.28515625" style="218" customWidth="1"/>
    <col min="1291" max="1291" width="2.140625" style="218" customWidth="1"/>
    <col min="1292" max="1292" width="12.28515625" style="218" customWidth="1"/>
    <col min="1293" max="1293" width="21.7109375" style="218" customWidth="1"/>
    <col min="1294" max="1302" width="12.28515625" style="218" customWidth="1"/>
    <col min="1303" max="1303" width="12.7109375" style="218" customWidth="1"/>
    <col min="1304" max="1530" width="9.140625" style="218"/>
    <col min="1531" max="1531" width="1.85546875" style="218" customWidth="1"/>
    <col min="1532" max="1532" width="26.5703125" style="218" bestFit="1" customWidth="1"/>
    <col min="1533" max="1544" width="15.7109375" style="218" customWidth="1"/>
    <col min="1545" max="1545" width="18.42578125" style="218" bestFit="1" customWidth="1"/>
    <col min="1546" max="1546" width="9.28515625" style="218" customWidth="1"/>
    <col min="1547" max="1547" width="2.140625" style="218" customWidth="1"/>
    <col min="1548" max="1548" width="12.28515625" style="218" customWidth="1"/>
    <col min="1549" max="1549" width="21.7109375" style="218" customWidth="1"/>
    <col min="1550" max="1558" width="12.28515625" style="218" customWidth="1"/>
    <col min="1559" max="1559" width="12.7109375" style="218" customWidth="1"/>
    <col min="1560" max="1786" width="9.140625" style="218"/>
    <col min="1787" max="1787" width="1.85546875" style="218" customWidth="1"/>
    <col min="1788" max="1788" width="26.5703125" style="218" bestFit="1" customWidth="1"/>
    <col min="1789" max="1800" width="15.7109375" style="218" customWidth="1"/>
    <col min="1801" max="1801" width="18.42578125" style="218" bestFit="1" customWidth="1"/>
    <col min="1802" max="1802" width="9.28515625" style="218" customWidth="1"/>
    <col min="1803" max="1803" width="2.140625" style="218" customWidth="1"/>
    <col min="1804" max="1804" width="12.28515625" style="218" customWidth="1"/>
    <col min="1805" max="1805" width="21.7109375" style="218" customWidth="1"/>
    <col min="1806" max="1814" width="12.28515625" style="218" customWidth="1"/>
    <col min="1815" max="1815" width="12.7109375" style="218" customWidth="1"/>
    <col min="1816" max="2042" width="9.140625" style="218"/>
    <col min="2043" max="2043" width="1.85546875" style="218" customWidth="1"/>
    <col min="2044" max="2044" width="26.5703125" style="218" bestFit="1" customWidth="1"/>
    <col min="2045" max="2056" width="15.7109375" style="218" customWidth="1"/>
    <col min="2057" max="2057" width="18.42578125" style="218" bestFit="1" customWidth="1"/>
    <col min="2058" max="2058" width="9.28515625" style="218" customWidth="1"/>
    <col min="2059" max="2059" width="2.140625" style="218" customWidth="1"/>
    <col min="2060" max="2060" width="12.28515625" style="218" customWidth="1"/>
    <col min="2061" max="2061" width="21.7109375" style="218" customWidth="1"/>
    <col min="2062" max="2070" width="12.28515625" style="218" customWidth="1"/>
    <col min="2071" max="2071" width="12.7109375" style="218" customWidth="1"/>
    <col min="2072" max="2298" width="9.140625" style="218"/>
    <col min="2299" max="2299" width="1.85546875" style="218" customWidth="1"/>
    <col min="2300" max="2300" width="26.5703125" style="218" bestFit="1" customWidth="1"/>
    <col min="2301" max="2312" width="15.7109375" style="218" customWidth="1"/>
    <col min="2313" max="2313" width="18.42578125" style="218" bestFit="1" customWidth="1"/>
    <col min="2314" max="2314" width="9.28515625" style="218" customWidth="1"/>
    <col min="2315" max="2315" width="2.140625" style="218" customWidth="1"/>
    <col min="2316" max="2316" width="12.28515625" style="218" customWidth="1"/>
    <col min="2317" max="2317" width="21.7109375" style="218" customWidth="1"/>
    <col min="2318" max="2326" width="12.28515625" style="218" customWidth="1"/>
    <col min="2327" max="2327" width="12.7109375" style="218" customWidth="1"/>
    <col min="2328" max="2554" width="9.140625" style="218"/>
    <col min="2555" max="2555" width="1.85546875" style="218" customWidth="1"/>
    <col min="2556" max="2556" width="26.5703125" style="218" bestFit="1" customWidth="1"/>
    <col min="2557" max="2568" width="15.7109375" style="218" customWidth="1"/>
    <col min="2569" max="2569" width="18.42578125" style="218" bestFit="1" customWidth="1"/>
    <col min="2570" max="2570" width="9.28515625" style="218" customWidth="1"/>
    <col min="2571" max="2571" width="2.140625" style="218" customWidth="1"/>
    <col min="2572" max="2572" width="12.28515625" style="218" customWidth="1"/>
    <col min="2573" max="2573" width="21.7109375" style="218" customWidth="1"/>
    <col min="2574" max="2582" width="12.28515625" style="218" customWidth="1"/>
    <col min="2583" max="2583" width="12.7109375" style="218" customWidth="1"/>
    <col min="2584" max="2810" width="9.140625" style="218"/>
    <col min="2811" max="2811" width="1.85546875" style="218" customWidth="1"/>
    <col min="2812" max="2812" width="26.5703125" style="218" bestFit="1" customWidth="1"/>
    <col min="2813" max="2824" width="15.7109375" style="218" customWidth="1"/>
    <col min="2825" max="2825" width="18.42578125" style="218" bestFit="1" customWidth="1"/>
    <col min="2826" max="2826" width="9.28515625" style="218" customWidth="1"/>
    <col min="2827" max="2827" width="2.140625" style="218" customWidth="1"/>
    <col min="2828" max="2828" width="12.28515625" style="218" customWidth="1"/>
    <col min="2829" max="2829" width="21.7109375" style="218" customWidth="1"/>
    <col min="2830" max="2838" width="12.28515625" style="218" customWidth="1"/>
    <col min="2839" max="2839" width="12.7109375" style="218" customWidth="1"/>
    <col min="2840" max="3066" width="9.140625" style="218"/>
    <col min="3067" max="3067" width="1.85546875" style="218" customWidth="1"/>
    <col min="3068" max="3068" width="26.5703125" style="218" bestFit="1" customWidth="1"/>
    <col min="3069" max="3080" width="15.7109375" style="218" customWidth="1"/>
    <col min="3081" max="3081" width="18.42578125" style="218" bestFit="1" customWidth="1"/>
    <col min="3082" max="3082" width="9.28515625" style="218" customWidth="1"/>
    <col min="3083" max="3083" width="2.140625" style="218" customWidth="1"/>
    <col min="3084" max="3084" width="12.28515625" style="218" customWidth="1"/>
    <col min="3085" max="3085" width="21.7109375" style="218" customWidth="1"/>
    <col min="3086" max="3094" width="12.28515625" style="218" customWidth="1"/>
    <col min="3095" max="3095" width="12.7109375" style="218" customWidth="1"/>
    <col min="3096" max="3322" width="9.140625" style="218"/>
    <col min="3323" max="3323" width="1.85546875" style="218" customWidth="1"/>
    <col min="3324" max="3324" width="26.5703125" style="218" bestFit="1" customWidth="1"/>
    <col min="3325" max="3336" width="15.7109375" style="218" customWidth="1"/>
    <col min="3337" max="3337" width="18.42578125" style="218" bestFit="1" customWidth="1"/>
    <col min="3338" max="3338" width="9.28515625" style="218" customWidth="1"/>
    <col min="3339" max="3339" width="2.140625" style="218" customWidth="1"/>
    <col min="3340" max="3340" width="12.28515625" style="218" customWidth="1"/>
    <col min="3341" max="3341" width="21.7109375" style="218" customWidth="1"/>
    <col min="3342" max="3350" width="12.28515625" style="218" customWidth="1"/>
    <col min="3351" max="3351" width="12.7109375" style="218" customWidth="1"/>
    <col min="3352" max="3578" width="9.140625" style="218"/>
    <col min="3579" max="3579" width="1.85546875" style="218" customWidth="1"/>
    <col min="3580" max="3580" width="26.5703125" style="218" bestFit="1" customWidth="1"/>
    <col min="3581" max="3592" width="15.7109375" style="218" customWidth="1"/>
    <col min="3593" max="3593" width="18.42578125" style="218" bestFit="1" customWidth="1"/>
    <col min="3594" max="3594" width="9.28515625" style="218" customWidth="1"/>
    <col min="3595" max="3595" width="2.140625" style="218" customWidth="1"/>
    <col min="3596" max="3596" width="12.28515625" style="218" customWidth="1"/>
    <col min="3597" max="3597" width="21.7109375" style="218" customWidth="1"/>
    <col min="3598" max="3606" width="12.28515625" style="218" customWidth="1"/>
    <col min="3607" max="3607" width="12.7109375" style="218" customWidth="1"/>
    <col min="3608" max="3834" width="9.140625" style="218"/>
    <col min="3835" max="3835" width="1.85546875" style="218" customWidth="1"/>
    <col min="3836" max="3836" width="26.5703125" style="218" bestFit="1" customWidth="1"/>
    <col min="3837" max="3848" width="15.7109375" style="218" customWidth="1"/>
    <col min="3849" max="3849" width="18.42578125" style="218" bestFit="1" customWidth="1"/>
    <col min="3850" max="3850" width="9.28515625" style="218" customWidth="1"/>
    <col min="3851" max="3851" width="2.140625" style="218" customWidth="1"/>
    <col min="3852" max="3852" width="12.28515625" style="218" customWidth="1"/>
    <col min="3853" max="3853" width="21.7109375" style="218" customWidth="1"/>
    <col min="3854" max="3862" width="12.28515625" style="218" customWidth="1"/>
    <col min="3863" max="3863" width="12.7109375" style="218" customWidth="1"/>
    <col min="3864" max="4090" width="9.140625" style="218"/>
    <col min="4091" max="4091" width="1.85546875" style="218" customWidth="1"/>
    <col min="4092" max="4092" width="26.5703125" style="218" bestFit="1" customWidth="1"/>
    <col min="4093" max="4104" width="15.7109375" style="218" customWidth="1"/>
    <col min="4105" max="4105" width="18.42578125" style="218" bestFit="1" customWidth="1"/>
    <col min="4106" max="4106" width="9.28515625" style="218" customWidth="1"/>
    <col min="4107" max="4107" width="2.140625" style="218" customWidth="1"/>
    <col min="4108" max="4108" width="12.28515625" style="218" customWidth="1"/>
    <col min="4109" max="4109" width="21.7109375" style="218" customWidth="1"/>
    <col min="4110" max="4118" width="12.28515625" style="218" customWidth="1"/>
    <col min="4119" max="4119" width="12.7109375" style="218" customWidth="1"/>
    <col min="4120" max="4346" width="9.140625" style="218"/>
    <col min="4347" max="4347" width="1.85546875" style="218" customWidth="1"/>
    <col min="4348" max="4348" width="26.5703125" style="218" bestFit="1" customWidth="1"/>
    <col min="4349" max="4360" width="15.7109375" style="218" customWidth="1"/>
    <col min="4361" max="4361" width="18.42578125" style="218" bestFit="1" customWidth="1"/>
    <col min="4362" max="4362" width="9.28515625" style="218" customWidth="1"/>
    <col min="4363" max="4363" width="2.140625" style="218" customWidth="1"/>
    <col min="4364" max="4364" width="12.28515625" style="218" customWidth="1"/>
    <col min="4365" max="4365" width="21.7109375" style="218" customWidth="1"/>
    <col min="4366" max="4374" width="12.28515625" style="218" customWidth="1"/>
    <col min="4375" max="4375" width="12.7109375" style="218" customWidth="1"/>
    <col min="4376" max="4602" width="9.140625" style="218"/>
    <col min="4603" max="4603" width="1.85546875" style="218" customWidth="1"/>
    <col min="4604" max="4604" width="26.5703125" style="218" bestFit="1" customWidth="1"/>
    <col min="4605" max="4616" width="15.7109375" style="218" customWidth="1"/>
    <col min="4617" max="4617" width="18.42578125" style="218" bestFit="1" customWidth="1"/>
    <col min="4618" max="4618" width="9.28515625" style="218" customWidth="1"/>
    <col min="4619" max="4619" width="2.140625" style="218" customWidth="1"/>
    <col min="4620" max="4620" width="12.28515625" style="218" customWidth="1"/>
    <col min="4621" max="4621" width="21.7109375" style="218" customWidth="1"/>
    <col min="4622" max="4630" width="12.28515625" style="218" customWidth="1"/>
    <col min="4631" max="4631" width="12.7109375" style="218" customWidth="1"/>
    <col min="4632" max="4858" width="9.140625" style="218"/>
    <col min="4859" max="4859" width="1.85546875" style="218" customWidth="1"/>
    <col min="4860" max="4860" width="26.5703125" style="218" bestFit="1" customWidth="1"/>
    <col min="4861" max="4872" width="15.7109375" style="218" customWidth="1"/>
    <col min="4873" max="4873" width="18.42578125" style="218" bestFit="1" customWidth="1"/>
    <col min="4874" max="4874" width="9.28515625" style="218" customWidth="1"/>
    <col min="4875" max="4875" width="2.140625" style="218" customWidth="1"/>
    <col min="4876" max="4876" width="12.28515625" style="218" customWidth="1"/>
    <col min="4877" max="4877" width="21.7109375" style="218" customWidth="1"/>
    <col min="4878" max="4886" width="12.28515625" style="218" customWidth="1"/>
    <col min="4887" max="4887" width="12.7109375" style="218" customWidth="1"/>
    <col min="4888" max="5114" width="9.140625" style="218"/>
    <col min="5115" max="5115" width="1.85546875" style="218" customWidth="1"/>
    <col min="5116" max="5116" width="26.5703125" style="218" bestFit="1" customWidth="1"/>
    <col min="5117" max="5128" width="15.7109375" style="218" customWidth="1"/>
    <col min="5129" max="5129" width="18.42578125" style="218" bestFit="1" customWidth="1"/>
    <col min="5130" max="5130" width="9.28515625" style="218" customWidth="1"/>
    <col min="5131" max="5131" width="2.140625" style="218" customWidth="1"/>
    <col min="5132" max="5132" width="12.28515625" style="218" customWidth="1"/>
    <col min="5133" max="5133" width="21.7109375" style="218" customWidth="1"/>
    <col min="5134" max="5142" width="12.28515625" style="218" customWidth="1"/>
    <col min="5143" max="5143" width="12.7109375" style="218" customWidth="1"/>
    <col min="5144" max="5370" width="9.140625" style="218"/>
    <col min="5371" max="5371" width="1.85546875" style="218" customWidth="1"/>
    <col min="5372" max="5372" width="26.5703125" style="218" bestFit="1" customWidth="1"/>
    <col min="5373" max="5384" width="15.7109375" style="218" customWidth="1"/>
    <col min="5385" max="5385" width="18.42578125" style="218" bestFit="1" customWidth="1"/>
    <col min="5386" max="5386" width="9.28515625" style="218" customWidth="1"/>
    <col min="5387" max="5387" width="2.140625" style="218" customWidth="1"/>
    <col min="5388" max="5388" width="12.28515625" style="218" customWidth="1"/>
    <col min="5389" max="5389" width="21.7109375" style="218" customWidth="1"/>
    <col min="5390" max="5398" width="12.28515625" style="218" customWidth="1"/>
    <col min="5399" max="5399" width="12.7109375" style="218" customWidth="1"/>
    <col min="5400" max="5626" width="9.140625" style="218"/>
    <col min="5627" max="5627" width="1.85546875" style="218" customWidth="1"/>
    <col min="5628" max="5628" width="26.5703125" style="218" bestFit="1" customWidth="1"/>
    <col min="5629" max="5640" width="15.7109375" style="218" customWidth="1"/>
    <col min="5641" max="5641" width="18.42578125" style="218" bestFit="1" customWidth="1"/>
    <col min="5642" max="5642" width="9.28515625" style="218" customWidth="1"/>
    <col min="5643" max="5643" width="2.140625" style="218" customWidth="1"/>
    <col min="5644" max="5644" width="12.28515625" style="218" customWidth="1"/>
    <col min="5645" max="5645" width="21.7109375" style="218" customWidth="1"/>
    <col min="5646" max="5654" width="12.28515625" style="218" customWidth="1"/>
    <col min="5655" max="5655" width="12.7109375" style="218" customWidth="1"/>
    <col min="5656" max="5882" width="9.140625" style="218"/>
    <col min="5883" max="5883" width="1.85546875" style="218" customWidth="1"/>
    <col min="5884" max="5884" width="26.5703125" style="218" bestFit="1" customWidth="1"/>
    <col min="5885" max="5896" width="15.7109375" style="218" customWidth="1"/>
    <col min="5897" max="5897" width="18.42578125" style="218" bestFit="1" customWidth="1"/>
    <col min="5898" max="5898" width="9.28515625" style="218" customWidth="1"/>
    <col min="5899" max="5899" width="2.140625" style="218" customWidth="1"/>
    <col min="5900" max="5900" width="12.28515625" style="218" customWidth="1"/>
    <col min="5901" max="5901" width="21.7109375" style="218" customWidth="1"/>
    <col min="5902" max="5910" width="12.28515625" style="218" customWidth="1"/>
    <col min="5911" max="5911" width="12.7109375" style="218" customWidth="1"/>
    <col min="5912" max="6138" width="9.140625" style="218"/>
    <col min="6139" max="6139" width="1.85546875" style="218" customWidth="1"/>
    <col min="6140" max="6140" width="26.5703125" style="218" bestFit="1" customWidth="1"/>
    <col min="6141" max="6152" width="15.7109375" style="218" customWidth="1"/>
    <col min="6153" max="6153" width="18.42578125" style="218" bestFit="1" customWidth="1"/>
    <col min="6154" max="6154" width="9.28515625" style="218" customWidth="1"/>
    <col min="6155" max="6155" width="2.140625" style="218" customWidth="1"/>
    <col min="6156" max="6156" width="12.28515625" style="218" customWidth="1"/>
    <col min="6157" max="6157" width="21.7109375" style="218" customWidth="1"/>
    <col min="6158" max="6166" width="12.28515625" style="218" customWidth="1"/>
    <col min="6167" max="6167" width="12.7109375" style="218" customWidth="1"/>
    <col min="6168" max="6394" width="9.140625" style="218"/>
    <col min="6395" max="6395" width="1.85546875" style="218" customWidth="1"/>
    <col min="6396" max="6396" width="26.5703125" style="218" bestFit="1" customWidth="1"/>
    <col min="6397" max="6408" width="15.7109375" style="218" customWidth="1"/>
    <col min="6409" max="6409" width="18.42578125" style="218" bestFit="1" customWidth="1"/>
    <col min="6410" max="6410" width="9.28515625" style="218" customWidth="1"/>
    <col min="6411" max="6411" width="2.140625" style="218" customWidth="1"/>
    <col min="6412" max="6412" width="12.28515625" style="218" customWidth="1"/>
    <col min="6413" max="6413" width="21.7109375" style="218" customWidth="1"/>
    <col min="6414" max="6422" width="12.28515625" style="218" customWidth="1"/>
    <col min="6423" max="6423" width="12.7109375" style="218" customWidth="1"/>
    <col min="6424" max="6650" width="9.140625" style="218"/>
    <col min="6651" max="6651" width="1.85546875" style="218" customWidth="1"/>
    <col min="6652" max="6652" width="26.5703125" style="218" bestFit="1" customWidth="1"/>
    <col min="6653" max="6664" width="15.7109375" style="218" customWidth="1"/>
    <col min="6665" max="6665" width="18.42578125" style="218" bestFit="1" customWidth="1"/>
    <col min="6666" max="6666" width="9.28515625" style="218" customWidth="1"/>
    <col min="6667" max="6667" width="2.140625" style="218" customWidth="1"/>
    <col min="6668" max="6668" width="12.28515625" style="218" customWidth="1"/>
    <col min="6669" max="6669" width="21.7109375" style="218" customWidth="1"/>
    <col min="6670" max="6678" width="12.28515625" style="218" customWidth="1"/>
    <col min="6679" max="6679" width="12.7109375" style="218" customWidth="1"/>
    <col min="6680" max="6906" width="9.140625" style="218"/>
    <col min="6907" max="6907" width="1.85546875" style="218" customWidth="1"/>
    <col min="6908" max="6908" width="26.5703125" style="218" bestFit="1" customWidth="1"/>
    <col min="6909" max="6920" width="15.7109375" style="218" customWidth="1"/>
    <col min="6921" max="6921" width="18.42578125" style="218" bestFit="1" customWidth="1"/>
    <col min="6922" max="6922" width="9.28515625" style="218" customWidth="1"/>
    <col min="6923" max="6923" width="2.140625" style="218" customWidth="1"/>
    <col min="6924" max="6924" width="12.28515625" style="218" customWidth="1"/>
    <col min="6925" max="6925" width="21.7109375" style="218" customWidth="1"/>
    <col min="6926" max="6934" width="12.28515625" style="218" customWidth="1"/>
    <col min="6935" max="6935" width="12.7109375" style="218" customWidth="1"/>
    <col min="6936" max="7162" width="9.140625" style="218"/>
    <col min="7163" max="7163" width="1.85546875" style="218" customWidth="1"/>
    <col min="7164" max="7164" width="26.5703125" style="218" bestFit="1" customWidth="1"/>
    <col min="7165" max="7176" width="15.7109375" style="218" customWidth="1"/>
    <col min="7177" max="7177" width="18.42578125" style="218" bestFit="1" customWidth="1"/>
    <col min="7178" max="7178" width="9.28515625" style="218" customWidth="1"/>
    <col min="7179" max="7179" width="2.140625" style="218" customWidth="1"/>
    <col min="7180" max="7180" width="12.28515625" style="218" customWidth="1"/>
    <col min="7181" max="7181" width="21.7109375" style="218" customWidth="1"/>
    <col min="7182" max="7190" width="12.28515625" style="218" customWidth="1"/>
    <col min="7191" max="7191" width="12.7109375" style="218" customWidth="1"/>
    <col min="7192" max="7418" width="9.140625" style="218"/>
    <col min="7419" max="7419" width="1.85546875" style="218" customWidth="1"/>
    <col min="7420" max="7420" width="26.5703125" style="218" bestFit="1" customWidth="1"/>
    <col min="7421" max="7432" width="15.7109375" style="218" customWidth="1"/>
    <col min="7433" max="7433" width="18.42578125" style="218" bestFit="1" customWidth="1"/>
    <col min="7434" max="7434" width="9.28515625" style="218" customWidth="1"/>
    <col min="7435" max="7435" width="2.140625" style="218" customWidth="1"/>
    <col min="7436" max="7436" width="12.28515625" style="218" customWidth="1"/>
    <col min="7437" max="7437" width="21.7109375" style="218" customWidth="1"/>
    <col min="7438" max="7446" width="12.28515625" style="218" customWidth="1"/>
    <col min="7447" max="7447" width="12.7109375" style="218" customWidth="1"/>
    <col min="7448" max="7674" width="9.140625" style="218"/>
    <col min="7675" max="7675" width="1.85546875" style="218" customWidth="1"/>
    <col min="7676" max="7676" width="26.5703125" style="218" bestFit="1" customWidth="1"/>
    <col min="7677" max="7688" width="15.7109375" style="218" customWidth="1"/>
    <col min="7689" max="7689" width="18.42578125" style="218" bestFit="1" customWidth="1"/>
    <col min="7690" max="7690" width="9.28515625" style="218" customWidth="1"/>
    <col min="7691" max="7691" width="2.140625" style="218" customWidth="1"/>
    <col min="7692" max="7692" width="12.28515625" style="218" customWidth="1"/>
    <col min="7693" max="7693" width="21.7109375" style="218" customWidth="1"/>
    <col min="7694" max="7702" width="12.28515625" style="218" customWidth="1"/>
    <col min="7703" max="7703" width="12.7109375" style="218" customWidth="1"/>
    <col min="7704" max="7930" width="9.140625" style="218"/>
    <col min="7931" max="7931" width="1.85546875" style="218" customWidth="1"/>
    <col min="7932" max="7932" width="26.5703125" style="218" bestFit="1" customWidth="1"/>
    <col min="7933" max="7944" width="15.7109375" style="218" customWidth="1"/>
    <col min="7945" max="7945" width="18.42578125" style="218" bestFit="1" customWidth="1"/>
    <col min="7946" max="7946" width="9.28515625" style="218" customWidth="1"/>
    <col min="7947" max="7947" width="2.140625" style="218" customWidth="1"/>
    <col min="7948" max="7948" width="12.28515625" style="218" customWidth="1"/>
    <col min="7949" max="7949" width="21.7109375" style="218" customWidth="1"/>
    <col min="7950" max="7958" width="12.28515625" style="218" customWidth="1"/>
    <col min="7959" max="7959" width="12.7109375" style="218" customWidth="1"/>
    <col min="7960" max="8186" width="9.140625" style="218"/>
    <col min="8187" max="8187" width="1.85546875" style="218" customWidth="1"/>
    <col min="8188" max="8188" width="26.5703125" style="218" bestFit="1" customWidth="1"/>
    <col min="8189" max="8200" width="15.7109375" style="218" customWidth="1"/>
    <col min="8201" max="8201" width="18.42578125" style="218" bestFit="1" customWidth="1"/>
    <col min="8202" max="8202" width="9.28515625" style="218" customWidth="1"/>
    <col min="8203" max="8203" width="2.140625" style="218" customWidth="1"/>
    <col min="8204" max="8204" width="12.28515625" style="218" customWidth="1"/>
    <col min="8205" max="8205" width="21.7109375" style="218" customWidth="1"/>
    <col min="8206" max="8214" width="12.28515625" style="218" customWidth="1"/>
    <col min="8215" max="8215" width="12.7109375" style="218" customWidth="1"/>
    <col min="8216" max="8442" width="9.140625" style="218"/>
    <col min="8443" max="8443" width="1.85546875" style="218" customWidth="1"/>
    <col min="8444" max="8444" width="26.5703125" style="218" bestFit="1" customWidth="1"/>
    <col min="8445" max="8456" width="15.7109375" style="218" customWidth="1"/>
    <col min="8457" max="8457" width="18.42578125" style="218" bestFit="1" customWidth="1"/>
    <col min="8458" max="8458" width="9.28515625" style="218" customWidth="1"/>
    <col min="8459" max="8459" width="2.140625" style="218" customWidth="1"/>
    <col min="8460" max="8460" width="12.28515625" style="218" customWidth="1"/>
    <col min="8461" max="8461" width="21.7109375" style="218" customWidth="1"/>
    <col min="8462" max="8470" width="12.28515625" style="218" customWidth="1"/>
    <col min="8471" max="8471" width="12.7109375" style="218" customWidth="1"/>
    <col min="8472" max="8698" width="9.140625" style="218"/>
    <col min="8699" max="8699" width="1.85546875" style="218" customWidth="1"/>
    <col min="8700" max="8700" width="26.5703125" style="218" bestFit="1" customWidth="1"/>
    <col min="8701" max="8712" width="15.7109375" style="218" customWidth="1"/>
    <col min="8713" max="8713" width="18.42578125" style="218" bestFit="1" customWidth="1"/>
    <col min="8714" max="8714" width="9.28515625" style="218" customWidth="1"/>
    <col min="8715" max="8715" width="2.140625" style="218" customWidth="1"/>
    <col min="8716" max="8716" width="12.28515625" style="218" customWidth="1"/>
    <col min="8717" max="8717" width="21.7109375" style="218" customWidth="1"/>
    <col min="8718" max="8726" width="12.28515625" style="218" customWidth="1"/>
    <col min="8727" max="8727" width="12.7109375" style="218" customWidth="1"/>
    <col min="8728" max="8954" width="9.140625" style="218"/>
    <col min="8955" max="8955" width="1.85546875" style="218" customWidth="1"/>
    <col min="8956" max="8956" width="26.5703125" style="218" bestFit="1" customWidth="1"/>
    <col min="8957" max="8968" width="15.7109375" style="218" customWidth="1"/>
    <col min="8969" max="8969" width="18.42578125" style="218" bestFit="1" customWidth="1"/>
    <col min="8970" max="8970" width="9.28515625" style="218" customWidth="1"/>
    <col min="8971" max="8971" width="2.140625" style="218" customWidth="1"/>
    <col min="8972" max="8972" width="12.28515625" style="218" customWidth="1"/>
    <col min="8973" max="8973" width="21.7109375" style="218" customWidth="1"/>
    <col min="8974" max="8982" width="12.28515625" style="218" customWidth="1"/>
    <col min="8983" max="8983" width="12.7109375" style="218" customWidth="1"/>
    <col min="8984" max="9210" width="9.140625" style="218"/>
    <col min="9211" max="9211" width="1.85546875" style="218" customWidth="1"/>
    <col min="9212" max="9212" width="26.5703125" style="218" bestFit="1" customWidth="1"/>
    <col min="9213" max="9224" width="15.7109375" style="218" customWidth="1"/>
    <col min="9225" max="9225" width="18.42578125" style="218" bestFit="1" customWidth="1"/>
    <col min="9226" max="9226" width="9.28515625" style="218" customWidth="1"/>
    <col min="9227" max="9227" width="2.140625" style="218" customWidth="1"/>
    <col min="9228" max="9228" width="12.28515625" style="218" customWidth="1"/>
    <col min="9229" max="9229" width="21.7109375" style="218" customWidth="1"/>
    <col min="9230" max="9238" width="12.28515625" style="218" customWidth="1"/>
    <col min="9239" max="9239" width="12.7109375" style="218" customWidth="1"/>
    <col min="9240" max="9466" width="9.140625" style="218"/>
    <col min="9467" max="9467" width="1.85546875" style="218" customWidth="1"/>
    <col min="9468" max="9468" width="26.5703125" style="218" bestFit="1" customWidth="1"/>
    <col min="9469" max="9480" width="15.7109375" style="218" customWidth="1"/>
    <col min="9481" max="9481" width="18.42578125" style="218" bestFit="1" customWidth="1"/>
    <col min="9482" max="9482" width="9.28515625" style="218" customWidth="1"/>
    <col min="9483" max="9483" width="2.140625" style="218" customWidth="1"/>
    <col min="9484" max="9484" width="12.28515625" style="218" customWidth="1"/>
    <col min="9485" max="9485" width="21.7109375" style="218" customWidth="1"/>
    <col min="9486" max="9494" width="12.28515625" style="218" customWidth="1"/>
    <col min="9495" max="9495" width="12.7109375" style="218" customWidth="1"/>
    <col min="9496" max="9722" width="9.140625" style="218"/>
    <col min="9723" max="9723" width="1.85546875" style="218" customWidth="1"/>
    <col min="9724" max="9724" width="26.5703125" style="218" bestFit="1" customWidth="1"/>
    <col min="9725" max="9736" width="15.7109375" style="218" customWidth="1"/>
    <col min="9737" max="9737" width="18.42578125" style="218" bestFit="1" customWidth="1"/>
    <col min="9738" max="9738" width="9.28515625" style="218" customWidth="1"/>
    <col min="9739" max="9739" width="2.140625" style="218" customWidth="1"/>
    <col min="9740" max="9740" width="12.28515625" style="218" customWidth="1"/>
    <col min="9741" max="9741" width="21.7109375" style="218" customWidth="1"/>
    <col min="9742" max="9750" width="12.28515625" style="218" customWidth="1"/>
    <col min="9751" max="9751" width="12.7109375" style="218" customWidth="1"/>
    <col min="9752" max="9978" width="9.140625" style="218"/>
    <col min="9979" max="9979" width="1.85546875" style="218" customWidth="1"/>
    <col min="9980" max="9980" width="26.5703125" style="218" bestFit="1" customWidth="1"/>
    <col min="9981" max="9992" width="15.7109375" style="218" customWidth="1"/>
    <col min="9993" max="9993" width="18.42578125" style="218" bestFit="1" customWidth="1"/>
    <col min="9994" max="9994" width="9.28515625" style="218" customWidth="1"/>
    <col min="9995" max="9995" width="2.140625" style="218" customWidth="1"/>
    <col min="9996" max="9996" width="12.28515625" style="218" customWidth="1"/>
    <col min="9997" max="9997" width="21.7109375" style="218" customWidth="1"/>
    <col min="9998" max="10006" width="12.28515625" style="218" customWidth="1"/>
    <col min="10007" max="10007" width="12.7109375" style="218" customWidth="1"/>
    <col min="10008" max="10234" width="9.140625" style="218"/>
    <col min="10235" max="10235" width="1.85546875" style="218" customWidth="1"/>
    <col min="10236" max="10236" width="26.5703125" style="218" bestFit="1" customWidth="1"/>
    <col min="10237" max="10248" width="15.7109375" style="218" customWidth="1"/>
    <col min="10249" max="10249" width="18.42578125" style="218" bestFit="1" customWidth="1"/>
    <col min="10250" max="10250" width="9.28515625" style="218" customWidth="1"/>
    <col min="10251" max="10251" width="2.140625" style="218" customWidth="1"/>
    <col min="10252" max="10252" width="12.28515625" style="218" customWidth="1"/>
    <col min="10253" max="10253" width="21.7109375" style="218" customWidth="1"/>
    <col min="10254" max="10262" width="12.28515625" style="218" customWidth="1"/>
    <col min="10263" max="10263" width="12.7109375" style="218" customWidth="1"/>
    <col min="10264" max="10490" width="9.140625" style="218"/>
    <col min="10491" max="10491" width="1.85546875" style="218" customWidth="1"/>
    <col min="10492" max="10492" width="26.5703125" style="218" bestFit="1" customWidth="1"/>
    <col min="10493" max="10504" width="15.7109375" style="218" customWidth="1"/>
    <col min="10505" max="10505" width="18.42578125" style="218" bestFit="1" customWidth="1"/>
    <col min="10506" max="10506" width="9.28515625" style="218" customWidth="1"/>
    <col min="10507" max="10507" width="2.140625" style="218" customWidth="1"/>
    <col min="10508" max="10508" width="12.28515625" style="218" customWidth="1"/>
    <col min="10509" max="10509" width="21.7109375" style="218" customWidth="1"/>
    <col min="10510" max="10518" width="12.28515625" style="218" customWidth="1"/>
    <col min="10519" max="10519" width="12.7109375" style="218" customWidth="1"/>
    <col min="10520" max="10746" width="9.140625" style="218"/>
    <col min="10747" max="10747" width="1.85546875" style="218" customWidth="1"/>
    <col min="10748" max="10748" width="26.5703125" style="218" bestFit="1" customWidth="1"/>
    <col min="10749" max="10760" width="15.7109375" style="218" customWidth="1"/>
    <col min="10761" max="10761" width="18.42578125" style="218" bestFit="1" customWidth="1"/>
    <col min="10762" max="10762" width="9.28515625" style="218" customWidth="1"/>
    <col min="10763" max="10763" width="2.140625" style="218" customWidth="1"/>
    <col min="10764" max="10764" width="12.28515625" style="218" customWidth="1"/>
    <col min="10765" max="10765" width="21.7109375" style="218" customWidth="1"/>
    <col min="10766" max="10774" width="12.28515625" style="218" customWidth="1"/>
    <col min="10775" max="10775" width="12.7109375" style="218" customWidth="1"/>
    <col min="10776" max="11002" width="9.140625" style="218"/>
    <col min="11003" max="11003" width="1.85546875" style="218" customWidth="1"/>
    <col min="11004" max="11004" width="26.5703125" style="218" bestFit="1" customWidth="1"/>
    <col min="11005" max="11016" width="15.7109375" style="218" customWidth="1"/>
    <col min="11017" max="11017" width="18.42578125" style="218" bestFit="1" customWidth="1"/>
    <col min="11018" max="11018" width="9.28515625" style="218" customWidth="1"/>
    <col min="11019" max="11019" width="2.140625" style="218" customWidth="1"/>
    <col min="11020" max="11020" width="12.28515625" style="218" customWidth="1"/>
    <col min="11021" max="11021" width="21.7109375" style="218" customWidth="1"/>
    <col min="11022" max="11030" width="12.28515625" style="218" customWidth="1"/>
    <col min="11031" max="11031" width="12.7109375" style="218" customWidth="1"/>
    <col min="11032" max="11258" width="9.140625" style="218"/>
    <col min="11259" max="11259" width="1.85546875" style="218" customWidth="1"/>
    <col min="11260" max="11260" width="26.5703125" style="218" bestFit="1" customWidth="1"/>
    <col min="11261" max="11272" width="15.7109375" style="218" customWidth="1"/>
    <col min="11273" max="11273" width="18.42578125" style="218" bestFit="1" customWidth="1"/>
    <col min="11274" max="11274" width="9.28515625" style="218" customWidth="1"/>
    <col min="11275" max="11275" width="2.140625" style="218" customWidth="1"/>
    <col min="11276" max="11276" width="12.28515625" style="218" customWidth="1"/>
    <col min="11277" max="11277" width="21.7109375" style="218" customWidth="1"/>
    <col min="11278" max="11286" width="12.28515625" style="218" customWidth="1"/>
    <col min="11287" max="11287" width="12.7109375" style="218" customWidth="1"/>
    <col min="11288" max="11514" width="9.140625" style="218"/>
    <col min="11515" max="11515" width="1.85546875" style="218" customWidth="1"/>
    <col min="11516" max="11516" width="26.5703125" style="218" bestFit="1" customWidth="1"/>
    <col min="11517" max="11528" width="15.7109375" style="218" customWidth="1"/>
    <col min="11529" max="11529" width="18.42578125" style="218" bestFit="1" customWidth="1"/>
    <col min="11530" max="11530" width="9.28515625" style="218" customWidth="1"/>
    <col min="11531" max="11531" width="2.140625" style="218" customWidth="1"/>
    <col min="11532" max="11532" width="12.28515625" style="218" customWidth="1"/>
    <col min="11533" max="11533" width="21.7109375" style="218" customWidth="1"/>
    <col min="11534" max="11542" width="12.28515625" style="218" customWidth="1"/>
    <col min="11543" max="11543" width="12.7109375" style="218" customWidth="1"/>
    <col min="11544" max="11770" width="9.140625" style="218"/>
    <col min="11771" max="11771" width="1.85546875" style="218" customWidth="1"/>
    <col min="11772" max="11772" width="26.5703125" style="218" bestFit="1" customWidth="1"/>
    <col min="11773" max="11784" width="15.7109375" style="218" customWidth="1"/>
    <col min="11785" max="11785" width="18.42578125" style="218" bestFit="1" customWidth="1"/>
    <col min="11786" max="11786" width="9.28515625" style="218" customWidth="1"/>
    <col min="11787" max="11787" width="2.140625" style="218" customWidth="1"/>
    <col min="11788" max="11788" width="12.28515625" style="218" customWidth="1"/>
    <col min="11789" max="11789" width="21.7109375" style="218" customWidth="1"/>
    <col min="11790" max="11798" width="12.28515625" style="218" customWidth="1"/>
    <col min="11799" max="11799" width="12.7109375" style="218" customWidth="1"/>
    <col min="11800" max="12026" width="9.140625" style="218"/>
    <col min="12027" max="12027" width="1.85546875" style="218" customWidth="1"/>
    <col min="12028" max="12028" width="26.5703125" style="218" bestFit="1" customWidth="1"/>
    <col min="12029" max="12040" width="15.7109375" style="218" customWidth="1"/>
    <col min="12041" max="12041" width="18.42578125" style="218" bestFit="1" customWidth="1"/>
    <col min="12042" max="12042" width="9.28515625" style="218" customWidth="1"/>
    <col min="12043" max="12043" width="2.140625" style="218" customWidth="1"/>
    <col min="12044" max="12044" width="12.28515625" style="218" customWidth="1"/>
    <col min="12045" max="12045" width="21.7109375" style="218" customWidth="1"/>
    <col min="12046" max="12054" width="12.28515625" style="218" customWidth="1"/>
    <col min="12055" max="12055" width="12.7109375" style="218" customWidth="1"/>
    <col min="12056" max="12282" width="9.140625" style="218"/>
    <col min="12283" max="12283" width="1.85546875" style="218" customWidth="1"/>
    <col min="12284" max="12284" width="26.5703125" style="218" bestFit="1" customWidth="1"/>
    <col min="12285" max="12296" width="15.7109375" style="218" customWidth="1"/>
    <col min="12297" max="12297" width="18.42578125" style="218" bestFit="1" customWidth="1"/>
    <col min="12298" max="12298" width="9.28515625" style="218" customWidth="1"/>
    <col min="12299" max="12299" width="2.140625" style="218" customWidth="1"/>
    <col min="12300" max="12300" width="12.28515625" style="218" customWidth="1"/>
    <col min="12301" max="12301" width="21.7109375" style="218" customWidth="1"/>
    <col min="12302" max="12310" width="12.28515625" style="218" customWidth="1"/>
    <col min="12311" max="12311" width="12.7109375" style="218" customWidth="1"/>
    <col min="12312" max="12538" width="9.140625" style="218"/>
    <col min="12539" max="12539" width="1.85546875" style="218" customWidth="1"/>
    <col min="12540" max="12540" width="26.5703125" style="218" bestFit="1" customWidth="1"/>
    <col min="12541" max="12552" width="15.7109375" style="218" customWidth="1"/>
    <col min="12553" max="12553" width="18.42578125" style="218" bestFit="1" customWidth="1"/>
    <col min="12554" max="12554" width="9.28515625" style="218" customWidth="1"/>
    <col min="12555" max="12555" width="2.140625" style="218" customWidth="1"/>
    <col min="12556" max="12556" width="12.28515625" style="218" customWidth="1"/>
    <col min="12557" max="12557" width="21.7109375" style="218" customWidth="1"/>
    <col min="12558" max="12566" width="12.28515625" style="218" customWidth="1"/>
    <col min="12567" max="12567" width="12.7109375" style="218" customWidth="1"/>
    <col min="12568" max="12794" width="9.140625" style="218"/>
    <col min="12795" max="12795" width="1.85546875" style="218" customWidth="1"/>
    <col min="12796" max="12796" width="26.5703125" style="218" bestFit="1" customWidth="1"/>
    <col min="12797" max="12808" width="15.7109375" style="218" customWidth="1"/>
    <col min="12809" max="12809" width="18.42578125" style="218" bestFit="1" customWidth="1"/>
    <col min="12810" max="12810" width="9.28515625" style="218" customWidth="1"/>
    <col min="12811" max="12811" width="2.140625" style="218" customWidth="1"/>
    <col min="12812" max="12812" width="12.28515625" style="218" customWidth="1"/>
    <col min="12813" max="12813" width="21.7109375" style="218" customWidth="1"/>
    <col min="12814" max="12822" width="12.28515625" style="218" customWidth="1"/>
    <col min="12823" max="12823" width="12.7109375" style="218" customWidth="1"/>
    <col min="12824" max="13050" width="9.140625" style="218"/>
    <col min="13051" max="13051" width="1.85546875" style="218" customWidth="1"/>
    <col min="13052" max="13052" width="26.5703125" style="218" bestFit="1" customWidth="1"/>
    <col min="13053" max="13064" width="15.7109375" style="218" customWidth="1"/>
    <col min="13065" max="13065" width="18.42578125" style="218" bestFit="1" customWidth="1"/>
    <col min="13066" max="13066" width="9.28515625" style="218" customWidth="1"/>
    <col min="13067" max="13067" width="2.140625" style="218" customWidth="1"/>
    <col min="13068" max="13068" width="12.28515625" style="218" customWidth="1"/>
    <col min="13069" max="13069" width="21.7109375" style="218" customWidth="1"/>
    <col min="13070" max="13078" width="12.28515625" style="218" customWidth="1"/>
    <col min="13079" max="13079" width="12.7109375" style="218" customWidth="1"/>
    <col min="13080" max="13306" width="9.140625" style="218"/>
    <col min="13307" max="13307" width="1.85546875" style="218" customWidth="1"/>
    <col min="13308" max="13308" width="26.5703125" style="218" bestFit="1" customWidth="1"/>
    <col min="13309" max="13320" width="15.7109375" style="218" customWidth="1"/>
    <col min="13321" max="13321" width="18.42578125" style="218" bestFit="1" customWidth="1"/>
    <col min="13322" max="13322" width="9.28515625" style="218" customWidth="1"/>
    <col min="13323" max="13323" width="2.140625" style="218" customWidth="1"/>
    <col min="13324" max="13324" width="12.28515625" style="218" customWidth="1"/>
    <col min="13325" max="13325" width="21.7109375" style="218" customWidth="1"/>
    <col min="13326" max="13334" width="12.28515625" style="218" customWidth="1"/>
    <col min="13335" max="13335" width="12.7109375" style="218" customWidth="1"/>
    <col min="13336" max="13562" width="9.140625" style="218"/>
    <col min="13563" max="13563" width="1.85546875" style="218" customWidth="1"/>
    <col min="13564" max="13564" width="26.5703125" style="218" bestFit="1" customWidth="1"/>
    <col min="13565" max="13576" width="15.7109375" style="218" customWidth="1"/>
    <col min="13577" max="13577" width="18.42578125" style="218" bestFit="1" customWidth="1"/>
    <col min="13578" max="13578" width="9.28515625" style="218" customWidth="1"/>
    <col min="13579" max="13579" width="2.140625" style="218" customWidth="1"/>
    <col min="13580" max="13580" width="12.28515625" style="218" customWidth="1"/>
    <col min="13581" max="13581" width="21.7109375" style="218" customWidth="1"/>
    <col min="13582" max="13590" width="12.28515625" style="218" customWidth="1"/>
    <col min="13591" max="13591" width="12.7109375" style="218" customWidth="1"/>
    <col min="13592" max="13818" width="9.140625" style="218"/>
    <col min="13819" max="13819" width="1.85546875" style="218" customWidth="1"/>
    <col min="13820" max="13820" width="26.5703125" style="218" bestFit="1" customWidth="1"/>
    <col min="13821" max="13832" width="15.7109375" style="218" customWidth="1"/>
    <col min="13833" max="13833" width="18.42578125" style="218" bestFit="1" customWidth="1"/>
    <col min="13834" max="13834" width="9.28515625" style="218" customWidth="1"/>
    <col min="13835" max="13835" width="2.140625" style="218" customWidth="1"/>
    <col min="13836" max="13836" width="12.28515625" style="218" customWidth="1"/>
    <col min="13837" max="13837" width="21.7109375" style="218" customWidth="1"/>
    <col min="13838" max="13846" width="12.28515625" style="218" customWidth="1"/>
    <col min="13847" max="13847" width="12.7109375" style="218" customWidth="1"/>
    <col min="13848" max="14074" width="9.140625" style="218"/>
    <col min="14075" max="14075" width="1.85546875" style="218" customWidth="1"/>
    <col min="14076" max="14076" width="26.5703125" style="218" bestFit="1" customWidth="1"/>
    <col min="14077" max="14088" width="15.7109375" style="218" customWidth="1"/>
    <col min="14089" max="14089" width="18.42578125" style="218" bestFit="1" customWidth="1"/>
    <col min="14090" max="14090" width="9.28515625" style="218" customWidth="1"/>
    <col min="14091" max="14091" width="2.140625" style="218" customWidth="1"/>
    <col min="14092" max="14092" width="12.28515625" style="218" customWidth="1"/>
    <col min="14093" max="14093" width="21.7109375" style="218" customWidth="1"/>
    <col min="14094" max="14102" width="12.28515625" style="218" customWidth="1"/>
    <col min="14103" max="14103" width="12.7109375" style="218" customWidth="1"/>
    <col min="14104" max="14330" width="9.140625" style="218"/>
    <col min="14331" max="14331" width="1.85546875" style="218" customWidth="1"/>
    <col min="14332" max="14332" width="26.5703125" style="218" bestFit="1" customWidth="1"/>
    <col min="14333" max="14344" width="15.7109375" style="218" customWidth="1"/>
    <col min="14345" max="14345" width="18.42578125" style="218" bestFit="1" customWidth="1"/>
    <col min="14346" max="14346" width="9.28515625" style="218" customWidth="1"/>
    <col min="14347" max="14347" width="2.140625" style="218" customWidth="1"/>
    <col min="14348" max="14348" width="12.28515625" style="218" customWidth="1"/>
    <col min="14349" max="14349" width="21.7109375" style="218" customWidth="1"/>
    <col min="14350" max="14358" width="12.28515625" style="218" customWidth="1"/>
    <col min="14359" max="14359" width="12.7109375" style="218" customWidth="1"/>
    <col min="14360" max="14586" width="9.140625" style="218"/>
    <col min="14587" max="14587" width="1.85546875" style="218" customWidth="1"/>
    <col min="14588" max="14588" width="26.5703125" style="218" bestFit="1" customWidth="1"/>
    <col min="14589" max="14600" width="15.7109375" style="218" customWidth="1"/>
    <col min="14601" max="14601" width="18.42578125" style="218" bestFit="1" customWidth="1"/>
    <col min="14602" max="14602" width="9.28515625" style="218" customWidth="1"/>
    <col min="14603" max="14603" width="2.140625" style="218" customWidth="1"/>
    <col min="14604" max="14604" width="12.28515625" style="218" customWidth="1"/>
    <col min="14605" max="14605" width="21.7109375" style="218" customWidth="1"/>
    <col min="14606" max="14614" width="12.28515625" style="218" customWidth="1"/>
    <col min="14615" max="14615" width="12.7109375" style="218" customWidth="1"/>
    <col min="14616" max="14842" width="9.140625" style="218"/>
    <col min="14843" max="14843" width="1.85546875" style="218" customWidth="1"/>
    <col min="14844" max="14844" width="26.5703125" style="218" bestFit="1" customWidth="1"/>
    <col min="14845" max="14856" width="15.7109375" style="218" customWidth="1"/>
    <col min="14857" max="14857" width="18.42578125" style="218" bestFit="1" customWidth="1"/>
    <col min="14858" max="14858" width="9.28515625" style="218" customWidth="1"/>
    <col min="14859" max="14859" width="2.140625" style="218" customWidth="1"/>
    <col min="14860" max="14860" width="12.28515625" style="218" customWidth="1"/>
    <col min="14861" max="14861" width="21.7109375" style="218" customWidth="1"/>
    <col min="14862" max="14870" width="12.28515625" style="218" customWidth="1"/>
    <col min="14871" max="14871" width="12.7109375" style="218" customWidth="1"/>
    <col min="14872" max="15098" width="9.140625" style="218"/>
    <col min="15099" max="15099" width="1.85546875" style="218" customWidth="1"/>
    <col min="15100" max="15100" width="26.5703125" style="218" bestFit="1" customWidth="1"/>
    <col min="15101" max="15112" width="15.7109375" style="218" customWidth="1"/>
    <col min="15113" max="15113" width="18.42578125" style="218" bestFit="1" customWidth="1"/>
    <col min="15114" max="15114" width="9.28515625" style="218" customWidth="1"/>
    <col min="15115" max="15115" width="2.140625" style="218" customWidth="1"/>
    <col min="15116" max="15116" width="12.28515625" style="218" customWidth="1"/>
    <col min="15117" max="15117" width="21.7109375" style="218" customWidth="1"/>
    <col min="15118" max="15126" width="12.28515625" style="218" customWidth="1"/>
    <col min="15127" max="15127" width="12.7109375" style="218" customWidth="1"/>
    <col min="15128" max="15354" width="9.140625" style="218"/>
    <col min="15355" max="15355" width="1.85546875" style="218" customWidth="1"/>
    <col min="15356" max="15356" width="26.5703125" style="218" bestFit="1" customWidth="1"/>
    <col min="15357" max="15368" width="15.7109375" style="218" customWidth="1"/>
    <col min="15369" max="15369" width="18.42578125" style="218" bestFit="1" customWidth="1"/>
    <col min="15370" max="15370" width="9.28515625" style="218" customWidth="1"/>
    <col min="15371" max="15371" width="2.140625" style="218" customWidth="1"/>
    <col min="15372" max="15372" width="12.28515625" style="218" customWidth="1"/>
    <col min="15373" max="15373" width="21.7109375" style="218" customWidth="1"/>
    <col min="15374" max="15382" width="12.28515625" style="218" customWidth="1"/>
    <col min="15383" max="15383" width="12.7109375" style="218" customWidth="1"/>
    <col min="15384" max="15610" width="9.140625" style="218"/>
    <col min="15611" max="15611" width="1.85546875" style="218" customWidth="1"/>
    <col min="15612" max="15612" width="26.5703125" style="218" bestFit="1" customWidth="1"/>
    <col min="15613" max="15624" width="15.7109375" style="218" customWidth="1"/>
    <col min="15625" max="15625" width="18.42578125" style="218" bestFit="1" customWidth="1"/>
    <col min="15626" max="15626" width="9.28515625" style="218" customWidth="1"/>
    <col min="15627" max="15627" width="2.140625" style="218" customWidth="1"/>
    <col min="15628" max="15628" width="12.28515625" style="218" customWidth="1"/>
    <col min="15629" max="15629" width="21.7109375" style="218" customWidth="1"/>
    <col min="15630" max="15638" width="12.28515625" style="218" customWidth="1"/>
    <col min="15639" max="15639" width="12.7109375" style="218" customWidth="1"/>
    <col min="15640" max="15866" width="9.140625" style="218"/>
    <col min="15867" max="15867" width="1.85546875" style="218" customWidth="1"/>
    <col min="15868" max="15868" width="26.5703125" style="218" bestFit="1" customWidth="1"/>
    <col min="15869" max="15880" width="15.7109375" style="218" customWidth="1"/>
    <col min="15881" max="15881" width="18.42578125" style="218" bestFit="1" customWidth="1"/>
    <col min="15882" max="15882" width="9.28515625" style="218" customWidth="1"/>
    <col min="15883" max="15883" width="2.140625" style="218" customWidth="1"/>
    <col min="15884" max="15884" width="12.28515625" style="218" customWidth="1"/>
    <col min="15885" max="15885" width="21.7109375" style="218" customWidth="1"/>
    <col min="15886" max="15894" width="12.28515625" style="218" customWidth="1"/>
    <col min="15895" max="15895" width="12.7109375" style="218" customWidth="1"/>
    <col min="15896" max="16122" width="9.140625" style="218"/>
    <col min="16123" max="16123" width="1.85546875" style="218" customWidth="1"/>
    <col min="16124" max="16124" width="26.5703125" style="218" bestFit="1" customWidth="1"/>
    <col min="16125" max="16136" width="15.7109375" style="218" customWidth="1"/>
    <col min="16137" max="16137" width="18.42578125" style="218" bestFit="1" customWidth="1"/>
    <col min="16138" max="16138" width="9.28515625" style="218" customWidth="1"/>
    <col min="16139" max="16139" width="2.140625" style="218" customWidth="1"/>
    <col min="16140" max="16140" width="12.28515625" style="218" customWidth="1"/>
    <col min="16141" max="16141" width="21.7109375" style="218" customWidth="1"/>
    <col min="16142" max="16150" width="12.28515625" style="218" customWidth="1"/>
    <col min="16151" max="16151" width="12.7109375" style="218" customWidth="1"/>
    <col min="16152" max="16384" width="9.140625" style="218"/>
  </cols>
  <sheetData>
    <row r="6" spans="1:14" ht="8.25" customHeight="1" x14ac:dyDescent="0.2">
      <c r="L6" s="219">
        <v>1</v>
      </c>
    </row>
    <row r="7" spans="1:14" ht="8.25" customHeight="1" x14ac:dyDescent="0.2">
      <c r="A7" s="220"/>
      <c r="B7" s="470" t="s">
        <v>231</v>
      </c>
      <c r="C7" s="470"/>
      <c r="D7" s="470"/>
      <c r="E7" s="470"/>
      <c r="F7" s="470"/>
      <c r="G7" s="470"/>
      <c r="H7" s="470"/>
      <c r="I7" s="470"/>
      <c r="J7" s="470"/>
      <c r="K7" s="470"/>
    </row>
    <row r="8" spans="1:14" ht="8.25" customHeight="1" x14ac:dyDescent="0.2">
      <c r="A8" s="220"/>
      <c r="B8" s="470"/>
      <c r="C8" s="470"/>
      <c r="D8" s="470"/>
      <c r="E8" s="470"/>
      <c r="F8" s="470"/>
      <c r="G8" s="470"/>
      <c r="H8" s="470"/>
      <c r="I8" s="470"/>
      <c r="J8" s="470"/>
      <c r="K8" s="470"/>
    </row>
    <row r="9" spans="1:14" ht="15" customHeight="1" x14ac:dyDescent="0.2">
      <c r="A9" s="220"/>
      <c r="B9" s="470"/>
      <c r="C9" s="470"/>
      <c r="D9" s="470"/>
      <c r="E9" s="470"/>
      <c r="F9" s="470"/>
      <c r="G9" s="470"/>
      <c r="H9" s="470"/>
      <c r="I9" s="470"/>
      <c r="J9" s="470"/>
      <c r="K9" s="470"/>
      <c r="M9" s="218" t="s">
        <v>190</v>
      </c>
      <c r="N9" s="221">
        <f ca="1">NOW()</f>
        <v>41884.599920717592</v>
      </c>
    </row>
    <row r="10" spans="1:14" ht="15" customHeight="1" x14ac:dyDescent="0.2">
      <c r="A10" s="220"/>
      <c r="B10" s="470"/>
      <c r="C10" s="470"/>
      <c r="D10" s="470"/>
      <c r="E10" s="470"/>
      <c r="F10" s="470"/>
      <c r="G10" s="470"/>
      <c r="H10" s="470"/>
      <c r="I10" s="470"/>
      <c r="J10" s="470"/>
      <c r="K10" s="470"/>
    </row>
    <row r="11" spans="1:14" x14ac:dyDescent="0.2">
      <c r="A11" s="220"/>
    </row>
    <row r="13" spans="1:14" ht="14.25" customHeight="1" x14ac:dyDescent="0.25">
      <c r="I13" s="222"/>
    </row>
    <row r="14" spans="1:14" x14ac:dyDescent="0.2">
      <c r="I14" s="223"/>
    </row>
    <row r="15" spans="1:14" x14ac:dyDescent="0.2">
      <c r="I15" s="224"/>
    </row>
    <row r="16" spans="1:14" ht="15.75" x14ac:dyDescent="0.25">
      <c r="I16" s="222"/>
    </row>
    <row r="17" spans="2:23" x14ac:dyDescent="0.2">
      <c r="B17" s="471"/>
      <c r="C17" s="471"/>
      <c r="D17" s="225"/>
      <c r="I17" s="223"/>
    </row>
    <row r="18" spans="2:23" x14ac:dyDescent="0.2">
      <c r="N18" s="224"/>
      <c r="O18" s="224"/>
      <c r="P18" s="224"/>
      <c r="Q18" s="224"/>
      <c r="T18" s="224"/>
      <c r="U18" s="224"/>
      <c r="V18" s="224"/>
      <c r="W18" s="224"/>
    </row>
    <row r="19" spans="2:23" x14ac:dyDescent="0.2">
      <c r="N19" s="224"/>
      <c r="O19" s="224"/>
      <c r="P19" s="224"/>
      <c r="Q19" s="224"/>
      <c r="T19" s="224"/>
      <c r="U19" s="224"/>
      <c r="V19" s="224"/>
      <c r="W19" s="224"/>
    </row>
    <row r="20" spans="2:23" x14ac:dyDescent="0.2">
      <c r="B20" s="226"/>
      <c r="C20" s="226"/>
      <c r="D20" s="226"/>
      <c r="E20" s="226"/>
      <c r="F20" s="226"/>
      <c r="G20" s="226"/>
      <c r="H20" s="226"/>
      <c r="I20" s="226"/>
      <c r="J20" s="226"/>
      <c r="N20" s="224"/>
      <c r="O20" s="224"/>
      <c r="P20" s="224"/>
      <c r="Q20" s="224"/>
      <c r="T20" s="224"/>
      <c r="U20" s="224"/>
      <c r="V20" s="224"/>
      <c r="W20" s="224"/>
    </row>
    <row r="21" spans="2:23" x14ac:dyDescent="0.2">
      <c r="B21" s="226"/>
      <c r="C21" s="226"/>
      <c r="D21" s="226"/>
      <c r="E21" s="226"/>
      <c r="F21" s="226"/>
      <c r="G21" s="226"/>
      <c r="H21" s="226"/>
      <c r="I21" s="226"/>
      <c r="J21" s="226"/>
      <c r="L21" s="224"/>
      <c r="M21" s="224"/>
      <c r="P21" s="224"/>
      <c r="Q21" s="224"/>
      <c r="T21" s="224"/>
      <c r="U21" s="224"/>
      <c r="V21" s="224"/>
      <c r="W21" s="224"/>
    </row>
    <row r="22" spans="2:23" x14ac:dyDescent="0.2">
      <c r="B22" s="226"/>
      <c r="C22" s="227"/>
      <c r="D22" s="227"/>
      <c r="E22" s="227"/>
      <c r="F22" s="227"/>
      <c r="G22" s="227"/>
      <c r="H22" s="227"/>
      <c r="I22" s="226"/>
      <c r="J22" s="226"/>
      <c r="L22" s="224"/>
      <c r="M22" s="224"/>
      <c r="P22" s="224"/>
      <c r="Q22" s="224"/>
      <c r="T22" s="224"/>
      <c r="U22" s="224"/>
      <c r="V22" s="224"/>
      <c r="W22" s="224"/>
    </row>
    <row r="23" spans="2:23" ht="15.75" x14ac:dyDescent="0.25">
      <c r="B23" s="226"/>
      <c r="C23" s="227"/>
      <c r="D23" s="227"/>
      <c r="E23" s="227"/>
      <c r="F23" s="227"/>
      <c r="G23" s="227"/>
      <c r="H23" s="227"/>
      <c r="I23" s="226"/>
      <c r="J23" s="226"/>
      <c r="L23" s="224"/>
      <c r="M23" s="224"/>
      <c r="N23" s="228"/>
      <c r="O23" s="228"/>
      <c r="P23" s="224"/>
      <c r="Q23" s="224"/>
      <c r="T23" s="224"/>
      <c r="U23" s="224"/>
      <c r="V23" s="224"/>
      <c r="W23" s="224"/>
    </row>
    <row r="24" spans="2:23" x14ac:dyDescent="0.2">
      <c r="B24" s="226"/>
      <c r="C24" s="226"/>
      <c r="D24" s="226"/>
      <c r="E24" s="226"/>
      <c r="F24" s="226"/>
      <c r="G24" s="226"/>
      <c r="H24" s="226"/>
      <c r="I24" s="226"/>
      <c r="J24" s="226"/>
      <c r="N24" s="224"/>
      <c r="O24" s="224"/>
      <c r="P24" s="224"/>
      <c r="Q24" s="224"/>
      <c r="T24" s="224"/>
      <c r="U24" s="224"/>
      <c r="V24" s="224"/>
      <c r="W24" s="224"/>
    </row>
    <row r="25" spans="2:23" ht="15.75" x14ac:dyDescent="0.25">
      <c r="B25" s="229">
        <f>L6</f>
        <v>1</v>
      </c>
      <c r="C25" s="230" t="str">
        <f>C40</f>
        <v>MATERIAL PERMANENTE</v>
      </c>
      <c r="D25" s="230" t="str">
        <f>D40</f>
        <v>RH</v>
      </c>
      <c r="E25" s="230" t="str">
        <f t="shared" ref="E25:H25" si="0">E40</f>
        <v>SERVIÇOS DE TERCEIROS</v>
      </c>
      <c r="F25" s="230" t="str">
        <f t="shared" si="0"/>
        <v>OUTROS</v>
      </c>
      <c r="G25" s="230" t="str">
        <f t="shared" si="0"/>
        <v>VIAGENS E DIARIAS</v>
      </c>
      <c r="H25" s="230" t="str">
        <f t="shared" si="0"/>
        <v>MATERIAL DE CONSUMO</v>
      </c>
      <c r="I25" s="230" t="s">
        <v>191</v>
      </c>
      <c r="N25" s="224"/>
      <c r="O25" s="224"/>
      <c r="P25" s="224"/>
      <c r="Q25" s="224"/>
      <c r="R25" s="224"/>
      <c r="S25" s="224"/>
      <c r="T25" s="224"/>
      <c r="U25" s="224"/>
      <c r="V25" s="224"/>
      <c r="W25" s="224"/>
    </row>
    <row r="26" spans="2:23" ht="15.75" x14ac:dyDescent="0.25">
      <c r="B26" s="226" t="s">
        <v>192</v>
      </c>
      <c r="C26" s="231">
        <f>IF($B$25=1,IF(C44&gt;=0%,C42,""),IF(C44&lt;=0%,C42,""))</f>
        <v>58379.81</v>
      </c>
      <c r="D26" s="231">
        <f>IF($B$25=1,IF(D44&gt;=0%,D42,""),IF(D44&lt;=0%,D42,""))</f>
        <v>397775.92</v>
      </c>
      <c r="E26" s="231">
        <f>IF($B$25=1,IF(E44&gt;=0%,E42,""),IF(E44&lt;=0%,E42,""))</f>
        <v>86146.65</v>
      </c>
      <c r="F26" s="231">
        <f t="shared" ref="F26:H26" si="1">IF($B$25=1,IF(F44&gt;=0%,F42,""),IF(F44&lt;=0%,F42,""))</f>
        <v>251079.93999999997</v>
      </c>
      <c r="G26" s="231">
        <f t="shared" si="1"/>
        <v>17645.099999999999</v>
      </c>
      <c r="H26" s="231">
        <f t="shared" si="1"/>
        <v>1797.45</v>
      </c>
      <c r="I26" s="231"/>
      <c r="L26" s="228"/>
      <c r="M26" s="228"/>
      <c r="N26" s="224"/>
      <c r="O26" s="224"/>
      <c r="P26" s="224"/>
      <c r="Q26" s="224"/>
      <c r="R26" s="224"/>
      <c r="S26" s="224"/>
      <c r="T26" s="224"/>
      <c r="U26" s="224"/>
      <c r="V26" s="224"/>
      <c r="W26" s="224"/>
    </row>
    <row r="27" spans="2:23" ht="12.75" customHeight="1" x14ac:dyDescent="0.25">
      <c r="B27" s="226" t="s">
        <v>193</v>
      </c>
      <c r="C27" s="231" t="str">
        <f>IF($B$25=1,IF(AND(C44&lt;0%,C44&gt;-5%),C42,""),IF(AND(C44&gt;0%,C44&lt;5%),C42,""))</f>
        <v/>
      </c>
      <c r="D27" s="231" t="str">
        <f>IF($B$25=1,IF(AND(D44&lt;0%,D44&gt;-5%),D42,""),IF(AND(D44&gt;0%,D44&lt;5%),D42,""))</f>
        <v/>
      </c>
      <c r="E27" s="231" t="str">
        <f>IF($B$25=1,IF(AND(E44&lt;0%,E44&gt;-5%),E42,""),IF(AND(E44&gt;0%,E44&lt;5%),E42,""))</f>
        <v/>
      </c>
      <c r="F27" s="231" t="str">
        <f t="shared" ref="F27:H27" si="2">IF($B$25=1,IF(AND(F44&lt;0%,F44&gt;-5%),F42,""),IF(AND(F44&gt;0%,F44&lt;5%),F42,""))</f>
        <v/>
      </c>
      <c r="G27" s="231" t="str">
        <f t="shared" si="2"/>
        <v/>
      </c>
      <c r="H27" s="231" t="str">
        <f t="shared" si="2"/>
        <v/>
      </c>
      <c r="I27" s="231"/>
      <c r="J27" s="228"/>
      <c r="K27" s="228"/>
      <c r="L27" s="224"/>
      <c r="M27" s="224"/>
      <c r="N27" s="224"/>
      <c r="O27" s="224"/>
      <c r="P27" s="224"/>
      <c r="Q27" s="224"/>
      <c r="R27" s="224"/>
      <c r="S27" s="224"/>
      <c r="T27" s="224"/>
      <c r="U27" s="224"/>
      <c r="V27" s="224"/>
      <c r="W27" s="224"/>
    </row>
    <row r="28" spans="2:23" x14ac:dyDescent="0.2">
      <c r="B28" s="226" t="s">
        <v>194</v>
      </c>
      <c r="C28" s="231" t="str">
        <f>IF($B$25=1,IF(C44&lt;=-5%,C42,""),IF(C44&gt;=5%,C42,""))</f>
        <v/>
      </c>
      <c r="D28" s="231" t="str">
        <f>IF($B$25=1,IF(D44&lt;=-5%,D42,""),IF(D44&gt;=5%,D42,""))</f>
        <v/>
      </c>
      <c r="E28" s="231" t="str">
        <f>IF($B$25=1,IF(E44&lt;=-5%,E42,""),IF(E44&gt;=5%,E42,""))</f>
        <v/>
      </c>
      <c r="F28" s="231" t="str">
        <f t="shared" ref="F28:H28" si="3">IF($B$25=1,IF(F44&lt;=-5%,F42,""),IF(F44&gt;=5%,F42,""))</f>
        <v/>
      </c>
      <c r="G28" s="231" t="str">
        <f t="shared" si="3"/>
        <v/>
      </c>
      <c r="H28" s="231" t="str">
        <f t="shared" si="3"/>
        <v/>
      </c>
      <c r="I28" s="231"/>
      <c r="J28" s="226"/>
      <c r="L28" s="224"/>
      <c r="M28" s="224"/>
      <c r="N28" s="224"/>
      <c r="O28" s="224"/>
      <c r="P28" s="224"/>
      <c r="Q28" s="224"/>
      <c r="R28" s="224"/>
      <c r="S28" s="224"/>
      <c r="T28" s="224"/>
      <c r="U28" s="224"/>
      <c r="V28" s="224"/>
      <c r="W28" s="224"/>
    </row>
    <row r="29" spans="2:23" x14ac:dyDescent="0.2">
      <c r="B29" s="226" t="s">
        <v>195</v>
      </c>
      <c r="C29" s="231"/>
      <c r="D29" s="231"/>
      <c r="E29" s="231"/>
      <c r="F29" s="231"/>
      <c r="G29" s="231"/>
      <c r="H29" s="231"/>
      <c r="I29" s="231">
        <f>IF($B$25=1,IF(I44&gt;=0%,I42,""),IF(I44&lt;0%,I42,""))</f>
        <v>812824.86999999988</v>
      </c>
      <c r="J29" s="232"/>
      <c r="L29" s="224"/>
      <c r="M29" s="224"/>
      <c r="N29" s="224"/>
      <c r="O29" s="224"/>
      <c r="P29" s="224"/>
      <c r="Q29" s="224"/>
      <c r="R29" s="224"/>
      <c r="S29" s="224"/>
      <c r="T29" s="224"/>
      <c r="U29" s="224"/>
      <c r="V29" s="224"/>
      <c r="W29" s="224"/>
    </row>
    <row r="30" spans="2:23" x14ac:dyDescent="0.2">
      <c r="B30" s="226" t="s">
        <v>196</v>
      </c>
      <c r="C30" s="231"/>
      <c r="D30" s="231"/>
      <c r="E30" s="231"/>
      <c r="F30" s="231"/>
      <c r="G30" s="231"/>
      <c r="H30" s="231"/>
      <c r="I30" s="231" t="str">
        <f>IF($B$25=1,IF(AND(I44&lt;0%,I44&gt;-5%),I42,""),IF(AND(I44&gt;0%,I44&lt;5%),I42,""))</f>
        <v/>
      </c>
      <c r="J30" s="226"/>
      <c r="L30" s="224"/>
      <c r="M30" s="224"/>
      <c r="N30" s="224"/>
      <c r="O30" s="224"/>
      <c r="P30" s="224"/>
      <c r="Q30" s="224"/>
      <c r="R30" s="224"/>
      <c r="S30" s="224"/>
      <c r="T30" s="224"/>
      <c r="U30" s="224"/>
      <c r="V30" s="224"/>
      <c r="W30" s="224"/>
    </row>
    <row r="31" spans="2:23" ht="19.5" customHeight="1" x14ac:dyDescent="0.2">
      <c r="B31" s="226" t="s">
        <v>197</v>
      </c>
      <c r="C31" s="231"/>
      <c r="D31" s="231"/>
      <c r="E31" s="231"/>
      <c r="F31" s="231"/>
      <c r="G31" s="231"/>
      <c r="H31" s="231"/>
      <c r="I31" s="231" t="str">
        <f>IF($B$25=1,IF(I44&lt;=-5%,I42,""),IF(I44&gt;=5%,I42,""))</f>
        <v/>
      </c>
      <c r="J31" s="226"/>
      <c r="L31" s="224"/>
      <c r="M31" s="224"/>
      <c r="N31" s="233"/>
      <c r="O31" s="234"/>
      <c r="P31" s="234"/>
      <c r="Q31" s="234"/>
      <c r="R31" s="224"/>
      <c r="S31" s="224"/>
      <c r="T31" s="234"/>
      <c r="U31" s="234"/>
      <c r="V31" s="234"/>
      <c r="W31" s="234"/>
    </row>
    <row r="32" spans="2:23" x14ac:dyDescent="0.2">
      <c r="B32" s="226" t="s">
        <v>198</v>
      </c>
      <c r="C32" s="231">
        <f t="shared" ref="C32:H32" si="4">C41</f>
        <v>1972875</v>
      </c>
      <c r="D32" s="231">
        <f t="shared" si="4"/>
        <v>1027409.64</v>
      </c>
      <c r="E32" s="231">
        <f t="shared" si="4"/>
        <v>700000</v>
      </c>
      <c r="F32" s="231">
        <f t="shared" si="4"/>
        <v>503273.13752832648</v>
      </c>
      <c r="G32" s="231">
        <f t="shared" si="4"/>
        <v>158160</v>
      </c>
      <c r="H32" s="231">
        <f t="shared" si="4"/>
        <v>2500</v>
      </c>
      <c r="I32" s="231"/>
      <c r="J32" s="226"/>
      <c r="L32" s="224"/>
      <c r="M32" s="224"/>
      <c r="N32" s="235"/>
      <c r="O32" s="235"/>
      <c r="P32" s="235"/>
      <c r="Q32" s="235"/>
      <c r="R32" s="234"/>
      <c r="S32" s="234"/>
      <c r="T32" s="235"/>
      <c r="U32" s="235"/>
      <c r="V32" s="235"/>
      <c r="W32" s="235"/>
    </row>
    <row r="33" spans="2:23" ht="12" customHeight="1" x14ac:dyDescent="0.2">
      <c r="B33" s="226" t="s">
        <v>198</v>
      </c>
      <c r="C33" s="231"/>
      <c r="D33" s="231" t="str">
        <f>IF(C42=J32,D34,"")</f>
        <v/>
      </c>
      <c r="E33" s="231"/>
      <c r="F33" s="231"/>
      <c r="G33" s="231"/>
      <c r="H33" s="231"/>
      <c r="I33" s="231">
        <f>SUM(C32:H32)</f>
        <v>4364217.777528327</v>
      </c>
      <c r="J33" s="226"/>
      <c r="L33" s="224"/>
      <c r="M33" s="224"/>
      <c r="N33" s="236"/>
      <c r="O33" s="236"/>
      <c r="P33" s="236"/>
      <c r="Q33" s="236"/>
      <c r="R33" s="235"/>
      <c r="S33" s="235"/>
      <c r="T33" s="236"/>
      <c r="U33" s="236"/>
      <c r="V33" s="236"/>
      <c r="W33" s="236"/>
    </row>
    <row r="34" spans="2:23" x14ac:dyDescent="0.2">
      <c r="B34" s="226" t="s">
        <v>198</v>
      </c>
      <c r="C34" s="237">
        <f>IF(C42="","",C41)</f>
        <v>1972875</v>
      </c>
      <c r="D34" s="237">
        <f>IF(D42="","",D41)</f>
        <v>1027409.64</v>
      </c>
      <c r="E34" s="237">
        <f>IF(E42="","",E41)</f>
        <v>700000</v>
      </c>
      <c r="F34" s="237">
        <f t="shared" ref="F34:H34" si="5">IF(F42="","",F41)</f>
        <v>503273.13752832648</v>
      </c>
      <c r="G34" s="237">
        <f t="shared" si="5"/>
        <v>158160</v>
      </c>
      <c r="H34" s="237">
        <f t="shared" si="5"/>
        <v>2500</v>
      </c>
      <c r="I34" s="237"/>
      <c r="J34" s="226"/>
      <c r="L34" s="234"/>
      <c r="M34" s="234"/>
      <c r="N34" s="235"/>
      <c r="O34" s="235"/>
      <c r="P34" s="235"/>
      <c r="Q34" s="235"/>
      <c r="R34" s="236"/>
      <c r="S34" s="236"/>
      <c r="T34" s="235"/>
      <c r="U34" s="235"/>
      <c r="V34" s="235"/>
      <c r="W34" s="235"/>
    </row>
    <row r="35" spans="2:23" x14ac:dyDescent="0.2">
      <c r="B35" s="226" t="s">
        <v>199</v>
      </c>
      <c r="C35" s="237">
        <f>IF(C42="","",C43)</f>
        <v>1914495.19</v>
      </c>
      <c r="D35" s="237">
        <f>IF(D42="","",D43)</f>
        <v>629633.72</v>
      </c>
      <c r="E35" s="237">
        <f>IF(E42="","",E43)</f>
        <v>613853.35</v>
      </c>
      <c r="F35" s="237">
        <f t="shared" ref="F35:H35" si="6">IF(F42="","",F43)</f>
        <v>252193.19752832651</v>
      </c>
      <c r="G35" s="237">
        <f t="shared" si="6"/>
        <v>140514.9</v>
      </c>
      <c r="H35" s="237">
        <f t="shared" si="6"/>
        <v>702.55</v>
      </c>
      <c r="I35" s="237">
        <f>J41</f>
        <v>0</v>
      </c>
      <c r="J35" s="226"/>
      <c r="L35" s="235"/>
      <c r="M35" s="235"/>
      <c r="N35" s="238"/>
      <c r="O35" s="238"/>
      <c r="P35" s="238"/>
      <c r="Q35" s="238"/>
      <c r="R35" s="235"/>
      <c r="S35" s="235"/>
      <c r="T35" s="238"/>
      <c r="U35" s="238"/>
      <c r="V35" s="238"/>
      <c r="W35" s="238"/>
    </row>
    <row r="36" spans="2:23" x14ac:dyDescent="0.2">
      <c r="B36" s="226"/>
      <c r="C36" s="226"/>
      <c r="D36" s="226"/>
      <c r="E36" s="226"/>
      <c r="F36" s="226"/>
      <c r="G36" s="226"/>
      <c r="H36" s="226"/>
      <c r="I36" s="226"/>
      <c r="J36" s="219"/>
      <c r="L36" s="236"/>
      <c r="M36" s="236"/>
      <c r="N36" s="239"/>
      <c r="O36" s="239"/>
      <c r="P36" s="239"/>
      <c r="Q36" s="239"/>
      <c r="R36" s="238"/>
      <c r="S36" s="238"/>
      <c r="T36" s="239"/>
      <c r="U36" s="239"/>
      <c r="V36" s="239"/>
      <c r="W36" s="239"/>
    </row>
    <row r="37" spans="2:23" x14ac:dyDescent="0.2">
      <c r="B37" s="226"/>
      <c r="C37" s="226"/>
      <c r="D37" s="226"/>
      <c r="E37" s="226"/>
      <c r="F37" s="226"/>
      <c r="G37" s="226"/>
      <c r="H37" s="226"/>
      <c r="I37" s="226"/>
      <c r="J37" s="219"/>
      <c r="L37" s="235"/>
      <c r="M37" s="235"/>
      <c r="N37" s="240"/>
      <c r="O37" s="240"/>
      <c r="P37" s="240"/>
      <c r="Q37" s="240"/>
      <c r="R37" s="239"/>
      <c r="S37" s="239"/>
    </row>
    <row r="38" spans="2:23" ht="9" customHeight="1" x14ac:dyDescent="0.2">
      <c r="B38" s="226"/>
      <c r="C38" s="226"/>
      <c r="D38" s="226"/>
      <c r="E38" s="226"/>
      <c r="F38" s="226"/>
      <c r="G38" s="226"/>
      <c r="H38" s="226"/>
      <c r="I38" s="226"/>
      <c r="J38" s="219"/>
      <c r="L38" s="238"/>
      <c r="M38" s="238"/>
    </row>
    <row r="39" spans="2:23" ht="9" customHeight="1" thickBot="1" x14ac:dyDescent="0.25">
      <c r="J39" s="241"/>
      <c r="L39" s="239"/>
      <c r="M39" s="239"/>
    </row>
    <row r="40" spans="2:23" ht="35.25" customHeight="1" thickBot="1" x14ac:dyDescent="0.3">
      <c r="B40" s="242" t="s">
        <v>200</v>
      </c>
      <c r="C40" s="243" t="s">
        <v>203</v>
      </c>
      <c r="D40" s="243" t="s">
        <v>137</v>
      </c>
      <c r="E40" s="243" t="s">
        <v>201</v>
      </c>
      <c r="F40" s="243" t="s">
        <v>204</v>
      </c>
      <c r="G40" s="243" t="s">
        <v>240</v>
      </c>
      <c r="H40" s="243" t="s">
        <v>202</v>
      </c>
      <c r="I40" s="243" t="s">
        <v>205</v>
      </c>
      <c r="J40" s="244"/>
      <c r="L40" s="240"/>
      <c r="M40" s="240"/>
    </row>
    <row r="41" spans="2:23" ht="20.25" x14ac:dyDescent="0.3">
      <c r="B41" s="245" t="s">
        <v>206</v>
      </c>
      <c r="C41" s="246">
        <f>'Cronograma de desembolso '!B13</f>
        <v>1972875</v>
      </c>
      <c r="D41" s="246">
        <f>'Cronograma de desembolso '!B26</f>
        <v>1027409.64</v>
      </c>
      <c r="E41" s="246">
        <f>'Cronograma de desembolso '!B15</f>
        <v>700000</v>
      </c>
      <c r="F41" s="246">
        <f>'Cronograma de desembolso '!B27</f>
        <v>503273.13752832648</v>
      </c>
      <c r="G41" s="246">
        <f>'Cronograma de desembolso '!B18</f>
        <v>158160</v>
      </c>
      <c r="H41" s="246">
        <f>'Cronograma de desembolso '!B14</f>
        <v>2500</v>
      </c>
      <c r="I41" s="247">
        <f>SUM(C41:H41)</f>
        <v>4364217.777528327</v>
      </c>
      <c r="J41" s="248">
        <f>J39-J40</f>
        <v>0</v>
      </c>
      <c r="K41" s="240"/>
      <c r="L41" s="249"/>
      <c r="M41" s="249"/>
    </row>
    <row r="42" spans="2:23" ht="18" x14ac:dyDescent="0.25">
      <c r="B42" s="250" t="s">
        <v>207</v>
      </c>
      <c r="C42" s="251">
        <v>58379.81</v>
      </c>
      <c r="D42" s="251">
        <v>397775.92</v>
      </c>
      <c r="E42" s="251">
        <f>'Total de Despesas'!D25</f>
        <v>86146.65</v>
      </c>
      <c r="F42" s="251">
        <f>'Total de Despesas'!H25</f>
        <v>251079.93999999997</v>
      </c>
      <c r="G42" s="251">
        <f>'Total de Despesas'!G25</f>
        <v>17645.099999999999</v>
      </c>
      <c r="H42" s="251">
        <f>'Total de Despesas'!E25</f>
        <v>1797.45</v>
      </c>
      <c r="I42" s="252">
        <f>SUM(C42:H42)</f>
        <v>812824.86999999988</v>
      </c>
      <c r="J42" s="253"/>
      <c r="L42" s="254"/>
      <c r="M42" s="254"/>
    </row>
    <row r="43" spans="2:23" ht="18" x14ac:dyDescent="0.25">
      <c r="B43" s="250" t="s">
        <v>208</v>
      </c>
      <c r="C43" s="251">
        <f t="shared" ref="C43:I43" si="7">C41-C42</f>
        <v>1914495.19</v>
      </c>
      <c r="D43" s="251">
        <f>D41-D42</f>
        <v>629633.72</v>
      </c>
      <c r="E43" s="251">
        <f t="shared" si="7"/>
        <v>613853.35</v>
      </c>
      <c r="F43" s="251">
        <f t="shared" si="7"/>
        <v>252193.19752832651</v>
      </c>
      <c r="G43" s="251">
        <f t="shared" si="7"/>
        <v>140514.9</v>
      </c>
      <c r="H43" s="251">
        <f t="shared" si="7"/>
        <v>702.55</v>
      </c>
      <c r="I43" s="251">
        <f t="shared" si="7"/>
        <v>3551392.9075283268</v>
      </c>
      <c r="J43" s="253">
        <v>1000</v>
      </c>
      <c r="L43" s="254"/>
      <c r="M43" s="254"/>
    </row>
    <row r="44" spans="2:23" ht="18.75" thickBot="1" x14ac:dyDescent="0.3">
      <c r="B44" s="255" t="s">
        <v>209</v>
      </c>
      <c r="C44" s="256">
        <f>IF(AND(C41=0,C42&lt;&gt;""),C43/100,IF(ISERROR(C43/C41),"",C43/C41))</f>
        <v>0.9704087638598492</v>
      </c>
      <c r="D44" s="256">
        <f>IF(AND(D41=0,D42&lt;&gt;""),D43/100,IF(ISERROR(D43/D41),"",D43/D41))</f>
        <v>0.61283610303675951</v>
      </c>
      <c r="E44" s="256">
        <f t="shared" ref="E44:H44" si="8">IF(AND(E41=0,E42&lt;&gt;""),E43/100,IF(ISERROR(E43/E41),"",E43/E41))</f>
        <v>0.87693335714285714</v>
      </c>
      <c r="F44" s="256">
        <f t="shared" si="8"/>
        <v>0.50110601723528692</v>
      </c>
      <c r="G44" s="256">
        <f t="shared" si="8"/>
        <v>0.88843512898330801</v>
      </c>
      <c r="H44" s="256">
        <f t="shared" si="8"/>
        <v>0.28101999999999999</v>
      </c>
      <c r="I44" s="257">
        <f>IF(AND(I41=0,I42&lt;&gt;""),I43/100,IF(ISERROR(I43/I41),"",I43/I41))</f>
        <v>0.8137524497092482</v>
      </c>
      <c r="J44" s="253"/>
      <c r="K44" s="258"/>
    </row>
    <row r="45" spans="2:23" ht="18" x14ac:dyDescent="0.25">
      <c r="B45" s="259"/>
      <c r="C45" s="259"/>
      <c r="D45" s="259"/>
      <c r="E45" s="259"/>
      <c r="F45" s="259"/>
      <c r="G45" s="259"/>
      <c r="H45" s="259"/>
      <c r="I45" s="259"/>
      <c r="J45" s="260"/>
      <c r="K45" s="258"/>
      <c r="N45" s="282" t="s">
        <v>232</v>
      </c>
      <c r="O45" s="283" t="s">
        <v>27</v>
      </c>
      <c r="P45" s="284">
        <f>D41</f>
        <v>1027409.64</v>
      </c>
    </row>
    <row r="46" spans="2:23" ht="18" x14ac:dyDescent="0.25">
      <c r="B46" s="261"/>
      <c r="C46" s="262"/>
      <c r="D46" s="262"/>
      <c r="E46" s="262"/>
      <c r="F46" s="262"/>
      <c r="G46" s="262"/>
      <c r="H46" s="262"/>
      <c r="I46" s="259"/>
      <c r="J46" s="260"/>
      <c r="K46" s="263"/>
      <c r="N46" s="282" t="s">
        <v>233</v>
      </c>
      <c r="O46" s="283" t="s">
        <v>234</v>
      </c>
      <c r="P46" s="284">
        <f>E41</f>
        <v>700000</v>
      </c>
    </row>
    <row r="47" spans="2:23" ht="18.75" customHeight="1" x14ac:dyDescent="0.25">
      <c r="B47" s="259"/>
      <c r="C47" s="264"/>
      <c r="D47" s="264"/>
      <c r="E47" s="264"/>
      <c r="F47" s="264"/>
      <c r="G47" s="264"/>
      <c r="H47" s="264"/>
      <c r="I47" s="259"/>
      <c r="J47" s="260"/>
      <c r="K47" s="263"/>
      <c r="N47" s="282" t="s">
        <v>235</v>
      </c>
      <c r="O47" s="283" t="s">
        <v>18</v>
      </c>
      <c r="P47" s="284">
        <f>H41</f>
        <v>2500</v>
      </c>
    </row>
    <row r="48" spans="2:23" ht="18" x14ac:dyDescent="0.25">
      <c r="B48" s="259"/>
      <c r="C48" s="259"/>
      <c r="D48" s="259"/>
      <c r="E48" s="259"/>
      <c r="F48" s="259"/>
      <c r="G48" s="259"/>
      <c r="H48" s="259"/>
      <c r="I48" s="259"/>
      <c r="J48" s="259"/>
      <c r="N48" s="282" t="s">
        <v>236</v>
      </c>
      <c r="O48" s="283" t="s">
        <v>237</v>
      </c>
      <c r="P48" s="284">
        <f>C41</f>
        <v>1972875</v>
      </c>
    </row>
    <row r="49" spans="2:16" ht="18" x14ac:dyDescent="0.25">
      <c r="B49" s="259"/>
      <c r="C49" s="259"/>
      <c r="D49" s="259"/>
      <c r="E49" s="259"/>
      <c r="F49" s="259"/>
      <c r="G49" s="259"/>
      <c r="H49" s="259"/>
      <c r="I49" s="259"/>
      <c r="J49" s="259"/>
      <c r="N49" s="282" t="s">
        <v>238</v>
      </c>
      <c r="O49" s="283" t="s">
        <v>19</v>
      </c>
      <c r="P49" s="284">
        <f>G41</f>
        <v>158160</v>
      </c>
    </row>
    <row r="50" spans="2:16" ht="18" x14ac:dyDescent="0.25">
      <c r="B50" s="259"/>
      <c r="C50" s="259"/>
      <c r="D50" s="259"/>
      <c r="E50" s="259"/>
      <c r="F50" s="259"/>
      <c r="G50" s="259"/>
      <c r="H50" s="259"/>
      <c r="I50" s="259"/>
      <c r="J50" s="259"/>
      <c r="N50" s="282" t="s">
        <v>239</v>
      </c>
      <c r="O50" s="283" t="s">
        <v>30</v>
      </c>
      <c r="P50" s="285">
        <f>F41</f>
        <v>503273.13752832648</v>
      </c>
    </row>
    <row r="51" spans="2:16" ht="19.5" thickBot="1" x14ac:dyDescent="0.35">
      <c r="B51" s="259"/>
      <c r="C51" s="259"/>
      <c r="D51" s="259"/>
      <c r="E51" s="259"/>
      <c r="F51" s="259"/>
      <c r="G51" s="259"/>
      <c r="H51" s="259"/>
      <c r="I51" s="259"/>
      <c r="J51" s="259"/>
      <c r="N51" s="286"/>
      <c r="O51" s="287" t="s">
        <v>60</v>
      </c>
      <c r="P51" s="288">
        <f>SUM(P45:P50)</f>
        <v>4364217.777528327</v>
      </c>
    </row>
    <row r="52" spans="2:16" ht="18" x14ac:dyDescent="0.25">
      <c r="B52" s="259"/>
      <c r="C52" s="259"/>
      <c r="D52" s="259"/>
      <c r="E52" s="259"/>
      <c r="F52" s="259"/>
      <c r="G52" s="259"/>
      <c r="H52" s="259"/>
      <c r="I52" s="259"/>
      <c r="J52" s="259"/>
    </row>
    <row r="53" spans="2:16" ht="18" x14ac:dyDescent="0.25">
      <c r="B53" s="259"/>
      <c r="C53" s="259"/>
      <c r="D53" s="259"/>
      <c r="E53" s="259"/>
      <c r="F53" s="259"/>
      <c r="G53" s="259"/>
      <c r="H53" s="259"/>
      <c r="I53" s="259"/>
      <c r="J53" s="259"/>
    </row>
    <row r="54" spans="2:16" ht="30" customHeight="1" x14ac:dyDescent="0.25">
      <c r="B54" s="259"/>
      <c r="C54" s="259"/>
      <c r="D54" s="259"/>
      <c r="E54" s="259"/>
      <c r="F54" s="259"/>
      <c r="G54" s="259"/>
      <c r="H54" s="259"/>
      <c r="I54" s="259"/>
      <c r="J54" s="259"/>
    </row>
    <row r="55" spans="2:16" ht="18" x14ac:dyDescent="0.25">
      <c r="B55" s="259"/>
      <c r="C55" s="259"/>
      <c r="D55" s="259"/>
      <c r="E55" s="259"/>
      <c r="F55" s="259"/>
      <c r="G55" s="259"/>
      <c r="H55" s="259"/>
      <c r="I55" s="259"/>
      <c r="J55" s="259"/>
    </row>
    <row r="56" spans="2:16" ht="18" x14ac:dyDescent="0.25">
      <c r="B56" s="259"/>
      <c r="C56" s="259"/>
      <c r="D56" s="259"/>
      <c r="E56" s="259"/>
      <c r="F56" s="259"/>
      <c r="G56" s="259"/>
      <c r="H56" s="259"/>
      <c r="I56" s="259"/>
      <c r="J56" s="259"/>
    </row>
    <row r="57" spans="2:16" ht="18" x14ac:dyDescent="0.25">
      <c r="B57" s="259"/>
      <c r="C57" s="259"/>
      <c r="D57" s="259"/>
      <c r="E57" s="259"/>
      <c r="F57" s="259"/>
      <c r="G57" s="259"/>
      <c r="H57" s="259"/>
      <c r="I57" s="259"/>
      <c r="J57" s="259"/>
    </row>
    <row r="58" spans="2:16" ht="18" x14ac:dyDescent="0.25">
      <c r="B58" s="259"/>
      <c r="C58" s="259"/>
      <c r="D58" s="259"/>
      <c r="E58" s="259"/>
      <c r="F58" s="259"/>
      <c r="G58" s="259"/>
      <c r="H58" s="259"/>
      <c r="I58" s="259"/>
      <c r="J58" s="259"/>
    </row>
    <row r="59" spans="2:16" ht="18" x14ac:dyDescent="0.25">
      <c r="B59" s="259"/>
      <c r="C59" s="259"/>
      <c r="D59" s="259"/>
      <c r="E59" s="259"/>
      <c r="F59" s="259"/>
      <c r="G59" s="259"/>
      <c r="H59" s="259"/>
      <c r="I59" s="259"/>
      <c r="J59" s="259"/>
    </row>
    <row r="60" spans="2:16" ht="18" x14ac:dyDescent="0.25">
      <c r="B60" s="259"/>
      <c r="C60" s="259"/>
      <c r="D60" s="259"/>
      <c r="E60" s="259"/>
      <c r="F60" s="259"/>
      <c r="G60" s="259"/>
      <c r="H60" s="259"/>
      <c r="I60" s="259"/>
      <c r="J60" s="259"/>
    </row>
    <row r="61" spans="2:16" ht="18" x14ac:dyDescent="0.25">
      <c r="B61" s="259"/>
      <c r="C61" s="259"/>
      <c r="D61" s="259"/>
      <c r="E61" s="259"/>
      <c r="F61" s="259"/>
      <c r="G61" s="259"/>
      <c r="H61" s="259"/>
      <c r="I61" s="259"/>
      <c r="J61" s="259"/>
    </row>
    <row r="62" spans="2:16" ht="18" x14ac:dyDescent="0.25">
      <c r="B62" s="259"/>
      <c r="C62" s="259"/>
      <c r="D62" s="259"/>
      <c r="E62" s="259"/>
      <c r="F62" s="259"/>
      <c r="G62" s="259"/>
      <c r="H62" s="259"/>
      <c r="I62" s="259"/>
      <c r="J62" s="259"/>
    </row>
    <row r="63" spans="2:16" ht="18" x14ac:dyDescent="0.25">
      <c r="B63" s="259"/>
      <c r="C63" s="259"/>
      <c r="D63" s="259"/>
      <c r="E63" s="259"/>
      <c r="F63" s="259"/>
      <c r="G63" s="259"/>
      <c r="H63" s="259"/>
      <c r="I63" s="259"/>
      <c r="J63" s="259"/>
    </row>
    <row r="64" spans="2:16" ht="18" x14ac:dyDescent="0.25">
      <c r="B64" s="259"/>
      <c r="C64" s="259"/>
      <c r="D64" s="259"/>
      <c r="E64" s="259"/>
      <c r="F64" s="259"/>
      <c r="G64" s="259"/>
      <c r="H64" s="259"/>
      <c r="I64" s="259"/>
      <c r="J64" s="259"/>
    </row>
    <row r="65" spans="2:21" ht="18" x14ac:dyDescent="0.25">
      <c r="B65" s="259"/>
      <c r="C65" s="259"/>
      <c r="D65" s="259"/>
      <c r="E65" s="259"/>
      <c r="F65" s="259"/>
      <c r="G65" s="259"/>
      <c r="H65" s="259"/>
      <c r="I65" s="259"/>
      <c r="J65" s="259"/>
    </row>
    <row r="66" spans="2:21" ht="18" x14ac:dyDescent="0.25">
      <c r="B66" s="259"/>
      <c r="C66" s="259"/>
      <c r="D66" s="259"/>
      <c r="E66" s="259"/>
      <c r="F66" s="259"/>
      <c r="G66" s="259"/>
      <c r="H66" s="259"/>
      <c r="I66" s="259"/>
      <c r="J66" s="259"/>
      <c r="U66" s="265"/>
    </row>
    <row r="67" spans="2:21" ht="18" x14ac:dyDescent="0.25">
      <c r="B67" s="259"/>
      <c r="C67" s="259"/>
      <c r="D67" s="259"/>
      <c r="E67" s="259"/>
      <c r="F67" s="259"/>
      <c r="G67" s="259"/>
      <c r="H67" s="259"/>
      <c r="I67" s="259"/>
      <c r="J67" s="259"/>
    </row>
    <row r="68" spans="2:21" ht="18" x14ac:dyDescent="0.25">
      <c r="B68" s="259"/>
      <c r="C68" s="259"/>
      <c r="D68" s="259"/>
      <c r="E68" s="259"/>
      <c r="F68" s="259"/>
      <c r="G68" s="259"/>
      <c r="H68" s="259"/>
      <c r="I68" s="259"/>
      <c r="J68" s="259"/>
    </row>
    <row r="69" spans="2:21" ht="18" x14ac:dyDescent="0.25">
      <c r="B69" s="259"/>
      <c r="C69" s="259"/>
      <c r="D69" s="259"/>
      <c r="E69" s="259"/>
      <c r="F69" s="259"/>
      <c r="G69" s="259"/>
      <c r="H69" s="259"/>
      <c r="I69" s="259"/>
      <c r="J69" s="259"/>
    </row>
    <row r="70" spans="2:21" ht="18" x14ac:dyDescent="0.25">
      <c r="B70" s="259"/>
      <c r="C70" s="259"/>
      <c r="D70" s="259"/>
      <c r="E70" s="259"/>
      <c r="F70" s="259"/>
      <c r="G70" s="259"/>
      <c r="H70" s="259"/>
      <c r="I70" s="259"/>
      <c r="J70" s="259"/>
    </row>
    <row r="71" spans="2:21" ht="18" x14ac:dyDescent="0.25">
      <c r="B71" s="259"/>
      <c r="C71" s="259"/>
      <c r="D71" s="259"/>
      <c r="E71" s="259"/>
      <c r="F71" s="259"/>
      <c r="G71" s="259"/>
      <c r="H71" s="259"/>
      <c r="I71" s="259"/>
      <c r="J71" s="259"/>
    </row>
    <row r="72" spans="2:21" ht="18" x14ac:dyDescent="0.25">
      <c r="B72" s="259"/>
      <c r="C72" s="259"/>
      <c r="D72" s="259"/>
      <c r="E72" s="259"/>
      <c r="F72" s="259"/>
      <c r="G72" s="259"/>
      <c r="H72" s="259"/>
      <c r="I72" s="259"/>
      <c r="J72" s="259"/>
    </row>
    <row r="73" spans="2:21" ht="18" x14ac:dyDescent="0.25">
      <c r="B73" s="259"/>
      <c r="C73" s="259"/>
      <c r="D73" s="259"/>
      <c r="E73" s="259"/>
      <c r="F73" s="259"/>
      <c r="G73" s="259"/>
      <c r="H73" s="259"/>
      <c r="I73" s="259"/>
      <c r="J73" s="259"/>
    </row>
    <row r="74" spans="2:21" ht="18" x14ac:dyDescent="0.25">
      <c r="B74" s="259"/>
      <c r="C74" s="259"/>
      <c r="D74" s="259"/>
      <c r="E74" s="259"/>
      <c r="F74" s="259"/>
      <c r="G74" s="259"/>
      <c r="H74" s="259"/>
      <c r="I74" s="259"/>
      <c r="J74" s="259"/>
    </row>
    <row r="75" spans="2:21" ht="18" x14ac:dyDescent="0.25">
      <c r="B75" s="259"/>
      <c r="C75" s="259"/>
      <c r="D75" s="259"/>
      <c r="E75" s="259"/>
      <c r="F75" s="259"/>
      <c r="G75" s="259"/>
      <c r="H75" s="259"/>
      <c r="I75" s="259"/>
      <c r="J75" s="259"/>
    </row>
    <row r="76" spans="2:21" ht="18" x14ac:dyDescent="0.25">
      <c r="B76" s="259"/>
      <c r="C76" s="259"/>
      <c r="D76" s="259"/>
      <c r="E76" s="259"/>
      <c r="F76" s="259"/>
      <c r="G76" s="259"/>
      <c r="H76" s="259"/>
      <c r="I76" s="259"/>
      <c r="J76" s="259"/>
    </row>
    <row r="77" spans="2:21" ht="18" x14ac:dyDescent="0.25">
      <c r="B77" s="259"/>
      <c r="C77" s="259"/>
      <c r="D77" s="259"/>
      <c r="E77" s="259"/>
      <c r="F77" s="259"/>
      <c r="G77" s="259"/>
      <c r="H77" s="259"/>
      <c r="I77" s="259"/>
      <c r="J77" s="259"/>
    </row>
    <row r="78" spans="2:21" ht="18" x14ac:dyDescent="0.25">
      <c r="B78" s="259"/>
      <c r="C78" s="259"/>
      <c r="D78" s="259"/>
      <c r="E78" s="259"/>
      <c r="F78" s="259"/>
      <c r="G78" s="259"/>
      <c r="H78" s="259"/>
      <c r="I78" s="259"/>
      <c r="J78" s="259"/>
    </row>
    <row r="79" spans="2:21" ht="18" x14ac:dyDescent="0.25">
      <c r="B79" s="259"/>
      <c r="C79" s="259"/>
      <c r="D79" s="259"/>
      <c r="E79" s="259"/>
      <c r="F79" s="259"/>
      <c r="G79" s="259"/>
      <c r="H79" s="259"/>
      <c r="I79" s="259"/>
      <c r="J79" s="259"/>
    </row>
    <row r="80" spans="2:21" ht="18" x14ac:dyDescent="0.25">
      <c r="B80" s="259"/>
      <c r="C80" s="259"/>
      <c r="D80" s="259"/>
      <c r="E80" s="259"/>
      <c r="F80" s="259"/>
      <c r="G80" s="259"/>
      <c r="H80" s="259"/>
      <c r="I80" s="259"/>
      <c r="J80" s="259"/>
    </row>
    <row r="81" spans="2:10" ht="18" x14ac:dyDescent="0.25">
      <c r="B81" s="259"/>
      <c r="C81" s="259"/>
      <c r="D81" s="259"/>
      <c r="E81" s="259"/>
      <c r="F81" s="259"/>
      <c r="G81" s="259"/>
      <c r="H81" s="259"/>
      <c r="I81" s="259"/>
      <c r="J81" s="259"/>
    </row>
    <row r="82" spans="2:10" ht="18" x14ac:dyDescent="0.25">
      <c r="B82" s="259"/>
      <c r="C82" s="259"/>
      <c r="D82" s="259"/>
      <c r="E82" s="259"/>
      <c r="F82" s="259"/>
      <c r="G82" s="259"/>
      <c r="H82" s="259"/>
      <c r="I82" s="259"/>
      <c r="J82" s="259"/>
    </row>
    <row r="83" spans="2:10" ht="18" x14ac:dyDescent="0.25">
      <c r="B83" s="259"/>
      <c r="C83" s="259"/>
      <c r="D83" s="259"/>
      <c r="E83" s="259"/>
      <c r="F83" s="259"/>
      <c r="G83" s="259"/>
      <c r="H83" s="259"/>
      <c r="I83" s="259"/>
      <c r="J83" s="259"/>
    </row>
    <row r="84" spans="2:10" ht="18" x14ac:dyDescent="0.25">
      <c r="B84" s="259"/>
      <c r="C84" s="259"/>
      <c r="D84" s="259"/>
      <c r="E84" s="259"/>
      <c r="F84" s="259"/>
      <c r="G84" s="259"/>
      <c r="H84" s="259"/>
      <c r="I84" s="259"/>
      <c r="J84" s="259"/>
    </row>
    <row r="85" spans="2:10" ht="18" x14ac:dyDescent="0.25">
      <c r="B85" s="259"/>
      <c r="C85" s="259"/>
      <c r="D85" s="259"/>
      <c r="E85" s="259"/>
      <c r="F85" s="259"/>
      <c r="G85" s="259"/>
      <c r="H85" s="259"/>
      <c r="I85" s="259"/>
      <c r="J85" s="259"/>
    </row>
    <row r="86" spans="2:10" ht="18" x14ac:dyDescent="0.25">
      <c r="B86" s="259"/>
      <c r="C86" s="259"/>
      <c r="D86" s="259"/>
      <c r="E86" s="259"/>
      <c r="F86" s="259"/>
      <c r="G86" s="259"/>
      <c r="H86" s="259"/>
      <c r="I86" s="259"/>
      <c r="J86" s="259"/>
    </row>
    <row r="87" spans="2:10" ht="18" x14ac:dyDescent="0.25">
      <c r="B87" s="259"/>
      <c r="C87" s="259"/>
      <c r="D87" s="259"/>
      <c r="E87" s="259"/>
      <c r="F87" s="259"/>
      <c r="G87" s="259"/>
      <c r="H87" s="259"/>
      <c r="I87" s="259"/>
      <c r="J87" s="259"/>
    </row>
    <row r="88" spans="2:10" ht="18" x14ac:dyDescent="0.25">
      <c r="B88" s="259"/>
      <c r="C88" s="259"/>
      <c r="D88" s="259"/>
      <c r="E88" s="259"/>
      <c r="F88" s="259"/>
      <c r="G88" s="259"/>
      <c r="H88" s="259"/>
      <c r="I88" s="259"/>
      <c r="J88" s="259"/>
    </row>
    <row r="89" spans="2:10" ht="18" x14ac:dyDescent="0.25">
      <c r="B89" s="259"/>
      <c r="C89" s="259"/>
      <c r="D89" s="259"/>
      <c r="E89" s="259"/>
      <c r="F89" s="259"/>
      <c r="G89" s="259"/>
      <c r="H89" s="259"/>
      <c r="I89" s="259"/>
      <c r="J89" s="259"/>
    </row>
    <row r="90" spans="2:10" ht="18" x14ac:dyDescent="0.25">
      <c r="B90" s="259"/>
      <c r="C90" s="259"/>
      <c r="D90" s="259"/>
      <c r="E90" s="259"/>
      <c r="F90" s="259"/>
      <c r="G90" s="259"/>
      <c r="H90" s="259"/>
      <c r="I90" s="259"/>
      <c r="J90" s="259"/>
    </row>
    <row r="91" spans="2:10" ht="18" x14ac:dyDescent="0.25">
      <c r="B91" s="259"/>
      <c r="C91" s="259"/>
      <c r="D91" s="259"/>
      <c r="E91" s="259"/>
      <c r="F91" s="259"/>
      <c r="G91" s="259"/>
      <c r="H91" s="259"/>
      <c r="I91" s="259"/>
      <c r="J91" s="259"/>
    </row>
    <row r="92" spans="2:10" ht="18" x14ac:dyDescent="0.25">
      <c r="B92" s="259"/>
      <c r="C92" s="259"/>
      <c r="D92" s="259"/>
      <c r="E92" s="259"/>
      <c r="F92" s="259"/>
      <c r="G92" s="259"/>
      <c r="H92" s="259"/>
      <c r="I92" s="259"/>
      <c r="J92" s="259"/>
    </row>
    <row r="93" spans="2:10" ht="18" x14ac:dyDescent="0.25">
      <c r="B93" s="259"/>
      <c r="C93" s="259"/>
      <c r="D93" s="259"/>
      <c r="E93" s="259"/>
      <c r="F93" s="259"/>
      <c r="G93" s="259"/>
      <c r="H93" s="259"/>
      <c r="I93" s="259"/>
      <c r="J93" s="259"/>
    </row>
    <row r="94" spans="2:10" ht="18" x14ac:dyDescent="0.25">
      <c r="B94" s="259"/>
      <c r="C94" s="259"/>
      <c r="D94" s="259"/>
      <c r="E94" s="259"/>
      <c r="F94" s="259"/>
      <c r="G94" s="259"/>
      <c r="H94" s="259"/>
      <c r="I94" s="259"/>
      <c r="J94" s="259"/>
    </row>
    <row r="95" spans="2:10" ht="18" x14ac:dyDescent="0.25">
      <c r="B95" s="259"/>
      <c r="C95" s="259"/>
      <c r="D95" s="259"/>
      <c r="E95" s="259"/>
      <c r="F95" s="259"/>
      <c r="G95" s="259"/>
      <c r="H95" s="259"/>
      <c r="I95" s="259"/>
      <c r="J95" s="259"/>
    </row>
    <row r="96" spans="2:10" ht="18" x14ac:dyDescent="0.25">
      <c r="B96" s="259"/>
      <c r="C96" s="259"/>
      <c r="D96" s="259"/>
      <c r="E96" s="259"/>
      <c r="F96" s="259"/>
      <c r="G96" s="259"/>
      <c r="H96" s="259"/>
      <c r="I96" s="259"/>
      <c r="J96" s="259"/>
    </row>
    <row r="97" spans="2:10" ht="18" x14ac:dyDescent="0.25">
      <c r="B97" s="259"/>
      <c r="C97" s="259"/>
      <c r="D97" s="259"/>
      <c r="E97" s="259"/>
      <c r="F97" s="259"/>
      <c r="G97" s="259"/>
      <c r="H97" s="259"/>
      <c r="I97" s="259"/>
      <c r="J97" s="259"/>
    </row>
    <row r="98" spans="2:10" ht="18" x14ac:dyDescent="0.25">
      <c r="B98" s="259"/>
      <c r="C98" s="259"/>
      <c r="D98" s="259"/>
      <c r="E98" s="259"/>
      <c r="F98" s="259"/>
      <c r="G98" s="259"/>
      <c r="H98" s="259"/>
      <c r="I98" s="259"/>
      <c r="J98" s="259"/>
    </row>
    <row r="99" spans="2:10" ht="18" x14ac:dyDescent="0.25">
      <c r="B99" s="259"/>
      <c r="C99" s="259"/>
      <c r="D99" s="259"/>
      <c r="E99" s="259"/>
      <c r="F99" s="259"/>
      <c r="G99" s="259"/>
      <c r="H99" s="259"/>
      <c r="I99" s="259"/>
      <c r="J99" s="259"/>
    </row>
    <row r="100" spans="2:10" ht="18" x14ac:dyDescent="0.25">
      <c r="B100" s="259"/>
      <c r="C100" s="259"/>
      <c r="D100" s="259"/>
      <c r="E100" s="259"/>
      <c r="F100" s="259"/>
      <c r="G100" s="259"/>
      <c r="H100" s="259"/>
      <c r="I100" s="259"/>
      <c r="J100" s="259"/>
    </row>
    <row r="101" spans="2:10" ht="18" x14ac:dyDescent="0.25">
      <c r="B101" s="259"/>
      <c r="C101" s="259"/>
      <c r="D101" s="259"/>
      <c r="E101" s="259"/>
      <c r="F101" s="259"/>
      <c r="G101" s="259"/>
      <c r="H101" s="259"/>
      <c r="I101" s="259"/>
      <c r="J101" s="259"/>
    </row>
  </sheetData>
  <sheetProtection formatCells="0" formatColumns="0" formatRows="0" insertColumns="0" insertRows="0" insertHyperlinks="0" deleteColumns="0" deleteRows="0" sort="0" autoFilter="0" pivotTables="0"/>
  <protectedRanges>
    <protectedRange sqref="I17 J27:K27 L26:M26 N23:O23 I14" name="Intervalo1_1"/>
  </protectedRanges>
  <mergeCells count="2">
    <mergeCell ref="B7:K10"/>
    <mergeCell ref="B17:C17"/>
  </mergeCells>
  <dataValidations count="3">
    <dataValidation type="list" allowBlank="1" showInputMessage="1" showErrorMessage="1" sqref="I17 WVL983026:WVQ983026 WLP983026:WLU983026 WBT983026:WBY983026 VRX983026:VSC983026 VIB983026:VIG983026 UYF983026:UYK983026 UOJ983026:UOO983026 UEN983026:UES983026 TUR983026:TUW983026 TKV983026:TLA983026 TAZ983026:TBE983026 SRD983026:SRI983026 SHH983026:SHM983026 RXL983026:RXQ983026 RNP983026:RNU983026 RDT983026:RDY983026 QTX983026:QUC983026 QKB983026:QKG983026 QAF983026:QAK983026 PQJ983026:PQO983026 PGN983026:PGS983026 OWR983026:OWW983026 OMV983026:ONA983026 OCZ983026:ODE983026 NTD983026:NTI983026 NJH983026:NJM983026 MZL983026:MZQ983026 MPP983026:MPU983026 MFT983026:MFY983026 LVX983026:LWC983026 LMB983026:LMG983026 LCF983026:LCK983026 KSJ983026:KSO983026 KIN983026:KIS983026 JYR983026:JYW983026 JOV983026:JPA983026 JEZ983026:JFE983026 IVD983026:IVI983026 ILH983026:ILM983026 IBL983026:IBQ983026 HRP983026:HRU983026 HHT983026:HHY983026 GXX983026:GYC983026 GOB983026:GOG983026 GEF983026:GEK983026 FUJ983026:FUO983026 FKN983026:FKS983026 FAR983026:FAW983026 EQV983026:ERA983026 EGZ983026:EHE983026 DXD983026:DXI983026 DNH983026:DNM983026 DDL983026:DDQ983026 CTP983026:CTU983026 CJT983026:CJY983026 BZX983026:CAC983026 BQB983026:BQG983026 BGF983026:BGK983026 AWJ983026:AWO983026 AMN983026:AMS983026 ACR983026:ACW983026 SV983026:TA983026 IZ983026:JE983026 I983026 WVL917490:WVQ917490 WLP917490:WLU917490 WBT917490:WBY917490 VRX917490:VSC917490 VIB917490:VIG917490 UYF917490:UYK917490 UOJ917490:UOO917490 UEN917490:UES917490 TUR917490:TUW917490 TKV917490:TLA917490 TAZ917490:TBE917490 SRD917490:SRI917490 SHH917490:SHM917490 RXL917490:RXQ917490 RNP917490:RNU917490 RDT917490:RDY917490 QTX917490:QUC917490 QKB917490:QKG917490 QAF917490:QAK917490 PQJ917490:PQO917490 PGN917490:PGS917490 OWR917490:OWW917490 OMV917490:ONA917490 OCZ917490:ODE917490 NTD917490:NTI917490 NJH917490:NJM917490 MZL917490:MZQ917490 MPP917490:MPU917490 MFT917490:MFY917490 LVX917490:LWC917490 LMB917490:LMG917490 LCF917490:LCK917490 KSJ917490:KSO917490 KIN917490:KIS917490 JYR917490:JYW917490 JOV917490:JPA917490 JEZ917490:JFE917490 IVD917490:IVI917490 ILH917490:ILM917490 IBL917490:IBQ917490 HRP917490:HRU917490 HHT917490:HHY917490 GXX917490:GYC917490 GOB917490:GOG917490 GEF917490:GEK917490 FUJ917490:FUO917490 FKN917490:FKS917490 FAR917490:FAW917490 EQV917490:ERA917490 EGZ917490:EHE917490 DXD917490:DXI917490 DNH917490:DNM917490 DDL917490:DDQ917490 CTP917490:CTU917490 CJT917490:CJY917490 BZX917490:CAC917490 BQB917490:BQG917490 BGF917490:BGK917490 AWJ917490:AWO917490 AMN917490:AMS917490 ACR917490:ACW917490 SV917490:TA917490 IZ917490:JE917490 I917490 WVL851954:WVQ851954 WLP851954:WLU851954 WBT851954:WBY851954 VRX851954:VSC851954 VIB851954:VIG851954 UYF851954:UYK851954 UOJ851954:UOO851954 UEN851954:UES851954 TUR851954:TUW851954 TKV851954:TLA851954 TAZ851954:TBE851954 SRD851954:SRI851954 SHH851954:SHM851954 RXL851954:RXQ851954 RNP851954:RNU851954 RDT851954:RDY851954 QTX851954:QUC851954 QKB851954:QKG851954 QAF851954:QAK851954 PQJ851954:PQO851954 PGN851954:PGS851954 OWR851954:OWW851954 OMV851954:ONA851954 OCZ851954:ODE851954 NTD851954:NTI851954 NJH851954:NJM851954 MZL851954:MZQ851954 MPP851954:MPU851954 MFT851954:MFY851954 LVX851954:LWC851954 LMB851954:LMG851954 LCF851954:LCK851954 KSJ851954:KSO851954 KIN851954:KIS851954 JYR851954:JYW851954 JOV851954:JPA851954 JEZ851954:JFE851954 IVD851954:IVI851954 ILH851954:ILM851954 IBL851954:IBQ851954 HRP851954:HRU851954 HHT851954:HHY851954 GXX851954:GYC851954 GOB851954:GOG851954 GEF851954:GEK851954 FUJ851954:FUO851954 FKN851954:FKS851954 FAR851954:FAW851954 EQV851954:ERA851954 EGZ851954:EHE851954 DXD851954:DXI851954 DNH851954:DNM851954 DDL851954:DDQ851954 CTP851954:CTU851954 CJT851954:CJY851954 BZX851954:CAC851954 BQB851954:BQG851954 BGF851954:BGK851954 AWJ851954:AWO851954 AMN851954:AMS851954 ACR851954:ACW851954 SV851954:TA851954 IZ851954:JE851954 I851954 WVL786418:WVQ786418 WLP786418:WLU786418 WBT786418:WBY786418 VRX786418:VSC786418 VIB786418:VIG786418 UYF786418:UYK786418 UOJ786418:UOO786418 UEN786418:UES786418 TUR786418:TUW786418 TKV786418:TLA786418 TAZ786418:TBE786418 SRD786418:SRI786418 SHH786418:SHM786418 RXL786418:RXQ786418 RNP786418:RNU786418 RDT786418:RDY786418 QTX786418:QUC786418 QKB786418:QKG786418 QAF786418:QAK786418 PQJ786418:PQO786418 PGN786418:PGS786418 OWR786418:OWW786418 OMV786418:ONA786418 OCZ786418:ODE786418 NTD786418:NTI786418 NJH786418:NJM786418 MZL786418:MZQ786418 MPP786418:MPU786418 MFT786418:MFY786418 LVX786418:LWC786418 LMB786418:LMG786418 LCF786418:LCK786418 KSJ786418:KSO786418 KIN786418:KIS786418 JYR786418:JYW786418 JOV786418:JPA786418 JEZ786418:JFE786418 IVD786418:IVI786418 ILH786418:ILM786418 IBL786418:IBQ786418 HRP786418:HRU786418 HHT786418:HHY786418 GXX786418:GYC786418 GOB786418:GOG786418 GEF786418:GEK786418 FUJ786418:FUO786418 FKN786418:FKS786418 FAR786418:FAW786418 EQV786418:ERA786418 EGZ786418:EHE786418 DXD786418:DXI786418 DNH786418:DNM786418 DDL786418:DDQ786418 CTP786418:CTU786418 CJT786418:CJY786418 BZX786418:CAC786418 BQB786418:BQG786418 BGF786418:BGK786418 AWJ786418:AWO786418 AMN786418:AMS786418 ACR786418:ACW786418 SV786418:TA786418 IZ786418:JE786418 I786418 WVL720882:WVQ720882 WLP720882:WLU720882 WBT720882:WBY720882 VRX720882:VSC720882 VIB720882:VIG720882 UYF720882:UYK720882 UOJ720882:UOO720882 UEN720882:UES720882 TUR720882:TUW720882 TKV720882:TLA720882 TAZ720882:TBE720882 SRD720882:SRI720882 SHH720882:SHM720882 RXL720882:RXQ720882 RNP720882:RNU720882 RDT720882:RDY720882 QTX720882:QUC720882 QKB720882:QKG720882 QAF720882:QAK720882 PQJ720882:PQO720882 PGN720882:PGS720882 OWR720882:OWW720882 OMV720882:ONA720882 OCZ720882:ODE720882 NTD720882:NTI720882 NJH720882:NJM720882 MZL720882:MZQ720882 MPP720882:MPU720882 MFT720882:MFY720882 LVX720882:LWC720882 LMB720882:LMG720882 LCF720882:LCK720882 KSJ720882:KSO720882 KIN720882:KIS720882 JYR720882:JYW720882 JOV720882:JPA720882 JEZ720882:JFE720882 IVD720882:IVI720882 ILH720882:ILM720882 IBL720882:IBQ720882 HRP720882:HRU720882 HHT720882:HHY720882 GXX720882:GYC720882 GOB720882:GOG720882 GEF720882:GEK720882 FUJ720882:FUO720882 FKN720882:FKS720882 FAR720882:FAW720882 EQV720882:ERA720882 EGZ720882:EHE720882 DXD720882:DXI720882 DNH720882:DNM720882 DDL720882:DDQ720882 CTP720882:CTU720882 CJT720882:CJY720882 BZX720882:CAC720882 BQB720882:BQG720882 BGF720882:BGK720882 AWJ720882:AWO720882 AMN720882:AMS720882 ACR720882:ACW720882 SV720882:TA720882 IZ720882:JE720882 I720882 WVL655346:WVQ655346 WLP655346:WLU655346 WBT655346:WBY655346 VRX655346:VSC655346 VIB655346:VIG655346 UYF655346:UYK655346 UOJ655346:UOO655346 UEN655346:UES655346 TUR655346:TUW655346 TKV655346:TLA655346 TAZ655346:TBE655346 SRD655346:SRI655346 SHH655346:SHM655346 RXL655346:RXQ655346 RNP655346:RNU655346 RDT655346:RDY655346 QTX655346:QUC655346 QKB655346:QKG655346 QAF655346:QAK655346 PQJ655346:PQO655346 PGN655346:PGS655346 OWR655346:OWW655346 OMV655346:ONA655346 OCZ655346:ODE655346 NTD655346:NTI655346 NJH655346:NJM655346 MZL655346:MZQ655346 MPP655346:MPU655346 MFT655346:MFY655346 LVX655346:LWC655346 LMB655346:LMG655346 LCF655346:LCK655346 KSJ655346:KSO655346 KIN655346:KIS655346 JYR655346:JYW655346 JOV655346:JPA655346 JEZ655346:JFE655346 IVD655346:IVI655346 ILH655346:ILM655346 IBL655346:IBQ655346 HRP655346:HRU655346 HHT655346:HHY655346 GXX655346:GYC655346 GOB655346:GOG655346 GEF655346:GEK655346 FUJ655346:FUO655346 FKN655346:FKS655346 FAR655346:FAW655346 EQV655346:ERA655346 EGZ655346:EHE655346 DXD655346:DXI655346 DNH655346:DNM655346 DDL655346:DDQ655346 CTP655346:CTU655346 CJT655346:CJY655346 BZX655346:CAC655346 BQB655346:BQG655346 BGF655346:BGK655346 AWJ655346:AWO655346 AMN655346:AMS655346 ACR655346:ACW655346 SV655346:TA655346 IZ655346:JE655346 I655346 WVL589810:WVQ589810 WLP589810:WLU589810 WBT589810:WBY589810 VRX589810:VSC589810 VIB589810:VIG589810 UYF589810:UYK589810 UOJ589810:UOO589810 UEN589810:UES589810 TUR589810:TUW589810 TKV589810:TLA589810 TAZ589810:TBE589810 SRD589810:SRI589810 SHH589810:SHM589810 RXL589810:RXQ589810 RNP589810:RNU589810 RDT589810:RDY589810 QTX589810:QUC589810 QKB589810:QKG589810 QAF589810:QAK589810 PQJ589810:PQO589810 PGN589810:PGS589810 OWR589810:OWW589810 OMV589810:ONA589810 OCZ589810:ODE589810 NTD589810:NTI589810 NJH589810:NJM589810 MZL589810:MZQ589810 MPP589810:MPU589810 MFT589810:MFY589810 LVX589810:LWC589810 LMB589810:LMG589810 LCF589810:LCK589810 KSJ589810:KSO589810 KIN589810:KIS589810 JYR589810:JYW589810 JOV589810:JPA589810 JEZ589810:JFE589810 IVD589810:IVI589810 ILH589810:ILM589810 IBL589810:IBQ589810 HRP589810:HRU589810 HHT589810:HHY589810 GXX589810:GYC589810 GOB589810:GOG589810 GEF589810:GEK589810 FUJ589810:FUO589810 FKN589810:FKS589810 FAR589810:FAW589810 EQV589810:ERA589810 EGZ589810:EHE589810 DXD589810:DXI589810 DNH589810:DNM589810 DDL589810:DDQ589810 CTP589810:CTU589810 CJT589810:CJY589810 BZX589810:CAC589810 BQB589810:BQG589810 BGF589810:BGK589810 AWJ589810:AWO589810 AMN589810:AMS589810 ACR589810:ACW589810 SV589810:TA589810 IZ589810:JE589810 I589810 WVL524274:WVQ524274 WLP524274:WLU524274 WBT524274:WBY524274 VRX524274:VSC524274 VIB524274:VIG524274 UYF524274:UYK524274 UOJ524274:UOO524274 UEN524274:UES524274 TUR524274:TUW524274 TKV524274:TLA524274 TAZ524274:TBE524274 SRD524274:SRI524274 SHH524274:SHM524274 RXL524274:RXQ524274 RNP524274:RNU524274 RDT524274:RDY524274 QTX524274:QUC524274 QKB524274:QKG524274 QAF524274:QAK524274 PQJ524274:PQO524274 PGN524274:PGS524274 OWR524274:OWW524274 OMV524274:ONA524274 OCZ524274:ODE524274 NTD524274:NTI524274 NJH524274:NJM524274 MZL524274:MZQ524274 MPP524274:MPU524274 MFT524274:MFY524274 LVX524274:LWC524274 LMB524274:LMG524274 LCF524274:LCK524274 KSJ524274:KSO524274 KIN524274:KIS524274 JYR524274:JYW524274 JOV524274:JPA524274 JEZ524274:JFE524274 IVD524274:IVI524274 ILH524274:ILM524274 IBL524274:IBQ524274 HRP524274:HRU524274 HHT524274:HHY524274 GXX524274:GYC524274 GOB524274:GOG524274 GEF524274:GEK524274 FUJ524274:FUO524274 FKN524274:FKS524274 FAR524274:FAW524274 EQV524274:ERA524274 EGZ524274:EHE524274 DXD524274:DXI524274 DNH524274:DNM524274 DDL524274:DDQ524274 CTP524274:CTU524274 CJT524274:CJY524274 BZX524274:CAC524274 BQB524274:BQG524274 BGF524274:BGK524274 AWJ524274:AWO524274 AMN524274:AMS524274 ACR524274:ACW524274 SV524274:TA524274 IZ524274:JE524274 I524274 WVL458738:WVQ458738 WLP458738:WLU458738 WBT458738:WBY458738 VRX458738:VSC458738 VIB458738:VIG458738 UYF458738:UYK458738 UOJ458738:UOO458738 UEN458738:UES458738 TUR458738:TUW458738 TKV458738:TLA458738 TAZ458738:TBE458738 SRD458738:SRI458738 SHH458738:SHM458738 RXL458738:RXQ458738 RNP458738:RNU458738 RDT458738:RDY458738 QTX458738:QUC458738 QKB458738:QKG458738 QAF458738:QAK458738 PQJ458738:PQO458738 PGN458738:PGS458738 OWR458738:OWW458738 OMV458738:ONA458738 OCZ458738:ODE458738 NTD458738:NTI458738 NJH458738:NJM458738 MZL458738:MZQ458738 MPP458738:MPU458738 MFT458738:MFY458738 LVX458738:LWC458738 LMB458738:LMG458738 LCF458738:LCK458738 KSJ458738:KSO458738 KIN458738:KIS458738 JYR458738:JYW458738 JOV458738:JPA458738 JEZ458738:JFE458738 IVD458738:IVI458738 ILH458738:ILM458738 IBL458738:IBQ458738 HRP458738:HRU458738 HHT458738:HHY458738 GXX458738:GYC458738 GOB458738:GOG458738 GEF458738:GEK458738 FUJ458738:FUO458738 FKN458738:FKS458738 FAR458738:FAW458738 EQV458738:ERA458738 EGZ458738:EHE458738 DXD458738:DXI458738 DNH458738:DNM458738 DDL458738:DDQ458738 CTP458738:CTU458738 CJT458738:CJY458738 BZX458738:CAC458738 BQB458738:BQG458738 BGF458738:BGK458738 AWJ458738:AWO458738 AMN458738:AMS458738 ACR458738:ACW458738 SV458738:TA458738 IZ458738:JE458738 I458738 WVL393202:WVQ393202 WLP393202:WLU393202 WBT393202:WBY393202 VRX393202:VSC393202 VIB393202:VIG393202 UYF393202:UYK393202 UOJ393202:UOO393202 UEN393202:UES393202 TUR393202:TUW393202 TKV393202:TLA393202 TAZ393202:TBE393202 SRD393202:SRI393202 SHH393202:SHM393202 RXL393202:RXQ393202 RNP393202:RNU393202 RDT393202:RDY393202 QTX393202:QUC393202 QKB393202:QKG393202 QAF393202:QAK393202 PQJ393202:PQO393202 PGN393202:PGS393202 OWR393202:OWW393202 OMV393202:ONA393202 OCZ393202:ODE393202 NTD393202:NTI393202 NJH393202:NJM393202 MZL393202:MZQ393202 MPP393202:MPU393202 MFT393202:MFY393202 LVX393202:LWC393202 LMB393202:LMG393202 LCF393202:LCK393202 KSJ393202:KSO393202 KIN393202:KIS393202 JYR393202:JYW393202 JOV393202:JPA393202 JEZ393202:JFE393202 IVD393202:IVI393202 ILH393202:ILM393202 IBL393202:IBQ393202 HRP393202:HRU393202 HHT393202:HHY393202 GXX393202:GYC393202 GOB393202:GOG393202 GEF393202:GEK393202 FUJ393202:FUO393202 FKN393202:FKS393202 FAR393202:FAW393202 EQV393202:ERA393202 EGZ393202:EHE393202 DXD393202:DXI393202 DNH393202:DNM393202 DDL393202:DDQ393202 CTP393202:CTU393202 CJT393202:CJY393202 BZX393202:CAC393202 BQB393202:BQG393202 BGF393202:BGK393202 AWJ393202:AWO393202 AMN393202:AMS393202 ACR393202:ACW393202 SV393202:TA393202 IZ393202:JE393202 I393202 WVL327666:WVQ327666 WLP327666:WLU327666 WBT327666:WBY327666 VRX327666:VSC327666 VIB327666:VIG327666 UYF327666:UYK327666 UOJ327666:UOO327666 UEN327666:UES327666 TUR327666:TUW327666 TKV327666:TLA327666 TAZ327666:TBE327666 SRD327666:SRI327666 SHH327666:SHM327666 RXL327666:RXQ327666 RNP327666:RNU327666 RDT327666:RDY327666 QTX327666:QUC327666 QKB327666:QKG327666 QAF327666:QAK327666 PQJ327666:PQO327666 PGN327666:PGS327666 OWR327666:OWW327666 OMV327666:ONA327666 OCZ327666:ODE327666 NTD327666:NTI327666 NJH327666:NJM327666 MZL327666:MZQ327666 MPP327666:MPU327666 MFT327666:MFY327666 LVX327666:LWC327666 LMB327666:LMG327666 LCF327666:LCK327666 KSJ327666:KSO327666 KIN327666:KIS327666 JYR327666:JYW327666 JOV327666:JPA327666 JEZ327666:JFE327666 IVD327666:IVI327666 ILH327666:ILM327666 IBL327666:IBQ327666 HRP327666:HRU327666 HHT327666:HHY327666 GXX327666:GYC327666 GOB327666:GOG327666 GEF327666:GEK327666 FUJ327666:FUO327666 FKN327666:FKS327666 FAR327666:FAW327666 EQV327666:ERA327666 EGZ327666:EHE327666 DXD327666:DXI327666 DNH327666:DNM327666 DDL327666:DDQ327666 CTP327666:CTU327666 CJT327666:CJY327666 BZX327666:CAC327666 BQB327666:BQG327666 BGF327666:BGK327666 AWJ327666:AWO327666 AMN327666:AMS327666 ACR327666:ACW327666 SV327666:TA327666 IZ327666:JE327666 I327666 WVL262130:WVQ262130 WLP262130:WLU262130 WBT262130:WBY262130 VRX262130:VSC262130 VIB262130:VIG262130 UYF262130:UYK262130 UOJ262130:UOO262130 UEN262130:UES262130 TUR262130:TUW262130 TKV262130:TLA262130 TAZ262130:TBE262130 SRD262130:SRI262130 SHH262130:SHM262130 RXL262130:RXQ262130 RNP262130:RNU262130 RDT262130:RDY262130 QTX262130:QUC262130 QKB262130:QKG262130 QAF262130:QAK262130 PQJ262130:PQO262130 PGN262130:PGS262130 OWR262130:OWW262130 OMV262130:ONA262130 OCZ262130:ODE262130 NTD262130:NTI262130 NJH262130:NJM262130 MZL262130:MZQ262130 MPP262130:MPU262130 MFT262130:MFY262130 LVX262130:LWC262130 LMB262130:LMG262130 LCF262130:LCK262130 KSJ262130:KSO262130 KIN262130:KIS262130 JYR262130:JYW262130 JOV262130:JPA262130 JEZ262130:JFE262130 IVD262130:IVI262130 ILH262130:ILM262130 IBL262130:IBQ262130 HRP262130:HRU262130 HHT262130:HHY262130 GXX262130:GYC262130 GOB262130:GOG262130 GEF262130:GEK262130 FUJ262130:FUO262130 FKN262130:FKS262130 FAR262130:FAW262130 EQV262130:ERA262130 EGZ262130:EHE262130 DXD262130:DXI262130 DNH262130:DNM262130 DDL262130:DDQ262130 CTP262130:CTU262130 CJT262130:CJY262130 BZX262130:CAC262130 BQB262130:BQG262130 BGF262130:BGK262130 AWJ262130:AWO262130 AMN262130:AMS262130 ACR262130:ACW262130 SV262130:TA262130 IZ262130:JE262130 I262130 WVL196594:WVQ196594 WLP196594:WLU196594 WBT196594:WBY196594 VRX196594:VSC196594 VIB196594:VIG196594 UYF196594:UYK196594 UOJ196594:UOO196594 UEN196594:UES196594 TUR196594:TUW196594 TKV196594:TLA196594 TAZ196594:TBE196594 SRD196594:SRI196594 SHH196594:SHM196594 RXL196594:RXQ196594 RNP196594:RNU196594 RDT196594:RDY196594 QTX196594:QUC196594 QKB196594:QKG196594 QAF196594:QAK196594 PQJ196594:PQO196594 PGN196594:PGS196594 OWR196594:OWW196594 OMV196594:ONA196594 OCZ196594:ODE196594 NTD196594:NTI196594 NJH196594:NJM196594 MZL196594:MZQ196594 MPP196594:MPU196594 MFT196594:MFY196594 LVX196594:LWC196594 LMB196594:LMG196594 LCF196594:LCK196594 KSJ196594:KSO196594 KIN196594:KIS196594 JYR196594:JYW196594 JOV196594:JPA196594 JEZ196594:JFE196594 IVD196594:IVI196594 ILH196594:ILM196594 IBL196594:IBQ196594 HRP196594:HRU196594 HHT196594:HHY196594 GXX196594:GYC196594 GOB196594:GOG196594 GEF196594:GEK196594 FUJ196594:FUO196594 FKN196594:FKS196594 FAR196594:FAW196594 EQV196594:ERA196594 EGZ196594:EHE196594 DXD196594:DXI196594 DNH196594:DNM196594 DDL196594:DDQ196594 CTP196594:CTU196594 CJT196594:CJY196594 BZX196594:CAC196594 BQB196594:BQG196594 BGF196594:BGK196594 AWJ196594:AWO196594 AMN196594:AMS196594 ACR196594:ACW196594 SV196594:TA196594 IZ196594:JE196594 I196594 WVL131058:WVQ131058 WLP131058:WLU131058 WBT131058:WBY131058 VRX131058:VSC131058 VIB131058:VIG131058 UYF131058:UYK131058 UOJ131058:UOO131058 UEN131058:UES131058 TUR131058:TUW131058 TKV131058:TLA131058 TAZ131058:TBE131058 SRD131058:SRI131058 SHH131058:SHM131058 RXL131058:RXQ131058 RNP131058:RNU131058 RDT131058:RDY131058 QTX131058:QUC131058 QKB131058:QKG131058 QAF131058:QAK131058 PQJ131058:PQO131058 PGN131058:PGS131058 OWR131058:OWW131058 OMV131058:ONA131058 OCZ131058:ODE131058 NTD131058:NTI131058 NJH131058:NJM131058 MZL131058:MZQ131058 MPP131058:MPU131058 MFT131058:MFY131058 LVX131058:LWC131058 LMB131058:LMG131058 LCF131058:LCK131058 KSJ131058:KSO131058 KIN131058:KIS131058 JYR131058:JYW131058 JOV131058:JPA131058 JEZ131058:JFE131058 IVD131058:IVI131058 ILH131058:ILM131058 IBL131058:IBQ131058 HRP131058:HRU131058 HHT131058:HHY131058 GXX131058:GYC131058 GOB131058:GOG131058 GEF131058:GEK131058 FUJ131058:FUO131058 FKN131058:FKS131058 FAR131058:FAW131058 EQV131058:ERA131058 EGZ131058:EHE131058 DXD131058:DXI131058 DNH131058:DNM131058 DDL131058:DDQ131058 CTP131058:CTU131058 CJT131058:CJY131058 BZX131058:CAC131058 BQB131058:BQG131058 BGF131058:BGK131058 AWJ131058:AWO131058 AMN131058:AMS131058 ACR131058:ACW131058 SV131058:TA131058 IZ131058:JE131058 I131058 WVL65522:WVQ65522 WLP65522:WLU65522 WBT65522:WBY65522 VRX65522:VSC65522 VIB65522:VIG65522 UYF65522:UYK65522 UOJ65522:UOO65522 UEN65522:UES65522 TUR65522:TUW65522 TKV65522:TLA65522 TAZ65522:TBE65522 SRD65522:SRI65522 SHH65522:SHM65522 RXL65522:RXQ65522 RNP65522:RNU65522 RDT65522:RDY65522 QTX65522:QUC65522 QKB65522:QKG65522 QAF65522:QAK65522 PQJ65522:PQO65522 PGN65522:PGS65522 OWR65522:OWW65522 OMV65522:ONA65522 OCZ65522:ODE65522 NTD65522:NTI65522 NJH65522:NJM65522 MZL65522:MZQ65522 MPP65522:MPU65522 MFT65522:MFY65522 LVX65522:LWC65522 LMB65522:LMG65522 LCF65522:LCK65522 KSJ65522:KSO65522 KIN65522:KIS65522 JYR65522:JYW65522 JOV65522:JPA65522 JEZ65522:JFE65522 IVD65522:IVI65522 ILH65522:ILM65522 IBL65522:IBQ65522 HRP65522:HRU65522 HHT65522:HHY65522 GXX65522:GYC65522 GOB65522:GOG65522 GEF65522:GEK65522 FUJ65522:FUO65522 FKN65522:FKS65522 FAR65522:FAW65522 EQV65522:ERA65522 EGZ65522:EHE65522 DXD65522:DXI65522 DNH65522:DNM65522 DDL65522:DDQ65522 CTP65522:CTU65522 CJT65522:CJY65522 BZX65522:CAC65522 BQB65522:BQG65522 BGF65522:BGK65522 AWJ65522:AWO65522 AMN65522:AMS65522 ACR65522:ACW65522 SV65522:TA65522 IZ65522:JE65522 I65522 WVL17:WVQ17 WLP17:WLU17 WBT17:WBY17 VRX17:VSC17 VIB17:VIG17 UYF17:UYK17 UOJ17:UOO17 UEN17:UES17 TUR17:TUW17 TKV17:TLA17 TAZ17:TBE17 SRD17:SRI17 SHH17:SHM17 RXL17:RXQ17 RNP17:RNU17 RDT17:RDY17 QTX17:QUC17 QKB17:QKG17 QAF17:QAK17 PQJ17:PQO17 PGN17:PGS17 OWR17:OWW17 OMV17:ONA17 OCZ17:ODE17 NTD17:NTI17 NJH17:NJM17 MZL17:MZQ17 MPP17:MPU17 MFT17:MFY17 LVX17:LWC17 LMB17:LMG17 LCF17:LCK17 KSJ17:KSO17 KIN17:KIS17 JYR17:JYW17 JOV17:JPA17 JEZ17:JFE17 IVD17:IVI17 ILH17:ILM17 IBL17:IBQ17 HRP17:HRU17 HHT17:HHY17 GXX17:GYC17 GOB17:GOG17 GEF17:GEK17 FUJ17:FUO17 FKN17:FKS17 FAR17:FAW17 EQV17:ERA17 EGZ17:EHE17 DXD17:DXI17 DNH17:DNM17 DDL17:DDQ17 CTP17:CTU17 CJT17:CJY17 BZX17:CAC17 BQB17:BQG17 BGF17:BGK17 AWJ17:AWO17 AMN17:AMS17 ACR17:ACW17 SV17:TA17 IZ17:JE17">
      <formula1>OFFSET(W6,MATCH(#REF!,W7:W24,0),1,COUNTIF(W7:W24,#REF!),1)</formula1>
    </dataValidation>
    <dataValidation type="list" allowBlank="1" showInputMessage="1" showErrorMessage="1" sqref="IZ65519:JE65519 I14 WVL14:WVQ14 WLP14:WLU14 WBT14:WBY14 VRX14:VSC14 VIB14:VIG14 UYF14:UYK14 UOJ14:UOO14 UEN14:UES14 TUR14:TUW14 TKV14:TLA14 TAZ14:TBE14 SRD14:SRI14 SHH14:SHM14 RXL14:RXQ14 RNP14:RNU14 RDT14:RDY14 QTX14:QUC14 QKB14:QKG14 QAF14:QAK14 PQJ14:PQO14 PGN14:PGS14 OWR14:OWW14 OMV14:ONA14 OCZ14:ODE14 NTD14:NTI14 NJH14:NJM14 MZL14:MZQ14 MPP14:MPU14 MFT14:MFY14 LVX14:LWC14 LMB14:LMG14 LCF14:LCK14 KSJ14:KSO14 KIN14:KIS14 JYR14:JYW14 JOV14:JPA14 JEZ14:JFE14 IVD14:IVI14 ILH14:ILM14 IBL14:IBQ14 HRP14:HRU14 HHT14:HHY14 GXX14:GYC14 GOB14:GOG14 GEF14:GEK14 FUJ14:FUO14 FKN14:FKS14 FAR14:FAW14 EQV14:ERA14 EGZ14:EHE14 DXD14:DXI14 DNH14:DNM14 DDL14:DDQ14 CTP14:CTU14 CJT14:CJY14 BZX14:CAC14 BQB14:BQG14 BGF14:BGK14 AWJ14:AWO14 AMN14:AMS14 ACR14:ACW14 SV14:TA14 IZ14:JE14 I65519 I131055 I196591 I262127 I327663 I393199 I458735 I524271 I589807 I655343 I720879 I786415 I851951 I917487 I983023 WVL983023:WVQ983023 WLP983023:WLU983023 WBT983023:WBY983023 VRX983023:VSC983023 VIB983023:VIG983023 UYF983023:UYK983023 UOJ983023:UOO983023 UEN983023:UES983023 TUR983023:TUW983023 TKV983023:TLA983023 TAZ983023:TBE983023 SRD983023:SRI983023 SHH983023:SHM983023 RXL983023:RXQ983023 RNP983023:RNU983023 RDT983023:RDY983023 QTX983023:QUC983023 QKB983023:QKG983023 QAF983023:QAK983023 PQJ983023:PQO983023 PGN983023:PGS983023 OWR983023:OWW983023 OMV983023:ONA983023 OCZ983023:ODE983023 NTD983023:NTI983023 NJH983023:NJM983023 MZL983023:MZQ983023 MPP983023:MPU983023 MFT983023:MFY983023 LVX983023:LWC983023 LMB983023:LMG983023 LCF983023:LCK983023 KSJ983023:KSO983023 KIN983023:KIS983023 JYR983023:JYW983023 JOV983023:JPA983023 JEZ983023:JFE983023 IVD983023:IVI983023 ILH983023:ILM983023 IBL983023:IBQ983023 HRP983023:HRU983023 HHT983023:HHY983023 GXX983023:GYC983023 GOB983023:GOG983023 GEF983023:GEK983023 FUJ983023:FUO983023 FKN983023:FKS983023 FAR983023:FAW983023 EQV983023:ERA983023 EGZ983023:EHE983023 DXD983023:DXI983023 DNH983023:DNM983023 DDL983023:DDQ983023 CTP983023:CTU983023 CJT983023:CJY983023 BZX983023:CAC983023 BQB983023:BQG983023 BGF983023:BGK983023 AWJ983023:AWO983023 AMN983023:AMS983023 ACR983023:ACW983023 SV983023:TA983023 IZ983023:JE983023 WVL917487:WVQ917487 WLP917487:WLU917487 WBT917487:WBY917487 VRX917487:VSC917487 VIB917487:VIG917487 UYF917487:UYK917487 UOJ917487:UOO917487 UEN917487:UES917487 TUR917487:TUW917487 TKV917487:TLA917487 TAZ917487:TBE917487 SRD917487:SRI917487 SHH917487:SHM917487 RXL917487:RXQ917487 RNP917487:RNU917487 RDT917487:RDY917487 QTX917487:QUC917487 QKB917487:QKG917487 QAF917487:QAK917487 PQJ917487:PQO917487 PGN917487:PGS917487 OWR917487:OWW917487 OMV917487:ONA917487 OCZ917487:ODE917487 NTD917487:NTI917487 NJH917487:NJM917487 MZL917487:MZQ917487 MPP917487:MPU917487 MFT917487:MFY917487 LVX917487:LWC917487 LMB917487:LMG917487 LCF917487:LCK917487 KSJ917487:KSO917487 KIN917487:KIS917487 JYR917487:JYW917487 JOV917487:JPA917487 JEZ917487:JFE917487 IVD917487:IVI917487 ILH917487:ILM917487 IBL917487:IBQ917487 HRP917487:HRU917487 HHT917487:HHY917487 GXX917487:GYC917487 GOB917487:GOG917487 GEF917487:GEK917487 FUJ917487:FUO917487 FKN917487:FKS917487 FAR917487:FAW917487 EQV917487:ERA917487 EGZ917487:EHE917487 DXD917487:DXI917487 DNH917487:DNM917487 DDL917487:DDQ917487 CTP917487:CTU917487 CJT917487:CJY917487 BZX917487:CAC917487 BQB917487:BQG917487 BGF917487:BGK917487 AWJ917487:AWO917487 AMN917487:AMS917487 ACR917487:ACW917487 SV917487:TA917487 IZ917487:JE917487 WVL851951:WVQ851951 WLP851951:WLU851951 WBT851951:WBY851951 VRX851951:VSC851951 VIB851951:VIG851951 UYF851951:UYK851951 UOJ851951:UOO851951 UEN851951:UES851951 TUR851951:TUW851951 TKV851951:TLA851951 TAZ851951:TBE851951 SRD851951:SRI851951 SHH851951:SHM851951 RXL851951:RXQ851951 RNP851951:RNU851951 RDT851951:RDY851951 QTX851951:QUC851951 QKB851951:QKG851951 QAF851951:QAK851951 PQJ851951:PQO851951 PGN851951:PGS851951 OWR851951:OWW851951 OMV851951:ONA851951 OCZ851951:ODE851951 NTD851951:NTI851951 NJH851951:NJM851951 MZL851951:MZQ851951 MPP851951:MPU851951 MFT851951:MFY851951 LVX851951:LWC851951 LMB851951:LMG851951 LCF851951:LCK851951 KSJ851951:KSO851951 KIN851951:KIS851951 JYR851951:JYW851951 JOV851951:JPA851951 JEZ851951:JFE851951 IVD851951:IVI851951 ILH851951:ILM851951 IBL851951:IBQ851951 HRP851951:HRU851951 HHT851951:HHY851951 GXX851951:GYC851951 GOB851951:GOG851951 GEF851951:GEK851951 FUJ851951:FUO851951 FKN851951:FKS851951 FAR851951:FAW851951 EQV851951:ERA851951 EGZ851951:EHE851951 DXD851951:DXI851951 DNH851951:DNM851951 DDL851951:DDQ851951 CTP851951:CTU851951 CJT851951:CJY851951 BZX851951:CAC851951 BQB851951:BQG851951 BGF851951:BGK851951 AWJ851951:AWO851951 AMN851951:AMS851951 ACR851951:ACW851951 SV851951:TA851951 IZ851951:JE851951 WVL786415:WVQ786415 WLP786415:WLU786415 WBT786415:WBY786415 VRX786415:VSC786415 VIB786415:VIG786415 UYF786415:UYK786415 UOJ786415:UOO786415 UEN786415:UES786415 TUR786415:TUW786415 TKV786415:TLA786415 TAZ786415:TBE786415 SRD786415:SRI786415 SHH786415:SHM786415 RXL786415:RXQ786415 RNP786415:RNU786415 RDT786415:RDY786415 QTX786415:QUC786415 QKB786415:QKG786415 QAF786415:QAK786415 PQJ786415:PQO786415 PGN786415:PGS786415 OWR786415:OWW786415 OMV786415:ONA786415 OCZ786415:ODE786415 NTD786415:NTI786415 NJH786415:NJM786415 MZL786415:MZQ786415 MPP786415:MPU786415 MFT786415:MFY786415 LVX786415:LWC786415 LMB786415:LMG786415 LCF786415:LCK786415 KSJ786415:KSO786415 KIN786415:KIS786415 JYR786415:JYW786415 JOV786415:JPA786415 JEZ786415:JFE786415 IVD786415:IVI786415 ILH786415:ILM786415 IBL786415:IBQ786415 HRP786415:HRU786415 HHT786415:HHY786415 GXX786415:GYC786415 GOB786415:GOG786415 GEF786415:GEK786415 FUJ786415:FUO786415 FKN786415:FKS786415 FAR786415:FAW786415 EQV786415:ERA786415 EGZ786415:EHE786415 DXD786415:DXI786415 DNH786415:DNM786415 DDL786415:DDQ786415 CTP786415:CTU786415 CJT786415:CJY786415 BZX786415:CAC786415 BQB786415:BQG786415 BGF786415:BGK786415 AWJ786415:AWO786415 AMN786415:AMS786415 ACR786415:ACW786415 SV786415:TA786415 IZ786415:JE786415 WVL720879:WVQ720879 WLP720879:WLU720879 WBT720879:WBY720879 VRX720879:VSC720879 VIB720879:VIG720879 UYF720879:UYK720879 UOJ720879:UOO720879 UEN720879:UES720879 TUR720879:TUW720879 TKV720879:TLA720879 TAZ720879:TBE720879 SRD720879:SRI720879 SHH720879:SHM720879 RXL720879:RXQ720879 RNP720879:RNU720879 RDT720879:RDY720879 QTX720879:QUC720879 QKB720879:QKG720879 QAF720879:QAK720879 PQJ720879:PQO720879 PGN720879:PGS720879 OWR720879:OWW720879 OMV720879:ONA720879 OCZ720879:ODE720879 NTD720879:NTI720879 NJH720879:NJM720879 MZL720879:MZQ720879 MPP720879:MPU720879 MFT720879:MFY720879 LVX720879:LWC720879 LMB720879:LMG720879 LCF720879:LCK720879 KSJ720879:KSO720879 KIN720879:KIS720879 JYR720879:JYW720879 JOV720879:JPA720879 JEZ720879:JFE720879 IVD720879:IVI720879 ILH720879:ILM720879 IBL720879:IBQ720879 HRP720879:HRU720879 HHT720879:HHY720879 GXX720879:GYC720879 GOB720879:GOG720879 GEF720879:GEK720879 FUJ720879:FUO720879 FKN720879:FKS720879 FAR720879:FAW720879 EQV720879:ERA720879 EGZ720879:EHE720879 DXD720879:DXI720879 DNH720879:DNM720879 DDL720879:DDQ720879 CTP720879:CTU720879 CJT720879:CJY720879 BZX720879:CAC720879 BQB720879:BQG720879 BGF720879:BGK720879 AWJ720879:AWO720879 AMN720879:AMS720879 ACR720879:ACW720879 SV720879:TA720879 IZ720879:JE720879 WVL655343:WVQ655343 WLP655343:WLU655343 WBT655343:WBY655343 VRX655343:VSC655343 VIB655343:VIG655343 UYF655343:UYK655343 UOJ655343:UOO655343 UEN655343:UES655343 TUR655343:TUW655343 TKV655343:TLA655343 TAZ655343:TBE655343 SRD655343:SRI655343 SHH655343:SHM655343 RXL655343:RXQ655343 RNP655343:RNU655343 RDT655343:RDY655343 QTX655343:QUC655343 QKB655343:QKG655343 QAF655343:QAK655343 PQJ655343:PQO655343 PGN655343:PGS655343 OWR655343:OWW655343 OMV655343:ONA655343 OCZ655343:ODE655343 NTD655343:NTI655343 NJH655343:NJM655343 MZL655343:MZQ655343 MPP655343:MPU655343 MFT655343:MFY655343 LVX655343:LWC655343 LMB655343:LMG655343 LCF655343:LCK655343 KSJ655343:KSO655343 KIN655343:KIS655343 JYR655343:JYW655343 JOV655343:JPA655343 JEZ655343:JFE655343 IVD655343:IVI655343 ILH655343:ILM655343 IBL655343:IBQ655343 HRP655343:HRU655343 HHT655343:HHY655343 GXX655343:GYC655343 GOB655343:GOG655343 GEF655343:GEK655343 FUJ655343:FUO655343 FKN655343:FKS655343 FAR655343:FAW655343 EQV655343:ERA655343 EGZ655343:EHE655343 DXD655343:DXI655343 DNH655343:DNM655343 DDL655343:DDQ655343 CTP655343:CTU655343 CJT655343:CJY655343 BZX655343:CAC655343 BQB655343:BQG655343 BGF655343:BGK655343 AWJ655343:AWO655343 AMN655343:AMS655343 ACR655343:ACW655343 SV655343:TA655343 IZ655343:JE655343 WVL589807:WVQ589807 WLP589807:WLU589807 WBT589807:WBY589807 VRX589807:VSC589807 VIB589807:VIG589807 UYF589807:UYK589807 UOJ589807:UOO589807 UEN589807:UES589807 TUR589807:TUW589807 TKV589807:TLA589807 TAZ589807:TBE589807 SRD589807:SRI589807 SHH589807:SHM589807 RXL589807:RXQ589807 RNP589807:RNU589807 RDT589807:RDY589807 QTX589807:QUC589807 QKB589807:QKG589807 QAF589807:QAK589807 PQJ589807:PQO589807 PGN589807:PGS589807 OWR589807:OWW589807 OMV589807:ONA589807 OCZ589807:ODE589807 NTD589807:NTI589807 NJH589807:NJM589807 MZL589807:MZQ589807 MPP589807:MPU589807 MFT589807:MFY589807 LVX589807:LWC589807 LMB589807:LMG589807 LCF589807:LCK589807 KSJ589807:KSO589807 KIN589807:KIS589807 JYR589807:JYW589807 JOV589807:JPA589807 JEZ589807:JFE589807 IVD589807:IVI589807 ILH589807:ILM589807 IBL589807:IBQ589807 HRP589807:HRU589807 HHT589807:HHY589807 GXX589807:GYC589807 GOB589807:GOG589807 GEF589807:GEK589807 FUJ589807:FUO589807 FKN589807:FKS589807 FAR589807:FAW589807 EQV589807:ERA589807 EGZ589807:EHE589807 DXD589807:DXI589807 DNH589807:DNM589807 DDL589807:DDQ589807 CTP589807:CTU589807 CJT589807:CJY589807 BZX589807:CAC589807 BQB589807:BQG589807 BGF589807:BGK589807 AWJ589807:AWO589807 AMN589807:AMS589807 ACR589807:ACW589807 SV589807:TA589807 IZ589807:JE589807 WVL524271:WVQ524271 WLP524271:WLU524271 WBT524271:WBY524271 VRX524271:VSC524271 VIB524271:VIG524271 UYF524271:UYK524271 UOJ524271:UOO524271 UEN524271:UES524271 TUR524271:TUW524271 TKV524271:TLA524271 TAZ524271:TBE524271 SRD524271:SRI524271 SHH524271:SHM524271 RXL524271:RXQ524271 RNP524271:RNU524271 RDT524271:RDY524271 QTX524271:QUC524271 QKB524271:QKG524271 QAF524271:QAK524271 PQJ524271:PQO524271 PGN524271:PGS524271 OWR524271:OWW524271 OMV524271:ONA524271 OCZ524271:ODE524271 NTD524271:NTI524271 NJH524271:NJM524271 MZL524271:MZQ524271 MPP524271:MPU524271 MFT524271:MFY524271 LVX524271:LWC524271 LMB524271:LMG524271 LCF524271:LCK524271 KSJ524271:KSO524271 KIN524271:KIS524271 JYR524271:JYW524271 JOV524271:JPA524271 JEZ524271:JFE524271 IVD524271:IVI524271 ILH524271:ILM524271 IBL524271:IBQ524271 HRP524271:HRU524271 HHT524271:HHY524271 GXX524271:GYC524271 GOB524271:GOG524271 GEF524271:GEK524271 FUJ524271:FUO524271 FKN524271:FKS524271 FAR524271:FAW524271 EQV524271:ERA524271 EGZ524271:EHE524271 DXD524271:DXI524271 DNH524271:DNM524271 DDL524271:DDQ524271 CTP524271:CTU524271 CJT524271:CJY524271 BZX524271:CAC524271 BQB524271:BQG524271 BGF524271:BGK524271 AWJ524271:AWO524271 AMN524271:AMS524271 ACR524271:ACW524271 SV524271:TA524271 IZ524271:JE524271 WVL458735:WVQ458735 WLP458735:WLU458735 WBT458735:WBY458735 VRX458735:VSC458735 VIB458735:VIG458735 UYF458735:UYK458735 UOJ458735:UOO458735 UEN458735:UES458735 TUR458735:TUW458735 TKV458735:TLA458735 TAZ458735:TBE458735 SRD458735:SRI458735 SHH458735:SHM458735 RXL458735:RXQ458735 RNP458735:RNU458735 RDT458735:RDY458735 QTX458735:QUC458735 QKB458735:QKG458735 QAF458735:QAK458735 PQJ458735:PQO458735 PGN458735:PGS458735 OWR458735:OWW458735 OMV458735:ONA458735 OCZ458735:ODE458735 NTD458735:NTI458735 NJH458735:NJM458735 MZL458735:MZQ458735 MPP458735:MPU458735 MFT458735:MFY458735 LVX458735:LWC458735 LMB458735:LMG458735 LCF458735:LCK458735 KSJ458735:KSO458735 KIN458735:KIS458735 JYR458735:JYW458735 JOV458735:JPA458735 JEZ458735:JFE458735 IVD458735:IVI458735 ILH458735:ILM458735 IBL458735:IBQ458735 HRP458735:HRU458735 HHT458735:HHY458735 GXX458735:GYC458735 GOB458735:GOG458735 GEF458735:GEK458735 FUJ458735:FUO458735 FKN458735:FKS458735 FAR458735:FAW458735 EQV458735:ERA458735 EGZ458735:EHE458735 DXD458735:DXI458735 DNH458735:DNM458735 DDL458735:DDQ458735 CTP458735:CTU458735 CJT458735:CJY458735 BZX458735:CAC458735 BQB458735:BQG458735 BGF458735:BGK458735 AWJ458735:AWO458735 AMN458735:AMS458735 ACR458735:ACW458735 SV458735:TA458735 IZ458735:JE458735 WVL393199:WVQ393199 WLP393199:WLU393199 WBT393199:WBY393199 VRX393199:VSC393199 VIB393199:VIG393199 UYF393199:UYK393199 UOJ393199:UOO393199 UEN393199:UES393199 TUR393199:TUW393199 TKV393199:TLA393199 TAZ393199:TBE393199 SRD393199:SRI393199 SHH393199:SHM393199 RXL393199:RXQ393199 RNP393199:RNU393199 RDT393199:RDY393199 QTX393199:QUC393199 QKB393199:QKG393199 QAF393199:QAK393199 PQJ393199:PQO393199 PGN393199:PGS393199 OWR393199:OWW393199 OMV393199:ONA393199 OCZ393199:ODE393199 NTD393199:NTI393199 NJH393199:NJM393199 MZL393199:MZQ393199 MPP393199:MPU393199 MFT393199:MFY393199 LVX393199:LWC393199 LMB393199:LMG393199 LCF393199:LCK393199 KSJ393199:KSO393199 KIN393199:KIS393199 JYR393199:JYW393199 JOV393199:JPA393199 JEZ393199:JFE393199 IVD393199:IVI393199 ILH393199:ILM393199 IBL393199:IBQ393199 HRP393199:HRU393199 HHT393199:HHY393199 GXX393199:GYC393199 GOB393199:GOG393199 GEF393199:GEK393199 FUJ393199:FUO393199 FKN393199:FKS393199 FAR393199:FAW393199 EQV393199:ERA393199 EGZ393199:EHE393199 DXD393199:DXI393199 DNH393199:DNM393199 DDL393199:DDQ393199 CTP393199:CTU393199 CJT393199:CJY393199 BZX393199:CAC393199 BQB393199:BQG393199 BGF393199:BGK393199 AWJ393199:AWO393199 AMN393199:AMS393199 ACR393199:ACW393199 SV393199:TA393199 IZ393199:JE393199 WVL327663:WVQ327663 WLP327663:WLU327663 WBT327663:WBY327663 VRX327663:VSC327663 VIB327663:VIG327663 UYF327663:UYK327663 UOJ327663:UOO327663 UEN327663:UES327663 TUR327663:TUW327663 TKV327663:TLA327663 TAZ327663:TBE327663 SRD327663:SRI327663 SHH327663:SHM327663 RXL327663:RXQ327663 RNP327663:RNU327663 RDT327663:RDY327663 QTX327663:QUC327663 QKB327663:QKG327663 QAF327663:QAK327663 PQJ327663:PQO327663 PGN327663:PGS327663 OWR327663:OWW327663 OMV327663:ONA327663 OCZ327663:ODE327663 NTD327663:NTI327663 NJH327663:NJM327663 MZL327663:MZQ327663 MPP327663:MPU327663 MFT327663:MFY327663 LVX327663:LWC327663 LMB327663:LMG327663 LCF327663:LCK327663 KSJ327663:KSO327663 KIN327663:KIS327663 JYR327663:JYW327663 JOV327663:JPA327663 JEZ327663:JFE327663 IVD327663:IVI327663 ILH327663:ILM327663 IBL327663:IBQ327663 HRP327663:HRU327663 HHT327663:HHY327663 GXX327663:GYC327663 GOB327663:GOG327663 GEF327663:GEK327663 FUJ327663:FUO327663 FKN327663:FKS327663 FAR327663:FAW327663 EQV327663:ERA327663 EGZ327663:EHE327663 DXD327663:DXI327663 DNH327663:DNM327663 DDL327663:DDQ327663 CTP327663:CTU327663 CJT327663:CJY327663 BZX327663:CAC327663 BQB327663:BQG327663 BGF327663:BGK327663 AWJ327663:AWO327663 AMN327663:AMS327663 ACR327663:ACW327663 SV327663:TA327663 IZ327663:JE327663 WVL262127:WVQ262127 WLP262127:WLU262127 WBT262127:WBY262127 VRX262127:VSC262127 VIB262127:VIG262127 UYF262127:UYK262127 UOJ262127:UOO262127 UEN262127:UES262127 TUR262127:TUW262127 TKV262127:TLA262127 TAZ262127:TBE262127 SRD262127:SRI262127 SHH262127:SHM262127 RXL262127:RXQ262127 RNP262127:RNU262127 RDT262127:RDY262127 QTX262127:QUC262127 QKB262127:QKG262127 QAF262127:QAK262127 PQJ262127:PQO262127 PGN262127:PGS262127 OWR262127:OWW262127 OMV262127:ONA262127 OCZ262127:ODE262127 NTD262127:NTI262127 NJH262127:NJM262127 MZL262127:MZQ262127 MPP262127:MPU262127 MFT262127:MFY262127 LVX262127:LWC262127 LMB262127:LMG262127 LCF262127:LCK262127 KSJ262127:KSO262127 KIN262127:KIS262127 JYR262127:JYW262127 JOV262127:JPA262127 JEZ262127:JFE262127 IVD262127:IVI262127 ILH262127:ILM262127 IBL262127:IBQ262127 HRP262127:HRU262127 HHT262127:HHY262127 GXX262127:GYC262127 GOB262127:GOG262127 GEF262127:GEK262127 FUJ262127:FUO262127 FKN262127:FKS262127 FAR262127:FAW262127 EQV262127:ERA262127 EGZ262127:EHE262127 DXD262127:DXI262127 DNH262127:DNM262127 DDL262127:DDQ262127 CTP262127:CTU262127 CJT262127:CJY262127 BZX262127:CAC262127 BQB262127:BQG262127 BGF262127:BGK262127 AWJ262127:AWO262127 AMN262127:AMS262127 ACR262127:ACW262127 SV262127:TA262127 IZ262127:JE262127 WVL196591:WVQ196591 WLP196591:WLU196591 WBT196591:WBY196591 VRX196591:VSC196591 VIB196591:VIG196591 UYF196591:UYK196591 UOJ196591:UOO196591 UEN196591:UES196591 TUR196591:TUW196591 TKV196591:TLA196591 TAZ196591:TBE196591 SRD196591:SRI196591 SHH196591:SHM196591 RXL196591:RXQ196591 RNP196591:RNU196591 RDT196591:RDY196591 QTX196591:QUC196591 QKB196591:QKG196591 QAF196591:QAK196591 PQJ196591:PQO196591 PGN196591:PGS196591 OWR196591:OWW196591 OMV196591:ONA196591 OCZ196591:ODE196591 NTD196591:NTI196591 NJH196591:NJM196591 MZL196591:MZQ196591 MPP196591:MPU196591 MFT196591:MFY196591 LVX196591:LWC196591 LMB196591:LMG196591 LCF196591:LCK196591 KSJ196591:KSO196591 KIN196591:KIS196591 JYR196591:JYW196591 JOV196591:JPA196591 JEZ196591:JFE196591 IVD196591:IVI196591 ILH196591:ILM196591 IBL196591:IBQ196591 HRP196591:HRU196591 HHT196591:HHY196591 GXX196591:GYC196591 GOB196591:GOG196591 GEF196591:GEK196591 FUJ196591:FUO196591 FKN196591:FKS196591 FAR196591:FAW196591 EQV196591:ERA196591 EGZ196591:EHE196591 DXD196591:DXI196591 DNH196591:DNM196591 DDL196591:DDQ196591 CTP196591:CTU196591 CJT196591:CJY196591 BZX196591:CAC196591 BQB196591:BQG196591 BGF196591:BGK196591 AWJ196591:AWO196591 AMN196591:AMS196591 ACR196591:ACW196591 SV196591:TA196591 IZ196591:JE196591 WVL131055:WVQ131055 WLP131055:WLU131055 WBT131055:WBY131055 VRX131055:VSC131055 VIB131055:VIG131055 UYF131055:UYK131055 UOJ131055:UOO131055 UEN131055:UES131055 TUR131055:TUW131055 TKV131055:TLA131055 TAZ131055:TBE131055 SRD131055:SRI131055 SHH131055:SHM131055 RXL131055:RXQ131055 RNP131055:RNU131055 RDT131055:RDY131055 QTX131055:QUC131055 QKB131055:QKG131055 QAF131055:QAK131055 PQJ131055:PQO131055 PGN131055:PGS131055 OWR131055:OWW131055 OMV131055:ONA131055 OCZ131055:ODE131055 NTD131055:NTI131055 NJH131055:NJM131055 MZL131055:MZQ131055 MPP131055:MPU131055 MFT131055:MFY131055 LVX131055:LWC131055 LMB131055:LMG131055 LCF131055:LCK131055 KSJ131055:KSO131055 KIN131055:KIS131055 JYR131055:JYW131055 JOV131055:JPA131055 JEZ131055:JFE131055 IVD131055:IVI131055 ILH131055:ILM131055 IBL131055:IBQ131055 HRP131055:HRU131055 HHT131055:HHY131055 GXX131055:GYC131055 GOB131055:GOG131055 GEF131055:GEK131055 FUJ131055:FUO131055 FKN131055:FKS131055 FAR131055:FAW131055 EQV131055:ERA131055 EGZ131055:EHE131055 DXD131055:DXI131055 DNH131055:DNM131055 DDL131055:DDQ131055 CTP131055:CTU131055 CJT131055:CJY131055 BZX131055:CAC131055 BQB131055:BQG131055 BGF131055:BGK131055 AWJ131055:AWO131055 AMN131055:AMS131055 ACR131055:ACW131055 SV131055:TA131055 IZ131055:JE131055 WVL65519:WVQ65519 WLP65519:WLU65519 WBT65519:WBY65519 VRX65519:VSC65519 VIB65519:VIG65519 UYF65519:UYK65519 UOJ65519:UOO65519 UEN65519:UES65519 TUR65519:TUW65519 TKV65519:TLA65519 TAZ65519:TBE65519 SRD65519:SRI65519 SHH65519:SHM65519 RXL65519:RXQ65519 RNP65519:RNU65519 RDT65519:RDY65519 QTX65519:QUC65519 QKB65519:QKG65519 QAF65519:QAK65519 PQJ65519:PQO65519 PGN65519:PGS65519 OWR65519:OWW65519 OMV65519:ONA65519 OCZ65519:ODE65519 NTD65519:NTI65519 NJH65519:NJM65519 MZL65519:MZQ65519 MPP65519:MPU65519 MFT65519:MFY65519 LVX65519:LWC65519 LMB65519:LMG65519 LCF65519:LCK65519 KSJ65519:KSO65519 KIN65519:KIS65519 JYR65519:JYW65519 JOV65519:JPA65519 JEZ65519:JFE65519 IVD65519:IVI65519 ILH65519:ILM65519 IBL65519:IBQ65519 HRP65519:HRU65519 HHT65519:HHY65519 GXX65519:GYC65519 GOB65519:GOG65519 GEF65519:GEK65519 FUJ65519:FUO65519 FKN65519:FKS65519 FAR65519:FAW65519 EQV65519:ERA65519 EGZ65519:EHE65519 DXD65519:DXI65519 DNH65519:DNM65519 DDL65519:DDQ65519 CTP65519:CTU65519 CJT65519:CJY65519 BZX65519:CAC65519 BQB65519:BQG65519 BGF65519:BGK65519 AWJ65519:AWO65519 AMN65519:AMS65519 ACR65519:ACW65519 SV65519:TA65519">
      <formula1>$A$7:$A$10</formula1>
    </dataValidation>
    <dataValidation type="list" allowBlank="1" showInputMessage="1" showErrorMessage="1" sqref="WVW983032 WMA983032 WCE983032 VSI983032 VIM983032 UYQ983032 UOU983032 UEY983032 TVC983032 TLG983032 TBK983032 SRO983032 SHS983032 RXW983032 ROA983032 REE983032 QUI983032 QKM983032 QAQ983032 PQU983032 PGY983032 OXC983032 ONG983032 ODK983032 NTO983032 NJS983032 MZW983032 MQA983032 MGE983032 LWI983032 LMM983032 LCQ983032 KSU983032 KIY983032 JZC983032 JPG983032 JFK983032 IVO983032 ILS983032 IBW983032 HSA983032 HIE983032 GYI983032 GOM983032 GEQ983032 FUU983032 FKY983032 FBC983032 ERG983032 EHK983032 DXO983032 DNS983032 DDW983032 CUA983032 CKE983032 CAI983032 BQM983032 BGQ983032 AWU983032 AMY983032 ADC983032 TG983032 JK983032 O983032 WVW917496 WMA917496 WCE917496 VSI917496 VIM917496 UYQ917496 UOU917496 UEY917496 TVC917496 TLG917496 TBK917496 SRO917496 SHS917496 RXW917496 ROA917496 REE917496 QUI917496 QKM917496 QAQ917496 PQU917496 PGY917496 OXC917496 ONG917496 ODK917496 NTO917496 NJS917496 MZW917496 MQA917496 MGE917496 LWI917496 LMM917496 LCQ917496 KSU917496 KIY917496 JZC917496 JPG917496 JFK917496 IVO917496 ILS917496 IBW917496 HSA917496 HIE917496 GYI917496 GOM917496 GEQ917496 FUU917496 FKY917496 FBC917496 ERG917496 EHK917496 DXO917496 DNS917496 DDW917496 CUA917496 CKE917496 CAI917496 BQM917496 BGQ917496 AWU917496 AMY917496 ADC917496 TG917496 JK917496 O917496 WVW851960 WMA851960 WCE851960 VSI851960 VIM851960 UYQ851960 UOU851960 UEY851960 TVC851960 TLG851960 TBK851960 SRO851960 SHS851960 RXW851960 ROA851960 REE851960 QUI851960 QKM851960 QAQ851960 PQU851960 PGY851960 OXC851960 ONG851960 ODK851960 NTO851960 NJS851960 MZW851960 MQA851960 MGE851960 LWI851960 LMM851960 LCQ851960 KSU851960 KIY851960 JZC851960 JPG851960 JFK851960 IVO851960 ILS851960 IBW851960 HSA851960 HIE851960 GYI851960 GOM851960 GEQ851960 FUU851960 FKY851960 FBC851960 ERG851960 EHK851960 DXO851960 DNS851960 DDW851960 CUA851960 CKE851960 CAI851960 BQM851960 BGQ851960 AWU851960 AMY851960 ADC851960 TG851960 JK851960 O851960 WVW786424 WMA786424 WCE786424 VSI786424 VIM786424 UYQ786424 UOU786424 UEY786424 TVC786424 TLG786424 TBK786424 SRO786424 SHS786424 RXW786424 ROA786424 REE786424 QUI786424 QKM786424 QAQ786424 PQU786424 PGY786424 OXC786424 ONG786424 ODK786424 NTO786424 NJS786424 MZW786424 MQA786424 MGE786424 LWI786424 LMM786424 LCQ786424 KSU786424 KIY786424 JZC786424 JPG786424 JFK786424 IVO786424 ILS786424 IBW786424 HSA786424 HIE786424 GYI786424 GOM786424 GEQ786424 FUU786424 FKY786424 FBC786424 ERG786424 EHK786424 DXO786424 DNS786424 DDW786424 CUA786424 CKE786424 CAI786424 BQM786424 BGQ786424 AWU786424 AMY786424 ADC786424 TG786424 JK786424 O786424 WVW720888 WMA720888 WCE720888 VSI720888 VIM720888 UYQ720888 UOU720888 UEY720888 TVC720888 TLG720888 TBK720888 SRO720888 SHS720888 RXW720888 ROA720888 REE720888 QUI720888 QKM720888 QAQ720888 PQU720888 PGY720888 OXC720888 ONG720888 ODK720888 NTO720888 NJS720888 MZW720888 MQA720888 MGE720888 LWI720888 LMM720888 LCQ720888 KSU720888 KIY720888 JZC720888 JPG720888 JFK720888 IVO720888 ILS720888 IBW720888 HSA720888 HIE720888 GYI720888 GOM720888 GEQ720888 FUU720888 FKY720888 FBC720888 ERG720888 EHK720888 DXO720888 DNS720888 DDW720888 CUA720888 CKE720888 CAI720888 BQM720888 BGQ720888 AWU720888 AMY720888 ADC720888 TG720888 JK720888 O720888 WVW655352 WMA655352 WCE655352 VSI655352 VIM655352 UYQ655352 UOU655352 UEY655352 TVC655352 TLG655352 TBK655352 SRO655352 SHS655352 RXW655352 ROA655352 REE655352 QUI655352 QKM655352 QAQ655352 PQU655352 PGY655352 OXC655352 ONG655352 ODK655352 NTO655352 NJS655352 MZW655352 MQA655352 MGE655352 LWI655352 LMM655352 LCQ655352 KSU655352 KIY655352 JZC655352 JPG655352 JFK655352 IVO655352 ILS655352 IBW655352 HSA655352 HIE655352 GYI655352 GOM655352 GEQ655352 FUU655352 FKY655352 FBC655352 ERG655352 EHK655352 DXO655352 DNS655352 DDW655352 CUA655352 CKE655352 CAI655352 BQM655352 BGQ655352 AWU655352 AMY655352 ADC655352 TG655352 JK655352 O655352 WVW589816 WMA589816 WCE589816 VSI589816 VIM589816 UYQ589816 UOU589816 UEY589816 TVC589816 TLG589816 TBK589816 SRO589816 SHS589816 RXW589816 ROA589816 REE589816 QUI589816 QKM589816 QAQ589816 PQU589816 PGY589816 OXC589816 ONG589816 ODK589816 NTO589816 NJS589816 MZW589816 MQA589816 MGE589816 LWI589816 LMM589816 LCQ589816 KSU589816 KIY589816 JZC589816 JPG589816 JFK589816 IVO589816 ILS589816 IBW589816 HSA589816 HIE589816 GYI589816 GOM589816 GEQ589816 FUU589816 FKY589816 FBC589816 ERG589816 EHK589816 DXO589816 DNS589816 DDW589816 CUA589816 CKE589816 CAI589816 BQM589816 BGQ589816 AWU589816 AMY589816 ADC589816 TG589816 JK589816 O589816 WVW524280 WMA524280 WCE524280 VSI524280 VIM524280 UYQ524280 UOU524280 UEY524280 TVC524280 TLG524280 TBK524280 SRO524280 SHS524280 RXW524280 ROA524280 REE524280 QUI524280 QKM524280 QAQ524280 PQU524280 PGY524280 OXC524280 ONG524280 ODK524280 NTO524280 NJS524280 MZW524280 MQA524280 MGE524280 LWI524280 LMM524280 LCQ524280 KSU524280 KIY524280 JZC524280 JPG524280 JFK524280 IVO524280 ILS524280 IBW524280 HSA524280 HIE524280 GYI524280 GOM524280 GEQ524280 FUU524280 FKY524280 FBC524280 ERG524280 EHK524280 DXO524280 DNS524280 DDW524280 CUA524280 CKE524280 CAI524280 BQM524280 BGQ524280 AWU524280 AMY524280 ADC524280 TG524280 JK524280 O524280 WVW458744 WMA458744 WCE458744 VSI458744 VIM458744 UYQ458744 UOU458744 UEY458744 TVC458744 TLG458744 TBK458744 SRO458744 SHS458744 RXW458744 ROA458744 REE458744 QUI458744 QKM458744 QAQ458744 PQU458744 PGY458744 OXC458744 ONG458744 ODK458744 NTO458744 NJS458744 MZW458744 MQA458744 MGE458744 LWI458744 LMM458744 LCQ458744 KSU458744 KIY458744 JZC458744 JPG458744 JFK458744 IVO458744 ILS458744 IBW458744 HSA458744 HIE458744 GYI458744 GOM458744 GEQ458744 FUU458744 FKY458744 FBC458744 ERG458744 EHK458744 DXO458744 DNS458744 DDW458744 CUA458744 CKE458744 CAI458744 BQM458744 BGQ458744 AWU458744 AMY458744 ADC458744 TG458744 JK458744 O458744 WVW393208 WMA393208 WCE393208 VSI393208 VIM393208 UYQ393208 UOU393208 UEY393208 TVC393208 TLG393208 TBK393208 SRO393208 SHS393208 RXW393208 ROA393208 REE393208 QUI393208 QKM393208 QAQ393208 PQU393208 PGY393208 OXC393208 ONG393208 ODK393208 NTO393208 NJS393208 MZW393208 MQA393208 MGE393208 LWI393208 LMM393208 LCQ393208 KSU393208 KIY393208 JZC393208 JPG393208 JFK393208 IVO393208 ILS393208 IBW393208 HSA393208 HIE393208 GYI393208 GOM393208 GEQ393208 FUU393208 FKY393208 FBC393208 ERG393208 EHK393208 DXO393208 DNS393208 DDW393208 CUA393208 CKE393208 CAI393208 BQM393208 BGQ393208 AWU393208 AMY393208 ADC393208 TG393208 JK393208 O393208 WVW327672 WMA327672 WCE327672 VSI327672 VIM327672 UYQ327672 UOU327672 UEY327672 TVC327672 TLG327672 TBK327672 SRO327672 SHS327672 RXW327672 ROA327672 REE327672 QUI327672 QKM327672 QAQ327672 PQU327672 PGY327672 OXC327672 ONG327672 ODK327672 NTO327672 NJS327672 MZW327672 MQA327672 MGE327672 LWI327672 LMM327672 LCQ327672 KSU327672 KIY327672 JZC327672 JPG327672 JFK327672 IVO327672 ILS327672 IBW327672 HSA327672 HIE327672 GYI327672 GOM327672 GEQ327672 FUU327672 FKY327672 FBC327672 ERG327672 EHK327672 DXO327672 DNS327672 DDW327672 CUA327672 CKE327672 CAI327672 BQM327672 BGQ327672 AWU327672 AMY327672 ADC327672 TG327672 JK327672 O327672 WVW262136 WMA262136 WCE262136 VSI262136 VIM262136 UYQ262136 UOU262136 UEY262136 TVC262136 TLG262136 TBK262136 SRO262136 SHS262136 RXW262136 ROA262136 REE262136 QUI262136 QKM262136 QAQ262136 PQU262136 PGY262136 OXC262136 ONG262136 ODK262136 NTO262136 NJS262136 MZW262136 MQA262136 MGE262136 LWI262136 LMM262136 LCQ262136 KSU262136 KIY262136 JZC262136 JPG262136 JFK262136 IVO262136 ILS262136 IBW262136 HSA262136 HIE262136 GYI262136 GOM262136 GEQ262136 FUU262136 FKY262136 FBC262136 ERG262136 EHK262136 DXO262136 DNS262136 DDW262136 CUA262136 CKE262136 CAI262136 BQM262136 BGQ262136 AWU262136 AMY262136 ADC262136 TG262136 JK262136 O262136 WVW196600 WMA196600 WCE196600 VSI196600 VIM196600 UYQ196600 UOU196600 UEY196600 TVC196600 TLG196600 TBK196600 SRO196600 SHS196600 RXW196600 ROA196600 REE196600 QUI196600 QKM196600 QAQ196600 PQU196600 PGY196600 OXC196600 ONG196600 ODK196600 NTO196600 NJS196600 MZW196600 MQA196600 MGE196600 LWI196600 LMM196600 LCQ196600 KSU196600 KIY196600 JZC196600 JPG196600 JFK196600 IVO196600 ILS196600 IBW196600 HSA196600 HIE196600 GYI196600 GOM196600 GEQ196600 FUU196600 FKY196600 FBC196600 ERG196600 EHK196600 DXO196600 DNS196600 DDW196600 CUA196600 CKE196600 CAI196600 BQM196600 BGQ196600 AWU196600 AMY196600 ADC196600 TG196600 JK196600 O196600 WVW131064 WMA131064 WCE131064 VSI131064 VIM131064 UYQ131064 UOU131064 UEY131064 TVC131064 TLG131064 TBK131064 SRO131064 SHS131064 RXW131064 ROA131064 REE131064 QUI131064 QKM131064 QAQ131064 PQU131064 PGY131064 OXC131064 ONG131064 ODK131064 NTO131064 NJS131064 MZW131064 MQA131064 MGE131064 LWI131064 LMM131064 LCQ131064 KSU131064 KIY131064 JZC131064 JPG131064 JFK131064 IVO131064 ILS131064 IBW131064 HSA131064 HIE131064 GYI131064 GOM131064 GEQ131064 FUU131064 FKY131064 FBC131064 ERG131064 EHK131064 DXO131064 DNS131064 DDW131064 CUA131064 CKE131064 CAI131064 BQM131064 BGQ131064 AWU131064 AMY131064 ADC131064 TG131064 JK131064 O131064 WVW65528 WMA65528 WCE65528 VSI65528 VIM65528 UYQ65528 UOU65528 UEY65528 TVC65528 TLG65528 TBK65528 SRO65528 SHS65528 RXW65528 ROA65528 REE65528 QUI65528 QKM65528 QAQ65528 PQU65528 PGY65528 OXC65528 ONG65528 ODK65528 NTO65528 NJS65528 MZW65528 MQA65528 MGE65528 LWI65528 LMM65528 LCQ65528 KSU65528 KIY65528 JZC65528 JPG65528 JFK65528 IVO65528 ILS65528 IBW65528 HSA65528 HIE65528 GYI65528 GOM65528 GEQ65528 FUU65528 FKY65528 FBC65528 ERG65528 EHK65528 DXO65528 DNS65528 DDW65528 CUA65528 CKE65528 CAI65528 BQM65528 BGQ65528 AWU65528 AMY65528 ADC65528 TG65528 JK65528 O65528 WVU983035 WLY983035 WCC983035 VSG983035 VIK983035 UYO983035 UOS983035 UEW983035 TVA983035 TLE983035 TBI983035 SRM983035 SHQ983035 RXU983035 RNY983035 REC983035 QUG983035 QKK983035 QAO983035 PQS983035 PGW983035 OXA983035 ONE983035 ODI983035 NTM983035 NJQ983035 MZU983035 MPY983035 MGC983035 LWG983035 LMK983035 LCO983035 KSS983035 KIW983035 JZA983035 JPE983035 JFI983035 IVM983035 ILQ983035 IBU983035 HRY983035 HIC983035 GYG983035 GOK983035 GEO983035 FUS983035 FKW983035 FBA983035 ERE983035 EHI983035 DXM983035 DNQ983035 DDU983035 CTY983035 CKC983035 CAG983035 BQK983035 BGO983035 AWS983035 AMW983035 ADA983035 TE983035 JI983035 M983035 WVU917499 WLY917499 WCC917499 VSG917499 VIK917499 UYO917499 UOS917499 UEW917499 TVA917499 TLE917499 TBI917499 SRM917499 SHQ917499 RXU917499 RNY917499 REC917499 QUG917499 QKK917499 QAO917499 PQS917499 PGW917499 OXA917499 ONE917499 ODI917499 NTM917499 NJQ917499 MZU917499 MPY917499 MGC917499 LWG917499 LMK917499 LCO917499 KSS917499 KIW917499 JZA917499 JPE917499 JFI917499 IVM917499 ILQ917499 IBU917499 HRY917499 HIC917499 GYG917499 GOK917499 GEO917499 FUS917499 FKW917499 FBA917499 ERE917499 EHI917499 DXM917499 DNQ917499 DDU917499 CTY917499 CKC917499 CAG917499 BQK917499 BGO917499 AWS917499 AMW917499 ADA917499 TE917499 JI917499 M917499 WVU851963 WLY851963 WCC851963 VSG851963 VIK851963 UYO851963 UOS851963 UEW851963 TVA851963 TLE851963 TBI851963 SRM851963 SHQ851963 RXU851963 RNY851963 REC851963 QUG851963 QKK851963 QAO851963 PQS851963 PGW851963 OXA851963 ONE851963 ODI851963 NTM851963 NJQ851963 MZU851963 MPY851963 MGC851963 LWG851963 LMK851963 LCO851963 KSS851963 KIW851963 JZA851963 JPE851963 JFI851963 IVM851963 ILQ851963 IBU851963 HRY851963 HIC851963 GYG851963 GOK851963 GEO851963 FUS851963 FKW851963 FBA851963 ERE851963 EHI851963 DXM851963 DNQ851963 DDU851963 CTY851963 CKC851963 CAG851963 BQK851963 BGO851963 AWS851963 AMW851963 ADA851963 TE851963 JI851963 M851963 WVU786427 WLY786427 WCC786427 VSG786427 VIK786427 UYO786427 UOS786427 UEW786427 TVA786427 TLE786427 TBI786427 SRM786427 SHQ786427 RXU786427 RNY786427 REC786427 QUG786427 QKK786427 QAO786427 PQS786427 PGW786427 OXA786427 ONE786427 ODI786427 NTM786427 NJQ786427 MZU786427 MPY786427 MGC786427 LWG786427 LMK786427 LCO786427 KSS786427 KIW786427 JZA786427 JPE786427 JFI786427 IVM786427 ILQ786427 IBU786427 HRY786427 HIC786427 GYG786427 GOK786427 GEO786427 FUS786427 FKW786427 FBA786427 ERE786427 EHI786427 DXM786427 DNQ786427 DDU786427 CTY786427 CKC786427 CAG786427 BQK786427 BGO786427 AWS786427 AMW786427 ADA786427 TE786427 JI786427 M786427 WVU720891 WLY720891 WCC720891 VSG720891 VIK720891 UYO720891 UOS720891 UEW720891 TVA720891 TLE720891 TBI720891 SRM720891 SHQ720891 RXU720891 RNY720891 REC720891 QUG720891 QKK720891 QAO720891 PQS720891 PGW720891 OXA720891 ONE720891 ODI720891 NTM720891 NJQ720891 MZU720891 MPY720891 MGC720891 LWG720891 LMK720891 LCO720891 KSS720891 KIW720891 JZA720891 JPE720891 JFI720891 IVM720891 ILQ720891 IBU720891 HRY720891 HIC720891 GYG720891 GOK720891 GEO720891 FUS720891 FKW720891 FBA720891 ERE720891 EHI720891 DXM720891 DNQ720891 DDU720891 CTY720891 CKC720891 CAG720891 BQK720891 BGO720891 AWS720891 AMW720891 ADA720891 TE720891 JI720891 M720891 WVU655355 WLY655355 WCC655355 VSG655355 VIK655355 UYO655355 UOS655355 UEW655355 TVA655355 TLE655355 TBI655355 SRM655355 SHQ655355 RXU655355 RNY655355 REC655355 QUG655355 QKK655355 QAO655355 PQS655355 PGW655355 OXA655355 ONE655355 ODI655355 NTM655355 NJQ655355 MZU655355 MPY655355 MGC655355 LWG655355 LMK655355 LCO655355 KSS655355 KIW655355 JZA655355 JPE655355 JFI655355 IVM655355 ILQ655355 IBU655355 HRY655355 HIC655355 GYG655355 GOK655355 GEO655355 FUS655355 FKW655355 FBA655355 ERE655355 EHI655355 DXM655355 DNQ655355 DDU655355 CTY655355 CKC655355 CAG655355 BQK655355 BGO655355 AWS655355 AMW655355 ADA655355 TE655355 JI655355 M655355 WVU589819 WLY589819 WCC589819 VSG589819 VIK589819 UYO589819 UOS589819 UEW589819 TVA589819 TLE589819 TBI589819 SRM589819 SHQ589819 RXU589819 RNY589819 REC589819 QUG589819 QKK589819 QAO589819 PQS589819 PGW589819 OXA589819 ONE589819 ODI589819 NTM589819 NJQ589819 MZU589819 MPY589819 MGC589819 LWG589819 LMK589819 LCO589819 KSS589819 KIW589819 JZA589819 JPE589819 JFI589819 IVM589819 ILQ589819 IBU589819 HRY589819 HIC589819 GYG589819 GOK589819 GEO589819 FUS589819 FKW589819 FBA589819 ERE589819 EHI589819 DXM589819 DNQ589819 DDU589819 CTY589819 CKC589819 CAG589819 BQK589819 BGO589819 AWS589819 AMW589819 ADA589819 TE589819 JI589819 M589819 WVU524283 WLY524283 WCC524283 VSG524283 VIK524283 UYO524283 UOS524283 UEW524283 TVA524283 TLE524283 TBI524283 SRM524283 SHQ524283 RXU524283 RNY524283 REC524283 QUG524283 QKK524283 QAO524283 PQS524283 PGW524283 OXA524283 ONE524283 ODI524283 NTM524283 NJQ524283 MZU524283 MPY524283 MGC524283 LWG524283 LMK524283 LCO524283 KSS524283 KIW524283 JZA524283 JPE524283 JFI524283 IVM524283 ILQ524283 IBU524283 HRY524283 HIC524283 GYG524283 GOK524283 GEO524283 FUS524283 FKW524283 FBA524283 ERE524283 EHI524283 DXM524283 DNQ524283 DDU524283 CTY524283 CKC524283 CAG524283 BQK524283 BGO524283 AWS524283 AMW524283 ADA524283 TE524283 JI524283 M524283 WVU458747 WLY458747 WCC458747 VSG458747 VIK458747 UYO458747 UOS458747 UEW458747 TVA458747 TLE458747 TBI458747 SRM458747 SHQ458747 RXU458747 RNY458747 REC458747 QUG458747 QKK458747 QAO458747 PQS458747 PGW458747 OXA458747 ONE458747 ODI458747 NTM458747 NJQ458747 MZU458747 MPY458747 MGC458747 LWG458747 LMK458747 LCO458747 KSS458747 KIW458747 JZA458747 JPE458747 JFI458747 IVM458747 ILQ458747 IBU458747 HRY458747 HIC458747 GYG458747 GOK458747 GEO458747 FUS458747 FKW458747 FBA458747 ERE458747 EHI458747 DXM458747 DNQ458747 DDU458747 CTY458747 CKC458747 CAG458747 BQK458747 BGO458747 AWS458747 AMW458747 ADA458747 TE458747 JI458747 M458747 WVU393211 WLY393211 WCC393211 VSG393211 VIK393211 UYO393211 UOS393211 UEW393211 TVA393211 TLE393211 TBI393211 SRM393211 SHQ393211 RXU393211 RNY393211 REC393211 QUG393211 QKK393211 QAO393211 PQS393211 PGW393211 OXA393211 ONE393211 ODI393211 NTM393211 NJQ393211 MZU393211 MPY393211 MGC393211 LWG393211 LMK393211 LCO393211 KSS393211 KIW393211 JZA393211 JPE393211 JFI393211 IVM393211 ILQ393211 IBU393211 HRY393211 HIC393211 GYG393211 GOK393211 GEO393211 FUS393211 FKW393211 FBA393211 ERE393211 EHI393211 DXM393211 DNQ393211 DDU393211 CTY393211 CKC393211 CAG393211 BQK393211 BGO393211 AWS393211 AMW393211 ADA393211 TE393211 JI393211 M393211 WVU327675 WLY327675 WCC327675 VSG327675 VIK327675 UYO327675 UOS327675 UEW327675 TVA327675 TLE327675 TBI327675 SRM327675 SHQ327675 RXU327675 RNY327675 REC327675 QUG327675 QKK327675 QAO327675 PQS327675 PGW327675 OXA327675 ONE327675 ODI327675 NTM327675 NJQ327675 MZU327675 MPY327675 MGC327675 LWG327675 LMK327675 LCO327675 KSS327675 KIW327675 JZA327675 JPE327675 JFI327675 IVM327675 ILQ327675 IBU327675 HRY327675 HIC327675 GYG327675 GOK327675 GEO327675 FUS327675 FKW327675 FBA327675 ERE327675 EHI327675 DXM327675 DNQ327675 DDU327675 CTY327675 CKC327675 CAG327675 BQK327675 BGO327675 AWS327675 AMW327675 ADA327675 TE327675 JI327675 M327675 WVU262139 WLY262139 WCC262139 VSG262139 VIK262139 UYO262139 UOS262139 UEW262139 TVA262139 TLE262139 TBI262139 SRM262139 SHQ262139 RXU262139 RNY262139 REC262139 QUG262139 QKK262139 QAO262139 PQS262139 PGW262139 OXA262139 ONE262139 ODI262139 NTM262139 NJQ262139 MZU262139 MPY262139 MGC262139 LWG262139 LMK262139 LCO262139 KSS262139 KIW262139 JZA262139 JPE262139 JFI262139 IVM262139 ILQ262139 IBU262139 HRY262139 HIC262139 GYG262139 GOK262139 GEO262139 FUS262139 FKW262139 FBA262139 ERE262139 EHI262139 DXM262139 DNQ262139 DDU262139 CTY262139 CKC262139 CAG262139 BQK262139 BGO262139 AWS262139 AMW262139 ADA262139 TE262139 JI262139 M262139 WVU196603 WLY196603 WCC196603 VSG196603 VIK196603 UYO196603 UOS196603 UEW196603 TVA196603 TLE196603 TBI196603 SRM196603 SHQ196603 RXU196603 RNY196603 REC196603 QUG196603 QKK196603 QAO196603 PQS196603 PGW196603 OXA196603 ONE196603 ODI196603 NTM196603 NJQ196603 MZU196603 MPY196603 MGC196603 LWG196603 LMK196603 LCO196603 KSS196603 KIW196603 JZA196603 JPE196603 JFI196603 IVM196603 ILQ196603 IBU196603 HRY196603 HIC196603 GYG196603 GOK196603 GEO196603 FUS196603 FKW196603 FBA196603 ERE196603 EHI196603 DXM196603 DNQ196603 DDU196603 CTY196603 CKC196603 CAG196603 BQK196603 BGO196603 AWS196603 AMW196603 ADA196603 TE196603 JI196603 M196603 WVU131067 WLY131067 WCC131067 VSG131067 VIK131067 UYO131067 UOS131067 UEW131067 TVA131067 TLE131067 TBI131067 SRM131067 SHQ131067 RXU131067 RNY131067 REC131067 QUG131067 QKK131067 QAO131067 PQS131067 PGW131067 OXA131067 ONE131067 ODI131067 NTM131067 NJQ131067 MZU131067 MPY131067 MGC131067 LWG131067 LMK131067 LCO131067 KSS131067 KIW131067 JZA131067 JPE131067 JFI131067 IVM131067 ILQ131067 IBU131067 HRY131067 HIC131067 GYG131067 GOK131067 GEO131067 FUS131067 FKW131067 FBA131067 ERE131067 EHI131067 DXM131067 DNQ131067 DDU131067 CTY131067 CKC131067 CAG131067 BQK131067 BGO131067 AWS131067 AMW131067 ADA131067 TE131067 JI131067 M131067 WVU65531 WLY65531 WCC65531 VSG65531 VIK65531 UYO65531 UOS65531 UEW65531 TVA65531 TLE65531 TBI65531 SRM65531 SHQ65531 RXU65531 RNY65531 REC65531 QUG65531 QKK65531 QAO65531 PQS65531 PGW65531 OXA65531 ONE65531 ODI65531 NTM65531 NJQ65531 MZU65531 MPY65531 MGC65531 LWG65531 LMK65531 LCO65531 KSS65531 KIW65531 JZA65531 JPE65531 JFI65531 IVM65531 ILQ65531 IBU65531 HRY65531 HIC65531 GYG65531 GOK65531 GEO65531 FUS65531 FKW65531 FBA65531 ERE65531 EHI65531 DXM65531 DNQ65531 DDU65531 CTY65531 CKC65531 CAG65531 BQK65531 BGO65531 AWS65531 AMW65531 ADA65531 TE65531 JI65531 M65531 WVR983036:WVS983036 WLV983036:WLW983036 WBZ983036:WCA983036 VSD983036:VSE983036 VIH983036:VII983036 UYL983036:UYM983036 UOP983036:UOQ983036 UET983036:UEU983036 TUX983036:TUY983036 TLB983036:TLC983036 TBF983036:TBG983036 SRJ983036:SRK983036 SHN983036:SHO983036 RXR983036:RXS983036 RNV983036:RNW983036 RDZ983036:REA983036 QUD983036:QUE983036 QKH983036:QKI983036 QAL983036:QAM983036 PQP983036:PQQ983036 PGT983036:PGU983036 OWX983036:OWY983036 ONB983036:ONC983036 ODF983036:ODG983036 NTJ983036:NTK983036 NJN983036:NJO983036 MZR983036:MZS983036 MPV983036:MPW983036 MFZ983036:MGA983036 LWD983036:LWE983036 LMH983036:LMI983036 LCL983036:LCM983036 KSP983036:KSQ983036 KIT983036:KIU983036 JYX983036:JYY983036 JPB983036:JPC983036 JFF983036:JFG983036 IVJ983036:IVK983036 ILN983036:ILO983036 IBR983036:IBS983036 HRV983036:HRW983036 HHZ983036:HIA983036 GYD983036:GYE983036 GOH983036:GOI983036 GEL983036:GEM983036 FUP983036:FUQ983036 FKT983036:FKU983036 FAX983036:FAY983036 ERB983036:ERC983036 EHF983036:EHG983036 DXJ983036:DXK983036 DNN983036:DNO983036 DDR983036:DDS983036 CTV983036:CTW983036 CJZ983036:CKA983036 CAD983036:CAE983036 BQH983036:BQI983036 BGL983036:BGM983036 AWP983036:AWQ983036 AMT983036:AMU983036 ACX983036:ACY983036 TB983036:TC983036 JF983036:JG983036 J983036:K983036 WVR917500:WVS917500 WLV917500:WLW917500 WBZ917500:WCA917500 VSD917500:VSE917500 VIH917500:VII917500 UYL917500:UYM917500 UOP917500:UOQ917500 UET917500:UEU917500 TUX917500:TUY917500 TLB917500:TLC917500 TBF917500:TBG917500 SRJ917500:SRK917500 SHN917500:SHO917500 RXR917500:RXS917500 RNV917500:RNW917500 RDZ917500:REA917500 QUD917500:QUE917500 QKH917500:QKI917500 QAL917500:QAM917500 PQP917500:PQQ917500 PGT917500:PGU917500 OWX917500:OWY917500 ONB917500:ONC917500 ODF917500:ODG917500 NTJ917500:NTK917500 NJN917500:NJO917500 MZR917500:MZS917500 MPV917500:MPW917500 MFZ917500:MGA917500 LWD917500:LWE917500 LMH917500:LMI917500 LCL917500:LCM917500 KSP917500:KSQ917500 KIT917500:KIU917500 JYX917500:JYY917500 JPB917500:JPC917500 JFF917500:JFG917500 IVJ917500:IVK917500 ILN917500:ILO917500 IBR917500:IBS917500 HRV917500:HRW917500 HHZ917500:HIA917500 GYD917500:GYE917500 GOH917500:GOI917500 GEL917500:GEM917500 FUP917500:FUQ917500 FKT917500:FKU917500 FAX917500:FAY917500 ERB917500:ERC917500 EHF917500:EHG917500 DXJ917500:DXK917500 DNN917500:DNO917500 DDR917500:DDS917500 CTV917500:CTW917500 CJZ917500:CKA917500 CAD917500:CAE917500 BQH917500:BQI917500 BGL917500:BGM917500 AWP917500:AWQ917500 AMT917500:AMU917500 ACX917500:ACY917500 TB917500:TC917500 JF917500:JG917500 J917500:K917500 WVR851964:WVS851964 WLV851964:WLW851964 WBZ851964:WCA851964 VSD851964:VSE851964 VIH851964:VII851964 UYL851964:UYM851964 UOP851964:UOQ851964 UET851964:UEU851964 TUX851964:TUY851964 TLB851964:TLC851964 TBF851964:TBG851964 SRJ851964:SRK851964 SHN851964:SHO851964 RXR851964:RXS851964 RNV851964:RNW851964 RDZ851964:REA851964 QUD851964:QUE851964 QKH851964:QKI851964 QAL851964:QAM851964 PQP851964:PQQ851964 PGT851964:PGU851964 OWX851964:OWY851964 ONB851964:ONC851964 ODF851964:ODG851964 NTJ851964:NTK851964 NJN851964:NJO851964 MZR851964:MZS851964 MPV851964:MPW851964 MFZ851964:MGA851964 LWD851964:LWE851964 LMH851964:LMI851964 LCL851964:LCM851964 KSP851964:KSQ851964 KIT851964:KIU851964 JYX851964:JYY851964 JPB851964:JPC851964 JFF851964:JFG851964 IVJ851964:IVK851964 ILN851964:ILO851964 IBR851964:IBS851964 HRV851964:HRW851964 HHZ851964:HIA851964 GYD851964:GYE851964 GOH851964:GOI851964 GEL851964:GEM851964 FUP851964:FUQ851964 FKT851964:FKU851964 FAX851964:FAY851964 ERB851964:ERC851964 EHF851964:EHG851964 DXJ851964:DXK851964 DNN851964:DNO851964 DDR851964:DDS851964 CTV851964:CTW851964 CJZ851964:CKA851964 CAD851964:CAE851964 BQH851964:BQI851964 BGL851964:BGM851964 AWP851964:AWQ851964 AMT851964:AMU851964 ACX851964:ACY851964 TB851964:TC851964 JF851964:JG851964 J851964:K851964 WVR786428:WVS786428 WLV786428:WLW786428 WBZ786428:WCA786428 VSD786428:VSE786428 VIH786428:VII786428 UYL786428:UYM786428 UOP786428:UOQ786428 UET786428:UEU786428 TUX786428:TUY786428 TLB786428:TLC786428 TBF786428:TBG786428 SRJ786428:SRK786428 SHN786428:SHO786428 RXR786428:RXS786428 RNV786428:RNW786428 RDZ786428:REA786428 QUD786428:QUE786428 QKH786428:QKI786428 QAL786428:QAM786428 PQP786428:PQQ786428 PGT786428:PGU786428 OWX786428:OWY786428 ONB786428:ONC786428 ODF786428:ODG786428 NTJ786428:NTK786428 NJN786428:NJO786428 MZR786428:MZS786428 MPV786428:MPW786428 MFZ786428:MGA786428 LWD786428:LWE786428 LMH786428:LMI786428 LCL786428:LCM786428 KSP786428:KSQ786428 KIT786428:KIU786428 JYX786428:JYY786428 JPB786428:JPC786428 JFF786428:JFG786428 IVJ786428:IVK786428 ILN786428:ILO786428 IBR786428:IBS786428 HRV786428:HRW786428 HHZ786428:HIA786428 GYD786428:GYE786428 GOH786428:GOI786428 GEL786428:GEM786428 FUP786428:FUQ786428 FKT786428:FKU786428 FAX786428:FAY786428 ERB786428:ERC786428 EHF786428:EHG786428 DXJ786428:DXK786428 DNN786428:DNO786428 DDR786428:DDS786428 CTV786428:CTW786428 CJZ786428:CKA786428 CAD786428:CAE786428 BQH786428:BQI786428 BGL786428:BGM786428 AWP786428:AWQ786428 AMT786428:AMU786428 ACX786428:ACY786428 TB786428:TC786428 JF786428:JG786428 J786428:K786428 WVR720892:WVS720892 WLV720892:WLW720892 WBZ720892:WCA720892 VSD720892:VSE720892 VIH720892:VII720892 UYL720892:UYM720892 UOP720892:UOQ720892 UET720892:UEU720892 TUX720892:TUY720892 TLB720892:TLC720892 TBF720892:TBG720892 SRJ720892:SRK720892 SHN720892:SHO720892 RXR720892:RXS720892 RNV720892:RNW720892 RDZ720892:REA720892 QUD720892:QUE720892 QKH720892:QKI720892 QAL720892:QAM720892 PQP720892:PQQ720892 PGT720892:PGU720892 OWX720892:OWY720892 ONB720892:ONC720892 ODF720892:ODG720892 NTJ720892:NTK720892 NJN720892:NJO720892 MZR720892:MZS720892 MPV720892:MPW720892 MFZ720892:MGA720892 LWD720892:LWE720892 LMH720892:LMI720892 LCL720892:LCM720892 KSP720892:KSQ720892 KIT720892:KIU720892 JYX720892:JYY720892 JPB720892:JPC720892 JFF720892:JFG720892 IVJ720892:IVK720892 ILN720892:ILO720892 IBR720892:IBS720892 HRV720892:HRW720892 HHZ720892:HIA720892 GYD720892:GYE720892 GOH720892:GOI720892 GEL720892:GEM720892 FUP720892:FUQ720892 FKT720892:FKU720892 FAX720892:FAY720892 ERB720892:ERC720892 EHF720892:EHG720892 DXJ720892:DXK720892 DNN720892:DNO720892 DDR720892:DDS720892 CTV720892:CTW720892 CJZ720892:CKA720892 CAD720892:CAE720892 BQH720892:BQI720892 BGL720892:BGM720892 AWP720892:AWQ720892 AMT720892:AMU720892 ACX720892:ACY720892 TB720892:TC720892 JF720892:JG720892 J720892:K720892 WVR655356:WVS655356 WLV655356:WLW655356 WBZ655356:WCA655356 VSD655356:VSE655356 VIH655356:VII655356 UYL655356:UYM655356 UOP655356:UOQ655356 UET655356:UEU655356 TUX655356:TUY655356 TLB655356:TLC655356 TBF655356:TBG655356 SRJ655356:SRK655356 SHN655356:SHO655356 RXR655356:RXS655356 RNV655356:RNW655356 RDZ655356:REA655356 QUD655356:QUE655356 QKH655356:QKI655356 QAL655356:QAM655356 PQP655356:PQQ655356 PGT655356:PGU655356 OWX655356:OWY655356 ONB655356:ONC655356 ODF655356:ODG655356 NTJ655356:NTK655356 NJN655356:NJO655356 MZR655356:MZS655356 MPV655356:MPW655356 MFZ655356:MGA655356 LWD655356:LWE655356 LMH655356:LMI655356 LCL655356:LCM655356 KSP655356:KSQ655356 KIT655356:KIU655356 JYX655356:JYY655356 JPB655356:JPC655356 JFF655356:JFG655356 IVJ655356:IVK655356 ILN655356:ILO655356 IBR655356:IBS655356 HRV655356:HRW655356 HHZ655356:HIA655356 GYD655356:GYE655356 GOH655356:GOI655356 GEL655356:GEM655356 FUP655356:FUQ655356 FKT655356:FKU655356 FAX655356:FAY655356 ERB655356:ERC655356 EHF655356:EHG655356 DXJ655356:DXK655356 DNN655356:DNO655356 DDR655356:DDS655356 CTV655356:CTW655356 CJZ655356:CKA655356 CAD655356:CAE655356 BQH655356:BQI655356 BGL655356:BGM655356 AWP655356:AWQ655356 AMT655356:AMU655356 ACX655356:ACY655356 TB655356:TC655356 JF655356:JG655356 J655356:K655356 WVR589820:WVS589820 WLV589820:WLW589820 WBZ589820:WCA589820 VSD589820:VSE589820 VIH589820:VII589820 UYL589820:UYM589820 UOP589820:UOQ589820 UET589820:UEU589820 TUX589820:TUY589820 TLB589820:TLC589820 TBF589820:TBG589820 SRJ589820:SRK589820 SHN589820:SHO589820 RXR589820:RXS589820 RNV589820:RNW589820 RDZ589820:REA589820 QUD589820:QUE589820 QKH589820:QKI589820 QAL589820:QAM589820 PQP589820:PQQ589820 PGT589820:PGU589820 OWX589820:OWY589820 ONB589820:ONC589820 ODF589820:ODG589820 NTJ589820:NTK589820 NJN589820:NJO589820 MZR589820:MZS589820 MPV589820:MPW589820 MFZ589820:MGA589820 LWD589820:LWE589820 LMH589820:LMI589820 LCL589820:LCM589820 KSP589820:KSQ589820 KIT589820:KIU589820 JYX589820:JYY589820 JPB589820:JPC589820 JFF589820:JFG589820 IVJ589820:IVK589820 ILN589820:ILO589820 IBR589820:IBS589820 HRV589820:HRW589820 HHZ589820:HIA589820 GYD589820:GYE589820 GOH589820:GOI589820 GEL589820:GEM589820 FUP589820:FUQ589820 FKT589820:FKU589820 FAX589820:FAY589820 ERB589820:ERC589820 EHF589820:EHG589820 DXJ589820:DXK589820 DNN589820:DNO589820 DDR589820:DDS589820 CTV589820:CTW589820 CJZ589820:CKA589820 CAD589820:CAE589820 BQH589820:BQI589820 BGL589820:BGM589820 AWP589820:AWQ589820 AMT589820:AMU589820 ACX589820:ACY589820 TB589820:TC589820 JF589820:JG589820 J589820:K589820 WVR524284:WVS524284 WLV524284:WLW524284 WBZ524284:WCA524284 VSD524284:VSE524284 VIH524284:VII524284 UYL524284:UYM524284 UOP524284:UOQ524284 UET524284:UEU524284 TUX524284:TUY524284 TLB524284:TLC524284 TBF524284:TBG524284 SRJ524284:SRK524284 SHN524284:SHO524284 RXR524284:RXS524284 RNV524284:RNW524284 RDZ524284:REA524284 QUD524284:QUE524284 QKH524284:QKI524284 QAL524284:QAM524284 PQP524284:PQQ524284 PGT524284:PGU524284 OWX524284:OWY524284 ONB524284:ONC524284 ODF524284:ODG524284 NTJ524284:NTK524284 NJN524284:NJO524284 MZR524284:MZS524284 MPV524284:MPW524284 MFZ524284:MGA524284 LWD524284:LWE524284 LMH524284:LMI524284 LCL524284:LCM524284 KSP524284:KSQ524284 KIT524284:KIU524284 JYX524284:JYY524284 JPB524284:JPC524284 JFF524284:JFG524284 IVJ524284:IVK524284 ILN524284:ILO524284 IBR524284:IBS524284 HRV524284:HRW524284 HHZ524284:HIA524284 GYD524284:GYE524284 GOH524284:GOI524284 GEL524284:GEM524284 FUP524284:FUQ524284 FKT524284:FKU524284 FAX524284:FAY524284 ERB524284:ERC524284 EHF524284:EHG524284 DXJ524284:DXK524284 DNN524284:DNO524284 DDR524284:DDS524284 CTV524284:CTW524284 CJZ524284:CKA524284 CAD524284:CAE524284 BQH524284:BQI524284 BGL524284:BGM524284 AWP524284:AWQ524284 AMT524284:AMU524284 ACX524284:ACY524284 TB524284:TC524284 JF524284:JG524284 J524284:K524284 WVR458748:WVS458748 WLV458748:WLW458748 WBZ458748:WCA458748 VSD458748:VSE458748 VIH458748:VII458748 UYL458748:UYM458748 UOP458748:UOQ458748 UET458748:UEU458748 TUX458748:TUY458748 TLB458748:TLC458748 TBF458748:TBG458748 SRJ458748:SRK458748 SHN458748:SHO458748 RXR458748:RXS458748 RNV458748:RNW458748 RDZ458748:REA458748 QUD458748:QUE458748 QKH458748:QKI458748 QAL458748:QAM458748 PQP458748:PQQ458748 PGT458748:PGU458748 OWX458748:OWY458748 ONB458748:ONC458748 ODF458748:ODG458748 NTJ458748:NTK458748 NJN458748:NJO458748 MZR458748:MZS458748 MPV458748:MPW458748 MFZ458748:MGA458748 LWD458748:LWE458748 LMH458748:LMI458748 LCL458748:LCM458748 KSP458748:KSQ458748 KIT458748:KIU458748 JYX458748:JYY458748 JPB458748:JPC458748 JFF458748:JFG458748 IVJ458748:IVK458748 ILN458748:ILO458748 IBR458748:IBS458748 HRV458748:HRW458748 HHZ458748:HIA458748 GYD458748:GYE458748 GOH458748:GOI458748 GEL458748:GEM458748 FUP458748:FUQ458748 FKT458748:FKU458748 FAX458748:FAY458748 ERB458748:ERC458748 EHF458748:EHG458748 DXJ458748:DXK458748 DNN458748:DNO458748 DDR458748:DDS458748 CTV458748:CTW458748 CJZ458748:CKA458748 CAD458748:CAE458748 BQH458748:BQI458748 BGL458748:BGM458748 AWP458748:AWQ458748 AMT458748:AMU458748 ACX458748:ACY458748 TB458748:TC458748 JF458748:JG458748 J458748:K458748 WVR393212:WVS393212 WLV393212:WLW393212 WBZ393212:WCA393212 VSD393212:VSE393212 VIH393212:VII393212 UYL393212:UYM393212 UOP393212:UOQ393212 UET393212:UEU393212 TUX393212:TUY393212 TLB393212:TLC393212 TBF393212:TBG393212 SRJ393212:SRK393212 SHN393212:SHO393212 RXR393212:RXS393212 RNV393212:RNW393212 RDZ393212:REA393212 QUD393212:QUE393212 QKH393212:QKI393212 QAL393212:QAM393212 PQP393212:PQQ393212 PGT393212:PGU393212 OWX393212:OWY393212 ONB393212:ONC393212 ODF393212:ODG393212 NTJ393212:NTK393212 NJN393212:NJO393212 MZR393212:MZS393212 MPV393212:MPW393212 MFZ393212:MGA393212 LWD393212:LWE393212 LMH393212:LMI393212 LCL393212:LCM393212 KSP393212:KSQ393212 KIT393212:KIU393212 JYX393212:JYY393212 JPB393212:JPC393212 JFF393212:JFG393212 IVJ393212:IVK393212 ILN393212:ILO393212 IBR393212:IBS393212 HRV393212:HRW393212 HHZ393212:HIA393212 GYD393212:GYE393212 GOH393212:GOI393212 GEL393212:GEM393212 FUP393212:FUQ393212 FKT393212:FKU393212 FAX393212:FAY393212 ERB393212:ERC393212 EHF393212:EHG393212 DXJ393212:DXK393212 DNN393212:DNO393212 DDR393212:DDS393212 CTV393212:CTW393212 CJZ393212:CKA393212 CAD393212:CAE393212 BQH393212:BQI393212 BGL393212:BGM393212 AWP393212:AWQ393212 AMT393212:AMU393212 ACX393212:ACY393212 TB393212:TC393212 JF393212:JG393212 J393212:K393212 WVR327676:WVS327676 WLV327676:WLW327676 WBZ327676:WCA327676 VSD327676:VSE327676 VIH327676:VII327676 UYL327676:UYM327676 UOP327676:UOQ327676 UET327676:UEU327676 TUX327676:TUY327676 TLB327676:TLC327676 TBF327676:TBG327676 SRJ327676:SRK327676 SHN327676:SHO327676 RXR327676:RXS327676 RNV327676:RNW327676 RDZ327676:REA327676 QUD327676:QUE327676 QKH327676:QKI327676 QAL327676:QAM327676 PQP327676:PQQ327676 PGT327676:PGU327676 OWX327676:OWY327676 ONB327676:ONC327676 ODF327676:ODG327676 NTJ327676:NTK327676 NJN327676:NJO327676 MZR327676:MZS327676 MPV327676:MPW327676 MFZ327676:MGA327676 LWD327676:LWE327676 LMH327676:LMI327676 LCL327676:LCM327676 KSP327676:KSQ327676 KIT327676:KIU327676 JYX327676:JYY327676 JPB327676:JPC327676 JFF327676:JFG327676 IVJ327676:IVK327676 ILN327676:ILO327676 IBR327676:IBS327676 HRV327676:HRW327676 HHZ327676:HIA327676 GYD327676:GYE327676 GOH327676:GOI327676 GEL327676:GEM327676 FUP327676:FUQ327676 FKT327676:FKU327676 FAX327676:FAY327676 ERB327676:ERC327676 EHF327676:EHG327676 DXJ327676:DXK327676 DNN327676:DNO327676 DDR327676:DDS327676 CTV327676:CTW327676 CJZ327676:CKA327676 CAD327676:CAE327676 BQH327676:BQI327676 BGL327676:BGM327676 AWP327676:AWQ327676 AMT327676:AMU327676 ACX327676:ACY327676 TB327676:TC327676 JF327676:JG327676 J327676:K327676 WVR262140:WVS262140 WLV262140:WLW262140 WBZ262140:WCA262140 VSD262140:VSE262140 VIH262140:VII262140 UYL262140:UYM262140 UOP262140:UOQ262140 UET262140:UEU262140 TUX262140:TUY262140 TLB262140:TLC262140 TBF262140:TBG262140 SRJ262140:SRK262140 SHN262140:SHO262140 RXR262140:RXS262140 RNV262140:RNW262140 RDZ262140:REA262140 QUD262140:QUE262140 QKH262140:QKI262140 QAL262140:QAM262140 PQP262140:PQQ262140 PGT262140:PGU262140 OWX262140:OWY262140 ONB262140:ONC262140 ODF262140:ODG262140 NTJ262140:NTK262140 NJN262140:NJO262140 MZR262140:MZS262140 MPV262140:MPW262140 MFZ262140:MGA262140 LWD262140:LWE262140 LMH262140:LMI262140 LCL262140:LCM262140 KSP262140:KSQ262140 KIT262140:KIU262140 JYX262140:JYY262140 JPB262140:JPC262140 JFF262140:JFG262140 IVJ262140:IVK262140 ILN262140:ILO262140 IBR262140:IBS262140 HRV262140:HRW262140 HHZ262140:HIA262140 GYD262140:GYE262140 GOH262140:GOI262140 GEL262140:GEM262140 FUP262140:FUQ262140 FKT262140:FKU262140 FAX262140:FAY262140 ERB262140:ERC262140 EHF262140:EHG262140 DXJ262140:DXK262140 DNN262140:DNO262140 DDR262140:DDS262140 CTV262140:CTW262140 CJZ262140:CKA262140 CAD262140:CAE262140 BQH262140:BQI262140 BGL262140:BGM262140 AWP262140:AWQ262140 AMT262140:AMU262140 ACX262140:ACY262140 TB262140:TC262140 JF262140:JG262140 J262140:K262140 WVR196604:WVS196604 WLV196604:WLW196604 WBZ196604:WCA196604 VSD196604:VSE196604 VIH196604:VII196604 UYL196604:UYM196604 UOP196604:UOQ196604 UET196604:UEU196604 TUX196604:TUY196604 TLB196604:TLC196604 TBF196604:TBG196604 SRJ196604:SRK196604 SHN196604:SHO196604 RXR196604:RXS196604 RNV196604:RNW196604 RDZ196604:REA196604 QUD196604:QUE196604 QKH196604:QKI196604 QAL196604:QAM196604 PQP196604:PQQ196604 PGT196604:PGU196604 OWX196604:OWY196604 ONB196604:ONC196604 ODF196604:ODG196604 NTJ196604:NTK196604 NJN196604:NJO196604 MZR196604:MZS196604 MPV196604:MPW196604 MFZ196604:MGA196604 LWD196604:LWE196604 LMH196604:LMI196604 LCL196604:LCM196604 KSP196604:KSQ196604 KIT196604:KIU196604 JYX196604:JYY196604 JPB196604:JPC196604 JFF196604:JFG196604 IVJ196604:IVK196604 ILN196604:ILO196604 IBR196604:IBS196604 HRV196604:HRW196604 HHZ196604:HIA196604 GYD196604:GYE196604 GOH196604:GOI196604 GEL196604:GEM196604 FUP196604:FUQ196604 FKT196604:FKU196604 FAX196604:FAY196604 ERB196604:ERC196604 EHF196604:EHG196604 DXJ196604:DXK196604 DNN196604:DNO196604 DDR196604:DDS196604 CTV196604:CTW196604 CJZ196604:CKA196604 CAD196604:CAE196604 BQH196604:BQI196604 BGL196604:BGM196604 AWP196604:AWQ196604 AMT196604:AMU196604 ACX196604:ACY196604 TB196604:TC196604 JF196604:JG196604 J196604:K196604 WVR131068:WVS131068 WLV131068:WLW131068 WBZ131068:WCA131068 VSD131068:VSE131068 VIH131068:VII131068 UYL131068:UYM131068 UOP131068:UOQ131068 UET131068:UEU131068 TUX131068:TUY131068 TLB131068:TLC131068 TBF131068:TBG131068 SRJ131068:SRK131068 SHN131068:SHO131068 RXR131068:RXS131068 RNV131068:RNW131068 RDZ131068:REA131068 QUD131068:QUE131068 QKH131068:QKI131068 QAL131068:QAM131068 PQP131068:PQQ131068 PGT131068:PGU131068 OWX131068:OWY131068 ONB131068:ONC131068 ODF131068:ODG131068 NTJ131068:NTK131068 NJN131068:NJO131068 MZR131068:MZS131068 MPV131068:MPW131068 MFZ131068:MGA131068 LWD131068:LWE131068 LMH131068:LMI131068 LCL131068:LCM131068 KSP131068:KSQ131068 KIT131068:KIU131068 JYX131068:JYY131068 JPB131068:JPC131068 JFF131068:JFG131068 IVJ131068:IVK131068 ILN131068:ILO131068 IBR131068:IBS131068 HRV131068:HRW131068 HHZ131068:HIA131068 GYD131068:GYE131068 GOH131068:GOI131068 GEL131068:GEM131068 FUP131068:FUQ131068 FKT131068:FKU131068 FAX131068:FAY131068 ERB131068:ERC131068 EHF131068:EHG131068 DXJ131068:DXK131068 DNN131068:DNO131068 DDR131068:DDS131068 CTV131068:CTW131068 CJZ131068:CKA131068 CAD131068:CAE131068 BQH131068:BQI131068 BGL131068:BGM131068 AWP131068:AWQ131068 AMT131068:AMU131068 ACX131068:ACY131068 TB131068:TC131068 JF131068:JG131068 J131068:K131068 WVR65532:WVS65532 WLV65532:WLW65532 WBZ65532:WCA65532 VSD65532:VSE65532 VIH65532:VII65532 UYL65532:UYM65532 UOP65532:UOQ65532 UET65532:UEU65532 TUX65532:TUY65532 TLB65532:TLC65532 TBF65532:TBG65532 SRJ65532:SRK65532 SHN65532:SHO65532 RXR65532:RXS65532 RNV65532:RNW65532 RDZ65532:REA65532 QUD65532:QUE65532 QKH65532:QKI65532 QAL65532:QAM65532 PQP65532:PQQ65532 PGT65532:PGU65532 OWX65532:OWY65532 ONB65532:ONC65532 ODF65532:ODG65532 NTJ65532:NTK65532 NJN65532:NJO65532 MZR65532:MZS65532 MPV65532:MPW65532 MFZ65532:MGA65532 LWD65532:LWE65532 LMH65532:LMI65532 LCL65532:LCM65532 KSP65532:KSQ65532 KIT65532:KIU65532 JYX65532:JYY65532 JPB65532:JPC65532 JFF65532:JFG65532 IVJ65532:IVK65532 ILN65532:ILO65532 IBR65532:IBS65532 HRV65532:HRW65532 HHZ65532:HIA65532 GYD65532:GYE65532 GOH65532:GOI65532 GEL65532:GEM65532 FUP65532:FUQ65532 FKT65532:FKU65532 FAX65532:FAY65532 ERB65532:ERC65532 EHF65532:EHG65532 DXJ65532:DXK65532 DNN65532:DNO65532 DDR65532:DDS65532 CTV65532:CTW65532 CJZ65532:CKA65532 CAD65532:CAE65532 BQH65532:BQI65532 BGL65532:BGM65532 AWP65532:AWQ65532 AMT65532:AMU65532 ACX65532:ACY65532 TB65532:TC65532 JF65532:JG65532 J65532:K65532 J27:K27 WVW23 WMA23 WCE23 VSI23 VIM23 UYQ23 UOU23 UEY23 TVC23 TLG23 TBK23 SRO23 SHS23 RXW23 ROA23 REE23 QUI23 QKM23 QAQ23 PQU23 PGY23 OXC23 ONG23 ODK23 NTO23 NJS23 MZW23 MQA23 MGE23 LWI23 LMM23 LCQ23 KSU23 KIY23 JZC23 JPG23 JFK23 IVO23 ILS23 IBW23 HSA23 HIE23 GYI23 GOM23 GEQ23 FUU23 FKY23 FBC23 ERG23 EHK23 DXO23 DNS23 DDW23 CUA23 CKE23 CAI23 BQM23 BGQ23 AWU23 AMY23 ADC23 TG23 JK23 O23 WVU26 WLY26 WCC26 VSG26 VIK26 UYO26 UOS26 UEW26 TVA26 TLE26 TBI26 SRM26 SHQ26 RXU26 RNY26 REC26 QUG26 QKK26 QAO26 PQS26 PGW26 OXA26 ONE26 ODI26 NTM26 NJQ26 MZU26 MPY26 MGC26 LWG26 LMK26 LCO26 KSS26 KIW26 JZA26 JPE26 JFI26 IVM26 ILQ26 IBU26 HRY26 HIC26 GYG26 GOK26 GEO26 FUS26 FKW26 FBA26 ERE26 EHI26 DXM26 DNQ26 DDU26 CTY26 CKC26 CAG26 BQK26 BGO26 AWS26 AMW26 ADA26 TE26 JI26 M26 WVR27:WVS27 WLV27:WLW27 WBZ27:WCA27 VSD27:VSE27 VIH27:VII27 UYL27:UYM27 UOP27:UOQ27 UET27:UEU27 TUX27:TUY27 TLB27:TLC27 TBF27:TBG27 SRJ27:SRK27 SHN27:SHO27 RXR27:RXS27 RNV27:RNW27 RDZ27:REA27 QUD27:QUE27 QKH27:QKI27 QAL27:QAM27 PQP27:PQQ27 PGT27:PGU27 OWX27:OWY27 ONB27:ONC27 ODF27:ODG27 NTJ27:NTK27 NJN27:NJO27 MZR27:MZS27 MPV27:MPW27 MFZ27:MGA27 LWD27:LWE27 LMH27:LMI27 LCL27:LCM27 KSP27:KSQ27 KIT27:KIU27 JYX27:JYY27 JPB27:JPC27 JFF27:JFG27 IVJ27:IVK27 ILN27:ILO27 IBR27:IBS27 HRV27:HRW27 HHZ27:HIA27 GYD27:GYE27 GOH27:GOI27 GEL27:GEM27 FUP27:FUQ27 FKT27:FKU27 FAX27:FAY27 ERB27:ERC27 EHF27:EHG27 DXJ27:DXK27 DNN27:DNO27 DDR27:DDS27 CTV27:CTW27 CJZ27:CKA27 CAD27:CAE27 BQH27:BQI27 BGL27:BGM27 AWP27:AWQ27 AMT27:AMU27 ACX27:ACY27 TB27:TC27 JF27:JG27">
      <formula1>$S$7:$S$22</formula1>
    </dataValidation>
  </dataValidations>
  <pageMargins left="0.19685039370078741" right="0" top="0" bottom="0" header="0.51181102362204722" footer="0.51181102362204722"/>
  <pageSetup paperSize="9" scale="70" orientation="landscape" r:id="rId1"/>
  <headerFooter alignWithMargins="0"/>
  <colBreaks count="1" manualBreakCount="1">
    <brk id="12"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election activeCell="B8" sqref="B8:C10"/>
    </sheetView>
  </sheetViews>
  <sheetFormatPr defaultRowHeight="15" x14ac:dyDescent="0.25"/>
  <cols>
    <col min="1" max="1" width="2.140625" customWidth="1"/>
    <col min="2" max="2" width="47.7109375" customWidth="1"/>
    <col min="3" max="3" width="87.42578125" customWidth="1"/>
  </cols>
  <sheetData>
    <row r="1" spans="1:9" ht="15.75" thickBot="1" x14ac:dyDescent="0.3"/>
    <row r="2" spans="1:9" ht="51.95" customHeight="1" thickBot="1" x14ac:dyDescent="0.35">
      <c r="A2" s="2"/>
      <c r="B2" s="407" t="s">
        <v>0</v>
      </c>
      <c r="C2" s="408"/>
      <c r="D2" s="2"/>
      <c r="E2" s="2"/>
      <c r="F2" s="2"/>
      <c r="G2" s="2"/>
      <c r="H2" s="2"/>
      <c r="I2" s="1"/>
    </row>
    <row r="3" spans="1:9" ht="27.95" customHeight="1" x14ac:dyDescent="0.25">
      <c r="B3" s="6" t="s">
        <v>1</v>
      </c>
      <c r="C3" s="7" t="s">
        <v>344</v>
      </c>
    </row>
    <row r="4" spans="1:9" ht="27.95" customHeight="1" x14ac:dyDescent="0.25">
      <c r="B4" s="403" t="s">
        <v>345</v>
      </c>
      <c r="C4" s="404">
        <v>151</v>
      </c>
    </row>
    <row r="5" spans="1:9" ht="27.95" customHeight="1" x14ac:dyDescent="0.25">
      <c r="B5" s="8" t="s">
        <v>2</v>
      </c>
      <c r="C5" s="9" t="s">
        <v>350</v>
      </c>
    </row>
    <row r="6" spans="1:9" ht="27.95" customHeight="1" x14ac:dyDescent="0.25">
      <c r="B6" s="8" t="s">
        <v>347</v>
      </c>
      <c r="C6" s="9" t="s">
        <v>349</v>
      </c>
    </row>
    <row r="7" spans="1:9" ht="27.95" customHeight="1" x14ac:dyDescent="0.25">
      <c r="B7" s="8" t="s">
        <v>348</v>
      </c>
      <c r="C7" s="9" t="s">
        <v>351</v>
      </c>
    </row>
    <row r="8" spans="1:9" ht="50.25" customHeight="1" x14ac:dyDescent="0.25">
      <c r="B8" s="409" t="s">
        <v>346</v>
      </c>
      <c r="C8" s="410"/>
    </row>
    <row r="9" spans="1:9" ht="27.95" customHeight="1" x14ac:dyDescent="0.25">
      <c r="B9" s="411"/>
      <c r="C9" s="412"/>
    </row>
    <row r="10" spans="1:9" ht="71.25" customHeight="1" thickBot="1" x14ac:dyDescent="0.3">
      <c r="B10" s="413"/>
      <c r="C10" s="414"/>
    </row>
  </sheetData>
  <mergeCells count="2">
    <mergeCell ref="B2:C2"/>
    <mergeCell ref="B8:C10"/>
  </mergeCells>
  <pageMargins left="0.511811024" right="0.511811024" top="0.78740157499999996" bottom="0.78740157499999996" header="0.31496062000000002" footer="0.31496062000000002"/>
  <pageSetup paperSize="9" scale="95"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K83"/>
  <sheetViews>
    <sheetView showGridLines="0" topLeftCell="A64" zoomScale="90" zoomScaleNormal="90" workbookViewId="0">
      <selection activeCell="G89" sqref="G89"/>
    </sheetView>
  </sheetViews>
  <sheetFormatPr defaultRowHeight="15" x14ac:dyDescent="0.25"/>
  <cols>
    <col min="1" max="1" width="14.5703125" customWidth="1"/>
    <col min="2" max="2" width="13.85546875" customWidth="1"/>
    <col min="3" max="3" width="30.28515625" customWidth="1"/>
    <col min="4" max="4" width="24.7109375" style="321" customWidth="1"/>
    <col min="5" max="5" width="24.7109375" customWidth="1"/>
    <col min="6" max="6" width="22.28515625" customWidth="1"/>
    <col min="7" max="7" width="31.7109375" customWidth="1"/>
    <col min="8" max="9" width="25.7109375" customWidth="1"/>
    <col min="11" max="11" width="14.85546875" customWidth="1"/>
    <col min="12" max="12" width="12.28515625" customWidth="1"/>
  </cols>
  <sheetData>
    <row r="4" spans="1:10" ht="15.75" thickBot="1" x14ac:dyDescent="0.3"/>
    <row r="5" spans="1:10" ht="51.95" customHeight="1" thickBot="1" x14ac:dyDescent="0.3">
      <c r="A5" s="2"/>
      <c r="B5" s="2"/>
      <c r="C5" s="407" t="s">
        <v>168</v>
      </c>
      <c r="D5" s="415"/>
      <c r="E5" s="415"/>
      <c r="F5" s="415"/>
      <c r="G5" s="415"/>
      <c r="H5" s="415"/>
      <c r="I5" s="408"/>
      <c r="J5" s="2"/>
    </row>
    <row r="6" spans="1:10" ht="24.75" customHeight="1" thickBot="1" x14ac:dyDescent="0.35">
      <c r="C6" s="416" t="s">
        <v>169</v>
      </c>
      <c r="D6" s="417"/>
      <c r="E6" s="417"/>
      <c r="F6" s="417"/>
      <c r="G6" s="417"/>
      <c r="H6" s="417"/>
      <c r="I6" s="418"/>
    </row>
    <row r="7" spans="1:10" ht="20.100000000000001" customHeight="1" thickBot="1" x14ac:dyDescent="0.3">
      <c r="C7" s="320" t="s">
        <v>242</v>
      </c>
      <c r="D7" s="146" t="s">
        <v>241</v>
      </c>
      <c r="E7" s="147" t="s">
        <v>5</v>
      </c>
      <c r="F7" s="147" t="s">
        <v>170</v>
      </c>
      <c r="G7" s="147" t="s">
        <v>7</v>
      </c>
      <c r="H7" s="147" t="s">
        <v>8</v>
      </c>
      <c r="I7" s="148" t="s">
        <v>171</v>
      </c>
    </row>
    <row r="8" spans="1:10" ht="20.100000000000001" customHeight="1" x14ac:dyDescent="0.25">
      <c r="C8" s="378">
        <v>41736</v>
      </c>
      <c r="D8" s="319" t="s">
        <v>255</v>
      </c>
      <c r="E8" s="319" t="s">
        <v>96</v>
      </c>
      <c r="F8" s="203">
        <v>41579</v>
      </c>
      <c r="G8" s="319" t="s">
        <v>155</v>
      </c>
      <c r="H8" s="319" t="s">
        <v>65</v>
      </c>
      <c r="I8" s="305">
        <v>4869.4399999999996</v>
      </c>
    </row>
    <row r="9" spans="1:10" ht="20.100000000000001" customHeight="1" x14ac:dyDescent="0.25">
      <c r="C9" s="378">
        <v>41736</v>
      </c>
      <c r="D9" s="202" t="s">
        <v>255</v>
      </c>
      <c r="E9" s="202" t="s">
        <v>96</v>
      </c>
      <c r="F9" s="203">
        <v>41579</v>
      </c>
      <c r="G9" s="202" t="s">
        <v>61</v>
      </c>
      <c r="H9" s="202" t="s">
        <v>62</v>
      </c>
      <c r="I9" s="305">
        <v>4869.4399999999996</v>
      </c>
    </row>
    <row r="10" spans="1:10" ht="20.100000000000001" customHeight="1" x14ac:dyDescent="0.25">
      <c r="C10" s="378">
        <v>41736</v>
      </c>
      <c r="D10" s="202" t="s">
        <v>255</v>
      </c>
      <c r="E10" s="202" t="s">
        <v>96</v>
      </c>
      <c r="F10" s="203">
        <v>41579</v>
      </c>
      <c r="G10" s="202" t="s">
        <v>66</v>
      </c>
      <c r="H10" s="202" t="s">
        <v>67</v>
      </c>
      <c r="I10" s="305">
        <v>5742.6</v>
      </c>
    </row>
    <row r="11" spans="1:10" ht="20.100000000000001" customHeight="1" x14ac:dyDescent="0.25">
      <c r="C11" s="378">
        <v>41736</v>
      </c>
      <c r="D11" s="202" t="s">
        <v>255</v>
      </c>
      <c r="E11" s="202" t="s">
        <v>96</v>
      </c>
      <c r="F11" s="203">
        <v>41579</v>
      </c>
      <c r="G11" s="202" t="s">
        <v>172</v>
      </c>
      <c r="H11" s="202" t="s">
        <v>70</v>
      </c>
      <c r="I11" s="305">
        <v>4869.4399999999996</v>
      </c>
    </row>
    <row r="12" spans="1:10" ht="20.100000000000001" customHeight="1" x14ac:dyDescent="0.25">
      <c r="C12" s="378">
        <v>41736</v>
      </c>
      <c r="D12" s="202" t="s">
        <v>255</v>
      </c>
      <c r="E12" s="202" t="s">
        <v>96</v>
      </c>
      <c r="F12" s="203">
        <v>41609</v>
      </c>
      <c r="G12" s="202" t="s">
        <v>73</v>
      </c>
      <c r="H12" s="202" t="s">
        <v>74</v>
      </c>
      <c r="I12" s="305">
        <v>5200</v>
      </c>
    </row>
    <row r="13" spans="1:10" ht="20.100000000000001" customHeight="1" x14ac:dyDescent="0.25">
      <c r="C13" s="378">
        <v>41736</v>
      </c>
      <c r="D13" s="202" t="s">
        <v>255</v>
      </c>
      <c r="E13" s="202" t="s">
        <v>96</v>
      </c>
      <c r="F13" s="203">
        <v>41609</v>
      </c>
      <c r="G13" s="202" t="s">
        <v>76</v>
      </c>
      <c r="H13" s="202" t="s">
        <v>93</v>
      </c>
      <c r="I13" s="305">
        <v>1668</v>
      </c>
    </row>
    <row r="14" spans="1:10" ht="20.100000000000001" customHeight="1" x14ac:dyDescent="0.25">
      <c r="C14" s="378">
        <v>41736</v>
      </c>
      <c r="D14" s="202" t="s">
        <v>255</v>
      </c>
      <c r="E14" s="202" t="s">
        <v>96</v>
      </c>
      <c r="F14" s="203">
        <v>41609</v>
      </c>
      <c r="G14" s="202" t="s">
        <v>155</v>
      </c>
      <c r="H14" s="202" t="s">
        <v>65</v>
      </c>
      <c r="I14" s="305">
        <v>10924.93</v>
      </c>
    </row>
    <row r="15" spans="1:10" ht="20.100000000000001" customHeight="1" x14ac:dyDescent="0.25">
      <c r="C15" s="378">
        <v>41736</v>
      </c>
      <c r="D15" s="202" t="s">
        <v>255</v>
      </c>
      <c r="E15" s="202" t="s">
        <v>96</v>
      </c>
      <c r="F15" s="203">
        <v>41609</v>
      </c>
      <c r="G15" s="202" t="s">
        <v>61</v>
      </c>
      <c r="H15" s="202" t="s">
        <v>62</v>
      </c>
      <c r="I15" s="305">
        <v>10924.93</v>
      </c>
    </row>
    <row r="16" spans="1:10" ht="20.100000000000001" customHeight="1" x14ac:dyDescent="0.25">
      <c r="C16" s="378">
        <v>41736</v>
      </c>
      <c r="D16" s="202" t="s">
        <v>255</v>
      </c>
      <c r="E16" s="202" t="s">
        <v>96</v>
      </c>
      <c r="F16" s="203">
        <v>41609</v>
      </c>
      <c r="G16" s="202" t="s">
        <v>66</v>
      </c>
      <c r="H16" s="202" t="s">
        <v>67</v>
      </c>
      <c r="I16" s="305">
        <v>12939.93</v>
      </c>
    </row>
    <row r="17" spans="3:11" ht="20.100000000000001" customHeight="1" x14ac:dyDescent="0.25">
      <c r="C17" s="378">
        <v>41736</v>
      </c>
      <c r="D17" s="202" t="s">
        <v>255</v>
      </c>
      <c r="E17" s="202" t="s">
        <v>96</v>
      </c>
      <c r="F17" s="203">
        <v>41609</v>
      </c>
      <c r="G17" s="202" t="s">
        <v>172</v>
      </c>
      <c r="H17" s="202" t="s">
        <v>70</v>
      </c>
      <c r="I17" s="305">
        <v>10924.93</v>
      </c>
    </row>
    <row r="18" spans="3:11" ht="20.100000000000001" customHeight="1" x14ac:dyDescent="0.25">
      <c r="C18" s="378">
        <v>41736</v>
      </c>
      <c r="D18" s="202" t="s">
        <v>255</v>
      </c>
      <c r="E18" s="202" t="s">
        <v>96</v>
      </c>
      <c r="F18" s="203">
        <v>41640</v>
      </c>
      <c r="G18" s="202" t="s">
        <v>73</v>
      </c>
      <c r="H18" s="202" t="s">
        <v>74</v>
      </c>
      <c r="I18" s="305">
        <v>5200</v>
      </c>
    </row>
    <row r="19" spans="3:11" ht="20.100000000000001" customHeight="1" x14ac:dyDescent="0.25">
      <c r="C19" s="378">
        <v>41736</v>
      </c>
      <c r="D19" s="202" t="s">
        <v>255</v>
      </c>
      <c r="E19" s="202" t="s">
        <v>96</v>
      </c>
      <c r="F19" s="203">
        <v>41640</v>
      </c>
      <c r="G19" s="202" t="s">
        <v>76</v>
      </c>
      <c r="H19" s="202" t="s">
        <v>93</v>
      </c>
      <c r="I19" s="305">
        <v>1668</v>
      </c>
    </row>
    <row r="20" spans="3:11" ht="20.100000000000001" customHeight="1" x14ac:dyDescent="0.25">
      <c r="C20" s="378">
        <v>41736</v>
      </c>
      <c r="D20" s="202" t="s">
        <v>255</v>
      </c>
      <c r="E20" s="202" t="s">
        <v>96</v>
      </c>
      <c r="F20" s="203">
        <v>41640</v>
      </c>
      <c r="G20" s="202" t="s">
        <v>155</v>
      </c>
      <c r="H20" s="202" t="s">
        <v>65</v>
      </c>
      <c r="I20" s="305">
        <v>12110.75</v>
      </c>
    </row>
    <row r="21" spans="3:11" ht="20.100000000000001" customHeight="1" x14ac:dyDescent="0.25">
      <c r="C21" s="378">
        <v>41736</v>
      </c>
      <c r="D21" s="202" t="s">
        <v>255</v>
      </c>
      <c r="E21" s="202" t="s">
        <v>96</v>
      </c>
      <c r="F21" s="203">
        <v>41640</v>
      </c>
      <c r="G21" s="202" t="s">
        <v>61</v>
      </c>
      <c r="H21" s="202" t="s">
        <v>62</v>
      </c>
      <c r="I21" s="305">
        <v>12110.75</v>
      </c>
    </row>
    <row r="22" spans="3:11" ht="20.100000000000001" customHeight="1" x14ac:dyDescent="0.25">
      <c r="C22" s="378">
        <v>41736</v>
      </c>
      <c r="D22" s="202" t="s">
        <v>255</v>
      </c>
      <c r="E22" s="202" t="s">
        <v>96</v>
      </c>
      <c r="F22" s="203">
        <v>41640</v>
      </c>
      <c r="G22" s="202" t="s">
        <v>66</v>
      </c>
      <c r="H22" s="202" t="s">
        <v>67</v>
      </c>
      <c r="I22" s="305">
        <v>14289.61</v>
      </c>
    </row>
    <row r="23" spans="3:11" ht="20.100000000000001" customHeight="1" x14ac:dyDescent="0.25">
      <c r="C23" s="378">
        <v>41736</v>
      </c>
      <c r="D23" s="202" t="s">
        <v>255</v>
      </c>
      <c r="E23" s="202" t="s">
        <v>96</v>
      </c>
      <c r="F23" s="203">
        <v>41640</v>
      </c>
      <c r="G23" s="202" t="s">
        <v>172</v>
      </c>
      <c r="H23" s="202" t="s">
        <v>70</v>
      </c>
      <c r="I23" s="305">
        <v>12110.75</v>
      </c>
    </row>
    <row r="24" spans="3:11" ht="20.100000000000001" customHeight="1" x14ac:dyDescent="0.25">
      <c r="C24" s="379">
        <v>41712</v>
      </c>
      <c r="D24" s="202" t="s">
        <v>255</v>
      </c>
      <c r="E24" s="202" t="s">
        <v>96</v>
      </c>
      <c r="F24" s="203">
        <v>41671</v>
      </c>
      <c r="G24" s="306" t="s">
        <v>73</v>
      </c>
      <c r="H24" s="306" t="s">
        <v>74</v>
      </c>
      <c r="I24" s="305">
        <v>5200</v>
      </c>
    </row>
    <row r="25" spans="3:11" ht="20.100000000000001" customHeight="1" x14ac:dyDescent="0.25">
      <c r="C25" s="379">
        <v>41712</v>
      </c>
      <c r="D25" s="202" t="s">
        <v>255</v>
      </c>
      <c r="E25" s="202" t="s">
        <v>96</v>
      </c>
      <c r="F25" s="203">
        <v>41671</v>
      </c>
      <c r="G25" s="306" t="s">
        <v>76</v>
      </c>
      <c r="H25" s="306" t="s">
        <v>93</v>
      </c>
      <c r="I25" s="305">
        <v>1668</v>
      </c>
    </row>
    <row r="26" spans="3:11" ht="20.100000000000001" customHeight="1" x14ac:dyDescent="0.25">
      <c r="C26" s="379">
        <v>41722</v>
      </c>
      <c r="D26" s="202" t="s">
        <v>255</v>
      </c>
      <c r="E26" s="202" t="s">
        <v>96</v>
      </c>
      <c r="F26" s="203">
        <v>41671</v>
      </c>
      <c r="G26" s="202" t="s">
        <v>155</v>
      </c>
      <c r="H26" s="202" t="s">
        <v>65</v>
      </c>
      <c r="I26" s="305">
        <v>12076.44</v>
      </c>
    </row>
    <row r="27" spans="3:11" ht="20.100000000000001" customHeight="1" x14ac:dyDescent="0.25">
      <c r="C27" s="379">
        <v>41722</v>
      </c>
      <c r="D27" s="202" t="s">
        <v>255</v>
      </c>
      <c r="E27" s="202" t="s">
        <v>96</v>
      </c>
      <c r="F27" s="203">
        <v>41671</v>
      </c>
      <c r="G27" s="202" t="s">
        <v>61</v>
      </c>
      <c r="H27" s="202" t="s">
        <v>62</v>
      </c>
      <c r="I27" s="305">
        <v>12076.44</v>
      </c>
    </row>
    <row r="28" spans="3:11" ht="20.100000000000001" customHeight="1" x14ac:dyDescent="0.25">
      <c r="C28" s="379">
        <v>41722</v>
      </c>
      <c r="D28" s="202" t="s">
        <v>255</v>
      </c>
      <c r="E28" s="202" t="s">
        <v>96</v>
      </c>
      <c r="F28" s="203">
        <v>41671</v>
      </c>
      <c r="G28" s="202" t="s">
        <v>66</v>
      </c>
      <c r="H28" s="202" t="s">
        <v>67</v>
      </c>
      <c r="I28" s="305">
        <v>14254.57</v>
      </c>
    </row>
    <row r="29" spans="3:11" ht="20.100000000000001" customHeight="1" x14ac:dyDescent="0.25">
      <c r="C29" s="379">
        <v>41722</v>
      </c>
      <c r="D29" s="202" t="s">
        <v>255</v>
      </c>
      <c r="E29" s="202" t="s">
        <v>96</v>
      </c>
      <c r="F29" s="203">
        <v>41671</v>
      </c>
      <c r="G29" s="202" t="s">
        <v>172</v>
      </c>
      <c r="H29" s="202" t="s">
        <v>70</v>
      </c>
      <c r="I29" s="305">
        <v>12075.71</v>
      </c>
    </row>
    <row r="30" spans="3:11" ht="20.100000000000001" customHeight="1" x14ac:dyDescent="0.25">
      <c r="C30" s="379">
        <v>41775</v>
      </c>
      <c r="D30" s="202" t="s">
        <v>255</v>
      </c>
      <c r="E30" s="202" t="s">
        <v>96</v>
      </c>
      <c r="F30" s="203">
        <v>41699</v>
      </c>
      <c r="G30" s="202" t="s">
        <v>86</v>
      </c>
      <c r="H30" s="202" t="s">
        <v>87</v>
      </c>
      <c r="I30" s="305">
        <v>19346.47</v>
      </c>
      <c r="K30" s="307"/>
    </row>
    <row r="31" spans="3:11" ht="20.100000000000001" customHeight="1" x14ac:dyDescent="0.25">
      <c r="C31" s="379">
        <v>41729</v>
      </c>
      <c r="D31" s="202" t="s">
        <v>255</v>
      </c>
      <c r="E31" s="202" t="s">
        <v>96</v>
      </c>
      <c r="F31" s="203">
        <v>41699</v>
      </c>
      <c r="G31" s="202" t="s">
        <v>73</v>
      </c>
      <c r="H31" s="202" t="s">
        <v>74</v>
      </c>
      <c r="I31" s="305">
        <v>5200</v>
      </c>
    </row>
    <row r="32" spans="3:11" ht="20.100000000000001" customHeight="1" x14ac:dyDescent="0.25">
      <c r="C32" s="379">
        <v>41729</v>
      </c>
      <c r="D32" s="202" t="s">
        <v>255</v>
      </c>
      <c r="E32" s="202" t="s">
        <v>96</v>
      </c>
      <c r="F32" s="203">
        <v>41699</v>
      </c>
      <c r="G32" s="202" t="s">
        <v>76</v>
      </c>
      <c r="H32" s="202" t="s">
        <v>93</v>
      </c>
      <c r="I32" s="305">
        <v>1668</v>
      </c>
      <c r="K32" s="186"/>
    </row>
    <row r="33" spans="3:9" ht="20.100000000000001" customHeight="1" x14ac:dyDescent="0.25">
      <c r="C33" s="379">
        <v>41775</v>
      </c>
      <c r="D33" s="202" t="s">
        <v>255</v>
      </c>
      <c r="E33" s="202" t="s">
        <v>96</v>
      </c>
      <c r="F33" s="203">
        <v>41699</v>
      </c>
      <c r="G33" s="202" t="s">
        <v>155</v>
      </c>
      <c r="H33" s="202" t="s">
        <v>65</v>
      </c>
      <c r="I33" s="305">
        <v>11853.23</v>
      </c>
    </row>
    <row r="34" spans="3:9" ht="20.100000000000001" customHeight="1" x14ac:dyDescent="0.25">
      <c r="C34" s="379">
        <v>41775</v>
      </c>
      <c r="D34" s="202" t="s">
        <v>255</v>
      </c>
      <c r="E34" s="202" t="s">
        <v>96</v>
      </c>
      <c r="F34" s="203">
        <v>41699</v>
      </c>
      <c r="G34" s="202" t="s">
        <v>61</v>
      </c>
      <c r="H34" s="202" t="s">
        <v>62</v>
      </c>
      <c r="I34" s="305">
        <v>12070.43</v>
      </c>
    </row>
    <row r="35" spans="3:9" ht="20.100000000000001" customHeight="1" x14ac:dyDescent="0.25">
      <c r="C35" s="379">
        <v>41775</v>
      </c>
      <c r="D35" s="202" t="s">
        <v>255</v>
      </c>
      <c r="E35" s="202" t="s">
        <v>96</v>
      </c>
      <c r="F35" s="203">
        <v>41699</v>
      </c>
      <c r="G35" s="202" t="s">
        <v>66</v>
      </c>
      <c r="H35" s="202" t="s">
        <v>67</v>
      </c>
      <c r="I35" s="305">
        <v>13991.76</v>
      </c>
    </row>
    <row r="36" spans="3:9" ht="20.100000000000001" customHeight="1" x14ac:dyDescent="0.25">
      <c r="C36" s="379">
        <v>41775</v>
      </c>
      <c r="D36" s="202" t="s">
        <v>255</v>
      </c>
      <c r="E36" s="202" t="s">
        <v>96</v>
      </c>
      <c r="F36" s="203">
        <v>41699</v>
      </c>
      <c r="G36" s="202" t="s">
        <v>172</v>
      </c>
      <c r="H36" s="202" t="s">
        <v>70</v>
      </c>
      <c r="I36" s="305">
        <v>12070.43</v>
      </c>
    </row>
    <row r="37" spans="3:9" ht="20.100000000000001" customHeight="1" x14ac:dyDescent="0.25">
      <c r="C37" s="379">
        <v>41775</v>
      </c>
      <c r="D37" s="202" t="s">
        <v>255</v>
      </c>
      <c r="E37" s="202" t="s">
        <v>96</v>
      </c>
      <c r="F37" s="203">
        <v>41730</v>
      </c>
      <c r="G37" s="202" t="s">
        <v>86</v>
      </c>
      <c r="H37" s="202" t="s">
        <v>87</v>
      </c>
      <c r="I37" s="305">
        <v>6089.08</v>
      </c>
    </row>
    <row r="38" spans="3:9" ht="20.100000000000001" customHeight="1" x14ac:dyDescent="0.25">
      <c r="C38" s="379">
        <v>41775</v>
      </c>
      <c r="D38" s="202" t="s">
        <v>255</v>
      </c>
      <c r="E38" s="202" t="s">
        <v>96</v>
      </c>
      <c r="F38" s="203">
        <v>41730</v>
      </c>
      <c r="G38" s="202" t="s">
        <v>73</v>
      </c>
      <c r="H38" s="202" t="s">
        <v>74</v>
      </c>
      <c r="I38" s="305">
        <v>5200</v>
      </c>
    </row>
    <row r="39" spans="3:9" ht="20.100000000000001" customHeight="1" x14ac:dyDescent="0.25">
      <c r="C39" s="379">
        <v>41775</v>
      </c>
      <c r="D39" s="202" t="s">
        <v>255</v>
      </c>
      <c r="E39" s="202" t="s">
        <v>96</v>
      </c>
      <c r="F39" s="203">
        <v>41730</v>
      </c>
      <c r="G39" s="202" t="s">
        <v>76</v>
      </c>
      <c r="H39" s="202" t="s">
        <v>93</v>
      </c>
      <c r="I39" s="305">
        <v>1668</v>
      </c>
    </row>
    <row r="40" spans="3:9" ht="20.100000000000001" customHeight="1" x14ac:dyDescent="0.25">
      <c r="C40" s="379">
        <v>41775</v>
      </c>
      <c r="D40" s="202" t="s">
        <v>255</v>
      </c>
      <c r="E40" s="202" t="s">
        <v>96</v>
      </c>
      <c r="F40" s="203">
        <v>41730</v>
      </c>
      <c r="G40" s="202" t="s">
        <v>155</v>
      </c>
      <c r="H40" s="202" t="s">
        <v>65</v>
      </c>
      <c r="I40" s="305">
        <v>12070.43</v>
      </c>
    </row>
    <row r="41" spans="3:9" ht="20.100000000000001" customHeight="1" x14ac:dyDescent="0.25">
      <c r="C41" s="379">
        <v>41775</v>
      </c>
      <c r="D41" s="202" t="s">
        <v>255</v>
      </c>
      <c r="E41" s="202" t="s">
        <v>96</v>
      </c>
      <c r="F41" s="203">
        <v>41730</v>
      </c>
      <c r="G41" s="202" t="s">
        <v>61</v>
      </c>
      <c r="H41" s="202" t="s">
        <v>62</v>
      </c>
      <c r="I41" s="305">
        <v>12070.43</v>
      </c>
    </row>
    <row r="42" spans="3:9" ht="20.100000000000001" customHeight="1" x14ac:dyDescent="0.25">
      <c r="C42" s="379">
        <v>41775</v>
      </c>
      <c r="D42" s="202" t="s">
        <v>255</v>
      </c>
      <c r="E42" s="202" t="s">
        <v>96</v>
      </c>
      <c r="F42" s="203">
        <v>41730</v>
      </c>
      <c r="G42" s="202" t="s">
        <v>66</v>
      </c>
      <c r="H42" s="202" t="s">
        <v>67</v>
      </c>
      <c r="I42" s="305">
        <v>14249.19</v>
      </c>
    </row>
    <row r="43" spans="3:9" ht="20.100000000000001" customHeight="1" x14ac:dyDescent="0.25">
      <c r="C43" s="379">
        <v>41775</v>
      </c>
      <c r="D43" s="202" t="s">
        <v>255</v>
      </c>
      <c r="E43" s="202" t="s">
        <v>96</v>
      </c>
      <c r="F43" s="203">
        <v>41730</v>
      </c>
      <c r="G43" s="202" t="s">
        <v>172</v>
      </c>
      <c r="H43" s="202" t="s">
        <v>70</v>
      </c>
      <c r="I43" s="305">
        <v>12070.43</v>
      </c>
    </row>
    <row r="44" spans="3:9" ht="20.100000000000001" customHeight="1" x14ac:dyDescent="0.25">
      <c r="C44" s="379">
        <v>41775</v>
      </c>
      <c r="D44" s="202" t="s">
        <v>255</v>
      </c>
      <c r="E44" s="202" t="s">
        <v>96</v>
      </c>
      <c r="F44" s="203">
        <v>41760</v>
      </c>
      <c r="G44" s="202" t="s">
        <v>73</v>
      </c>
      <c r="H44" s="202" t="s">
        <v>74</v>
      </c>
      <c r="I44" s="305">
        <v>5200</v>
      </c>
    </row>
    <row r="45" spans="3:9" ht="20.100000000000001" customHeight="1" x14ac:dyDescent="0.25">
      <c r="C45" s="379">
        <v>41775</v>
      </c>
      <c r="D45" s="202" t="s">
        <v>255</v>
      </c>
      <c r="E45" s="202" t="s">
        <v>96</v>
      </c>
      <c r="F45" s="203">
        <v>41760</v>
      </c>
      <c r="G45" s="202" t="s">
        <v>76</v>
      </c>
      <c r="H45" s="202" t="s">
        <v>93</v>
      </c>
      <c r="I45" s="305">
        <v>1668</v>
      </c>
    </row>
    <row r="46" spans="3:9" ht="20.100000000000001" hidden="1" customHeight="1" x14ac:dyDescent="0.25">
      <c r="C46" s="380"/>
      <c r="D46" s="289"/>
      <c r="E46" s="202"/>
      <c r="F46" s="203"/>
      <c r="G46" s="202"/>
      <c r="H46" s="202"/>
      <c r="I46" s="201"/>
    </row>
    <row r="47" spans="3:9" ht="20.100000000000001" hidden="1" customHeight="1" x14ac:dyDescent="0.25">
      <c r="C47" s="204"/>
      <c r="D47" s="290"/>
      <c r="E47" s="202" t="s">
        <v>96</v>
      </c>
      <c r="F47" s="202" t="s">
        <v>173</v>
      </c>
      <c r="G47" s="202" t="s">
        <v>172</v>
      </c>
      <c r="H47" s="202" t="s">
        <v>70</v>
      </c>
      <c r="I47" s="205">
        <v>25363.85</v>
      </c>
    </row>
    <row r="48" spans="3:9" ht="20.100000000000001" hidden="1" customHeight="1" x14ac:dyDescent="0.25">
      <c r="C48" s="204">
        <v>41775</v>
      </c>
      <c r="D48" s="290"/>
      <c r="E48" s="202" t="s">
        <v>96</v>
      </c>
      <c r="F48" s="202" t="s">
        <v>174</v>
      </c>
      <c r="G48" s="202" t="s">
        <v>73</v>
      </c>
      <c r="H48" s="202" t="s">
        <v>74</v>
      </c>
      <c r="I48" s="205">
        <v>10400</v>
      </c>
    </row>
    <row r="49" spans="3:9" ht="20.100000000000001" hidden="1" customHeight="1" x14ac:dyDescent="0.25">
      <c r="C49" s="204">
        <v>41775</v>
      </c>
      <c r="D49" s="290"/>
      <c r="E49" s="202" t="s">
        <v>96</v>
      </c>
      <c r="F49" s="202" t="s">
        <v>174</v>
      </c>
      <c r="G49" s="202" t="s">
        <v>76</v>
      </c>
      <c r="H49" s="202" t="s">
        <v>93</v>
      </c>
      <c r="I49" s="205">
        <v>3336</v>
      </c>
    </row>
    <row r="50" spans="3:9" ht="20.100000000000001" hidden="1" customHeight="1" x14ac:dyDescent="0.25">
      <c r="C50" s="204">
        <v>41775</v>
      </c>
      <c r="D50" s="290"/>
      <c r="E50" s="202" t="s">
        <v>96</v>
      </c>
      <c r="F50" s="202" t="s">
        <v>175</v>
      </c>
      <c r="G50" s="202" t="s">
        <v>155</v>
      </c>
      <c r="H50" s="202" t="s">
        <v>65</v>
      </c>
      <c r="I50" s="205">
        <v>23923.66</v>
      </c>
    </row>
    <row r="51" spans="3:9" ht="20.100000000000001" hidden="1" customHeight="1" x14ac:dyDescent="0.25">
      <c r="C51" s="204">
        <v>41775</v>
      </c>
      <c r="D51" s="290"/>
      <c r="E51" s="202" t="s">
        <v>96</v>
      </c>
      <c r="F51" s="202" t="s">
        <v>175</v>
      </c>
      <c r="G51" s="202" t="s">
        <v>61</v>
      </c>
      <c r="H51" s="202" t="s">
        <v>62</v>
      </c>
      <c r="I51" s="205">
        <v>24140.86</v>
      </c>
    </row>
    <row r="52" spans="3:9" ht="20.100000000000001" hidden="1" customHeight="1" x14ac:dyDescent="0.25">
      <c r="C52" s="204">
        <v>41775</v>
      </c>
      <c r="D52" s="290"/>
      <c r="E52" s="202" t="s">
        <v>96</v>
      </c>
      <c r="F52" s="202" t="s">
        <v>175</v>
      </c>
      <c r="G52" s="202" t="s">
        <v>66</v>
      </c>
      <c r="H52" s="202" t="s">
        <v>67</v>
      </c>
      <c r="I52" s="205">
        <v>28241.67</v>
      </c>
    </row>
    <row r="53" spans="3:9" ht="20.100000000000001" hidden="1" customHeight="1" x14ac:dyDescent="0.25">
      <c r="C53" s="204">
        <v>41775</v>
      </c>
      <c r="D53" s="290"/>
      <c r="E53" s="202" t="s">
        <v>96</v>
      </c>
      <c r="F53" s="202" t="s">
        <v>175</v>
      </c>
      <c r="G53" s="202" t="s">
        <v>172</v>
      </c>
      <c r="H53" s="202" t="s">
        <v>70</v>
      </c>
      <c r="I53" s="205">
        <v>24140.86</v>
      </c>
    </row>
    <row r="54" spans="3:9" ht="20.100000000000001" hidden="1" customHeight="1" x14ac:dyDescent="0.25">
      <c r="C54" s="206"/>
      <c r="D54" s="322"/>
      <c r="E54" s="207"/>
      <c r="F54" s="207"/>
      <c r="G54" s="207"/>
      <c r="H54" s="202"/>
      <c r="I54" s="208"/>
    </row>
    <row r="55" spans="3:9" ht="20.100000000000001" customHeight="1" x14ac:dyDescent="0.25">
      <c r="C55" s="350">
        <v>41803</v>
      </c>
      <c r="D55" s="202" t="s">
        <v>255</v>
      </c>
      <c r="E55" s="202" t="s">
        <v>96</v>
      </c>
      <c r="F55" s="203">
        <v>41760</v>
      </c>
      <c r="G55" s="202" t="s">
        <v>86</v>
      </c>
      <c r="H55" s="202" t="s">
        <v>87</v>
      </c>
      <c r="I55" s="348">
        <v>6119.6</v>
      </c>
    </row>
    <row r="56" spans="3:9" ht="20.100000000000001" customHeight="1" x14ac:dyDescent="0.25">
      <c r="C56" s="350">
        <v>41803</v>
      </c>
      <c r="D56" s="202" t="s">
        <v>255</v>
      </c>
      <c r="E56" s="202" t="s">
        <v>96</v>
      </c>
      <c r="F56" s="203">
        <v>41760</v>
      </c>
      <c r="G56" s="202" t="s">
        <v>155</v>
      </c>
      <c r="H56" s="202" t="s">
        <v>65</v>
      </c>
      <c r="I56" s="348">
        <v>12087.23</v>
      </c>
    </row>
    <row r="57" spans="3:9" ht="20.100000000000001" customHeight="1" x14ac:dyDescent="0.25">
      <c r="C57" s="350">
        <v>41803</v>
      </c>
      <c r="D57" s="202" t="s">
        <v>255</v>
      </c>
      <c r="E57" s="202" t="s">
        <v>96</v>
      </c>
      <c r="F57" s="203">
        <v>41760</v>
      </c>
      <c r="G57" s="202" t="s">
        <v>61</v>
      </c>
      <c r="H57" s="202" t="s">
        <v>62</v>
      </c>
      <c r="I57" s="348">
        <v>12087.23</v>
      </c>
    </row>
    <row r="58" spans="3:9" ht="20.100000000000001" customHeight="1" x14ac:dyDescent="0.25">
      <c r="C58" s="350">
        <v>41803</v>
      </c>
      <c r="D58" s="202" t="s">
        <v>255</v>
      </c>
      <c r="E58" s="202" t="s">
        <v>96</v>
      </c>
      <c r="F58" s="203">
        <v>41760</v>
      </c>
      <c r="G58" s="202" t="s">
        <v>66</v>
      </c>
      <c r="H58" s="202" t="s">
        <v>67</v>
      </c>
      <c r="I58" s="348">
        <v>14266.09</v>
      </c>
    </row>
    <row r="59" spans="3:9" ht="20.100000000000001" customHeight="1" x14ac:dyDescent="0.25">
      <c r="C59" s="350">
        <v>41803</v>
      </c>
      <c r="D59" s="202" t="s">
        <v>255</v>
      </c>
      <c r="E59" s="202" t="s">
        <v>96</v>
      </c>
      <c r="F59" s="203">
        <v>41760</v>
      </c>
      <c r="G59" s="202" t="s">
        <v>172</v>
      </c>
      <c r="H59" s="202" t="s">
        <v>70</v>
      </c>
      <c r="I59" s="348">
        <v>12087.23</v>
      </c>
    </row>
    <row r="60" spans="3:9" ht="20.100000000000001" customHeight="1" x14ac:dyDescent="0.25">
      <c r="C60" s="350">
        <v>41803</v>
      </c>
      <c r="D60" s="202" t="s">
        <v>255</v>
      </c>
      <c r="E60" s="202" t="s">
        <v>96</v>
      </c>
      <c r="F60" s="203">
        <v>41791</v>
      </c>
      <c r="G60" s="202" t="s">
        <v>73</v>
      </c>
      <c r="H60" s="202" t="s">
        <v>74</v>
      </c>
      <c r="I60" s="348">
        <v>5200</v>
      </c>
    </row>
    <row r="61" spans="3:9" ht="20.100000000000001" customHeight="1" x14ac:dyDescent="0.25">
      <c r="C61" s="350">
        <v>41803</v>
      </c>
      <c r="D61" s="375" t="s">
        <v>255</v>
      </c>
      <c r="E61" s="375" t="s">
        <v>96</v>
      </c>
      <c r="F61" s="349">
        <v>41791</v>
      </c>
      <c r="G61" s="375" t="s">
        <v>76</v>
      </c>
      <c r="H61" s="375" t="s">
        <v>93</v>
      </c>
      <c r="I61" s="348">
        <v>1668</v>
      </c>
    </row>
    <row r="62" spans="3:9" ht="20.100000000000001" customHeight="1" x14ac:dyDescent="0.25">
      <c r="C62" s="204">
        <v>41843</v>
      </c>
      <c r="D62" s="202" t="s">
        <v>255</v>
      </c>
      <c r="E62" s="202" t="s">
        <v>96</v>
      </c>
      <c r="F62" s="377">
        <v>41791</v>
      </c>
      <c r="G62" s="202" t="s">
        <v>86</v>
      </c>
      <c r="H62" s="202" t="s">
        <v>87</v>
      </c>
      <c r="I62" s="205">
        <v>6105.88</v>
      </c>
    </row>
    <row r="63" spans="3:9" ht="20.100000000000001" customHeight="1" x14ac:dyDescent="0.25">
      <c r="C63" s="204">
        <v>41843</v>
      </c>
      <c r="D63" s="202" t="s">
        <v>255</v>
      </c>
      <c r="E63" s="202" t="s">
        <v>96</v>
      </c>
      <c r="F63" s="377">
        <v>41791</v>
      </c>
      <c r="G63" s="202" t="s">
        <v>155</v>
      </c>
      <c r="H63" s="202" t="s">
        <v>65</v>
      </c>
      <c r="I63" s="205">
        <v>12087.23</v>
      </c>
    </row>
    <row r="64" spans="3:9" ht="20.100000000000001" customHeight="1" x14ac:dyDescent="0.25">
      <c r="C64" s="204">
        <v>41843</v>
      </c>
      <c r="D64" s="202" t="s">
        <v>255</v>
      </c>
      <c r="E64" s="202" t="s">
        <v>96</v>
      </c>
      <c r="F64" s="377">
        <v>41791</v>
      </c>
      <c r="G64" s="202" t="s">
        <v>61</v>
      </c>
      <c r="H64" s="202" t="s">
        <v>62</v>
      </c>
      <c r="I64" s="205">
        <v>12087.23</v>
      </c>
    </row>
    <row r="65" spans="3:9" ht="20.100000000000001" customHeight="1" x14ac:dyDescent="0.25">
      <c r="C65" s="204">
        <v>41843</v>
      </c>
      <c r="D65" s="202" t="s">
        <v>255</v>
      </c>
      <c r="E65" s="202" t="s">
        <v>96</v>
      </c>
      <c r="F65" s="377">
        <v>41791</v>
      </c>
      <c r="G65" s="202" t="s">
        <v>66</v>
      </c>
      <c r="H65" s="202" t="s">
        <v>67</v>
      </c>
      <c r="I65" s="205">
        <v>14266.09</v>
      </c>
    </row>
    <row r="66" spans="3:9" ht="20.100000000000001" customHeight="1" x14ac:dyDescent="0.25">
      <c r="C66" s="204">
        <v>41843</v>
      </c>
      <c r="D66" s="202" t="s">
        <v>255</v>
      </c>
      <c r="E66" s="202" t="s">
        <v>96</v>
      </c>
      <c r="F66" s="377">
        <v>41791</v>
      </c>
      <c r="G66" s="202" t="s">
        <v>172</v>
      </c>
      <c r="H66" s="202" t="s">
        <v>70</v>
      </c>
      <c r="I66" s="205">
        <v>12087.23</v>
      </c>
    </row>
    <row r="67" spans="3:9" ht="20.100000000000001" customHeight="1" x14ac:dyDescent="0.25">
      <c r="C67" s="204">
        <v>41843</v>
      </c>
      <c r="D67" s="202" t="s">
        <v>255</v>
      </c>
      <c r="E67" s="202" t="s">
        <v>96</v>
      </c>
      <c r="F67" s="377">
        <v>41821</v>
      </c>
      <c r="G67" s="202" t="s">
        <v>73</v>
      </c>
      <c r="H67" s="202" t="s">
        <v>74</v>
      </c>
      <c r="I67" s="205">
        <v>5200</v>
      </c>
    </row>
    <row r="68" spans="3:9" ht="20.100000000000001" customHeight="1" x14ac:dyDescent="0.25">
      <c r="C68" s="350">
        <v>41843</v>
      </c>
      <c r="D68" s="375" t="s">
        <v>255</v>
      </c>
      <c r="E68" s="375" t="s">
        <v>96</v>
      </c>
      <c r="F68" s="349">
        <v>41821</v>
      </c>
      <c r="G68" s="375" t="s">
        <v>76</v>
      </c>
      <c r="H68" s="375" t="s">
        <v>93</v>
      </c>
      <c r="I68" s="348">
        <v>1668</v>
      </c>
    </row>
    <row r="69" spans="3:9" ht="20.100000000000001" customHeight="1" x14ac:dyDescent="0.25">
      <c r="C69" s="476"/>
      <c r="D69" s="202"/>
      <c r="E69" s="375"/>
      <c r="F69" s="377"/>
      <c r="G69" s="202"/>
      <c r="H69" s="202"/>
      <c r="I69" s="477"/>
    </row>
    <row r="70" spans="3:9" ht="20.100000000000001" customHeight="1" x14ac:dyDescent="0.25">
      <c r="C70" s="476"/>
      <c r="D70" s="202"/>
      <c r="E70" s="375"/>
      <c r="F70" s="377"/>
      <c r="G70" s="202"/>
      <c r="H70" s="202"/>
      <c r="I70" s="477"/>
    </row>
    <row r="71" spans="3:9" ht="20.100000000000001" customHeight="1" x14ac:dyDescent="0.25">
      <c r="C71" s="476"/>
      <c r="D71" s="202"/>
      <c r="E71" s="202"/>
      <c r="F71" s="377"/>
      <c r="G71" s="202"/>
      <c r="H71" s="202"/>
      <c r="I71" s="477"/>
    </row>
    <row r="72" spans="3:9" ht="20.100000000000001" customHeight="1" x14ac:dyDescent="0.25">
      <c r="C72" s="476"/>
      <c r="D72" s="202"/>
      <c r="E72" s="202"/>
      <c r="F72" s="377"/>
      <c r="G72" s="202"/>
      <c r="H72" s="202"/>
      <c r="I72" s="477"/>
    </row>
    <row r="73" spans="3:9" ht="20.100000000000001" customHeight="1" x14ac:dyDescent="0.25">
      <c r="C73" s="476"/>
      <c r="D73" s="202"/>
      <c r="E73" s="202"/>
      <c r="F73" s="377"/>
      <c r="G73" s="202"/>
      <c r="H73" s="202"/>
      <c r="I73" s="477"/>
    </row>
    <row r="74" spans="3:9" ht="20.100000000000001" customHeight="1" x14ac:dyDescent="0.25">
      <c r="C74" s="476"/>
      <c r="D74" s="202"/>
      <c r="E74" s="202"/>
      <c r="F74" s="377"/>
      <c r="G74" s="202"/>
      <c r="H74" s="202"/>
      <c r="I74" s="477"/>
    </row>
    <row r="75" spans="3:9" ht="20.100000000000001" customHeight="1" x14ac:dyDescent="0.25">
      <c r="C75" s="476"/>
      <c r="D75" s="202"/>
      <c r="E75" s="202"/>
      <c r="F75" s="377"/>
      <c r="G75" s="202"/>
      <c r="H75" s="202"/>
      <c r="I75" s="477"/>
    </row>
    <row r="76" spans="3:9" ht="20.100000000000001" customHeight="1" thickBot="1" x14ac:dyDescent="0.35">
      <c r="C76" s="472" t="s">
        <v>10</v>
      </c>
      <c r="D76" s="473"/>
      <c r="E76" s="473"/>
      <c r="F76" s="473"/>
      <c r="G76" s="473"/>
      <c r="H76" s="474"/>
      <c r="I76" s="475">
        <f>I45+I44+I43+I42+I41+I40+I39+I38+I37+I36+I35+I34+I33+I30+I29+I28+I27+I26+I25+I24+I23+I22+I21+I20+I19+I18+I17+I16+I15+I14+I13+I12+I11+I10+I9+I8+I32+I31+I55+I57+I56+I58+I59+I60+I61+I62+I63+I64+I65+I66+I67+I68</f>
        <v>461277.5799999999</v>
      </c>
    </row>
    <row r="77" spans="3:9" ht="20.100000000000001" customHeight="1" x14ac:dyDescent="0.25">
      <c r="C77" s="188" t="s">
        <v>176</v>
      </c>
      <c r="D77" s="323"/>
    </row>
    <row r="78" spans="3:9" ht="20.100000000000001" customHeight="1" x14ac:dyDescent="0.25"/>
    <row r="79" spans="3:9" ht="20.100000000000001" customHeight="1" x14ac:dyDescent="0.25">
      <c r="I79" s="267"/>
    </row>
    <row r="80" spans="3:9" ht="20.100000000000001" customHeight="1" x14ac:dyDescent="0.25"/>
    <row r="81" spans="9:10" ht="20.100000000000001" customHeight="1" x14ac:dyDescent="0.25">
      <c r="I81" s="186"/>
    </row>
    <row r="82" spans="9:10" x14ac:dyDescent="0.25">
      <c r="I82" s="267"/>
      <c r="J82" s="188"/>
    </row>
    <row r="83" spans="9:10" x14ac:dyDescent="0.25">
      <c r="I83" s="186"/>
    </row>
  </sheetData>
  <mergeCells count="3">
    <mergeCell ref="C5:I5"/>
    <mergeCell ref="C6:I6"/>
    <mergeCell ref="C76:H76"/>
  </mergeCells>
  <pageMargins left="0.511811024" right="0.511811024" top="0.78740157499999996" bottom="0.78740157499999996" header="0.31496062000000002" footer="0.31496062000000002"/>
  <pageSetup paperSize="9" scale="62"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T133"/>
  <sheetViews>
    <sheetView showGridLines="0" view="pageBreakPreview" topLeftCell="C97" zoomScaleNormal="100" zoomScaleSheetLayoutView="100" workbookViewId="0">
      <selection activeCell="L121" sqref="L121"/>
    </sheetView>
  </sheetViews>
  <sheetFormatPr defaultColWidth="11.42578125" defaultRowHeight="12.75" x14ac:dyDescent="0.2"/>
  <cols>
    <col min="1" max="1" width="1.140625" style="28" customWidth="1"/>
    <col min="2" max="2" width="5.28515625" style="28" customWidth="1"/>
    <col min="3" max="3" width="34.28515625" style="29" customWidth="1"/>
    <col min="4" max="4" width="16.42578125" style="29" bestFit="1" customWidth="1"/>
    <col min="5" max="5" width="13.7109375" style="29" bestFit="1" customWidth="1"/>
    <col min="6" max="6" width="13.140625" style="29" bestFit="1" customWidth="1"/>
    <col min="7" max="7" width="9.42578125" style="29" customWidth="1"/>
    <col min="8" max="8" width="10.7109375" style="29" bestFit="1" customWidth="1"/>
    <col min="9" max="9" width="10.28515625" style="29" customWidth="1"/>
    <col min="10" max="11" width="12.42578125" style="29" customWidth="1"/>
    <col min="12" max="12" width="47.28515625" style="29" bestFit="1" customWidth="1"/>
    <col min="13" max="13" width="15.28515625" style="29" bestFit="1" customWidth="1"/>
    <col min="14" max="14" width="16.85546875" style="28" customWidth="1"/>
    <col min="15" max="15" width="14" style="28" bestFit="1" customWidth="1"/>
    <col min="16" max="16" width="16.42578125" style="28" bestFit="1" customWidth="1"/>
    <col min="17" max="17" width="15.42578125" style="28" customWidth="1"/>
    <col min="18" max="18" width="12.85546875" style="28" bestFit="1" customWidth="1"/>
    <col min="19" max="24" width="11.42578125" style="28"/>
    <col min="25" max="25" width="25.42578125" style="28" customWidth="1"/>
    <col min="26" max="256" width="11.42578125" style="28"/>
    <col min="257" max="257" width="1.140625" style="28" customWidth="1"/>
    <col min="258" max="258" width="5.28515625" style="28" customWidth="1"/>
    <col min="259" max="259" width="34.28515625" style="28" customWidth="1"/>
    <col min="260" max="260" width="16.42578125" style="28" bestFit="1" customWidth="1"/>
    <col min="261" max="261" width="13.7109375" style="28" bestFit="1" customWidth="1"/>
    <col min="262" max="262" width="11.42578125" style="28" bestFit="1" customWidth="1"/>
    <col min="263" max="263" width="9.42578125" style="28" customWidth="1"/>
    <col min="264" max="264" width="10.7109375" style="28" bestFit="1" customWidth="1"/>
    <col min="265" max="265" width="10.28515625" style="28" customWidth="1"/>
    <col min="266" max="266" width="12.42578125" style="28" customWidth="1"/>
    <col min="267" max="267" width="43.140625" style="28" customWidth="1"/>
    <col min="268" max="268" width="14.42578125" style="28" customWidth="1"/>
    <col min="269" max="269" width="12.85546875" style="28" bestFit="1" customWidth="1"/>
    <col min="270" max="512" width="11.42578125" style="28"/>
    <col min="513" max="513" width="1.140625" style="28" customWidth="1"/>
    <col min="514" max="514" width="5.28515625" style="28" customWidth="1"/>
    <col min="515" max="515" width="34.28515625" style="28" customWidth="1"/>
    <col min="516" max="516" width="16.42578125" style="28" bestFit="1" customWidth="1"/>
    <col min="517" max="517" width="13.7109375" style="28" bestFit="1" customWidth="1"/>
    <col min="518" max="518" width="11.42578125" style="28" bestFit="1" customWidth="1"/>
    <col min="519" max="519" width="9.42578125" style="28" customWidth="1"/>
    <col min="520" max="520" width="10.7109375" style="28" bestFit="1" customWidth="1"/>
    <col min="521" max="521" width="10.28515625" style="28" customWidth="1"/>
    <col min="522" max="522" width="12.42578125" style="28" customWidth="1"/>
    <col min="523" max="523" width="43.140625" style="28" customWidth="1"/>
    <col min="524" max="524" width="14.42578125" style="28" customWidth="1"/>
    <col min="525" max="525" width="12.85546875" style="28" bestFit="1" customWidth="1"/>
    <col min="526" max="768" width="11.42578125" style="28"/>
    <col min="769" max="769" width="1.140625" style="28" customWidth="1"/>
    <col min="770" max="770" width="5.28515625" style="28" customWidth="1"/>
    <col min="771" max="771" width="34.28515625" style="28" customWidth="1"/>
    <col min="772" max="772" width="16.42578125" style="28" bestFit="1" customWidth="1"/>
    <col min="773" max="773" width="13.7109375" style="28" bestFit="1" customWidth="1"/>
    <col min="774" max="774" width="11.42578125" style="28" bestFit="1" customWidth="1"/>
    <col min="775" max="775" width="9.42578125" style="28" customWidth="1"/>
    <col min="776" max="776" width="10.7109375" style="28" bestFit="1" customWidth="1"/>
    <col min="777" max="777" width="10.28515625" style="28" customWidth="1"/>
    <col min="778" max="778" width="12.42578125" style="28" customWidth="1"/>
    <col min="779" max="779" width="43.140625" style="28" customWidth="1"/>
    <col min="780" max="780" width="14.42578125" style="28" customWidth="1"/>
    <col min="781" max="781" width="12.85546875" style="28" bestFit="1" customWidth="1"/>
    <col min="782" max="1024" width="11.42578125" style="28"/>
    <col min="1025" max="1025" width="1.140625" style="28" customWidth="1"/>
    <col min="1026" max="1026" width="5.28515625" style="28" customWidth="1"/>
    <col min="1027" max="1027" width="34.28515625" style="28" customWidth="1"/>
    <col min="1028" max="1028" width="16.42578125" style="28" bestFit="1" customWidth="1"/>
    <col min="1029" max="1029" width="13.7109375" style="28" bestFit="1" customWidth="1"/>
    <col min="1030" max="1030" width="11.42578125" style="28" bestFit="1" customWidth="1"/>
    <col min="1031" max="1031" width="9.42578125" style="28" customWidth="1"/>
    <col min="1032" max="1032" width="10.7109375" style="28" bestFit="1" customWidth="1"/>
    <col min="1033" max="1033" width="10.28515625" style="28" customWidth="1"/>
    <col min="1034" max="1034" width="12.42578125" style="28" customWidth="1"/>
    <col min="1035" max="1035" width="43.140625" style="28" customWidth="1"/>
    <col min="1036" max="1036" width="14.42578125" style="28" customWidth="1"/>
    <col min="1037" max="1037" width="12.85546875" style="28" bestFit="1" customWidth="1"/>
    <col min="1038" max="1280" width="11.42578125" style="28"/>
    <col min="1281" max="1281" width="1.140625" style="28" customWidth="1"/>
    <col min="1282" max="1282" width="5.28515625" style="28" customWidth="1"/>
    <col min="1283" max="1283" width="34.28515625" style="28" customWidth="1"/>
    <col min="1284" max="1284" width="16.42578125" style="28" bestFit="1" customWidth="1"/>
    <col min="1285" max="1285" width="13.7109375" style="28" bestFit="1" customWidth="1"/>
    <col min="1286" max="1286" width="11.42578125" style="28" bestFit="1" customWidth="1"/>
    <col min="1287" max="1287" width="9.42578125" style="28" customWidth="1"/>
    <col min="1288" max="1288" width="10.7109375" style="28" bestFit="1" customWidth="1"/>
    <col min="1289" max="1289" width="10.28515625" style="28" customWidth="1"/>
    <col min="1290" max="1290" width="12.42578125" style="28" customWidth="1"/>
    <col min="1291" max="1291" width="43.140625" style="28" customWidth="1"/>
    <col min="1292" max="1292" width="14.42578125" style="28" customWidth="1"/>
    <col min="1293" max="1293" width="12.85546875" style="28" bestFit="1" customWidth="1"/>
    <col min="1294" max="1536" width="11.42578125" style="28"/>
    <col min="1537" max="1537" width="1.140625" style="28" customWidth="1"/>
    <col min="1538" max="1538" width="5.28515625" style="28" customWidth="1"/>
    <col min="1539" max="1539" width="34.28515625" style="28" customWidth="1"/>
    <col min="1540" max="1540" width="16.42578125" style="28" bestFit="1" customWidth="1"/>
    <col min="1541" max="1541" width="13.7109375" style="28" bestFit="1" customWidth="1"/>
    <col min="1542" max="1542" width="11.42578125" style="28" bestFit="1" customWidth="1"/>
    <col min="1543" max="1543" width="9.42578125" style="28" customWidth="1"/>
    <col min="1544" max="1544" width="10.7109375" style="28" bestFit="1" customWidth="1"/>
    <col min="1545" max="1545" width="10.28515625" style="28" customWidth="1"/>
    <col min="1546" max="1546" width="12.42578125" style="28" customWidth="1"/>
    <col min="1547" max="1547" width="43.140625" style="28" customWidth="1"/>
    <col min="1548" max="1548" width="14.42578125" style="28" customWidth="1"/>
    <col min="1549" max="1549" width="12.85546875" style="28" bestFit="1" customWidth="1"/>
    <col min="1550" max="1792" width="11.42578125" style="28"/>
    <col min="1793" max="1793" width="1.140625" style="28" customWidth="1"/>
    <col min="1794" max="1794" width="5.28515625" style="28" customWidth="1"/>
    <col min="1795" max="1795" width="34.28515625" style="28" customWidth="1"/>
    <col min="1796" max="1796" width="16.42578125" style="28" bestFit="1" customWidth="1"/>
    <col min="1797" max="1797" width="13.7109375" style="28" bestFit="1" customWidth="1"/>
    <col min="1798" max="1798" width="11.42578125" style="28" bestFit="1" customWidth="1"/>
    <col min="1799" max="1799" width="9.42578125" style="28" customWidth="1"/>
    <col min="1800" max="1800" width="10.7109375" style="28" bestFit="1" customWidth="1"/>
    <col min="1801" max="1801" width="10.28515625" style="28" customWidth="1"/>
    <col min="1802" max="1802" width="12.42578125" style="28" customWidth="1"/>
    <col min="1803" max="1803" width="43.140625" style="28" customWidth="1"/>
    <col min="1804" max="1804" width="14.42578125" style="28" customWidth="1"/>
    <col min="1805" max="1805" width="12.85546875" style="28" bestFit="1" customWidth="1"/>
    <col min="1806" max="2048" width="11.42578125" style="28"/>
    <col min="2049" max="2049" width="1.140625" style="28" customWidth="1"/>
    <col min="2050" max="2050" width="5.28515625" style="28" customWidth="1"/>
    <col min="2051" max="2051" width="34.28515625" style="28" customWidth="1"/>
    <col min="2052" max="2052" width="16.42578125" style="28" bestFit="1" customWidth="1"/>
    <col min="2053" max="2053" width="13.7109375" style="28" bestFit="1" customWidth="1"/>
    <col min="2054" max="2054" width="11.42578125" style="28" bestFit="1" customWidth="1"/>
    <col min="2055" max="2055" width="9.42578125" style="28" customWidth="1"/>
    <col min="2056" max="2056" width="10.7109375" style="28" bestFit="1" customWidth="1"/>
    <col min="2057" max="2057" width="10.28515625" style="28" customWidth="1"/>
    <col min="2058" max="2058" width="12.42578125" style="28" customWidth="1"/>
    <col min="2059" max="2059" width="43.140625" style="28" customWidth="1"/>
    <col min="2060" max="2060" width="14.42578125" style="28" customWidth="1"/>
    <col min="2061" max="2061" width="12.85546875" style="28" bestFit="1" customWidth="1"/>
    <col min="2062" max="2304" width="11.42578125" style="28"/>
    <col min="2305" max="2305" width="1.140625" style="28" customWidth="1"/>
    <col min="2306" max="2306" width="5.28515625" style="28" customWidth="1"/>
    <col min="2307" max="2307" width="34.28515625" style="28" customWidth="1"/>
    <col min="2308" max="2308" width="16.42578125" style="28" bestFit="1" customWidth="1"/>
    <col min="2309" max="2309" width="13.7109375" style="28" bestFit="1" customWidth="1"/>
    <col min="2310" max="2310" width="11.42578125" style="28" bestFit="1" customWidth="1"/>
    <col min="2311" max="2311" width="9.42578125" style="28" customWidth="1"/>
    <col min="2312" max="2312" width="10.7109375" style="28" bestFit="1" customWidth="1"/>
    <col min="2313" max="2313" width="10.28515625" style="28" customWidth="1"/>
    <col min="2314" max="2314" width="12.42578125" style="28" customWidth="1"/>
    <col min="2315" max="2315" width="43.140625" style="28" customWidth="1"/>
    <col min="2316" max="2316" width="14.42578125" style="28" customWidth="1"/>
    <col min="2317" max="2317" width="12.85546875" style="28" bestFit="1" customWidth="1"/>
    <col min="2318" max="2560" width="11.42578125" style="28"/>
    <col min="2561" max="2561" width="1.140625" style="28" customWidth="1"/>
    <col min="2562" max="2562" width="5.28515625" style="28" customWidth="1"/>
    <col min="2563" max="2563" width="34.28515625" style="28" customWidth="1"/>
    <col min="2564" max="2564" width="16.42578125" style="28" bestFit="1" customWidth="1"/>
    <col min="2565" max="2565" width="13.7109375" style="28" bestFit="1" customWidth="1"/>
    <col min="2566" max="2566" width="11.42578125" style="28" bestFit="1" customWidth="1"/>
    <col min="2567" max="2567" width="9.42578125" style="28" customWidth="1"/>
    <col min="2568" max="2568" width="10.7109375" style="28" bestFit="1" customWidth="1"/>
    <col min="2569" max="2569" width="10.28515625" style="28" customWidth="1"/>
    <col min="2570" max="2570" width="12.42578125" style="28" customWidth="1"/>
    <col min="2571" max="2571" width="43.140625" style="28" customWidth="1"/>
    <col min="2572" max="2572" width="14.42578125" style="28" customWidth="1"/>
    <col min="2573" max="2573" width="12.85546875" style="28" bestFit="1" customWidth="1"/>
    <col min="2574" max="2816" width="11.42578125" style="28"/>
    <col min="2817" max="2817" width="1.140625" style="28" customWidth="1"/>
    <col min="2818" max="2818" width="5.28515625" style="28" customWidth="1"/>
    <col min="2819" max="2819" width="34.28515625" style="28" customWidth="1"/>
    <col min="2820" max="2820" width="16.42578125" style="28" bestFit="1" customWidth="1"/>
    <col min="2821" max="2821" width="13.7109375" style="28" bestFit="1" customWidth="1"/>
    <col min="2822" max="2822" width="11.42578125" style="28" bestFit="1" customWidth="1"/>
    <col min="2823" max="2823" width="9.42578125" style="28" customWidth="1"/>
    <col min="2824" max="2824" width="10.7109375" style="28" bestFit="1" customWidth="1"/>
    <col min="2825" max="2825" width="10.28515625" style="28" customWidth="1"/>
    <col min="2826" max="2826" width="12.42578125" style="28" customWidth="1"/>
    <col min="2827" max="2827" width="43.140625" style="28" customWidth="1"/>
    <col min="2828" max="2828" width="14.42578125" style="28" customWidth="1"/>
    <col min="2829" max="2829" width="12.85546875" style="28" bestFit="1" customWidth="1"/>
    <col min="2830" max="3072" width="11.42578125" style="28"/>
    <col min="3073" max="3073" width="1.140625" style="28" customWidth="1"/>
    <col min="3074" max="3074" width="5.28515625" style="28" customWidth="1"/>
    <col min="3075" max="3075" width="34.28515625" style="28" customWidth="1"/>
    <col min="3076" max="3076" width="16.42578125" style="28" bestFit="1" customWidth="1"/>
    <col min="3077" max="3077" width="13.7109375" style="28" bestFit="1" customWidth="1"/>
    <col min="3078" max="3078" width="11.42578125" style="28" bestFit="1" customWidth="1"/>
    <col min="3079" max="3079" width="9.42578125" style="28" customWidth="1"/>
    <col min="3080" max="3080" width="10.7109375" style="28" bestFit="1" customWidth="1"/>
    <col min="3081" max="3081" width="10.28515625" style="28" customWidth="1"/>
    <col min="3082" max="3082" width="12.42578125" style="28" customWidth="1"/>
    <col min="3083" max="3083" width="43.140625" style="28" customWidth="1"/>
    <col min="3084" max="3084" width="14.42578125" style="28" customWidth="1"/>
    <col min="3085" max="3085" width="12.85546875" style="28" bestFit="1" customWidth="1"/>
    <col min="3086" max="3328" width="11.42578125" style="28"/>
    <col min="3329" max="3329" width="1.140625" style="28" customWidth="1"/>
    <col min="3330" max="3330" width="5.28515625" style="28" customWidth="1"/>
    <col min="3331" max="3331" width="34.28515625" style="28" customWidth="1"/>
    <col min="3332" max="3332" width="16.42578125" style="28" bestFit="1" customWidth="1"/>
    <col min="3333" max="3333" width="13.7109375" style="28" bestFit="1" customWidth="1"/>
    <col min="3334" max="3334" width="11.42578125" style="28" bestFit="1" customWidth="1"/>
    <col min="3335" max="3335" width="9.42578125" style="28" customWidth="1"/>
    <col min="3336" max="3336" width="10.7109375" style="28" bestFit="1" customWidth="1"/>
    <col min="3337" max="3337" width="10.28515625" style="28" customWidth="1"/>
    <col min="3338" max="3338" width="12.42578125" style="28" customWidth="1"/>
    <col min="3339" max="3339" width="43.140625" style="28" customWidth="1"/>
    <col min="3340" max="3340" width="14.42578125" style="28" customWidth="1"/>
    <col min="3341" max="3341" width="12.85546875" style="28" bestFit="1" customWidth="1"/>
    <col min="3342" max="3584" width="11.42578125" style="28"/>
    <col min="3585" max="3585" width="1.140625" style="28" customWidth="1"/>
    <col min="3586" max="3586" width="5.28515625" style="28" customWidth="1"/>
    <col min="3587" max="3587" width="34.28515625" style="28" customWidth="1"/>
    <col min="3588" max="3588" width="16.42578125" style="28" bestFit="1" customWidth="1"/>
    <col min="3589" max="3589" width="13.7109375" style="28" bestFit="1" customWidth="1"/>
    <col min="3590" max="3590" width="11.42578125" style="28" bestFit="1" customWidth="1"/>
    <col min="3591" max="3591" width="9.42578125" style="28" customWidth="1"/>
    <col min="3592" max="3592" width="10.7109375" style="28" bestFit="1" customWidth="1"/>
    <col min="3593" max="3593" width="10.28515625" style="28" customWidth="1"/>
    <col min="3594" max="3594" width="12.42578125" style="28" customWidth="1"/>
    <col min="3595" max="3595" width="43.140625" style="28" customWidth="1"/>
    <col min="3596" max="3596" width="14.42578125" style="28" customWidth="1"/>
    <col min="3597" max="3597" width="12.85546875" style="28" bestFit="1" customWidth="1"/>
    <col min="3598" max="3840" width="11.42578125" style="28"/>
    <col min="3841" max="3841" width="1.140625" style="28" customWidth="1"/>
    <col min="3842" max="3842" width="5.28515625" style="28" customWidth="1"/>
    <col min="3843" max="3843" width="34.28515625" style="28" customWidth="1"/>
    <col min="3844" max="3844" width="16.42578125" style="28" bestFit="1" customWidth="1"/>
    <col min="3845" max="3845" width="13.7109375" style="28" bestFit="1" customWidth="1"/>
    <col min="3846" max="3846" width="11.42578125" style="28" bestFit="1" customWidth="1"/>
    <col min="3847" max="3847" width="9.42578125" style="28" customWidth="1"/>
    <col min="3848" max="3848" width="10.7109375" style="28" bestFit="1" customWidth="1"/>
    <col min="3849" max="3849" width="10.28515625" style="28" customWidth="1"/>
    <col min="3850" max="3850" width="12.42578125" style="28" customWidth="1"/>
    <col min="3851" max="3851" width="43.140625" style="28" customWidth="1"/>
    <col min="3852" max="3852" width="14.42578125" style="28" customWidth="1"/>
    <col min="3853" max="3853" width="12.85546875" style="28" bestFit="1" customWidth="1"/>
    <col min="3854" max="4096" width="11.42578125" style="28"/>
    <col min="4097" max="4097" width="1.140625" style="28" customWidth="1"/>
    <col min="4098" max="4098" width="5.28515625" style="28" customWidth="1"/>
    <col min="4099" max="4099" width="34.28515625" style="28" customWidth="1"/>
    <col min="4100" max="4100" width="16.42578125" style="28" bestFit="1" customWidth="1"/>
    <col min="4101" max="4101" width="13.7109375" style="28" bestFit="1" customWidth="1"/>
    <col min="4102" max="4102" width="11.42578125" style="28" bestFit="1" customWidth="1"/>
    <col min="4103" max="4103" width="9.42578125" style="28" customWidth="1"/>
    <col min="4104" max="4104" width="10.7109375" style="28" bestFit="1" customWidth="1"/>
    <col min="4105" max="4105" width="10.28515625" style="28" customWidth="1"/>
    <col min="4106" max="4106" width="12.42578125" style="28" customWidth="1"/>
    <col min="4107" max="4107" width="43.140625" style="28" customWidth="1"/>
    <col min="4108" max="4108" width="14.42578125" style="28" customWidth="1"/>
    <col min="4109" max="4109" width="12.85546875" style="28" bestFit="1" customWidth="1"/>
    <col min="4110" max="4352" width="11.42578125" style="28"/>
    <col min="4353" max="4353" width="1.140625" style="28" customWidth="1"/>
    <col min="4354" max="4354" width="5.28515625" style="28" customWidth="1"/>
    <col min="4355" max="4355" width="34.28515625" style="28" customWidth="1"/>
    <col min="4356" max="4356" width="16.42578125" style="28" bestFit="1" customWidth="1"/>
    <col min="4357" max="4357" width="13.7109375" style="28" bestFit="1" customWidth="1"/>
    <col min="4358" max="4358" width="11.42578125" style="28" bestFit="1" customWidth="1"/>
    <col min="4359" max="4359" width="9.42578125" style="28" customWidth="1"/>
    <col min="4360" max="4360" width="10.7109375" style="28" bestFit="1" customWidth="1"/>
    <col min="4361" max="4361" width="10.28515625" style="28" customWidth="1"/>
    <col min="4362" max="4362" width="12.42578125" style="28" customWidth="1"/>
    <col min="4363" max="4363" width="43.140625" style="28" customWidth="1"/>
    <col min="4364" max="4364" width="14.42578125" style="28" customWidth="1"/>
    <col min="4365" max="4365" width="12.85546875" style="28" bestFit="1" customWidth="1"/>
    <col min="4366" max="4608" width="11.42578125" style="28"/>
    <col min="4609" max="4609" width="1.140625" style="28" customWidth="1"/>
    <col min="4610" max="4610" width="5.28515625" style="28" customWidth="1"/>
    <col min="4611" max="4611" width="34.28515625" style="28" customWidth="1"/>
    <col min="4612" max="4612" width="16.42578125" style="28" bestFit="1" customWidth="1"/>
    <col min="4613" max="4613" width="13.7109375" style="28" bestFit="1" customWidth="1"/>
    <col min="4614" max="4614" width="11.42578125" style="28" bestFit="1" customWidth="1"/>
    <col min="4615" max="4615" width="9.42578125" style="28" customWidth="1"/>
    <col min="4616" max="4616" width="10.7109375" style="28" bestFit="1" customWidth="1"/>
    <col min="4617" max="4617" width="10.28515625" style="28" customWidth="1"/>
    <col min="4618" max="4618" width="12.42578125" style="28" customWidth="1"/>
    <col min="4619" max="4619" width="43.140625" style="28" customWidth="1"/>
    <col min="4620" max="4620" width="14.42578125" style="28" customWidth="1"/>
    <col min="4621" max="4621" width="12.85546875" style="28" bestFit="1" customWidth="1"/>
    <col min="4622" max="4864" width="11.42578125" style="28"/>
    <col min="4865" max="4865" width="1.140625" style="28" customWidth="1"/>
    <col min="4866" max="4866" width="5.28515625" style="28" customWidth="1"/>
    <col min="4867" max="4867" width="34.28515625" style="28" customWidth="1"/>
    <col min="4868" max="4868" width="16.42578125" style="28" bestFit="1" customWidth="1"/>
    <col min="4869" max="4869" width="13.7109375" style="28" bestFit="1" customWidth="1"/>
    <col min="4870" max="4870" width="11.42578125" style="28" bestFit="1" customWidth="1"/>
    <col min="4871" max="4871" width="9.42578125" style="28" customWidth="1"/>
    <col min="4872" max="4872" width="10.7109375" style="28" bestFit="1" customWidth="1"/>
    <col min="4873" max="4873" width="10.28515625" style="28" customWidth="1"/>
    <col min="4874" max="4874" width="12.42578125" style="28" customWidth="1"/>
    <col min="4875" max="4875" width="43.140625" style="28" customWidth="1"/>
    <col min="4876" max="4876" width="14.42578125" style="28" customWidth="1"/>
    <col min="4877" max="4877" width="12.85546875" style="28" bestFit="1" customWidth="1"/>
    <col min="4878" max="5120" width="11.42578125" style="28"/>
    <col min="5121" max="5121" width="1.140625" style="28" customWidth="1"/>
    <col min="5122" max="5122" width="5.28515625" style="28" customWidth="1"/>
    <col min="5123" max="5123" width="34.28515625" style="28" customWidth="1"/>
    <col min="5124" max="5124" width="16.42578125" style="28" bestFit="1" customWidth="1"/>
    <col min="5125" max="5125" width="13.7109375" style="28" bestFit="1" customWidth="1"/>
    <col min="5126" max="5126" width="11.42578125" style="28" bestFit="1" customWidth="1"/>
    <col min="5127" max="5127" width="9.42578125" style="28" customWidth="1"/>
    <col min="5128" max="5128" width="10.7109375" style="28" bestFit="1" customWidth="1"/>
    <col min="5129" max="5129" width="10.28515625" style="28" customWidth="1"/>
    <col min="5130" max="5130" width="12.42578125" style="28" customWidth="1"/>
    <col min="5131" max="5131" width="43.140625" style="28" customWidth="1"/>
    <col min="5132" max="5132" width="14.42578125" style="28" customWidth="1"/>
    <col min="5133" max="5133" width="12.85546875" style="28" bestFit="1" customWidth="1"/>
    <col min="5134" max="5376" width="11.42578125" style="28"/>
    <col min="5377" max="5377" width="1.140625" style="28" customWidth="1"/>
    <col min="5378" max="5378" width="5.28515625" style="28" customWidth="1"/>
    <col min="5379" max="5379" width="34.28515625" style="28" customWidth="1"/>
    <col min="5380" max="5380" width="16.42578125" style="28" bestFit="1" customWidth="1"/>
    <col min="5381" max="5381" width="13.7109375" style="28" bestFit="1" customWidth="1"/>
    <col min="5382" max="5382" width="11.42578125" style="28" bestFit="1" customWidth="1"/>
    <col min="5383" max="5383" width="9.42578125" style="28" customWidth="1"/>
    <col min="5384" max="5384" width="10.7109375" style="28" bestFit="1" customWidth="1"/>
    <col min="5385" max="5385" width="10.28515625" style="28" customWidth="1"/>
    <col min="5386" max="5386" width="12.42578125" style="28" customWidth="1"/>
    <col min="5387" max="5387" width="43.140625" style="28" customWidth="1"/>
    <col min="5388" max="5388" width="14.42578125" style="28" customWidth="1"/>
    <col min="5389" max="5389" width="12.85546875" style="28" bestFit="1" customWidth="1"/>
    <col min="5390" max="5632" width="11.42578125" style="28"/>
    <col min="5633" max="5633" width="1.140625" style="28" customWidth="1"/>
    <col min="5634" max="5634" width="5.28515625" style="28" customWidth="1"/>
    <col min="5635" max="5635" width="34.28515625" style="28" customWidth="1"/>
    <col min="5636" max="5636" width="16.42578125" style="28" bestFit="1" customWidth="1"/>
    <col min="5637" max="5637" width="13.7109375" style="28" bestFit="1" customWidth="1"/>
    <col min="5638" max="5638" width="11.42578125" style="28" bestFit="1" customWidth="1"/>
    <col min="5639" max="5639" width="9.42578125" style="28" customWidth="1"/>
    <col min="5640" max="5640" width="10.7109375" style="28" bestFit="1" customWidth="1"/>
    <col min="5641" max="5641" width="10.28515625" style="28" customWidth="1"/>
    <col min="5642" max="5642" width="12.42578125" style="28" customWidth="1"/>
    <col min="5643" max="5643" width="43.140625" style="28" customWidth="1"/>
    <col min="5644" max="5644" width="14.42578125" style="28" customWidth="1"/>
    <col min="5645" max="5645" width="12.85546875" style="28" bestFit="1" customWidth="1"/>
    <col min="5646" max="5888" width="11.42578125" style="28"/>
    <col min="5889" max="5889" width="1.140625" style="28" customWidth="1"/>
    <col min="5890" max="5890" width="5.28515625" style="28" customWidth="1"/>
    <col min="5891" max="5891" width="34.28515625" style="28" customWidth="1"/>
    <col min="5892" max="5892" width="16.42578125" style="28" bestFit="1" customWidth="1"/>
    <col min="5893" max="5893" width="13.7109375" style="28" bestFit="1" customWidth="1"/>
    <col min="5894" max="5894" width="11.42578125" style="28" bestFit="1" customWidth="1"/>
    <col min="5895" max="5895" width="9.42578125" style="28" customWidth="1"/>
    <col min="5896" max="5896" width="10.7109375" style="28" bestFit="1" customWidth="1"/>
    <col min="5897" max="5897" width="10.28515625" style="28" customWidth="1"/>
    <col min="5898" max="5898" width="12.42578125" style="28" customWidth="1"/>
    <col min="5899" max="5899" width="43.140625" style="28" customWidth="1"/>
    <col min="5900" max="5900" width="14.42578125" style="28" customWidth="1"/>
    <col min="5901" max="5901" width="12.85546875" style="28" bestFit="1" customWidth="1"/>
    <col min="5902" max="6144" width="11.42578125" style="28"/>
    <col min="6145" max="6145" width="1.140625" style="28" customWidth="1"/>
    <col min="6146" max="6146" width="5.28515625" style="28" customWidth="1"/>
    <col min="6147" max="6147" width="34.28515625" style="28" customWidth="1"/>
    <col min="6148" max="6148" width="16.42578125" style="28" bestFit="1" customWidth="1"/>
    <col min="6149" max="6149" width="13.7109375" style="28" bestFit="1" customWidth="1"/>
    <col min="6150" max="6150" width="11.42578125" style="28" bestFit="1" customWidth="1"/>
    <col min="6151" max="6151" width="9.42578125" style="28" customWidth="1"/>
    <col min="6152" max="6152" width="10.7109375" style="28" bestFit="1" customWidth="1"/>
    <col min="6153" max="6153" width="10.28515625" style="28" customWidth="1"/>
    <col min="6154" max="6154" width="12.42578125" style="28" customWidth="1"/>
    <col min="6155" max="6155" width="43.140625" style="28" customWidth="1"/>
    <col min="6156" max="6156" width="14.42578125" style="28" customWidth="1"/>
    <col min="6157" max="6157" width="12.85546875" style="28" bestFit="1" customWidth="1"/>
    <col min="6158" max="6400" width="11.42578125" style="28"/>
    <col min="6401" max="6401" width="1.140625" style="28" customWidth="1"/>
    <col min="6402" max="6402" width="5.28515625" style="28" customWidth="1"/>
    <col min="6403" max="6403" width="34.28515625" style="28" customWidth="1"/>
    <col min="6404" max="6404" width="16.42578125" style="28" bestFit="1" customWidth="1"/>
    <col min="6405" max="6405" width="13.7109375" style="28" bestFit="1" customWidth="1"/>
    <col min="6406" max="6406" width="11.42578125" style="28" bestFit="1" customWidth="1"/>
    <col min="6407" max="6407" width="9.42578125" style="28" customWidth="1"/>
    <col min="6408" max="6408" width="10.7109375" style="28" bestFit="1" customWidth="1"/>
    <col min="6409" max="6409" width="10.28515625" style="28" customWidth="1"/>
    <col min="6410" max="6410" width="12.42578125" style="28" customWidth="1"/>
    <col min="6411" max="6411" width="43.140625" style="28" customWidth="1"/>
    <col min="6412" max="6412" width="14.42578125" style="28" customWidth="1"/>
    <col min="6413" max="6413" width="12.85546875" style="28" bestFit="1" customWidth="1"/>
    <col min="6414" max="6656" width="11.42578125" style="28"/>
    <col min="6657" max="6657" width="1.140625" style="28" customWidth="1"/>
    <col min="6658" max="6658" width="5.28515625" style="28" customWidth="1"/>
    <col min="6659" max="6659" width="34.28515625" style="28" customWidth="1"/>
    <col min="6660" max="6660" width="16.42578125" style="28" bestFit="1" customWidth="1"/>
    <col min="6661" max="6661" width="13.7109375" style="28" bestFit="1" customWidth="1"/>
    <col min="6662" max="6662" width="11.42578125" style="28" bestFit="1" customWidth="1"/>
    <col min="6663" max="6663" width="9.42578125" style="28" customWidth="1"/>
    <col min="6664" max="6664" width="10.7109375" style="28" bestFit="1" customWidth="1"/>
    <col min="6665" max="6665" width="10.28515625" style="28" customWidth="1"/>
    <col min="6666" max="6666" width="12.42578125" style="28" customWidth="1"/>
    <col min="6667" max="6667" width="43.140625" style="28" customWidth="1"/>
    <col min="6668" max="6668" width="14.42578125" style="28" customWidth="1"/>
    <col min="6669" max="6669" width="12.85546875" style="28" bestFit="1" customWidth="1"/>
    <col min="6670" max="6912" width="11.42578125" style="28"/>
    <col min="6913" max="6913" width="1.140625" style="28" customWidth="1"/>
    <col min="6914" max="6914" width="5.28515625" style="28" customWidth="1"/>
    <col min="6915" max="6915" width="34.28515625" style="28" customWidth="1"/>
    <col min="6916" max="6916" width="16.42578125" style="28" bestFit="1" customWidth="1"/>
    <col min="6917" max="6917" width="13.7109375" style="28" bestFit="1" customWidth="1"/>
    <col min="6918" max="6918" width="11.42578125" style="28" bestFit="1" customWidth="1"/>
    <col min="6919" max="6919" width="9.42578125" style="28" customWidth="1"/>
    <col min="6920" max="6920" width="10.7109375" style="28" bestFit="1" customWidth="1"/>
    <col min="6921" max="6921" width="10.28515625" style="28" customWidth="1"/>
    <col min="6922" max="6922" width="12.42578125" style="28" customWidth="1"/>
    <col min="6923" max="6923" width="43.140625" style="28" customWidth="1"/>
    <col min="6924" max="6924" width="14.42578125" style="28" customWidth="1"/>
    <col min="6925" max="6925" width="12.85546875" style="28" bestFit="1" customWidth="1"/>
    <col min="6926" max="7168" width="11.42578125" style="28"/>
    <col min="7169" max="7169" width="1.140625" style="28" customWidth="1"/>
    <col min="7170" max="7170" width="5.28515625" style="28" customWidth="1"/>
    <col min="7171" max="7171" width="34.28515625" style="28" customWidth="1"/>
    <col min="7172" max="7172" width="16.42578125" style="28" bestFit="1" customWidth="1"/>
    <col min="7173" max="7173" width="13.7109375" style="28" bestFit="1" customWidth="1"/>
    <col min="7174" max="7174" width="11.42578125" style="28" bestFit="1" customWidth="1"/>
    <col min="7175" max="7175" width="9.42578125" style="28" customWidth="1"/>
    <col min="7176" max="7176" width="10.7109375" style="28" bestFit="1" customWidth="1"/>
    <col min="7177" max="7177" width="10.28515625" style="28" customWidth="1"/>
    <col min="7178" max="7178" width="12.42578125" style="28" customWidth="1"/>
    <col min="7179" max="7179" width="43.140625" style="28" customWidth="1"/>
    <col min="7180" max="7180" width="14.42578125" style="28" customWidth="1"/>
    <col min="7181" max="7181" width="12.85546875" style="28" bestFit="1" customWidth="1"/>
    <col min="7182" max="7424" width="11.42578125" style="28"/>
    <col min="7425" max="7425" width="1.140625" style="28" customWidth="1"/>
    <col min="7426" max="7426" width="5.28515625" style="28" customWidth="1"/>
    <col min="7427" max="7427" width="34.28515625" style="28" customWidth="1"/>
    <col min="7428" max="7428" width="16.42578125" style="28" bestFit="1" customWidth="1"/>
    <col min="7429" max="7429" width="13.7109375" style="28" bestFit="1" customWidth="1"/>
    <col min="7430" max="7430" width="11.42578125" style="28" bestFit="1" customWidth="1"/>
    <col min="7431" max="7431" width="9.42578125" style="28" customWidth="1"/>
    <col min="7432" max="7432" width="10.7109375" style="28" bestFit="1" customWidth="1"/>
    <col min="7433" max="7433" width="10.28515625" style="28" customWidth="1"/>
    <col min="7434" max="7434" width="12.42578125" style="28" customWidth="1"/>
    <col min="7435" max="7435" width="43.140625" style="28" customWidth="1"/>
    <col min="7436" max="7436" width="14.42578125" style="28" customWidth="1"/>
    <col min="7437" max="7437" width="12.85546875" style="28" bestFit="1" customWidth="1"/>
    <col min="7438" max="7680" width="11.42578125" style="28"/>
    <col min="7681" max="7681" width="1.140625" style="28" customWidth="1"/>
    <col min="7682" max="7682" width="5.28515625" style="28" customWidth="1"/>
    <col min="7683" max="7683" width="34.28515625" style="28" customWidth="1"/>
    <col min="7684" max="7684" width="16.42578125" style="28" bestFit="1" customWidth="1"/>
    <col min="7685" max="7685" width="13.7109375" style="28" bestFit="1" customWidth="1"/>
    <col min="7686" max="7686" width="11.42578125" style="28" bestFit="1" customWidth="1"/>
    <col min="7687" max="7687" width="9.42578125" style="28" customWidth="1"/>
    <col min="7688" max="7688" width="10.7109375" style="28" bestFit="1" customWidth="1"/>
    <col min="7689" max="7689" width="10.28515625" style="28" customWidth="1"/>
    <col min="7690" max="7690" width="12.42578125" style="28" customWidth="1"/>
    <col min="7691" max="7691" width="43.140625" style="28" customWidth="1"/>
    <col min="7692" max="7692" width="14.42578125" style="28" customWidth="1"/>
    <col min="7693" max="7693" width="12.85546875" style="28" bestFit="1" customWidth="1"/>
    <col min="7694" max="7936" width="11.42578125" style="28"/>
    <col min="7937" max="7937" width="1.140625" style="28" customWidth="1"/>
    <col min="7938" max="7938" width="5.28515625" style="28" customWidth="1"/>
    <col min="7939" max="7939" width="34.28515625" style="28" customWidth="1"/>
    <col min="7940" max="7940" width="16.42578125" style="28" bestFit="1" customWidth="1"/>
    <col min="7941" max="7941" width="13.7109375" style="28" bestFit="1" customWidth="1"/>
    <col min="7942" max="7942" width="11.42578125" style="28" bestFit="1" customWidth="1"/>
    <col min="7943" max="7943" width="9.42578125" style="28" customWidth="1"/>
    <col min="7944" max="7944" width="10.7109375" style="28" bestFit="1" customWidth="1"/>
    <col min="7945" max="7945" width="10.28515625" style="28" customWidth="1"/>
    <col min="7946" max="7946" width="12.42578125" style="28" customWidth="1"/>
    <col min="7947" max="7947" width="43.140625" style="28" customWidth="1"/>
    <col min="7948" max="7948" width="14.42578125" style="28" customWidth="1"/>
    <col min="7949" max="7949" width="12.85546875" style="28" bestFit="1" customWidth="1"/>
    <col min="7950" max="8192" width="11.42578125" style="28"/>
    <col min="8193" max="8193" width="1.140625" style="28" customWidth="1"/>
    <col min="8194" max="8194" width="5.28515625" style="28" customWidth="1"/>
    <col min="8195" max="8195" width="34.28515625" style="28" customWidth="1"/>
    <col min="8196" max="8196" width="16.42578125" style="28" bestFit="1" customWidth="1"/>
    <col min="8197" max="8197" width="13.7109375" style="28" bestFit="1" customWidth="1"/>
    <col min="8198" max="8198" width="11.42578125" style="28" bestFit="1" customWidth="1"/>
    <col min="8199" max="8199" width="9.42578125" style="28" customWidth="1"/>
    <col min="8200" max="8200" width="10.7109375" style="28" bestFit="1" customWidth="1"/>
    <col min="8201" max="8201" width="10.28515625" style="28" customWidth="1"/>
    <col min="8202" max="8202" width="12.42578125" style="28" customWidth="1"/>
    <col min="8203" max="8203" width="43.140625" style="28" customWidth="1"/>
    <col min="8204" max="8204" width="14.42578125" style="28" customWidth="1"/>
    <col min="8205" max="8205" width="12.85546875" style="28" bestFit="1" customWidth="1"/>
    <col min="8206" max="8448" width="11.42578125" style="28"/>
    <col min="8449" max="8449" width="1.140625" style="28" customWidth="1"/>
    <col min="8450" max="8450" width="5.28515625" style="28" customWidth="1"/>
    <col min="8451" max="8451" width="34.28515625" style="28" customWidth="1"/>
    <col min="8452" max="8452" width="16.42578125" style="28" bestFit="1" customWidth="1"/>
    <col min="8453" max="8453" width="13.7109375" style="28" bestFit="1" customWidth="1"/>
    <col min="8454" max="8454" width="11.42578125" style="28" bestFit="1" customWidth="1"/>
    <col min="8455" max="8455" width="9.42578125" style="28" customWidth="1"/>
    <col min="8456" max="8456" width="10.7109375" style="28" bestFit="1" customWidth="1"/>
    <col min="8457" max="8457" width="10.28515625" style="28" customWidth="1"/>
    <col min="8458" max="8458" width="12.42578125" style="28" customWidth="1"/>
    <col min="8459" max="8459" width="43.140625" style="28" customWidth="1"/>
    <col min="8460" max="8460" width="14.42578125" style="28" customWidth="1"/>
    <col min="8461" max="8461" width="12.85546875" style="28" bestFit="1" customWidth="1"/>
    <col min="8462" max="8704" width="11.42578125" style="28"/>
    <col min="8705" max="8705" width="1.140625" style="28" customWidth="1"/>
    <col min="8706" max="8706" width="5.28515625" style="28" customWidth="1"/>
    <col min="8707" max="8707" width="34.28515625" style="28" customWidth="1"/>
    <col min="8708" max="8708" width="16.42578125" style="28" bestFit="1" customWidth="1"/>
    <col min="8709" max="8709" width="13.7109375" style="28" bestFit="1" customWidth="1"/>
    <col min="8710" max="8710" width="11.42578125" style="28" bestFit="1" customWidth="1"/>
    <col min="8711" max="8711" width="9.42578125" style="28" customWidth="1"/>
    <col min="8712" max="8712" width="10.7109375" style="28" bestFit="1" customWidth="1"/>
    <col min="8713" max="8713" width="10.28515625" style="28" customWidth="1"/>
    <col min="8714" max="8714" width="12.42578125" style="28" customWidth="1"/>
    <col min="8715" max="8715" width="43.140625" style="28" customWidth="1"/>
    <col min="8716" max="8716" width="14.42578125" style="28" customWidth="1"/>
    <col min="8717" max="8717" width="12.85546875" style="28" bestFit="1" customWidth="1"/>
    <col min="8718" max="8960" width="11.42578125" style="28"/>
    <col min="8961" max="8961" width="1.140625" style="28" customWidth="1"/>
    <col min="8962" max="8962" width="5.28515625" style="28" customWidth="1"/>
    <col min="8963" max="8963" width="34.28515625" style="28" customWidth="1"/>
    <col min="8964" max="8964" width="16.42578125" style="28" bestFit="1" customWidth="1"/>
    <col min="8965" max="8965" width="13.7109375" style="28" bestFit="1" customWidth="1"/>
    <col min="8966" max="8966" width="11.42578125" style="28" bestFit="1" customWidth="1"/>
    <col min="8967" max="8967" width="9.42578125" style="28" customWidth="1"/>
    <col min="8968" max="8968" width="10.7109375" style="28" bestFit="1" customWidth="1"/>
    <col min="8969" max="8969" width="10.28515625" style="28" customWidth="1"/>
    <col min="8970" max="8970" width="12.42578125" style="28" customWidth="1"/>
    <col min="8971" max="8971" width="43.140625" style="28" customWidth="1"/>
    <col min="8972" max="8972" width="14.42578125" style="28" customWidth="1"/>
    <col min="8973" max="8973" width="12.85546875" style="28" bestFit="1" customWidth="1"/>
    <col min="8974" max="9216" width="11.42578125" style="28"/>
    <col min="9217" max="9217" width="1.140625" style="28" customWidth="1"/>
    <col min="9218" max="9218" width="5.28515625" style="28" customWidth="1"/>
    <col min="9219" max="9219" width="34.28515625" style="28" customWidth="1"/>
    <col min="9220" max="9220" width="16.42578125" style="28" bestFit="1" customWidth="1"/>
    <col min="9221" max="9221" width="13.7109375" style="28" bestFit="1" customWidth="1"/>
    <col min="9222" max="9222" width="11.42578125" style="28" bestFit="1" customWidth="1"/>
    <col min="9223" max="9223" width="9.42578125" style="28" customWidth="1"/>
    <col min="9224" max="9224" width="10.7109375" style="28" bestFit="1" customWidth="1"/>
    <col min="9225" max="9225" width="10.28515625" style="28" customWidth="1"/>
    <col min="9226" max="9226" width="12.42578125" style="28" customWidth="1"/>
    <col min="9227" max="9227" width="43.140625" style="28" customWidth="1"/>
    <col min="9228" max="9228" width="14.42578125" style="28" customWidth="1"/>
    <col min="9229" max="9229" width="12.85546875" style="28" bestFit="1" customWidth="1"/>
    <col min="9230" max="9472" width="11.42578125" style="28"/>
    <col min="9473" max="9473" width="1.140625" style="28" customWidth="1"/>
    <col min="9474" max="9474" width="5.28515625" style="28" customWidth="1"/>
    <col min="9475" max="9475" width="34.28515625" style="28" customWidth="1"/>
    <col min="9476" max="9476" width="16.42578125" style="28" bestFit="1" customWidth="1"/>
    <col min="9477" max="9477" width="13.7109375" style="28" bestFit="1" customWidth="1"/>
    <col min="9478" max="9478" width="11.42578125" style="28" bestFit="1" customWidth="1"/>
    <col min="9479" max="9479" width="9.42578125" style="28" customWidth="1"/>
    <col min="9480" max="9480" width="10.7109375" style="28" bestFit="1" customWidth="1"/>
    <col min="9481" max="9481" width="10.28515625" style="28" customWidth="1"/>
    <col min="9482" max="9482" width="12.42578125" style="28" customWidth="1"/>
    <col min="9483" max="9483" width="43.140625" style="28" customWidth="1"/>
    <col min="9484" max="9484" width="14.42578125" style="28" customWidth="1"/>
    <col min="9485" max="9485" width="12.85546875" style="28" bestFit="1" customWidth="1"/>
    <col min="9486" max="9728" width="11.42578125" style="28"/>
    <col min="9729" max="9729" width="1.140625" style="28" customWidth="1"/>
    <col min="9730" max="9730" width="5.28515625" style="28" customWidth="1"/>
    <col min="9731" max="9731" width="34.28515625" style="28" customWidth="1"/>
    <col min="9732" max="9732" width="16.42578125" style="28" bestFit="1" customWidth="1"/>
    <col min="9733" max="9733" width="13.7109375" style="28" bestFit="1" customWidth="1"/>
    <col min="9734" max="9734" width="11.42578125" style="28" bestFit="1" customWidth="1"/>
    <col min="9735" max="9735" width="9.42578125" style="28" customWidth="1"/>
    <col min="9736" max="9736" width="10.7109375" style="28" bestFit="1" customWidth="1"/>
    <col min="9737" max="9737" width="10.28515625" style="28" customWidth="1"/>
    <col min="9738" max="9738" width="12.42578125" style="28" customWidth="1"/>
    <col min="9739" max="9739" width="43.140625" style="28" customWidth="1"/>
    <col min="9740" max="9740" width="14.42578125" style="28" customWidth="1"/>
    <col min="9741" max="9741" width="12.85546875" style="28" bestFit="1" customWidth="1"/>
    <col min="9742" max="9984" width="11.42578125" style="28"/>
    <col min="9985" max="9985" width="1.140625" style="28" customWidth="1"/>
    <col min="9986" max="9986" width="5.28515625" style="28" customWidth="1"/>
    <col min="9987" max="9987" width="34.28515625" style="28" customWidth="1"/>
    <col min="9988" max="9988" width="16.42578125" style="28" bestFit="1" customWidth="1"/>
    <col min="9989" max="9989" width="13.7109375" style="28" bestFit="1" customWidth="1"/>
    <col min="9990" max="9990" width="11.42578125" style="28" bestFit="1" customWidth="1"/>
    <col min="9991" max="9991" width="9.42578125" style="28" customWidth="1"/>
    <col min="9992" max="9992" width="10.7109375" style="28" bestFit="1" customWidth="1"/>
    <col min="9993" max="9993" width="10.28515625" style="28" customWidth="1"/>
    <col min="9994" max="9994" width="12.42578125" style="28" customWidth="1"/>
    <col min="9995" max="9995" width="43.140625" style="28" customWidth="1"/>
    <col min="9996" max="9996" width="14.42578125" style="28" customWidth="1"/>
    <col min="9997" max="9997" width="12.85546875" style="28" bestFit="1" customWidth="1"/>
    <col min="9998" max="10240" width="11.42578125" style="28"/>
    <col min="10241" max="10241" width="1.140625" style="28" customWidth="1"/>
    <col min="10242" max="10242" width="5.28515625" style="28" customWidth="1"/>
    <col min="10243" max="10243" width="34.28515625" style="28" customWidth="1"/>
    <col min="10244" max="10244" width="16.42578125" style="28" bestFit="1" customWidth="1"/>
    <col min="10245" max="10245" width="13.7109375" style="28" bestFit="1" customWidth="1"/>
    <col min="10246" max="10246" width="11.42578125" style="28" bestFit="1" customWidth="1"/>
    <col min="10247" max="10247" width="9.42578125" style="28" customWidth="1"/>
    <col min="10248" max="10248" width="10.7109375" style="28" bestFit="1" customWidth="1"/>
    <col min="10249" max="10249" width="10.28515625" style="28" customWidth="1"/>
    <col min="10250" max="10250" width="12.42578125" style="28" customWidth="1"/>
    <col min="10251" max="10251" width="43.140625" style="28" customWidth="1"/>
    <col min="10252" max="10252" width="14.42578125" style="28" customWidth="1"/>
    <col min="10253" max="10253" width="12.85546875" style="28" bestFit="1" customWidth="1"/>
    <col min="10254" max="10496" width="11.42578125" style="28"/>
    <col min="10497" max="10497" width="1.140625" style="28" customWidth="1"/>
    <col min="10498" max="10498" width="5.28515625" style="28" customWidth="1"/>
    <col min="10499" max="10499" width="34.28515625" style="28" customWidth="1"/>
    <col min="10500" max="10500" width="16.42578125" style="28" bestFit="1" customWidth="1"/>
    <col min="10501" max="10501" width="13.7109375" style="28" bestFit="1" customWidth="1"/>
    <col min="10502" max="10502" width="11.42578125" style="28" bestFit="1" customWidth="1"/>
    <col min="10503" max="10503" width="9.42578125" style="28" customWidth="1"/>
    <col min="10504" max="10504" width="10.7109375" style="28" bestFit="1" customWidth="1"/>
    <col min="10505" max="10505" width="10.28515625" style="28" customWidth="1"/>
    <col min="10506" max="10506" width="12.42578125" style="28" customWidth="1"/>
    <col min="10507" max="10507" width="43.140625" style="28" customWidth="1"/>
    <col min="10508" max="10508" width="14.42578125" style="28" customWidth="1"/>
    <col min="10509" max="10509" width="12.85546875" style="28" bestFit="1" customWidth="1"/>
    <col min="10510" max="10752" width="11.42578125" style="28"/>
    <col min="10753" max="10753" width="1.140625" style="28" customWidth="1"/>
    <col min="10754" max="10754" width="5.28515625" style="28" customWidth="1"/>
    <col min="10755" max="10755" width="34.28515625" style="28" customWidth="1"/>
    <col min="10756" max="10756" width="16.42578125" style="28" bestFit="1" customWidth="1"/>
    <col min="10757" max="10757" width="13.7109375" style="28" bestFit="1" customWidth="1"/>
    <col min="10758" max="10758" width="11.42578125" style="28" bestFit="1" customWidth="1"/>
    <col min="10759" max="10759" width="9.42578125" style="28" customWidth="1"/>
    <col min="10760" max="10760" width="10.7109375" style="28" bestFit="1" customWidth="1"/>
    <col min="10761" max="10761" width="10.28515625" style="28" customWidth="1"/>
    <col min="10762" max="10762" width="12.42578125" style="28" customWidth="1"/>
    <col min="10763" max="10763" width="43.140625" style="28" customWidth="1"/>
    <col min="10764" max="10764" width="14.42578125" style="28" customWidth="1"/>
    <col min="10765" max="10765" width="12.85546875" style="28" bestFit="1" customWidth="1"/>
    <col min="10766" max="11008" width="11.42578125" style="28"/>
    <col min="11009" max="11009" width="1.140625" style="28" customWidth="1"/>
    <col min="11010" max="11010" width="5.28515625" style="28" customWidth="1"/>
    <col min="11011" max="11011" width="34.28515625" style="28" customWidth="1"/>
    <col min="11012" max="11012" width="16.42578125" style="28" bestFit="1" customWidth="1"/>
    <col min="11013" max="11013" width="13.7109375" style="28" bestFit="1" customWidth="1"/>
    <col min="11014" max="11014" width="11.42578125" style="28" bestFit="1" customWidth="1"/>
    <col min="11015" max="11015" width="9.42578125" style="28" customWidth="1"/>
    <col min="11016" max="11016" width="10.7109375" style="28" bestFit="1" customWidth="1"/>
    <col min="11017" max="11017" width="10.28515625" style="28" customWidth="1"/>
    <col min="11018" max="11018" width="12.42578125" style="28" customWidth="1"/>
    <col min="11019" max="11019" width="43.140625" style="28" customWidth="1"/>
    <col min="11020" max="11020" width="14.42578125" style="28" customWidth="1"/>
    <col min="11021" max="11021" width="12.85546875" style="28" bestFit="1" customWidth="1"/>
    <col min="11022" max="11264" width="11.42578125" style="28"/>
    <col min="11265" max="11265" width="1.140625" style="28" customWidth="1"/>
    <col min="11266" max="11266" width="5.28515625" style="28" customWidth="1"/>
    <col min="11267" max="11267" width="34.28515625" style="28" customWidth="1"/>
    <col min="11268" max="11268" width="16.42578125" style="28" bestFit="1" customWidth="1"/>
    <col min="11269" max="11269" width="13.7109375" style="28" bestFit="1" customWidth="1"/>
    <col min="11270" max="11270" width="11.42578125" style="28" bestFit="1" customWidth="1"/>
    <col min="11271" max="11271" width="9.42578125" style="28" customWidth="1"/>
    <col min="11272" max="11272" width="10.7109375" style="28" bestFit="1" customWidth="1"/>
    <col min="11273" max="11273" width="10.28515625" style="28" customWidth="1"/>
    <col min="11274" max="11274" width="12.42578125" style="28" customWidth="1"/>
    <col min="11275" max="11275" width="43.140625" style="28" customWidth="1"/>
    <col min="11276" max="11276" width="14.42578125" style="28" customWidth="1"/>
    <col min="11277" max="11277" width="12.85546875" style="28" bestFit="1" customWidth="1"/>
    <col min="11278" max="11520" width="11.42578125" style="28"/>
    <col min="11521" max="11521" width="1.140625" style="28" customWidth="1"/>
    <col min="11522" max="11522" width="5.28515625" style="28" customWidth="1"/>
    <col min="11523" max="11523" width="34.28515625" style="28" customWidth="1"/>
    <col min="11524" max="11524" width="16.42578125" style="28" bestFit="1" customWidth="1"/>
    <col min="11525" max="11525" width="13.7109375" style="28" bestFit="1" customWidth="1"/>
    <col min="11526" max="11526" width="11.42578125" style="28" bestFit="1" customWidth="1"/>
    <col min="11527" max="11527" width="9.42578125" style="28" customWidth="1"/>
    <col min="11528" max="11528" width="10.7109375" style="28" bestFit="1" customWidth="1"/>
    <col min="11529" max="11529" width="10.28515625" style="28" customWidth="1"/>
    <col min="11530" max="11530" width="12.42578125" style="28" customWidth="1"/>
    <col min="11531" max="11531" width="43.140625" style="28" customWidth="1"/>
    <col min="11532" max="11532" width="14.42578125" style="28" customWidth="1"/>
    <col min="11533" max="11533" width="12.85546875" style="28" bestFit="1" customWidth="1"/>
    <col min="11534" max="11776" width="11.42578125" style="28"/>
    <col min="11777" max="11777" width="1.140625" style="28" customWidth="1"/>
    <col min="11778" max="11778" width="5.28515625" style="28" customWidth="1"/>
    <col min="11779" max="11779" width="34.28515625" style="28" customWidth="1"/>
    <col min="11780" max="11780" width="16.42578125" style="28" bestFit="1" customWidth="1"/>
    <col min="11781" max="11781" width="13.7109375" style="28" bestFit="1" customWidth="1"/>
    <col min="11782" max="11782" width="11.42578125" style="28" bestFit="1" customWidth="1"/>
    <col min="11783" max="11783" width="9.42578125" style="28" customWidth="1"/>
    <col min="11784" max="11784" width="10.7109375" style="28" bestFit="1" customWidth="1"/>
    <col min="11785" max="11785" width="10.28515625" style="28" customWidth="1"/>
    <col min="11786" max="11786" width="12.42578125" style="28" customWidth="1"/>
    <col min="11787" max="11787" width="43.140625" style="28" customWidth="1"/>
    <col min="11788" max="11788" width="14.42578125" style="28" customWidth="1"/>
    <col min="11789" max="11789" width="12.85546875" style="28" bestFit="1" customWidth="1"/>
    <col min="11790" max="12032" width="11.42578125" style="28"/>
    <col min="12033" max="12033" width="1.140625" style="28" customWidth="1"/>
    <col min="12034" max="12034" width="5.28515625" style="28" customWidth="1"/>
    <col min="12035" max="12035" width="34.28515625" style="28" customWidth="1"/>
    <col min="12036" max="12036" width="16.42578125" style="28" bestFit="1" customWidth="1"/>
    <col min="12037" max="12037" width="13.7109375" style="28" bestFit="1" customWidth="1"/>
    <col min="12038" max="12038" width="11.42578125" style="28" bestFit="1" customWidth="1"/>
    <col min="12039" max="12039" width="9.42578125" style="28" customWidth="1"/>
    <col min="12040" max="12040" width="10.7109375" style="28" bestFit="1" customWidth="1"/>
    <col min="12041" max="12041" width="10.28515625" style="28" customWidth="1"/>
    <col min="12042" max="12042" width="12.42578125" style="28" customWidth="1"/>
    <col min="12043" max="12043" width="43.140625" style="28" customWidth="1"/>
    <col min="12044" max="12044" width="14.42578125" style="28" customWidth="1"/>
    <col min="12045" max="12045" width="12.85546875" style="28" bestFit="1" customWidth="1"/>
    <col min="12046" max="12288" width="11.42578125" style="28"/>
    <col min="12289" max="12289" width="1.140625" style="28" customWidth="1"/>
    <col min="12290" max="12290" width="5.28515625" style="28" customWidth="1"/>
    <col min="12291" max="12291" width="34.28515625" style="28" customWidth="1"/>
    <col min="12292" max="12292" width="16.42578125" style="28" bestFit="1" customWidth="1"/>
    <col min="12293" max="12293" width="13.7109375" style="28" bestFit="1" customWidth="1"/>
    <col min="12294" max="12294" width="11.42578125" style="28" bestFit="1" customWidth="1"/>
    <col min="12295" max="12295" width="9.42578125" style="28" customWidth="1"/>
    <col min="12296" max="12296" width="10.7109375" style="28" bestFit="1" customWidth="1"/>
    <col min="12297" max="12297" width="10.28515625" style="28" customWidth="1"/>
    <col min="12298" max="12298" width="12.42578125" style="28" customWidth="1"/>
    <col min="12299" max="12299" width="43.140625" style="28" customWidth="1"/>
    <col min="12300" max="12300" width="14.42578125" style="28" customWidth="1"/>
    <col min="12301" max="12301" width="12.85546875" style="28" bestFit="1" customWidth="1"/>
    <col min="12302" max="12544" width="11.42578125" style="28"/>
    <col min="12545" max="12545" width="1.140625" style="28" customWidth="1"/>
    <col min="12546" max="12546" width="5.28515625" style="28" customWidth="1"/>
    <col min="12547" max="12547" width="34.28515625" style="28" customWidth="1"/>
    <col min="12548" max="12548" width="16.42578125" style="28" bestFit="1" customWidth="1"/>
    <col min="12549" max="12549" width="13.7109375" style="28" bestFit="1" customWidth="1"/>
    <col min="12550" max="12550" width="11.42578125" style="28" bestFit="1" customWidth="1"/>
    <col min="12551" max="12551" width="9.42578125" style="28" customWidth="1"/>
    <col min="12552" max="12552" width="10.7109375" style="28" bestFit="1" customWidth="1"/>
    <col min="12553" max="12553" width="10.28515625" style="28" customWidth="1"/>
    <col min="12554" max="12554" width="12.42578125" style="28" customWidth="1"/>
    <col min="12555" max="12555" width="43.140625" style="28" customWidth="1"/>
    <col min="12556" max="12556" width="14.42578125" style="28" customWidth="1"/>
    <col min="12557" max="12557" width="12.85546875" style="28" bestFit="1" customWidth="1"/>
    <col min="12558" max="12800" width="11.42578125" style="28"/>
    <col min="12801" max="12801" width="1.140625" style="28" customWidth="1"/>
    <col min="12802" max="12802" width="5.28515625" style="28" customWidth="1"/>
    <col min="12803" max="12803" width="34.28515625" style="28" customWidth="1"/>
    <col min="12804" max="12804" width="16.42578125" style="28" bestFit="1" customWidth="1"/>
    <col min="12805" max="12805" width="13.7109375" style="28" bestFit="1" customWidth="1"/>
    <col min="12806" max="12806" width="11.42578125" style="28" bestFit="1" customWidth="1"/>
    <col min="12807" max="12807" width="9.42578125" style="28" customWidth="1"/>
    <col min="12808" max="12808" width="10.7109375" style="28" bestFit="1" customWidth="1"/>
    <col min="12809" max="12809" width="10.28515625" style="28" customWidth="1"/>
    <col min="12810" max="12810" width="12.42578125" style="28" customWidth="1"/>
    <col min="12811" max="12811" width="43.140625" style="28" customWidth="1"/>
    <col min="12812" max="12812" width="14.42578125" style="28" customWidth="1"/>
    <col min="12813" max="12813" width="12.85546875" style="28" bestFit="1" customWidth="1"/>
    <col min="12814" max="13056" width="11.42578125" style="28"/>
    <col min="13057" max="13057" width="1.140625" style="28" customWidth="1"/>
    <col min="13058" max="13058" width="5.28515625" style="28" customWidth="1"/>
    <col min="13059" max="13059" width="34.28515625" style="28" customWidth="1"/>
    <col min="13060" max="13060" width="16.42578125" style="28" bestFit="1" customWidth="1"/>
    <col min="13061" max="13061" width="13.7109375" style="28" bestFit="1" customWidth="1"/>
    <col min="13062" max="13062" width="11.42578125" style="28" bestFit="1" customWidth="1"/>
    <col min="13063" max="13063" width="9.42578125" style="28" customWidth="1"/>
    <col min="13064" max="13064" width="10.7109375" style="28" bestFit="1" customWidth="1"/>
    <col min="13065" max="13065" width="10.28515625" style="28" customWidth="1"/>
    <col min="13066" max="13066" width="12.42578125" style="28" customWidth="1"/>
    <col min="13067" max="13067" width="43.140625" style="28" customWidth="1"/>
    <col min="13068" max="13068" width="14.42578125" style="28" customWidth="1"/>
    <col min="13069" max="13069" width="12.85546875" style="28" bestFit="1" customWidth="1"/>
    <col min="13070" max="13312" width="11.42578125" style="28"/>
    <col min="13313" max="13313" width="1.140625" style="28" customWidth="1"/>
    <col min="13314" max="13314" width="5.28515625" style="28" customWidth="1"/>
    <col min="13315" max="13315" width="34.28515625" style="28" customWidth="1"/>
    <col min="13316" max="13316" width="16.42578125" style="28" bestFit="1" customWidth="1"/>
    <col min="13317" max="13317" width="13.7109375" style="28" bestFit="1" customWidth="1"/>
    <col min="13318" max="13318" width="11.42578125" style="28" bestFit="1" customWidth="1"/>
    <col min="13319" max="13319" width="9.42578125" style="28" customWidth="1"/>
    <col min="13320" max="13320" width="10.7109375" style="28" bestFit="1" customWidth="1"/>
    <col min="13321" max="13321" width="10.28515625" style="28" customWidth="1"/>
    <col min="13322" max="13322" width="12.42578125" style="28" customWidth="1"/>
    <col min="13323" max="13323" width="43.140625" style="28" customWidth="1"/>
    <col min="13324" max="13324" width="14.42578125" style="28" customWidth="1"/>
    <col min="13325" max="13325" width="12.85546875" style="28" bestFit="1" customWidth="1"/>
    <col min="13326" max="13568" width="11.42578125" style="28"/>
    <col min="13569" max="13569" width="1.140625" style="28" customWidth="1"/>
    <col min="13570" max="13570" width="5.28515625" style="28" customWidth="1"/>
    <col min="13571" max="13571" width="34.28515625" style="28" customWidth="1"/>
    <col min="13572" max="13572" width="16.42578125" style="28" bestFit="1" customWidth="1"/>
    <col min="13573" max="13573" width="13.7109375" style="28" bestFit="1" customWidth="1"/>
    <col min="13574" max="13574" width="11.42578125" style="28" bestFit="1" customWidth="1"/>
    <col min="13575" max="13575" width="9.42578125" style="28" customWidth="1"/>
    <col min="13576" max="13576" width="10.7109375" style="28" bestFit="1" customWidth="1"/>
    <col min="13577" max="13577" width="10.28515625" style="28" customWidth="1"/>
    <col min="13578" max="13578" width="12.42578125" style="28" customWidth="1"/>
    <col min="13579" max="13579" width="43.140625" style="28" customWidth="1"/>
    <col min="13580" max="13580" width="14.42578125" style="28" customWidth="1"/>
    <col min="13581" max="13581" width="12.85546875" style="28" bestFit="1" customWidth="1"/>
    <col min="13582" max="13824" width="11.42578125" style="28"/>
    <col min="13825" max="13825" width="1.140625" style="28" customWidth="1"/>
    <col min="13826" max="13826" width="5.28515625" style="28" customWidth="1"/>
    <col min="13827" max="13827" width="34.28515625" style="28" customWidth="1"/>
    <col min="13828" max="13828" width="16.42578125" style="28" bestFit="1" customWidth="1"/>
    <col min="13829" max="13829" width="13.7109375" style="28" bestFit="1" customWidth="1"/>
    <col min="13830" max="13830" width="11.42578125" style="28" bestFit="1" customWidth="1"/>
    <col min="13831" max="13831" width="9.42578125" style="28" customWidth="1"/>
    <col min="13832" max="13832" width="10.7109375" style="28" bestFit="1" customWidth="1"/>
    <col min="13833" max="13833" width="10.28515625" style="28" customWidth="1"/>
    <col min="13834" max="13834" width="12.42578125" style="28" customWidth="1"/>
    <col min="13835" max="13835" width="43.140625" style="28" customWidth="1"/>
    <col min="13836" max="13836" width="14.42578125" style="28" customWidth="1"/>
    <col min="13837" max="13837" width="12.85546875" style="28" bestFit="1" customWidth="1"/>
    <col min="13838" max="14080" width="11.42578125" style="28"/>
    <col min="14081" max="14081" width="1.140625" style="28" customWidth="1"/>
    <col min="14082" max="14082" width="5.28515625" style="28" customWidth="1"/>
    <col min="14083" max="14083" width="34.28515625" style="28" customWidth="1"/>
    <col min="14084" max="14084" width="16.42578125" style="28" bestFit="1" customWidth="1"/>
    <col min="14085" max="14085" width="13.7109375" style="28" bestFit="1" customWidth="1"/>
    <col min="14086" max="14086" width="11.42578125" style="28" bestFit="1" customWidth="1"/>
    <col min="14087" max="14087" width="9.42578125" style="28" customWidth="1"/>
    <col min="14088" max="14088" width="10.7109375" style="28" bestFit="1" customWidth="1"/>
    <col min="14089" max="14089" width="10.28515625" style="28" customWidth="1"/>
    <col min="14090" max="14090" width="12.42578125" style="28" customWidth="1"/>
    <col min="14091" max="14091" width="43.140625" style="28" customWidth="1"/>
    <col min="14092" max="14092" width="14.42578125" style="28" customWidth="1"/>
    <col min="14093" max="14093" width="12.85546875" style="28" bestFit="1" customWidth="1"/>
    <col min="14094" max="14336" width="11.42578125" style="28"/>
    <col min="14337" max="14337" width="1.140625" style="28" customWidth="1"/>
    <col min="14338" max="14338" width="5.28515625" style="28" customWidth="1"/>
    <col min="14339" max="14339" width="34.28515625" style="28" customWidth="1"/>
    <col min="14340" max="14340" width="16.42578125" style="28" bestFit="1" customWidth="1"/>
    <col min="14341" max="14341" width="13.7109375" style="28" bestFit="1" customWidth="1"/>
    <col min="14342" max="14342" width="11.42578125" style="28" bestFit="1" customWidth="1"/>
    <col min="14343" max="14343" width="9.42578125" style="28" customWidth="1"/>
    <col min="14344" max="14344" width="10.7109375" style="28" bestFit="1" customWidth="1"/>
    <col min="14345" max="14345" width="10.28515625" style="28" customWidth="1"/>
    <col min="14346" max="14346" width="12.42578125" style="28" customWidth="1"/>
    <col min="14347" max="14347" width="43.140625" style="28" customWidth="1"/>
    <col min="14348" max="14348" width="14.42578125" style="28" customWidth="1"/>
    <col min="14349" max="14349" width="12.85546875" style="28" bestFit="1" customWidth="1"/>
    <col min="14350" max="14592" width="11.42578125" style="28"/>
    <col min="14593" max="14593" width="1.140625" style="28" customWidth="1"/>
    <col min="14594" max="14594" width="5.28515625" style="28" customWidth="1"/>
    <col min="14595" max="14595" width="34.28515625" style="28" customWidth="1"/>
    <col min="14596" max="14596" width="16.42578125" style="28" bestFit="1" customWidth="1"/>
    <col min="14597" max="14597" width="13.7109375" style="28" bestFit="1" customWidth="1"/>
    <col min="14598" max="14598" width="11.42578125" style="28" bestFit="1" customWidth="1"/>
    <col min="14599" max="14599" width="9.42578125" style="28" customWidth="1"/>
    <col min="14600" max="14600" width="10.7109375" style="28" bestFit="1" customWidth="1"/>
    <col min="14601" max="14601" width="10.28515625" style="28" customWidth="1"/>
    <col min="14602" max="14602" width="12.42578125" style="28" customWidth="1"/>
    <col min="14603" max="14603" width="43.140625" style="28" customWidth="1"/>
    <col min="14604" max="14604" width="14.42578125" style="28" customWidth="1"/>
    <col min="14605" max="14605" width="12.85546875" style="28" bestFit="1" customWidth="1"/>
    <col min="14606" max="14848" width="11.42578125" style="28"/>
    <col min="14849" max="14849" width="1.140625" style="28" customWidth="1"/>
    <col min="14850" max="14850" width="5.28515625" style="28" customWidth="1"/>
    <col min="14851" max="14851" width="34.28515625" style="28" customWidth="1"/>
    <col min="14852" max="14852" width="16.42578125" style="28" bestFit="1" customWidth="1"/>
    <col min="14853" max="14853" width="13.7109375" style="28" bestFit="1" customWidth="1"/>
    <col min="14854" max="14854" width="11.42578125" style="28" bestFit="1" customWidth="1"/>
    <col min="14855" max="14855" width="9.42578125" style="28" customWidth="1"/>
    <col min="14856" max="14856" width="10.7109375" style="28" bestFit="1" customWidth="1"/>
    <col min="14857" max="14857" width="10.28515625" style="28" customWidth="1"/>
    <col min="14858" max="14858" width="12.42578125" style="28" customWidth="1"/>
    <col min="14859" max="14859" width="43.140625" style="28" customWidth="1"/>
    <col min="14860" max="14860" width="14.42578125" style="28" customWidth="1"/>
    <col min="14861" max="14861" width="12.85546875" style="28" bestFit="1" customWidth="1"/>
    <col min="14862" max="15104" width="11.42578125" style="28"/>
    <col min="15105" max="15105" width="1.140625" style="28" customWidth="1"/>
    <col min="15106" max="15106" width="5.28515625" style="28" customWidth="1"/>
    <col min="15107" max="15107" width="34.28515625" style="28" customWidth="1"/>
    <col min="15108" max="15108" width="16.42578125" style="28" bestFit="1" customWidth="1"/>
    <col min="15109" max="15109" width="13.7109375" style="28" bestFit="1" customWidth="1"/>
    <col min="15110" max="15110" width="11.42578125" style="28" bestFit="1" customWidth="1"/>
    <col min="15111" max="15111" width="9.42578125" style="28" customWidth="1"/>
    <col min="15112" max="15112" width="10.7109375" style="28" bestFit="1" customWidth="1"/>
    <col min="15113" max="15113" width="10.28515625" style="28" customWidth="1"/>
    <col min="15114" max="15114" width="12.42578125" style="28" customWidth="1"/>
    <col min="15115" max="15115" width="43.140625" style="28" customWidth="1"/>
    <col min="15116" max="15116" width="14.42578125" style="28" customWidth="1"/>
    <col min="15117" max="15117" width="12.85546875" style="28" bestFit="1" customWidth="1"/>
    <col min="15118" max="15360" width="11.42578125" style="28"/>
    <col min="15361" max="15361" width="1.140625" style="28" customWidth="1"/>
    <col min="15362" max="15362" width="5.28515625" style="28" customWidth="1"/>
    <col min="15363" max="15363" width="34.28515625" style="28" customWidth="1"/>
    <col min="15364" max="15364" width="16.42578125" style="28" bestFit="1" customWidth="1"/>
    <col min="15365" max="15365" width="13.7109375" style="28" bestFit="1" customWidth="1"/>
    <col min="15366" max="15366" width="11.42578125" style="28" bestFit="1" customWidth="1"/>
    <col min="15367" max="15367" width="9.42578125" style="28" customWidth="1"/>
    <col min="15368" max="15368" width="10.7109375" style="28" bestFit="1" customWidth="1"/>
    <col min="15369" max="15369" width="10.28515625" style="28" customWidth="1"/>
    <col min="15370" max="15370" width="12.42578125" style="28" customWidth="1"/>
    <col min="15371" max="15371" width="43.140625" style="28" customWidth="1"/>
    <col min="15372" max="15372" width="14.42578125" style="28" customWidth="1"/>
    <col min="15373" max="15373" width="12.85546875" style="28" bestFit="1" customWidth="1"/>
    <col min="15374" max="15616" width="11.42578125" style="28"/>
    <col min="15617" max="15617" width="1.140625" style="28" customWidth="1"/>
    <col min="15618" max="15618" width="5.28515625" style="28" customWidth="1"/>
    <col min="15619" max="15619" width="34.28515625" style="28" customWidth="1"/>
    <col min="15620" max="15620" width="16.42578125" style="28" bestFit="1" customWidth="1"/>
    <col min="15621" max="15621" width="13.7109375" style="28" bestFit="1" customWidth="1"/>
    <col min="15622" max="15622" width="11.42578125" style="28" bestFit="1" customWidth="1"/>
    <col min="15623" max="15623" width="9.42578125" style="28" customWidth="1"/>
    <col min="15624" max="15624" width="10.7109375" style="28" bestFit="1" customWidth="1"/>
    <col min="15625" max="15625" width="10.28515625" style="28" customWidth="1"/>
    <col min="15626" max="15626" width="12.42578125" style="28" customWidth="1"/>
    <col min="15627" max="15627" width="43.140625" style="28" customWidth="1"/>
    <col min="15628" max="15628" width="14.42578125" style="28" customWidth="1"/>
    <col min="15629" max="15629" width="12.85546875" style="28" bestFit="1" customWidth="1"/>
    <col min="15630" max="15872" width="11.42578125" style="28"/>
    <col min="15873" max="15873" width="1.140625" style="28" customWidth="1"/>
    <col min="15874" max="15874" width="5.28515625" style="28" customWidth="1"/>
    <col min="15875" max="15875" width="34.28515625" style="28" customWidth="1"/>
    <col min="15876" max="15876" width="16.42578125" style="28" bestFit="1" customWidth="1"/>
    <col min="15877" max="15877" width="13.7109375" style="28" bestFit="1" customWidth="1"/>
    <col min="15878" max="15878" width="11.42578125" style="28" bestFit="1" customWidth="1"/>
    <col min="15879" max="15879" width="9.42578125" style="28" customWidth="1"/>
    <col min="15880" max="15880" width="10.7109375" style="28" bestFit="1" customWidth="1"/>
    <col min="15881" max="15881" width="10.28515625" style="28" customWidth="1"/>
    <col min="15882" max="15882" width="12.42578125" style="28" customWidth="1"/>
    <col min="15883" max="15883" width="43.140625" style="28" customWidth="1"/>
    <col min="15884" max="15884" width="14.42578125" style="28" customWidth="1"/>
    <col min="15885" max="15885" width="12.85546875" style="28" bestFit="1" customWidth="1"/>
    <col min="15886" max="16128" width="11.42578125" style="28"/>
    <col min="16129" max="16129" width="1.140625" style="28" customWidth="1"/>
    <col min="16130" max="16130" width="5.28515625" style="28" customWidth="1"/>
    <col min="16131" max="16131" width="34.28515625" style="28" customWidth="1"/>
    <col min="16132" max="16132" width="16.42578125" style="28" bestFit="1" customWidth="1"/>
    <col min="16133" max="16133" width="13.7109375" style="28" bestFit="1" customWidth="1"/>
    <col min="16134" max="16134" width="11.42578125" style="28" bestFit="1" customWidth="1"/>
    <col min="16135" max="16135" width="9.42578125" style="28" customWidth="1"/>
    <col min="16136" max="16136" width="10.7109375" style="28" bestFit="1" customWidth="1"/>
    <col min="16137" max="16137" width="10.28515625" style="28" customWidth="1"/>
    <col min="16138" max="16138" width="12.42578125" style="28" customWidth="1"/>
    <col min="16139" max="16139" width="43.140625" style="28" customWidth="1"/>
    <col min="16140" max="16140" width="14.42578125" style="28" customWidth="1"/>
    <col min="16141" max="16141" width="12.85546875" style="28" bestFit="1" customWidth="1"/>
    <col min="16142" max="16384" width="11.42578125" style="28"/>
  </cols>
  <sheetData>
    <row r="1" spans="2:20" ht="13.5" thickBot="1" x14ac:dyDescent="0.25"/>
    <row r="2" spans="2:20" ht="15" customHeight="1" x14ac:dyDescent="0.2">
      <c r="C2" s="442" t="s">
        <v>168</v>
      </c>
      <c r="D2" s="443"/>
      <c r="E2" s="443"/>
      <c r="F2" s="443"/>
      <c r="G2" s="443"/>
      <c r="H2" s="443"/>
      <c r="I2" s="443"/>
      <c r="J2" s="443"/>
      <c r="K2" s="443"/>
      <c r="L2" s="443"/>
      <c r="M2" s="444"/>
    </row>
    <row r="3" spans="2:20" ht="6.75" customHeight="1" x14ac:dyDescent="0.2">
      <c r="C3" s="445"/>
      <c r="D3" s="446"/>
      <c r="E3" s="446"/>
      <c r="F3" s="446"/>
      <c r="G3" s="446"/>
      <c r="H3" s="446"/>
      <c r="I3" s="446"/>
      <c r="J3" s="446"/>
      <c r="K3" s="446"/>
      <c r="L3" s="446"/>
      <c r="M3" s="447"/>
    </row>
    <row r="4" spans="2:20" ht="12.75" hidden="1" customHeight="1" x14ac:dyDescent="0.2">
      <c r="C4" s="445"/>
      <c r="D4" s="446"/>
      <c r="E4" s="446"/>
      <c r="F4" s="446"/>
      <c r="G4" s="446"/>
      <c r="H4" s="446"/>
      <c r="I4" s="446"/>
      <c r="J4" s="446"/>
      <c r="K4" s="446"/>
      <c r="L4" s="446"/>
      <c r="M4" s="447"/>
    </row>
    <row r="5" spans="2:20" ht="37.5" customHeight="1" thickBot="1" x14ac:dyDescent="0.25">
      <c r="C5" s="448"/>
      <c r="D5" s="449"/>
      <c r="E5" s="449"/>
      <c r="F5" s="449"/>
      <c r="G5" s="449"/>
      <c r="H5" s="449"/>
      <c r="I5" s="449"/>
      <c r="J5" s="449"/>
      <c r="K5" s="449"/>
      <c r="L5" s="449"/>
      <c r="M5" s="450"/>
    </row>
    <row r="6" spans="2:20" ht="22.5" customHeight="1" thickBot="1" x14ac:dyDescent="0.35">
      <c r="C6" s="428" t="s">
        <v>94</v>
      </c>
      <c r="D6" s="429"/>
      <c r="E6" s="429"/>
      <c r="F6" s="429"/>
      <c r="G6" s="429"/>
      <c r="H6" s="429"/>
      <c r="I6" s="429"/>
      <c r="J6" s="429"/>
      <c r="K6" s="429"/>
      <c r="L6" s="429"/>
      <c r="M6" s="430"/>
    </row>
    <row r="7" spans="2:20" ht="22.5" customHeight="1" thickBot="1" x14ac:dyDescent="0.35">
      <c r="C7" s="428" t="s">
        <v>114</v>
      </c>
      <c r="D7" s="429"/>
      <c r="E7" s="429"/>
      <c r="F7" s="429"/>
      <c r="G7" s="429"/>
      <c r="H7" s="429"/>
      <c r="I7" s="429"/>
      <c r="J7" s="429"/>
      <c r="K7" s="429"/>
      <c r="L7" s="429"/>
      <c r="M7" s="430"/>
    </row>
    <row r="9" spans="2:20" ht="24" customHeight="1" x14ac:dyDescent="0.2">
      <c r="C9" s="432" t="s">
        <v>52</v>
      </c>
      <c r="D9" s="433"/>
      <c r="E9" s="433"/>
      <c r="F9" s="433"/>
      <c r="G9" s="433"/>
      <c r="H9" s="433"/>
      <c r="I9" s="433"/>
      <c r="J9" s="433"/>
      <c r="K9" s="433"/>
      <c r="L9" s="433"/>
      <c r="M9" s="434"/>
    </row>
    <row r="10" spans="2:20" ht="12" customHeight="1" x14ac:dyDescent="0.2">
      <c r="C10" s="293"/>
      <c r="D10" s="294"/>
      <c r="E10" s="294"/>
      <c r="F10" s="294"/>
      <c r="G10" s="294"/>
      <c r="H10" s="294"/>
      <c r="I10" s="294"/>
      <c r="J10" s="294"/>
      <c r="K10" s="294"/>
      <c r="L10" s="294"/>
      <c r="M10" s="295"/>
    </row>
    <row r="11" spans="2:20" s="30" customFormat="1" x14ac:dyDescent="0.2">
      <c r="C11" s="31" t="s">
        <v>53</v>
      </c>
      <c r="D11" s="32" t="s">
        <v>54</v>
      </c>
      <c r="E11" s="32" t="s">
        <v>55</v>
      </c>
      <c r="F11" s="32" t="s">
        <v>243</v>
      </c>
      <c r="G11" s="32" t="s">
        <v>56</v>
      </c>
      <c r="H11" s="32" t="s">
        <v>57</v>
      </c>
      <c r="I11" s="32" t="s">
        <v>58</v>
      </c>
      <c r="J11" s="32" t="s">
        <v>81</v>
      </c>
      <c r="K11" s="32" t="s">
        <v>250</v>
      </c>
      <c r="L11" s="32" t="s">
        <v>59</v>
      </c>
      <c r="M11" s="33" t="s">
        <v>60</v>
      </c>
    </row>
    <row r="12" spans="2:20" x14ac:dyDescent="0.2">
      <c r="B12" s="300">
        <v>1</v>
      </c>
      <c r="C12" s="35" t="s">
        <v>61</v>
      </c>
      <c r="D12" s="36" t="s">
        <v>62</v>
      </c>
      <c r="E12" s="37" t="s">
        <v>63</v>
      </c>
      <c r="F12" s="38">
        <v>2413.15</v>
      </c>
      <c r="G12" s="38">
        <v>2117.2399999999998</v>
      </c>
      <c r="H12" s="38">
        <v>48.19</v>
      </c>
      <c r="I12" s="299">
        <v>290.86</v>
      </c>
      <c r="J12" s="292">
        <v>0</v>
      </c>
      <c r="K12" s="292">
        <v>0</v>
      </c>
      <c r="L12" s="298" t="s">
        <v>249</v>
      </c>
      <c r="M12" s="40">
        <f>SUM(F12:I12)</f>
        <v>4869.4399999999987</v>
      </c>
    </row>
    <row r="13" spans="2:20" ht="15" customHeight="1" x14ac:dyDescent="0.2">
      <c r="B13" s="301">
        <v>2</v>
      </c>
      <c r="C13" s="35" t="s">
        <v>64</v>
      </c>
      <c r="D13" s="36" t="s">
        <v>65</v>
      </c>
      <c r="E13" s="37" t="s">
        <v>63</v>
      </c>
      <c r="F13" s="38">
        <v>2413.15</v>
      </c>
      <c r="G13" s="38">
        <v>2117.2399999999998</v>
      </c>
      <c r="H13" s="38">
        <v>48.19</v>
      </c>
      <c r="I13" s="42">
        <v>290.86</v>
      </c>
      <c r="J13" s="292">
        <v>0</v>
      </c>
      <c r="K13" s="292">
        <v>0</v>
      </c>
      <c r="L13" s="298" t="s">
        <v>249</v>
      </c>
      <c r="M13" s="40">
        <f t="shared" ref="M13:M15" si="0">SUM(F13:I13)</f>
        <v>4869.4399999999987</v>
      </c>
      <c r="N13" s="43"/>
      <c r="P13" s="431" t="s">
        <v>124</v>
      </c>
      <c r="Q13" s="431"/>
      <c r="R13" s="431"/>
      <c r="S13" s="431"/>
    </row>
    <row r="14" spans="2:20" x14ac:dyDescent="0.2">
      <c r="B14" s="301">
        <v>3</v>
      </c>
      <c r="C14" s="35" t="s">
        <v>66</v>
      </c>
      <c r="D14" s="36" t="s">
        <v>67</v>
      </c>
      <c r="E14" s="37" t="s">
        <v>68</v>
      </c>
      <c r="F14" s="38">
        <v>2795.76</v>
      </c>
      <c r="G14" s="38">
        <v>2505.5</v>
      </c>
      <c r="H14" s="38">
        <v>97.14</v>
      </c>
      <c r="I14" s="42">
        <v>344.2</v>
      </c>
      <c r="J14" s="292">
        <v>0</v>
      </c>
      <c r="K14" s="292">
        <v>0</v>
      </c>
      <c r="L14" s="298" t="s">
        <v>249</v>
      </c>
      <c r="M14" s="40">
        <f t="shared" si="0"/>
        <v>5742.6</v>
      </c>
      <c r="N14" s="43"/>
      <c r="P14" s="431"/>
      <c r="Q14" s="431"/>
      <c r="R14" s="431"/>
      <c r="S14" s="431"/>
    </row>
    <row r="15" spans="2:20" x14ac:dyDescent="0.2">
      <c r="B15" s="302">
        <v>4</v>
      </c>
      <c r="C15" s="45" t="s">
        <v>69</v>
      </c>
      <c r="D15" s="46" t="s">
        <v>70</v>
      </c>
      <c r="E15" s="47" t="s">
        <v>63</v>
      </c>
      <c r="F15" s="48">
        <v>2413.15</v>
      </c>
      <c r="G15" s="48">
        <v>2117.2399999999998</v>
      </c>
      <c r="H15" s="48">
        <v>48.19</v>
      </c>
      <c r="I15" s="49">
        <v>290.86</v>
      </c>
      <c r="J15" s="50">
        <v>0</v>
      </c>
      <c r="K15" s="50">
        <v>0</v>
      </c>
      <c r="L15" s="304" t="s">
        <v>249</v>
      </c>
      <c r="M15" s="51">
        <f t="shared" si="0"/>
        <v>4869.4399999999987</v>
      </c>
      <c r="N15" s="43"/>
    </row>
    <row r="16" spans="2:20" x14ac:dyDescent="0.2">
      <c r="C16" s="52"/>
      <c r="D16" s="52"/>
      <c r="E16" s="52"/>
      <c r="F16" s="52"/>
      <c r="G16" s="52"/>
      <c r="H16" s="52"/>
      <c r="I16" s="53"/>
      <c r="J16" s="52"/>
      <c r="K16" s="52"/>
      <c r="L16" s="53"/>
      <c r="M16" s="303">
        <f>SUM(M12:M15)</f>
        <v>20350.919999999998</v>
      </c>
      <c r="N16" s="43"/>
      <c r="O16" s="181" t="s">
        <v>4</v>
      </c>
      <c r="P16" s="425" t="s">
        <v>163</v>
      </c>
      <c r="Q16" s="426"/>
      <c r="R16" s="426"/>
      <c r="S16" s="426"/>
      <c r="T16" s="427"/>
    </row>
    <row r="17" spans="2:20" x14ac:dyDescent="0.2">
      <c r="C17" s="52"/>
      <c r="D17" s="52"/>
      <c r="E17" s="52"/>
      <c r="F17" s="52"/>
      <c r="G17" s="52"/>
      <c r="H17" s="52"/>
      <c r="I17" s="53"/>
      <c r="J17" s="52"/>
      <c r="K17" s="52"/>
      <c r="L17" s="53"/>
      <c r="M17" s="52"/>
      <c r="O17" s="174">
        <v>41736</v>
      </c>
      <c r="P17" s="178">
        <f>SUM(M16,M27,F31:F36,G31:G34,I31:I34,J31:J34)</f>
        <v>126742.89999999997</v>
      </c>
      <c r="Q17" s="179">
        <v>70643.56</v>
      </c>
      <c r="R17" s="179">
        <v>56113.98</v>
      </c>
      <c r="S17" s="173"/>
      <c r="T17" s="173"/>
    </row>
    <row r="18" spans="2:20" x14ac:dyDescent="0.2">
      <c r="C18" s="52"/>
      <c r="D18" s="52"/>
      <c r="E18" s="52"/>
      <c r="F18" s="52"/>
      <c r="G18" s="52"/>
      <c r="H18" s="52"/>
      <c r="I18" s="52"/>
      <c r="J18" s="52"/>
      <c r="K18" s="52"/>
      <c r="L18" s="52"/>
      <c r="M18" s="52"/>
      <c r="O18" s="174">
        <v>41712</v>
      </c>
      <c r="P18" s="180">
        <f>SUM(H31:H36,F46:F47)</f>
        <v>10532.51</v>
      </c>
      <c r="Q18" s="179"/>
      <c r="R18" s="179"/>
      <c r="S18" s="173"/>
      <c r="T18" s="173"/>
    </row>
    <row r="19" spans="2:20" ht="23.25" customHeight="1" x14ac:dyDescent="0.2">
      <c r="C19" s="54" t="s">
        <v>71</v>
      </c>
      <c r="D19" s="55"/>
      <c r="E19" s="55"/>
      <c r="F19" s="55"/>
      <c r="G19" s="55"/>
      <c r="H19" s="55"/>
      <c r="I19" s="55"/>
      <c r="J19" s="55"/>
      <c r="K19" s="291"/>
      <c r="L19" s="55"/>
      <c r="M19" s="56"/>
      <c r="O19" s="177">
        <v>41722</v>
      </c>
      <c r="P19" s="180">
        <f>SUM(F42:F45,G42:G45,I42:I45,J42:J45)</f>
        <v>46818.65</v>
      </c>
      <c r="Q19" s="179">
        <v>23048.35</v>
      </c>
      <c r="R19" s="179">
        <v>23770.3</v>
      </c>
      <c r="S19" s="173"/>
      <c r="T19" s="173"/>
    </row>
    <row r="20" spans="2:20" x14ac:dyDescent="0.2">
      <c r="C20" s="57" t="s">
        <v>53</v>
      </c>
      <c r="D20" s="58" t="s">
        <v>54</v>
      </c>
      <c r="E20" s="58" t="s">
        <v>55</v>
      </c>
      <c r="F20" s="32" t="s">
        <v>243</v>
      </c>
      <c r="G20" s="58" t="s">
        <v>56</v>
      </c>
      <c r="H20" s="58" t="s">
        <v>57</v>
      </c>
      <c r="I20" s="58" t="s">
        <v>72</v>
      </c>
      <c r="J20" s="32" t="s">
        <v>81</v>
      </c>
      <c r="K20" s="32" t="s">
        <v>250</v>
      </c>
      <c r="L20" s="58" t="s">
        <v>59</v>
      </c>
      <c r="M20" s="59" t="s">
        <v>60</v>
      </c>
      <c r="O20" s="176">
        <v>41729</v>
      </c>
      <c r="P20" s="180">
        <f>SUM(F57:F58)</f>
        <v>6868</v>
      </c>
      <c r="Q20" s="179">
        <v>5200</v>
      </c>
      <c r="R20" s="179">
        <v>1668</v>
      </c>
      <c r="S20" s="173"/>
      <c r="T20" s="173"/>
    </row>
    <row r="21" spans="2:20" x14ac:dyDescent="0.2">
      <c r="B21" s="34">
        <v>1</v>
      </c>
      <c r="C21" s="35" t="s">
        <v>61</v>
      </c>
      <c r="D21" s="36" t="s">
        <v>62</v>
      </c>
      <c r="E21" s="37" t="s">
        <v>63</v>
      </c>
      <c r="F21" s="60">
        <v>4819.8500000000004</v>
      </c>
      <c r="G21" s="60">
        <v>4885.93</v>
      </c>
      <c r="H21" s="60">
        <v>761.6600000000002</v>
      </c>
      <c r="I21" s="61">
        <v>457.49</v>
      </c>
      <c r="J21" s="39">
        <v>0</v>
      </c>
      <c r="K21" s="292">
        <v>0</v>
      </c>
      <c r="L21" s="77" t="s">
        <v>249</v>
      </c>
      <c r="M21" s="40">
        <f>SUM(F21:I21)</f>
        <v>10924.93</v>
      </c>
      <c r="O21" s="173"/>
      <c r="P21" s="173"/>
      <c r="Q21" s="173"/>
      <c r="R21" s="173"/>
      <c r="S21" s="173"/>
      <c r="T21" s="173"/>
    </row>
    <row r="22" spans="2:20" x14ac:dyDescent="0.2">
      <c r="B22" s="41">
        <v>2</v>
      </c>
      <c r="C22" s="35" t="s">
        <v>64</v>
      </c>
      <c r="D22" s="36" t="s">
        <v>65</v>
      </c>
      <c r="E22" s="37" t="s">
        <v>63</v>
      </c>
      <c r="F22" s="60">
        <v>4819.8500000000004</v>
      </c>
      <c r="G22" s="60">
        <v>4885.93</v>
      </c>
      <c r="H22" s="60">
        <v>761.6600000000002</v>
      </c>
      <c r="I22" s="61">
        <v>457.49</v>
      </c>
      <c r="J22" s="39">
        <v>0</v>
      </c>
      <c r="K22" s="292">
        <v>0</v>
      </c>
      <c r="L22" s="77" t="s">
        <v>249</v>
      </c>
      <c r="M22" s="40">
        <f t="shared" ref="M22:M26" si="1">SUM(F22:I22)</f>
        <v>10924.93</v>
      </c>
      <c r="O22" s="173"/>
      <c r="P22" s="439" t="s">
        <v>256</v>
      </c>
      <c r="Q22" s="440"/>
      <c r="R22" s="440"/>
      <c r="S22" s="440"/>
      <c r="T22" s="441"/>
    </row>
    <row r="23" spans="2:20" x14ac:dyDescent="0.2">
      <c r="B23" s="41">
        <v>3</v>
      </c>
      <c r="C23" s="35" t="s">
        <v>66</v>
      </c>
      <c r="D23" s="36" t="s">
        <v>67</v>
      </c>
      <c r="E23" s="37" t="s">
        <v>68</v>
      </c>
      <c r="F23" s="38">
        <v>5631.12</v>
      </c>
      <c r="G23" s="60">
        <v>5781.93</v>
      </c>
      <c r="H23" s="60">
        <v>1069.3900000000001</v>
      </c>
      <c r="I23" s="61">
        <v>457.49</v>
      </c>
      <c r="J23" s="39">
        <v>0</v>
      </c>
      <c r="K23" s="292">
        <v>0</v>
      </c>
      <c r="L23" s="77" t="s">
        <v>249</v>
      </c>
      <c r="M23" s="40">
        <f t="shared" si="1"/>
        <v>12939.929999999998</v>
      </c>
      <c r="O23" s="174">
        <v>41775</v>
      </c>
      <c r="P23" s="175">
        <v>32577.13</v>
      </c>
      <c r="Q23" s="311"/>
      <c r="R23" s="310"/>
      <c r="S23" s="310"/>
      <c r="T23" s="310"/>
    </row>
    <row r="24" spans="2:20" x14ac:dyDescent="0.2">
      <c r="B24" s="41">
        <v>4</v>
      </c>
      <c r="C24" s="35" t="s">
        <v>69</v>
      </c>
      <c r="D24" s="36" t="s">
        <v>70</v>
      </c>
      <c r="E24" s="37" t="s">
        <v>63</v>
      </c>
      <c r="F24" s="60">
        <v>4819.8500000000004</v>
      </c>
      <c r="G24" s="60">
        <v>4885.93</v>
      </c>
      <c r="H24" s="60">
        <v>761.6600000000002</v>
      </c>
      <c r="I24" s="61">
        <v>457.49</v>
      </c>
      <c r="J24" s="39">
        <v>0</v>
      </c>
      <c r="K24" s="292">
        <v>0</v>
      </c>
      <c r="L24" s="77" t="s">
        <v>249</v>
      </c>
      <c r="M24" s="40">
        <f t="shared" si="1"/>
        <v>10924.93</v>
      </c>
      <c r="O24" s="174">
        <v>41775</v>
      </c>
      <c r="P24" s="175">
        <v>34855.339999999997</v>
      </c>
      <c r="Q24" s="173"/>
      <c r="R24" s="173"/>
      <c r="S24" s="173"/>
      <c r="T24" s="173"/>
    </row>
    <row r="25" spans="2:20" x14ac:dyDescent="0.2">
      <c r="B25" s="41">
        <v>5</v>
      </c>
      <c r="C25" s="35" t="s">
        <v>73</v>
      </c>
      <c r="D25" s="36" t="s">
        <v>74</v>
      </c>
      <c r="E25" s="37" t="s">
        <v>75</v>
      </c>
      <c r="F25" s="60">
        <v>5200</v>
      </c>
      <c r="G25" s="64">
        <v>0</v>
      </c>
      <c r="H25" s="64">
        <v>0</v>
      </c>
      <c r="I25" s="39">
        <v>0</v>
      </c>
      <c r="J25" s="39">
        <v>0</v>
      </c>
      <c r="K25" s="292">
        <v>0</v>
      </c>
      <c r="L25" s="62">
        <v>41736</v>
      </c>
      <c r="M25" s="40">
        <f t="shared" si="1"/>
        <v>5200</v>
      </c>
      <c r="O25" s="174">
        <v>41775</v>
      </c>
      <c r="P25" s="175">
        <v>26540.68</v>
      </c>
      <c r="Q25" s="173"/>
      <c r="R25" s="173"/>
      <c r="S25" s="173"/>
      <c r="T25" s="173"/>
    </row>
    <row r="26" spans="2:20" x14ac:dyDescent="0.2">
      <c r="B26" s="44">
        <v>6</v>
      </c>
      <c r="C26" s="45" t="s">
        <v>76</v>
      </c>
      <c r="D26" s="46" t="s">
        <v>77</v>
      </c>
      <c r="E26" s="47" t="s">
        <v>78</v>
      </c>
      <c r="F26" s="65">
        <v>1668</v>
      </c>
      <c r="G26" s="66">
        <v>0</v>
      </c>
      <c r="H26" s="66">
        <v>0</v>
      </c>
      <c r="I26" s="50">
        <v>0</v>
      </c>
      <c r="J26" s="50">
        <v>0</v>
      </c>
      <c r="K26" s="50">
        <v>0</v>
      </c>
      <c r="L26" s="67"/>
      <c r="M26" s="51">
        <f t="shared" si="1"/>
        <v>1668</v>
      </c>
      <c r="N26" s="43"/>
      <c r="O26" s="174">
        <v>41775</v>
      </c>
      <c r="P26" s="175">
        <v>38705.75</v>
      </c>
      <c r="Q26" s="173"/>
      <c r="R26" s="173"/>
      <c r="S26" s="173"/>
      <c r="T26" s="173"/>
    </row>
    <row r="27" spans="2:20" x14ac:dyDescent="0.2">
      <c r="C27" s="29" t="s">
        <v>79</v>
      </c>
      <c r="M27" s="68">
        <f>SUM(M21:M26)</f>
        <v>52582.720000000001</v>
      </c>
      <c r="O27" s="174">
        <v>41786</v>
      </c>
      <c r="P27" s="175">
        <v>6868</v>
      </c>
      <c r="Q27" s="173"/>
      <c r="R27" s="173"/>
      <c r="S27" s="173"/>
      <c r="T27" s="173"/>
    </row>
    <row r="29" spans="2:20" ht="24" customHeight="1" x14ac:dyDescent="0.2">
      <c r="C29" s="432" t="s">
        <v>80</v>
      </c>
      <c r="D29" s="433"/>
      <c r="E29" s="433"/>
      <c r="F29" s="433"/>
      <c r="G29" s="433"/>
      <c r="H29" s="433"/>
      <c r="I29" s="433"/>
      <c r="J29" s="433"/>
      <c r="K29" s="433"/>
      <c r="L29" s="433"/>
      <c r="M29" s="434"/>
      <c r="O29" s="43"/>
      <c r="P29" s="338"/>
      <c r="Q29" s="339"/>
      <c r="R29" s="339"/>
      <c r="S29" s="339"/>
    </row>
    <row r="30" spans="2:20" x14ac:dyDescent="0.2">
      <c r="C30" s="31" t="s">
        <v>53</v>
      </c>
      <c r="D30" s="32" t="s">
        <v>54</v>
      </c>
      <c r="E30" s="32" t="s">
        <v>55</v>
      </c>
      <c r="F30" s="32" t="s">
        <v>244</v>
      </c>
      <c r="G30" s="32" t="s">
        <v>56</v>
      </c>
      <c r="H30" s="32" t="s">
        <v>57</v>
      </c>
      <c r="I30" s="32" t="s">
        <v>72</v>
      </c>
      <c r="J30" s="32" t="s">
        <v>81</v>
      </c>
      <c r="K30" s="32" t="s">
        <v>250</v>
      </c>
      <c r="L30" s="32" t="s">
        <v>59</v>
      </c>
      <c r="M30" s="33" t="s">
        <v>60</v>
      </c>
      <c r="O30" s="43"/>
      <c r="P30" s="339"/>
      <c r="Q30" s="339"/>
      <c r="R30" s="339"/>
      <c r="S30" s="339"/>
    </row>
    <row r="31" spans="2:20" ht="14.1" customHeight="1" x14ac:dyDescent="0.2">
      <c r="B31" s="34">
        <v>1</v>
      </c>
      <c r="C31" s="69" t="s">
        <v>61</v>
      </c>
      <c r="D31" s="36" t="s">
        <v>62</v>
      </c>
      <c r="E31" s="37" t="s">
        <v>63</v>
      </c>
      <c r="F31" s="60">
        <v>5107.7299999999996</v>
      </c>
      <c r="G31" s="60">
        <v>5217.43</v>
      </c>
      <c r="H31" s="60">
        <v>832.94</v>
      </c>
      <c r="I31" s="60">
        <v>482.93</v>
      </c>
      <c r="J31" s="60">
        <v>469.72</v>
      </c>
      <c r="K31" s="60">
        <v>0</v>
      </c>
      <c r="L31" s="64" t="s">
        <v>248</v>
      </c>
      <c r="M31" s="40">
        <f>SUM(F31:J31)</f>
        <v>12110.75</v>
      </c>
      <c r="P31" s="339"/>
      <c r="Q31" s="339"/>
      <c r="R31" s="339"/>
      <c r="S31" s="339"/>
    </row>
    <row r="32" spans="2:20" ht="14.1" customHeight="1" x14ac:dyDescent="0.2">
      <c r="B32" s="41">
        <v>2</v>
      </c>
      <c r="C32" s="69" t="s">
        <v>64</v>
      </c>
      <c r="D32" s="36" t="s">
        <v>65</v>
      </c>
      <c r="E32" s="37" t="s">
        <v>63</v>
      </c>
      <c r="F32" s="60">
        <v>5107.7300000000005</v>
      </c>
      <c r="G32" s="60">
        <v>5217.43</v>
      </c>
      <c r="H32" s="60">
        <v>832.94</v>
      </c>
      <c r="I32" s="60">
        <v>482.93</v>
      </c>
      <c r="J32" s="60">
        <v>469.72</v>
      </c>
      <c r="K32" s="60">
        <v>0</v>
      </c>
      <c r="L32" s="64" t="s">
        <v>248</v>
      </c>
      <c r="M32" s="40">
        <f t="shared" ref="M32:M36" si="2">SUM(F32:J32)</f>
        <v>12110.75</v>
      </c>
      <c r="O32" s="43"/>
      <c r="P32" s="339"/>
      <c r="Q32" s="339"/>
      <c r="R32" s="339"/>
      <c r="S32" s="339"/>
    </row>
    <row r="33" spans="2:19" ht="14.1" customHeight="1" x14ac:dyDescent="0.2">
      <c r="B33" s="41">
        <v>3</v>
      </c>
      <c r="C33" s="70" t="s">
        <v>66</v>
      </c>
      <c r="D33" s="36" t="s">
        <v>67</v>
      </c>
      <c r="E33" s="37" t="s">
        <v>68</v>
      </c>
      <c r="F33" s="60">
        <v>5984.9800000000005</v>
      </c>
      <c r="G33" s="60">
        <v>6186.29</v>
      </c>
      <c r="H33" s="60">
        <v>1165.69</v>
      </c>
      <c r="I33" s="86">
        <v>468.28</v>
      </c>
      <c r="J33" s="60">
        <v>468.28</v>
      </c>
      <c r="K33" s="60">
        <v>0</v>
      </c>
      <c r="L33" s="64" t="s">
        <v>248</v>
      </c>
      <c r="M33" s="40">
        <v>14289.61</v>
      </c>
      <c r="P33" s="338"/>
      <c r="Q33" s="339"/>
      <c r="R33" s="339"/>
      <c r="S33" s="339"/>
    </row>
    <row r="34" spans="2:19" ht="14.1" customHeight="1" x14ac:dyDescent="0.2">
      <c r="B34" s="41">
        <v>4</v>
      </c>
      <c r="C34" s="69" t="s">
        <v>69</v>
      </c>
      <c r="D34" s="36" t="s">
        <v>70</v>
      </c>
      <c r="E34" s="37" t="s">
        <v>63</v>
      </c>
      <c r="F34" s="60">
        <v>5107.7300000000005</v>
      </c>
      <c r="G34" s="60">
        <v>5217.43</v>
      </c>
      <c r="H34" s="60">
        <v>832.94</v>
      </c>
      <c r="I34" s="60">
        <v>482.93</v>
      </c>
      <c r="J34" s="60">
        <v>469.72</v>
      </c>
      <c r="K34" s="60">
        <v>0</v>
      </c>
      <c r="L34" s="64" t="s">
        <v>248</v>
      </c>
      <c r="M34" s="40">
        <f t="shared" si="2"/>
        <v>12110.75</v>
      </c>
      <c r="P34" s="339"/>
      <c r="Q34" s="339"/>
      <c r="R34" s="339"/>
      <c r="S34" s="339"/>
    </row>
    <row r="35" spans="2:19" ht="14.1" customHeight="1" x14ac:dyDescent="0.2">
      <c r="B35" s="41">
        <v>5</v>
      </c>
      <c r="C35" s="69" t="s">
        <v>73</v>
      </c>
      <c r="D35" s="36" t="s">
        <v>74</v>
      </c>
      <c r="E35" s="37" t="s">
        <v>75</v>
      </c>
      <c r="F35" s="60">
        <v>5200</v>
      </c>
      <c r="G35" s="64">
        <v>0</v>
      </c>
      <c r="H35" s="64">
        <v>0</v>
      </c>
      <c r="I35" s="39">
        <v>0</v>
      </c>
      <c r="J35" s="39">
        <v>0</v>
      </c>
      <c r="K35" s="292">
        <v>0</v>
      </c>
      <c r="L35" s="64" t="s">
        <v>248</v>
      </c>
      <c r="M35" s="40">
        <f t="shared" si="2"/>
        <v>5200</v>
      </c>
      <c r="P35" s="339"/>
      <c r="Q35" s="339"/>
      <c r="R35" s="339"/>
      <c r="S35" s="339"/>
    </row>
    <row r="36" spans="2:19" ht="14.1" customHeight="1" x14ac:dyDescent="0.2">
      <c r="B36" s="44">
        <v>6</v>
      </c>
      <c r="C36" s="72" t="s">
        <v>76</v>
      </c>
      <c r="D36" s="46" t="s">
        <v>77</v>
      </c>
      <c r="E36" s="47" t="s">
        <v>78</v>
      </c>
      <c r="F36" s="65">
        <v>1668</v>
      </c>
      <c r="G36" s="66">
        <v>0</v>
      </c>
      <c r="H36" s="66">
        <v>0</v>
      </c>
      <c r="I36" s="50">
        <v>0</v>
      </c>
      <c r="J36" s="50">
        <v>0</v>
      </c>
      <c r="K36" s="292">
        <v>0</v>
      </c>
      <c r="L36" s="64" t="s">
        <v>248</v>
      </c>
      <c r="M36" s="51">
        <f t="shared" si="2"/>
        <v>1668</v>
      </c>
      <c r="P36" s="339"/>
      <c r="Q36" s="339"/>
      <c r="R36" s="339"/>
      <c r="S36" s="339"/>
    </row>
    <row r="37" spans="2:19" x14ac:dyDescent="0.2">
      <c r="F37" s="73"/>
      <c r="M37" s="68">
        <f>M31+M32+M33+M34+M35+M36</f>
        <v>57489.86</v>
      </c>
    </row>
    <row r="38" spans="2:19" x14ac:dyDescent="0.2">
      <c r="C38" s="74" t="s">
        <v>82</v>
      </c>
      <c r="J38" s="75"/>
      <c r="K38" s="75"/>
    </row>
    <row r="39" spans="2:19" x14ac:dyDescent="0.2">
      <c r="C39" s="76"/>
      <c r="J39" s="75"/>
      <c r="K39" s="75"/>
    </row>
    <row r="40" spans="2:19" ht="21.75" customHeight="1" x14ac:dyDescent="0.2">
      <c r="C40" s="432" t="s">
        <v>83</v>
      </c>
      <c r="D40" s="435"/>
      <c r="E40" s="435"/>
      <c r="F40" s="435"/>
      <c r="G40" s="435"/>
      <c r="H40" s="435"/>
      <c r="I40" s="435"/>
      <c r="J40" s="435"/>
      <c r="K40" s="435"/>
      <c r="L40" s="435"/>
      <c r="M40" s="436"/>
    </row>
    <row r="41" spans="2:19" x14ac:dyDescent="0.2">
      <c r="C41" s="31" t="s">
        <v>53</v>
      </c>
      <c r="D41" s="32" t="s">
        <v>54</v>
      </c>
      <c r="E41" s="32" t="s">
        <v>55</v>
      </c>
      <c r="F41" s="32" t="s">
        <v>243</v>
      </c>
      <c r="G41" s="32" t="s">
        <v>56</v>
      </c>
      <c r="H41" s="32" t="s">
        <v>57</v>
      </c>
      <c r="I41" s="32" t="s">
        <v>58</v>
      </c>
      <c r="J41" s="32" t="s">
        <v>81</v>
      </c>
      <c r="K41" s="32" t="s">
        <v>250</v>
      </c>
      <c r="L41" s="32" t="s">
        <v>59</v>
      </c>
      <c r="M41" s="33" t="s">
        <v>60</v>
      </c>
    </row>
    <row r="42" spans="2:19" x14ac:dyDescent="0.2">
      <c r="B42" s="34">
        <v>1</v>
      </c>
      <c r="C42" s="35" t="s">
        <v>61</v>
      </c>
      <c r="D42" s="36" t="s">
        <v>62</v>
      </c>
      <c r="E42" s="37" t="s">
        <v>63</v>
      </c>
      <c r="F42" s="60">
        <v>5116.13</v>
      </c>
      <c r="G42" s="60">
        <v>5217.43</v>
      </c>
      <c r="H42" s="71">
        <v>832.94</v>
      </c>
      <c r="I42" s="61">
        <v>482.93</v>
      </c>
      <c r="J42" s="60">
        <v>427.01</v>
      </c>
      <c r="K42" s="60">
        <v>0</v>
      </c>
      <c r="L42" s="196" t="s">
        <v>247</v>
      </c>
      <c r="M42" s="40">
        <f>SUM(F42,G42,I42,J42,H42)</f>
        <v>12076.440000000002</v>
      </c>
    </row>
    <row r="43" spans="2:19" x14ac:dyDescent="0.2">
      <c r="B43" s="41">
        <v>2</v>
      </c>
      <c r="C43" s="35" t="s">
        <v>64</v>
      </c>
      <c r="D43" s="36" t="s">
        <v>65</v>
      </c>
      <c r="E43" s="37" t="s">
        <v>63</v>
      </c>
      <c r="F43" s="60">
        <v>5116.13</v>
      </c>
      <c r="G43" s="60">
        <v>5217.43</v>
      </c>
      <c r="H43" s="71">
        <v>832.94</v>
      </c>
      <c r="I43" s="61">
        <v>482.93</v>
      </c>
      <c r="J43" s="60">
        <v>427.01</v>
      </c>
      <c r="K43" s="60">
        <v>0</v>
      </c>
      <c r="L43" s="196" t="s">
        <v>247</v>
      </c>
      <c r="M43" s="40">
        <f>SUM(F43,G43,I43,J43,H43)</f>
        <v>12076.440000000002</v>
      </c>
    </row>
    <row r="44" spans="2:19" x14ac:dyDescent="0.2">
      <c r="B44" s="41">
        <v>3</v>
      </c>
      <c r="C44" s="35" t="s">
        <v>66</v>
      </c>
      <c r="D44" s="36" t="s">
        <v>67</v>
      </c>
      <c r="E44" s="37" t="s">
        <v>68</v>
      </c>
      <c r="F44" s="60">
        <v>5993.38</v>
      </c>
      <c r="G44" s="60">
        <v>6186.29</v>
      </c>
      <c r="H44" s="71">
        <v>1165.69</v>
      </c>
      <c r="I44" s="61">
        <v>482.93</v>
      </c>
      <c r="J44" s="60">
        <v>426.28</v>
      </c>
      <c r="K44" s="60">
        <v>0</v>
      </c>
      <c r="L44" s="196" t="s">
        <v>247</v>
      </c>
      <c r="M44" s="40">
        <f>SUM(F44,G44,I44,J44,H44)</f>
        <v>14254.570000000002</v>
      </c>
    </row>
    <row r="45" spans="2:19" x14ac:dyDescent="0.2">
      <c r="B45" s="41">
        <v>4</v>
      </c>
      <c r="C45" s="35" t="s">
        <v>69</v>
      </c>
      <c r="D45" s="36" t="s">
        <v>70</v>
      </c>
      <c r="E45" s="37" t="s">
        <v>63</v>
      </c>
      <c r="F45" s="60">
        <v>5116.13</v>
      </c>
      <c r="G45" s="60">
        <v>5217.43</v>
      </c>
      <c r="H45" s="71">
        <v>832.94</v>
      </c>
      <c r="I45" s="61">
        <v>482.93</v>
      </c>
      <c r="J45" s="60">
        <v>426.28</v>
      </c>
      <c r="K45" s="60">
        <v>0</v>
      </c>
      <c r="L45" s="196" t="s">
        <v>247</v>
      </c>
      <c r="M45" s="40">
        <f>SUM(F45,G45,I45,J45,H45)</f>
        <v>12075.710000000003</v>
      </c>
    </row>
    <row r="46" spans="2:19" x14ac:dyDescent="0.2">
      <c r="B46" s="41">
        <v>5</v>
      </c>
      <c r="C46" s="35" t="s">
        <v>73</v>
      </c>
      <c r="D46" s="36" t="s">
        <v>74</v>
      </c>
      <c r="E46" s="37" t="s">
        <v>75</v>
      </c>
      <c r="F46" s="60">
        <v>5200</v>
      </c>
      <c r="G46" s="64">
        <v>0</v>
      </c>
      <c r="H46" s="64">
        <v>0</v>
      </c>
      <c r="I46" s="39">
        <v>0</v>
      </c>
      <c r="J46" s="39">
        <v>0</v>
      </c>
      <c r="K46" s="292">
        <v>0</v>
      </c>
      <c r="L46" s="437" t="s">
        <v>123</v>
      </c>
      <c r="M46" s="40">
        <f>F46</f>
        <v>5200</v>
      </c>
    </row>
    <row r="47" spans="2:19" x14ac:dyDescent="0.2">
      <c r="B47" s="44">
        <v>6</v>
      </c>
      <c r="C47" s="45" t="s">
        <v>76</v>
      </c>
      <c r="D47" s="46" t="s">
        <v>77</v>
      </c>
      <c r="E47" s="47" t="s">
        <v>78</v>
      </c>
      <c r="F47" s="65">
        <v>1668</v>
      </c>
      <c r="G47" s="66">
        <v>0</v>
      </c>
      <c r="H47" s="66">
        <v>0</v>
      </c>
      <c r="I47" s="50">
        <v>0</v>
      </c>
      <c r="J47" s="50">
        <v>0</v>
      </c>
      <c r="K47" s="50">
        <v>0</v>
      </c>
      <c r="L47" s="438"/>
      <c r="M47" s="51">
        <f>F47</f>
        <v>1668</v>
      </c>
    </row>
    <row r="48" spans="2:19" ht="13.5" thickBot="1" x14ac:dyDescent="0.25">
      <c r="B48" s="79"/>
      <c r="C48" s="76"/>
      <c r="D48" s="80"/>
      <c r="J48" s="75"/>
      <c r="K48" s="75"/>
      <c r="M48" s="68">
        <f>SUM(M42:M47)</f>
        <v>57351.16</v>
      </c>
    </row>
    <row r="49" spans="2:15" ht="19.5" thickBot="1" x14ac:dyDescent="0.35">
      <c r="C49" s="428" t="s">
        <v>164</v>
      </c>
      <c r="D49" s="429"/>
      <c r="E49" s="429"/>
      <c r="F49" s="429"/>
      <c r="G49" s="429"/>
      <c r="H49" s="429"/>
      <c r="I49" s="429"/>
      <c r="J49" s="429"/>
      <c r="K49" s="429"/>
      <c r="L49" s="429"/>
      <c r="M49" s="430"/>
    </row>
    <row r="50" spans="2:15" s="81" customFormat="1" ht="25.5" customHeight="1" x14ac:dyDescent="0.2">
      <c r="C50" s="432" t="s">
        <v>84</v>
      </c>
      <c r="D50" s="433"/>
      <c r="E50" s="433"/>
      <c r="F50" s="433"/>
      <c r="G50" s="433"/>
      <c r="H50" s="433"/>
      <c r="I50" s="433"/>
      <c r="J50" s="433"/>
      <c r="K50" s="433"/>
      <c r="L50" s="433"/>
      <c r="M50" s="434"/>
      <c r="O50" s="28"/>
    </row>
    <row r="51" spans="2:15" ht="14.25" x14ac:dyDescent="0.2">
      <c r="C51" s="31" t="s">
        <v>53</v>
      </c>
      <c r="D51" s="32" t="s">
        <v>54</v>
      </c>
      <c r="E51" s="32" t="s">
        <v>55</v>
      </c>
      <c r="F51" s="32" t="s">
        <v>243</v>
      </c>
      <c r="G51" s="32" t="s">
        <v>85</v>
      </c>
      <c r="H51" s="32" t="s">
        <v>57</v>
      </c>
      <c r="I51" s="32" t="s">
        <v>58</v>
      </c>
      <c r="J51" s="32" t="s">
        <v>81</v>
      </c>
      <c r="K51" s="32" t="s">
        <v>250</v>
      </c>
      <c r="L51" s="32" t="s">
        <v>59</v>
      </c>
      <c r="M51" s="33" t="s">
        <v>60</v>
      </c>
      <c r="O51" s="81"/>
    </row>
    <row r="52" spans="2:15" x14ac:dyDescent="0.2">
      <c r="B52" s="34">
        <v>1</v>
      </c>
      <c r="C52" s="82" t="s">
        <v>86</v>
      </c>
      <c r="D52" s="83" t="s">
        <v>87</v>
      </c>
      <c r="E52" s="84" t="s">
        <v>88</v>
      </c>
      <c r="F52" s="85">
        <v>7705.79</v>
      </c>
      <c r="G52" s="86">
        <v>8338.65</v>
      </c>
      <c r="H52" s="84">
        <v>1899.85</v>
      </c>
      <c r="I52" s="87">
        <v>482.93</v>
      </c>
      <c r="J52" s="86">
        <v>420</v>
      </c>
      <c r="K52" s="86">
        <v>514</v>
      </c>
      <c r="L52" s="195" t="s">
        <v>246</v>
      </c>
      <c r="M52" s="88">
        <v>19346.47</v>
      </c>
    </row>
    <row r="53" spans="2:15" x14ac:dyDescent="0.2">
      <c r="B53" s="41">
        <v>2</v>
      </c>
      <c r="C53" s="82" t="s">
        <v>61</v>
      </c>
      <c r="D53" s="87" t="s">
        <v>62</v>
      </c>
      <c r="E53" s="87" t="s">
        <v>63</v>
      </c>
      <c r="F53" s="87">
        <v>5116.13</v>
      </c>
      <c r="G53" s="86">
        <v>5217.43</v>
      </c>
      <c r="H53" s="89">
        <v>832.94</v>
      </c>
      <c r="I53" s="87">
        <v>482.93</v>
      </c>
      <c r="J53" s="86">
        <v>421</v>
      </c>
      <c r="K53" s="86">
        <v>0</v>
      </c>
      <c r="L53" s="195" t="s">
        <v>246</v>
      </c>
      <c r="M53" s="88">
        <f>SUM(F53,G53,I53,J53,H53)</f>
        <v>12070.430000000002</v>
      </c>
    </row>
    <row r="54" spans="2:15" x14ac:dyDescent="0.2">
      <c r="B54" s="41">
        <v>3</v>
      </c>
      <c r="C54" s="82" t="s">
        <v>64</v>
      </c>
      <c r="D54" s="87" t="s">
        <v>65</v>
      </c>
      <c r="E54" s="87" t="s">
        <v>63</v>
      </c>
      <c r="F54" s="85">
        <v>4898.93</v>
      </c>
      <c r="G54" s="86">
        <v>5217.43</v>
      </c>
      <c r="H54" s="86">
        <v>832.94</v>
      </c>
      <c r="I54" s="87">
        <v>482.93</v>
      </c>
      <c r="J54" s="86">
        <v>421</v>
      </c>
      <c r="K54" s="86">
        <v>0</v>
      </c>
      <c r="L54" s="195" t="s">
        <v>246</v>
      </c>
      <c r="M54" s="88">
        <f>SUM(F54,G54,I54,J54,H54)</f>
        <v>11853.230000000001</v>
      </c>
    </row>
    <row r="55" spans="2:15" x14ac:dyDescent="0.2">
      <c r="B55" s="41">
        <v>4</v>
      </c>
      <c r="C55" s="82" t="s">
        <v>66</v>
      </c>
      <c r="D55" s="87" t="s">
        <v>67</v>
      </c>
      <c r="E55" s="87" t="s">
        <v>68</v>
      </c>
      <c r="F55" s="87">
        <v>5735.85</v>
      </c>
      <c r="G55" s="86">
        <v>6186.29</v>
      </c>
      <c r="H55" s="86">
        <v>1165.69</v>
      </c>
      <c r="I55" s="87">
        <v>482.93</v>
      </c>
      <c r="J55" s="86">
        <v>421</v>
      </c>
      <c r="K55" s="86">
        <v>0</v>
      </c>
      <c r="L55" s="195" t="s">
        <v>246</v>
      </c>
      <c r="M55" s="88">
        <v>13991.76</v>
      </c>
    </row>
    <row r="56" spans="2:15" x14ac:dyDescent="0.2">
      <c r="B56" s="41">
        <v>5</v>
      </c>
      <c r="C56" s="82" t="s">
        <v>69</v>
      </c>
      <c r="D56" s="87" t="s">
        <v>70</v>
      </c>
      <c r="E56" s="87" t="s">
        <v>63</v>
      </c>
      <c r="F56" s="86">
        <v>5116.13</v>
      </c>
      <c r="G56" s="86">
        <v>5217.43</v>
      </c>
      <c r="H56" s="89">
        <v>832.94</v>
      </c>
      <c r="I56" s="87">
        <v>482.93</v>
      </c>
      <c r="J56" s="86">
        <v>421</v>
      </c>
      <c r="K56" s="86">
        <v>0</v>
      </c>
      <c r="L56" s="195" t="s">
        <v>246</v>
      </c>
      <c r="M56" s="88">
        <f>SUM(F56,G56,I56,J56,H56)</f>
        <v>12070.430000000002</v>
      </c>
    </row>
    <row r="57" spans="2:15" x14ac:dyDescent="0.2">
      <c r="B57" s="41">
        <v>6</v>
      </c>
      <c r="C57" s="82" t="s">
        <v>73</v>
      </c>
      <c r="D57" s="87" t="s">
        <v>74</v>
      </c>
      <c r="E57" s="87" t="s">
        <v>75</v>
      </c>
      <c r="F57" s="86">
        <v>5200</v>
      </c>
      <c r="G57" s="64">
        <v>0</v>
      </c>
      <c r="H57" s="64">
        <v>0</v>
      </c>
      <c r="I57" s="39">
        <v>0</v>
      </c>
      <c r="J57" s="39">
        <v>0</v>
      </c>
      <c r="K57" s="292">
        <v>0</v>
      </c>
      <c r="L57" s="77">
        <v>41729</v>
      </c>
      <c r="M57" s="88">
        <f t="shared" ref="M57:M58" si="3">SUM(F57,G57,I57,J57)</f>
        <v>5200</v>
      </c>
    </row>
    <row r="58" spans="2:15" x14ac:dyDescent="0.2">
      <c r="B58" s="44">
        <v>7</v>
      </c>
      <c r="C58" s="90" t="s">
        <v>76</v>
      </c>
      <c r="D58" s="91" t="s">
        <v>77</v>
      </c>
      <c r="E58" s="91" t="s">
        <v>78</v>
      </c>
      <c r="F58" s="92">
        <v>1668</v>
      </c>
      <c r="G58" s="66">
        <v>0</v>
      </c>
      <c r="H58" s="66">
        <v>0</v>
      </c>
      <c r="I58" s="50">
        <v>0</v>
      </c>
      <c r="J58" s="50">
        <v>0</v>
      </c>
      <c r="K58" s="50">
        <v>0</v>
      </c>
      <c r="L58" s="93"/>
      <c r="M58" s="88">
        <f t="shared" si="3"/>
        <v>1668</v>
      </c>
    </row>
    <row r="59" spans="2:15" x14ac:dyDescent="0.2">
      <c r="C59" s="94"/>
      <c r="D59" s="94"/>
      <c r="E59" s="94"/>
      <c r="F59" s="95"/>
      <c r="G59" s="94"/>
      <c r="H59" s="94"/>
      <c r="I59" s="96"/>
      <c r="J59" s="96"/>
      <c r="K59" s="96"/>
      <c r="L59" s="96"/>
      <c r="M59" s="97">
        <f>M52+M53+M54+M55+M56+M57+M58</f>
        <v>76200.320000000007</v>
      </c>
    </row>
    <row r="60" spans="2:15" ht="15" x14ac:dyDescent="0.35">
      <c r="B60" s="79"/>
      <c r="C60" s="98"/>
      <c r="D60" s="99"/>
      <c r="E60" s="94"/>
      <c r="F60" s="86"/>
      <c r="G60" s="308"/>
      <c r="H60" s="309"/>
      <c r="I60" s="94"/>
      <c r="J60" s="94"/>
      <c r="K60" s="94"/>
      <c r="L60" s="94"/>
      <c r="M60" s="100"/>
    </row>
    <row r="61" spans="2:15" x14ac:dyDescent="0.2">
      <c r="I61" s="101"/>
      <c r="J61" s="101"/>
      <c r="K61" s="101"/>
      <c r="L61" s="101"/>
    </row>
    <row r="62" spans="2:15" s="102" customFormat="1" ht="27" customHeight="1" x14ac:dyDescent="0.2">
      <c r="C62" s="422" t="s">
        <v>89</v>
      </c>
      <c r="D62" s="423"/>
      <c r="E62" s="423"/>
      <c r="F62" s="423"/>
      <c r="G62" s="423"/>
      <c r="H62" s="423"/>
      <c r="I62" s="423"/>
      <c r="J62" s="423"/>
      <c r="K62" s="423"/>
      <c r="L62" s="423"/>
      <c r="M62" s="424"/>
      <c r="O62" s="28"/>
    </row>
    <row r="63" spans="2:15" ht="27" customHeight="1" x14ac:dyDescent="0.2">
      <c r="C63" s="103" t="s">
        <v>90</v>
      </c>
      <c r="D63" s="104" t="s">
        <v>54</v>
      </c>
      <c r="E63" s="104" t="s">
        <v>55</v>
      </c>
      <c r="F63" s="104" t="s">
        <v>243</v>
      </c>
      <c r="G63" s="104" t="s">
        <v>91</v>
      </c>
      <c r="H63" s="104" t="s">
        <v>57</v>
      </c>
      <c r="I63" s="104" t="s">
        <v>58</v>
      </c>
      <c r="J63" s="32" t="s">
        <v>81</v>
      </c>
      <c r="K63" s="32" t="s">
        <v>250</v>
      </c>
      <c r="L63" s="104" t="s">
        <v>59</v>
      </c>
      <c r="M63" s="105" t="s">
        <v>60</v>
      </c>
      <c r="O63" s="102"/>
    </row>
    <row r="64" spans="2:15" x14ac:dyDescent="0.2">
      <c r="B64" s="34">
        <v>1</v>
      </c>
      <c r="C64" s="106" t="s">
        <v>86</v>
      </c>
      <c r="D64" s="37" t="s">
        <v>87</v>
      </c>
      <c r="E64" s="37" t="s">
        <v>92</v>
      </c>
      <c r="F64" s="85">
        <v>2430.62</v>
      </c>
      <c r="G64" s="86">
        <v>2435.7600000000002</v>
      </c>
      <c r="H64" s="382">
        <v>71.08</v>
      </c>
      <c r="I64" s="87">
        <v>334.62</v>
      </c>
      <c r="J64" s="86">
        <v>421</v>
      </c>
      <c r="K64" s="86">
        <v>396</v>
      </c>
      <c r="L64" s="87" t="s">
        <v>245</v>
      </c>
      <c r="M64" s="40">
        <f>F64+G64+I64+H64+J64+K64</f>
        <v>6089.08</v>
      </c>
    </row>
    <row r="65" spans="2:16" x14ac:dyDescent="0.2">
      <c r="B65" s="41">
        <v>2</v>
      </c>
      <c r="C65" s="106" t="s">
        <v>61</v>
      </c>
      <c r="D65" s="37" t="s">
        <v>62</v>
      </c>
      <c r="E65" s="37" t="s">
        <v>63</v>
      </c>
      <c r="F65" s="87">
        <v>5116.13</v>
      </c>
      <c r="G65" s="86">
        <v>5217.43</v>
      </c>
      <c r="H65" s="383">
        <v>832.94</v>
      </c>
      <c r="I65" s="87">
        <v>482.93</v>
      </c>
      <c r="J65" s="86">
        <v>421</v>
      </c>
      <c r="K65" s="86">
        <v>0</v>
      </c>
      <c r="L65" s="87" t="s">
        <v>245</v>
      </c>
      <c r="M65" s="40">
        <f>F65+G65+H65+I65+J65+K65</f>
        <v>12070.430000000002</v>
      </c>
    </row>
    <row r="66" spans="2:16" x14ac:dyDescent="0.2">
      <c r="B66" s="41">
        <v>3</v>
      </c>
      <c r="C66" s="106" t="s">
        <v>64</v>
      </c>
      <c r="D66" s="37" t="s">
        <v>65</v>
      </c>
      <c r="E66" s="37" t="s">
        <v>63</v>
      </c>
      <c r="F66" s="87">
        <v>5116.13</v>
      </c>
      <c r="G66" s="86">
        <v>5217.43</v>
      </c>
      <c r="H66" s="384">
        <v>832.94</v>
      </c>
      <c r="I66" s="87">
        <v>482.93</v>
      </c>
      <c r="J66" s="86">
        <v>421</v>
      </c>
      <c r="K66" s="86">
        <v>0</v>
      </c>
      <c r="L66" s="87" t="s">
        <v>245</v>
      </c>
      <c r="M66" s="40">
        <f t="shared" ref="M66:M70" si="4">F66+G66+H66+I66+J66+K66</f>
        <v>12070.430000000002</v>
      </c>
    </row>
    <row r="67" spans="2:16" x14ac:dyDescent="0.2">
      <c r="B67" s="41">
        <v>4</v>
      </c>
      <c r="C67" s="106" t="s">
        <v>66</v>
      </c>
      <c r="D67" s="37" t="s">
        <v>67</v>
      </c>
      <c r="E67" s="37" t="s">
        <v>68</v>
      </c>
      <c r="F67" s="87">
        <v>5993.38</v>
      </c>
      <c r="G67" s="86">
        <v>6186.19</v>
      </c>
      <c r="H67" s="384">
        <v>1165.69</v>
      </c>
      <c r="I67" s="87">
        <v>482.93</v>
      </c>
      <c r="J67" s="86">
        <v>421</v>
      </c>
      <c r="K67" s="86">
        <v>0</v>
      </c>
      <c r="L67" s="87" t="s">
        <v>245</v>
      </c>
      <c r="M67" s="40">
        <f t="shared" si="4"/>
        <v>14249.19</v>
      </c>
    </row>
    <row r="68" spans="2:16" x14ac:dyDescent="0.2">
      <c r="B68" s="41">
        <v>5</v>
      </c>
      <c r="C68" s="106" t="s">
        <v>69</v>
      </c>
      <c r="D68" s="37" t="s">
        <v>70</v>
      </c>
      <c r="E68" s="37" t="s">
        <v>63</v>
      </c>
      <c r="F68" s="86">
        <v>5116.13</v>
      </c>
      <c r="G68" s="86">
        <v>5217.43</v>
      </c>
      <c r="H68" s="383">
        <v>832.94</v>
      </c>
      <c r="I68" s="87">
        <v>482.93</v>
      </c>
      <c r="J68" s="86">
        <v>421</v>
      </c>
      <c r="K68" s="86">
        <v>0</v>
      </c>
      <c r="L68" s="87" t="s">
        <v>245</v>
      </c>
      <c r="M68" s="40">
        <f t="shared" si="4"/>
        <v>12070.430000000002</v>
      </c>
    </row>
    <row r="69" spans="2:16" x14ac:dyDescent="0.2">
      <c r="B69" s="41">
        <v>6</v>
      </c>
      <c r="C69" s="106" t="s">
        <v>73</v>
      </c>
      <c r="D69" s="37" t="s">
        <v>74</v>
      </c>
      <c r="E69" s="37" t="s">
        <v>75</v>
      </c>
      <c r="F69" s="86">
        <v>5200</v>
      </c>
      <c r="G69" s="64">
        <v>0</v>
      </c>
      <c r="H69" s="64">
        <v>0</v>
      </c>
      <c r="I69" s="78">
        <v>0</v>
      </c>
      <c r="J69" s="78">
        <v>0</v>
      </c>
      <c r="K69" s="292">
        <v>0</v>
      </c>
      <c r="L69" s="195">
        <v>41775</v>
      </c>
      <c r="M69" s="40">
        <f t="shared" si="4"/>
        <v>5200</v>
      </c>
    </row>
    <row r="70" spans="2:16" x14ac:dyDescent="0.2">
      <c r="B70" s="44">
        <v>7</v>
      </c>
      <c r="C70" s="107" t="s">
        <v>76</v>
      </c>
      <c r="D70" s="47" t="s">
        <v>93</v>
      </c>
      <c r="E70" s="47" t="s">
        <v>78</v>
      </c>
      <c r="F70" s="92">
        <v>1668</v>
      </c>
      <c r="G70" s="66">
        <v>0</v>
      </c>
      <c r="H70" s="66">
        <v>0</v>
      </c>
      <c r="I70" s="50">
        <v>0</v>
      </c>
      <c r="J70" s="50">
        <v>0</v>
      </c>
      <c r="K70" s="50">
        <v>0</v>
      </c>
      <c r="L70" s="108"/>
      <c r="M70" s="40">
        <f t="shared" si="4"/>
        <v>1668</v>
      </c>
    </row>
    <row r="71" spans="2:16" x14ac:dyDescent="0.2">
      <c r="M71" s="109">
        <f>M64+M65+M66+M67+M68+M69+M70</f>
        <v>63417.560000000005</v>
      </c>
      <c r="P71" s="43"/>
    </row>
    <row r="74" spans="2:16" ht="15" x14ac:dyDescent="0.2">
      <c r="B74" s="102"/>
      <c r="C74" s="422" t="s">
        <v>189</v>
      </c>
      <c r="D74" s="423"/>
      <c r="E74" s="423"/>
      <c r="F74" s="423"/>
      <c r="G74" s="423"/>
      <c r="H74" s="423"/>
      <c r="I74" s="423"/>
      <c r="J74" s="423"/>
      <c r="K74" s="423"/>
      <c r="L74" s="423"/>
      <c r="M74" s="424"/>
    </row>
    <row r="75" spans="2:16" ht="15" customHeight="1" x14ac:dyDescent="0.2">
      <c r="C75" s="103" t="s">
        <v>90</v>
      </c>
      <c r="D75" s="104" t="s">
        <v>54</v>
      </c>
      <c r="E75" s="104" t="s">
        <v>55</v>
      </c>
      <c r="F75" s="104" t="s">
        <v>243</v>
      </c>
      <c r="G75" s="104" t="s">
        <v>91</v>
      </c>
      <c r="H75" s="104" t="s">
        <v>57</v>
      </c>
      <c r="I75" s="104" t="s">
        <v>58</v>
      </c>
      <c r="J75" s="32" t="s">
        <v>81</v>
      </c>
      <c r="K75" s="32" t="s">
        <v>250</v>
      </c>
      <c r="L75" s="104" t="s">
        <v>59</v>
      </c>
      <c r="M75" s="105" t="s">
        <v>60</v>
      </c>
    </row>
    <row r="76" spans="2:16" x14ac:dyDescent="0.2">
      <c r="B76" s="34">
        <v>1</v>
      </c>
      <c r="C76" s="106" t="s">
        <v>86</v>
      </c>
      <c r="D76" s="37" t="s">
        <v>87</v>
      </c>
      <c r="E76" s="37" t="s">
        <v>92</v>
      </c>
      <c r="F76" s="85">
        <v>2420.34</v>
      </c>
      <c r="G76" s="86">
        <v>2435.7600000000002</v>
      </c>
      <c r="H76" s="86">
        <v>71.08</v>
      </c>
      <c r="I76" s="86">
        <v>334.62</v>
      </c>
      <c r="J76" s="86">
        <v>442</v>
      </c>
      <c r="K76" s="86">
        <v>415.8</v>
      </c>
      <c r="L76" s="87" t="s">
        <v>257</v>
      </c>
      <c r="M76" s="40">
        <f>F76+G76+H76+I76+J76+K76</f>
        <v>6119.6</v>
      </c>
      <c r="O76" s="63"/>
    </row>
    <row r="77" spans="2:16" x14ac:dyDescent="0.2">
      <c r="B77" s="41">
        <v>2</v>
      </c>
      <c r="C77" s="106" t="s">
        <v>61</v>
      </c>
      <c r="D77" s="37" t="s">
        <v>62</v>
      </c>
      <c r="E77" s="37" t="s">
        <v>63</v>
      </c>
      <c r="F77" s="85">
        <v>5111.93</v>
      </c>
      <c r="G77" s="86">
        <v>5217.43</v>
      </c>
      <c r="H77" s="86">
        <v>832.94</v>
      </c>
      <c r="I77" s="86">
        <v>482.93</v>
      </c>
      <c r="J77" s="86">
        <v>442</v>
      </c>
      <c r="K77" s="86">
        <v>0</v>
      </c>
      <c r="L77" s="87" t="s">
        <v>257</v>
      </c>
      <c r="M77" s="40">
        <f t="shared" ref="M77:M80" si="5">F77+G77+H77+I77+J77+K77</f>
        <v>12087.230000000001</v>
      </c>
    </row>
    <row r="78" spans="2:16" x14ac:dyDescent="0.2">
      <c r="B78" s="41">
        <v>3</v>
      </c>
      <c r="C78" s="106" t="s">
        <v>64</v>
      </c>
      <c r="D78" s="37" t="s">
        <v>65</v>
      </c>
      <c r="E78" s="37" t="s">
        <v>63</v>
      </c>
      <c r="F78" s="85">
        <v>5111.93</v>
      </c>
      <c r="G78" s="86">
        <v>5217.43</v>
      </c>
      <c r="H78" s="86">
        <v>832.94</v>
      </c>
      <c r="I78" s="86">
        <v>482.93</v>
      </c>
      <c r="J78" s="86">
        <v>442</v>
      </c>
      <c r="K78" s="86">
        <v>0</v>
      </c>
      <c r="L78" s="87" t="s">
        <v>257</v>
      </c>
      <c r="M78" s="40">
        <f t="shared" si="5"/>
        <v>12087.230000000001</v>
      </c>
    </row>
    <row r="79" spans="2:16" x14ac:dyDescent="0.2">
      <c r="B79" s="41">
        <v>4</v>
      </c>
      <c r="C79" s="106" t="s">
        <v>66</v>
      </c>
      <c r="D79" s="37" t="s">
        <v>67</v>
      </c>
      <c r="E79" s="37" t="s">
        <v>68</v>
      </c>
      <c r="F79" s="85">
        <v>5989.18</v>
      </c>
      <c r="G79" s="86">
        <v>6186.29</v>
      </c>
      <c r="H79" s="86">
        <v>1165.69</v>
      </c>
      <c r="I79" s="86">
        <v>482.93</v>
      </c>
      <c r="J79" s="86">
        <v>442</v>
      </c>
      <c r="K79" s="86">
        <v>0</v>
      </c>
      <c r="L79" s="87" t="s">
        <v>257</v>
      </c>
      <c r="M79" s="40">
        <f t="shared" si="5"/>
        <v>14266.090000000002</v>
      </c>
    </row>
    <row r="80" spans="2:16" x14ac:dyDescent="0.2">
      <c r="B80" s="41">
        <v>5</v>
      </c>
      <c r="C80" s="106" t="s">
        <v>69</v>
      </c>
      <c r="D80" s="37" t="s">
        <v>70</v>
      </c>
      <c r="E80" s="37" t="s">
        <v>63</v>
      </c>
      <c r="F80" s="85">
        <v>5111.93</v>
      </c>
      <c r="G80" s="86">
        <v>5217.43</v>
      </c>
      <c r="H80" s="86">
        <v>832.94</v>
      </c>
      <c r="I80" s="86">
        <v>482.93</v>
      </c>
      <c r="J80" s="86">
        <v>442</v>
      </c>
      <c r="K80" s="86">
        <v>0</v>
      </c>
      <c r="L80" s="87" t="s">
        <v>257</v>
      </c>
      <c r="M80" s="40">
        <f t="shared" si="5"/>
        <v>12087.230000000001</v>
      </c>
    </row>
    <row r="81" spans="2:15" x14ac:dyDescent="0.2">
      <c r="B81" s="41">
        <v>6</v>
      </c>
      <c r="C81" s="106" t="s">
        <v>73</v>
      </c>
      <c r="D81" s="37" t="s">
        <v>74</v>
      </c>
      <c r="E81" s="37" t="s">
        <v>75</v>
      </c>
      <c r="F81" s="86">
        <v>5200</v>
      </c>
      <c r="G81" s="64">
        <v>0</v>
      </c>
      <c r="H81" s="64">
        <v>0</v>
      </c>
      <c r="I81" s="78">
        <v>0</v>
      </c>
      <c r="J81" s="78">
        <v>0</v>
      </c>
      <c r="K81" s="292">
        <v>0</v>
      </c>
      <c r="L81" s="195">
        <v>41775</v>
      </c>
      <c r="M81" s="40">
        <f t="shared" ref="M81:M82" si="6">SUM(F81:J81)</f>
        <v>5200</v>
      </c>
    </row>
    <row r="82" spans="2:15" x14ac:dyDescent="0.2">
      <c r="B82" s="44">
        <v>7</v>
      </c>
      <c r="C82" s="107" t="s">
        <v>76</v>
      </c>
      <c r="D82" s="47" t="s">
        <v>93</v>
      </c>
      <c r="E82" s="47" t="s">
        <v>78</v>
      </c>
      <c r="F82" s="92">
        <v>1668</v>
      </c>
      <c r="G82" s="66">
        <v>0</v>
      </c>
      <c r="H82" s="66">
        <v>0</v>
      </c>
      <c r="I82" s="50">
        <v>0</v>
      </c>
      <c r="J82" s="50">
        <v>0</v>
      </c>
      <c r="K82" s="50">
        <v>0</v>
      </c>
      <c r="L82" s="343">
        <v>41775</v>
      </c>
      <c r="M82" s="40">
        <f t="shared" si="6"/>
        <v>1668</v>
      </c>
    </row>
    <row r="83" spans="2:15" x14ac:dyDescent="0.2">
      <c r="M83" s="109">
        <f>M76+M77+M78+M79+M80+M81+M82</f>
        <v>63515.380000000012</v>
      </c>
      <c r="N83" s="347"/>
      <c r="O83" s="347"/>
    </row>
    <row r="85" spans="2:15" ht="15" x14ac:dyDescent="0.2">
      <c r="C85" s="422" t="s">
        <v>258</v>
      </c>
      <c r="D85" s="423"/>
      <c r="E85" s="423"/>
      <c r="F85" s="423"/>
      <c r="G85" s="423"/>
      <c r="H85" s="423"/>
      <c r="I85" s="423"/>
      <c r="J85" s="423"/>
      <c r="K85" s="423"/>
      <c r="L85" s="423"/>
      <c r="M85" s="424"/>
      <c r="N85" s="357"/>
      <c r="O85" s="347"/>
    </row>
    <row r="86" spans="2:15" x14ac:dyDescent="0.2">
      <c r="C86" s="103" t="s">
        <v>90</v>
      </c>
      <c r="D86" s="104" t="s">
        <v>54</v>
      </c>
      <c r="E86" s="104" t="s">
        <v>55</v>
      </c>
      <c r="F86" s="104" t="s">
        <v>243</v>
      </c>
      <c r="G86" s="104" t="s">
        <v>91</v>
      </c>
      <c r="H86" s="104" t="s">
        <v>57</v>
      </c>
      <c r="I86" s="104" t="s">
        <v>58</v>
      </c>
      <c r="J86" s="32" t="s">
        <v>81</v>
      </c>
      <c r="K86" s="32" t="s">
        <v>250</v>
      </c>
      <c r="L86" s="104" t="s">
        <v>59</v>
      </c>
      <c r="M86" s="105" t="s">
        <v>60</v>
      </c>
    </row>
    <row r="87" spans="2:15" x14ac:dyDescent="0.2">
      <c r="B87" s="34">
        <v>1</v>
      </c>
      <c r="C87" s="106" t="s">
        <v>86</v>
      </c>
      <c r="D87" s="37" t="s">
        <v>87</v>
      </c>
      <c r="E87" s="37" t="s">
        <v>92</v>
      </c>
      <c r="F87" s="85">
        <v>2426.42</v>
      </c>
      <c r="G87" s="86">
        <v>2435.7600000000002</v>
      </c>
      <c r="H87" s="86">
        <v>71.08</v>
      </c>
      <c r="I87" s="86">
        <v>334.62</v>
      </c>
      <c r="J87" s="86">
        <v>442</v>
      </c>
      <c r="K87" s="86">
        <v>396</v>
      </c>
      <c r="L87" s="87" t="s">
        <v>305</v>
      </c>
      <c r="M87" s="40">
        <f>F87+G87+H87+I87+J87+K87</f>
        <v>6105.88</v>
      </c>
    </row>
    <row r="88" spans="2:15" x14ac:dyDescent="0.2">
      <c r="B88" s="41">
        <v>2</v>
      </c>
      <c r="C88" s="106" t="s">
        <v>61</v>
      </c>
      <c r="D88" s="37" t="s">
        <v>62</v>
      </c>
      <c r="E88" s="37" t="s">
        <v>63</v>
      </c>
      <c r="F88" s="85">
        <v>5111.93</v>
      </c>
      <c r="G88" s="86">
        <v>5217.43</v>
      </c>
      <c r="H88" s="86">
        <v>832.94</v>
      </c>
      <c r="I88" s="86">
        <v>482.93</v>
      </c>
      <c r="J88" s="86">
        <v>442</v>
      </c>
      <c r="K88" s="86">
        <v>0</v>
      </c>
      <c r="L88" s="87" t="s">
        <v>305</v>
      </c>
      <c r="M88" s="40">
        <f>F88+G88+H88+I88+J88+K88</f>
        <v>12087.230000000001</v>
      </c>
    </row>
    <row r="89" spans="2:15" x14ac:dyDescent="0.2">
      <c r="B89" s="41">
        <v>3</v>
      </c>
      <c r="C89" s="106" t="s">
        <v>64</v>
      </c>
      <c r="D89" s="37" t="s">
        <v>65</v>
      </c>
      <c r="E89" s="37" t="s">
        <v>63</v>
      </c>
      <c r="F89" s="85">
        <v>5111.93</v>
      </c>
      <c r="G89" s="86">
        <v>5217.43</v>
      </c>
      <c r="H89" s="86">
        <v>832.94</v>
      </c>
      <c r="I89" s="86">
        <v>482.93</v>
      </c>
      <c r="J89" s="86">
        <v>442</v>
      </c>
      <c r="K89" s="86">
        <v>0</v>
      </c>
      <c r="L89" s="87" t="s">
        <v>305</v>
      </c>
      <c r="M89" s="40">
        <f t="shared" ref="M89:M93" si="7">F89+G89+H89+I89+J89+K89</f>
        <v>12087.230000000001</v>
      </c>
    </row>
    <row r="90" spans="2:15" x14ac:dyDescent="0.2">
      <c r="B90" s="41">
        <v>4</v>
      </c>
      <c r="C90" s="106" t="s">
        <v>66</v>
      </c>
      <c r="D90" s="37" t="s">
        <v>67</v>
      </c>
      <c r="E90" s="37" t="s">
        <v>68</v>
      </c>
      <c r="F90" s="85">
        <v>5989.18</v>
      </c>
      <c r="G90" s="86">
        <v>6186.29</v>
      </c>
      <c r="H90" s="86">
        <v>1165.69</v>
      </c>
      <c r="I90" s="86">
        <v>482.93</v>
      </c>
      <c r="J90" s="86">
        <v>442</v>
      </c>
      <c r="K90" s="86">
        <v>0</v>
      </c>
      <c r="L90" s="87" t="s">
        <v>305</v>
      </c>
      <c r="M90" s="40">
        <f t="shared" si="7"/>
        <v>14266.090000000002</v>
      </c>
    </row>
    <row r="91" spans="2:15" x14ac:dyDescent="0.2">
      <c r="B91" s="41">
        <v>5</v>
      </c>
      <c r="C91" s="106" t="s">
        <v>69</v>
      </c>
      <c r="D91" s="37" t="s">
        <v>70</v>
      </c>
      <c r="E91" s="37" t="s">
        <v>63</v>
      </c>
      <c r="F91" s="85">
        <v>5111.93</v>
      </c>
      <c r="G91" s="86">
        <v>5217.43</v>
      </c>
      <c r="H91" s="86">
        <v>832.94</v>
      </c>
      <c r="I91" s="86">
        <v>482.93</v>
      </c>
      <c r="J91" s="86">
        <v>442</v>
      </c>
      <c r="K91" s="86">
        <v>0</v>
      </c>
      <c r="L91" s="87" t="s">
        <v>305</v>
      </c>
      <c r="M91" s="40">
        <f>F91+G91+H91+I91+J91+K91</f>
        <v>12087.230000000001</v>
      </c>
    </row>
    <row r="92" spans="2:15" x14ac:dyDescent="0.2">
      <c r="B92" s="41">
        <v>6</v>
      </c>
      <c r="C92" s="106" t="s">
        <v>73</v>
      </c>
      <c r="D92" s="37" t="s">
        <v>74</v>
      </c>
      <c r="E92" s="37" t="s">
        <v>75</v>
      </c>
      <c r="F92" s="86">
        <v>5200</v>
      </c>
      <c r="G92" s="64">
        <v>0</v>
      </c>
      <c r="H92" s="64">
        <v>0</v>
      </c>
      <c r="I92" s="337">
        <v>0</v>
      </c>
      <c r="J92" s="337">
        <v>0</v>
      </c>
      <c r="K92" s="337">
        <v>0</v>
      </c>
      <c r="L92" s="195">
        <v>41803</v>
      </c>
      <c r="M92" s="40">
        <f t="shared" si="7"/>
        <v>5200</v>
      </c>
    </row>
    <row r="93" spans="2:15" x14ac:dyDescent="0.2">
      <c r="B93" s="44">
        <v>7</v>
      </c>
      <c r="C93" s="107" t="s">
        <v>76</v>
      </c>
      <c r="D93" s="47" t="s">
        <v>93</v>
      </c>
      <c r="E93" s="47" t="s">
        <v>78</v>
      </c>
      <c r="F93" s="92">
        <v>1668</v>
      </c>
      <c r="G93" s="66">
        <v>0</v>
      </c>
      <c r="H93" s="66">
        <v>0</v>
      </c>
      <c r="I93" s="50">
        <v>0</v>
      </c>
      <c r="J93" s="50">
        <v>0</v>
      </c>
      <c r="K93" s="50">
        <v>0</v>
      </c>
      <c r="L93" s="343">
        <v>41803</v>
      </c>
      <c r="M93" s="40">
        <f t="shared" si="7"/>
        <v>1668</v>
      </c>
    </row>
    <row r="94" spans="2:15" x14ac:dyDescent="0.2">
      <c r="M94" s="109">
        <f>M87+M88+M89+M90+M91+M92+M93</f>
        <v>63501.660000000011</v>
      </c>
    </row>
    <row r="97" spans="2:13" ht="15" x14ac:dyDescent="0.2">
      <c r="C97" s="422" t="s">
        <v>304</v>
      </c>
      <c r="D97" s="423"/>
      <c r="E97" s="423"/>
      <c r="F97" s="423"/>
      <c r="G97" s="423"/>
      <c r="H97" s="423"/>
      <c r="I97" s="423"/>
      <c r="J97" s="423"/>
      <c r="K97" s="423"/>
      <c r="L97" s="423"/>
      <c r="M97" s="424"/>
    </row>
    <row r="98" spans="2:13" x14ac:dyDescent="0.2">
      <c r="C98" s="103" t="s">
        <v>90</v>
      </c>
      <c r="D98" s="104" t="s">
        <v>54</v>
      </c>
      <c r="E98" s="104" t="s">
        <v>55</v>
      </c>
      <c r="F98" s="104" t="s">
        <v>243</v>
      </c>
      <c r="G98" s="104" t="s">
        <v>91</v>
      </c>
      <c r="H98" s="104" t="s">
        <v>57</v>
      </c>
      <c r="I98" s="104" t="s">
        <v>58</v>
      </c>
      <c r="J98" s="32" t="s">
        <v>81</v>
      </c>
      <c r="K98" s="32" t="s">
        <v>250</v>
      </c>
      <c r="L98" s="104" t="s">
        <v>59</v>
      </c>
      <c r="M98" s="105" t="s">
        <v>60</v>
      </c>
    </row>
    <row r="99" spans="2:13" x14ac:dyDescent="0.2">
      <c r="B99" s="34">
        <v>1</v>
      </c>
      <c r="C99" s="106" t="s">
        <v>86</v>
      </c>
      <c r="D99" s="37" t="s">
        <v>87</v>
      </c>
      <c r="E99" s="37" t="s">
        <v>92</v>
      </c>
      <c r="F99" s="85">
        <v>2399.77</v>
      </c>
      <c r="G99" s="86">
        <v>2435.7600000000002</v>
      </c>
      <c r="H99" s="86">
        <v>71.08</v>
      </c>
      <c r="I99" s="86">
        <v>334.62</v>
      </c>
      <c r="J99" s="86">
        <v>484</v>
      </c>
      <c r="K99" s="86">
        <v>455.4</v>
      </c>
      <c r="L99" s="87"/>
      <c r="M99" s="40">
        <f>F99+G99+H99+I99+J99+K99</f>
        <v>6180.63</v>
      </c>
    </row>
    <row r="100" spans="2:13" x14ac:dyDescent="0.2">
      <c r="B100" s="41">
        <v>2</v>
      </c>
      <c r="C100" s="106" t="s">
        <v>61</v>
      </c>
      <c r="D100" s="37" t="s">
        <v>62</v>
      </c>
      <c r="E100" s="37" t="s">
        <v>63</v>
      </c>
      <c r="F100" s="85">
        <v>5103.53</v>
      </c>
      <c r="G100" s="86">
        <v>5217.43</v>
      </c>
      <c r="H100" s="86">
        <v>832.94</v>
      </c>
      <c r="I100" s="86">
        <v>482.93</v>
      </c>
      <c r="J100" s="86">
        <v>484</v>
      </c>
      <c r="K100" s="86">
        <v>0</v>
      </c>
      <c r="L100" s="87"/>
      <c r="M100" s="40">
        <f t="shared" ref="M100:M103" si="8">F100+G100+H100+I100+J100+K100</f>
        <v>12120.83</v>
      </c>
    </row>
    <row r="101" spans="2:13" x14ac:dyDescent="0.2">
      <c r="B101" s="41">
        <v>3</v>
      </c>
      <c r="C101" s="106" t="s">
        <v>64</v>
      </c>
      <c r="D101" s="37" t="s">
        <v>65</v>
      </c>
      <c r="E101" s="37" t="s">
        <v>63</v>
      </c>
      <c r="F101" s="85">
        <v>5103.53</v>
      </c>
      <c r="G101" s="86">
        <v>5217.43</v>
      </c>
      <c r="H101" s="86">
        <v>832.94</v>
      </c>
      <c r="I101" s="86">
        <v>482.93</v>
      </c>
      <c r="J101" s="86">
        <v>484</v>
      </c>
      <c r="K101" s="86">
        <v>0</v>
      </c>
      <c r="L101" s="87"/>
      <c r="M101" s="40">
        <f t="shared" si="8"/>
        <v>12120.83</v>
      </c>
    </row>
    <row r="102" spans="2:13" x14ac:dyDescent="0.2">
      <c r="B102" s="41">
        <v>4</v>
      </c>
      <c r="C102" s="106" t="s">
        <v>66</v>
      </c>
      <c r="D102" s="37" t="s">
        <v>67</v>
      </c>
      <c r="E102" s="37" t="s">
        <v>68</v>
      </c>
      <c r="F102" s="85">
        <v>5980.78</v>
      </c>
      <c r="G102" s="86">
        <v>6186.29</v>
      </c>
      <c r="H102" s="86">
        <v>1165.69</v>
      </c>
      <c r="I102" s="86">
        <v>482.93</v>
      </c>
      <c r="J102" s="86">
        <v>484</v>
      </c>
      <c r="K102" s="86">
        <v>0</v>
      </c>
      <c r="L102" s="87"/>
      <c r="M102" s="40">
        <f t="shared" si="8"/>
        <v>14299.69</v>
      </c>
    </row>
    <row r="103" spans="2:13" x14ac:dyDescent="0.2">
      <c r="B103" s="41">
        <v>5</v>
      </c>
      <c r="C103" s="106" t="s">
        <v>69</v>
      </c>
      <c r="D103" s="37" t="s">
        <v>70</v>
      </c>
      <c r="E103" s="37" t="s">
        <v>63</v>
      </c>
      <c r="F103" s="85">
        <v>5103.53</v>
      </c>
      <c r="G103" s="86">
        <v>5217.43</v>
      </c>
      <c r="H103" s="86">
        <v>832.94</v>
      </c>
      <c r="I103" s="86">
        <v>482.93</v>
      </c>
      <c r="J103" s="86">
        <v>484</v>
      </c>
      <c r="K103" s="86">
        <v>0</v>
      </c>
      <c r="L103" s="87"/>
      <c r="M103" s="40">
        <f t="shared" si="8"/>
        <v>12120.83</v>
      </c>
    </row>
    <row r="104" spans="2:13" x14ac:dyDescent="0.2">
      <c r="B104" s="41">
        <v>6</v>
      </c>
      <c r="C104" s="106" t="s">
        <v>73</v>
      </c>
      <c r="D104" s="37" t="s">
        <v>74</v>
      </c>
      <c r="E104" s="37" t="s">
        <v>75</v>
      </c>
      <c r="F104" s="86">
        <v>5200</v>
      </c>
      <c r="G104" s="64">
        <v>0</v>
      </c>
      <c r="H104" s="64">
        <v>0</v>
      </c>
      <c r="I104" s="344">
        <v>0</v>
      </c>
      <c r="J104" s="344">
        <v>0</v>
      </c>
      <c r="K104" s="344">
        <v>0</v>
      </c>
      <c r="L104" s="195"/>
      <c r="M104" s="40">
        <f t="shared" ref="M104:M105" si="9">SUM(F104:J104)</f>
        <v>5200</v>
      </c>
    </row>
    <row r="105" spans="2:13" x14ac:dyDescent="0.2">
      <c r="B105" s="44">
        <v>7</v>
      </c>
      <c r="C105" s="107" t="s">
        <v>76</v>
      </c>
      <c r="D105" s="47" t="s">
        <v>93</v>
      </c>
      <c r="E105" s="47" t="s">
        <v>78</v>
      </c>
      <c r="F105" s="92">
        <v>1668</v>
      </c>
      <c r="G105" s="66">
        <v>0</v>
      </c>
      <c r="H105" s="66">
        <v>0</v>
      </c>
      <c r="I105" s="50">
        <v>0</v>
      </c>
      <c r="J105" s="50">
        <v>0</v>
      </c>
      <c r="K105" s="50">
        <v>0</v>
      </c>
      <c r="L105" s="195"/>
      <c r="M105" s="40">
        <f t="shared" si="9"/>
        <v>1668</v>
      </c>
    </row>
    <row r="106" spans="2:13" x14ac:dyDescent="0.2">
      <c r="L106" s="381"/>
      <c r="M106" s="109">
        <f>M99+M100+M101+M102+M103+M104+M105</f>
        <v>63710.810000000005</v>
      </c>
    </row>
    <row r="107" spans="2:13" x14ac:dyDescent="0.2">
      <c r="L107" s="80"/>
      <c r="M107" s="479"/>
    </row>
    <row r="108" spans="2:13" x14ac:dyDescent="0.2">
      <c r="L108" s="80"/>
      <c r="M108" s="479"/>
    </row>
    <row r="109" spans="2:13" x14ac:dyDescent="0.2">
      <c r="L109" s="80"/>
      <c r="M109" s="479"/>
    </row>
    <row r="110" spans="2:13" ht="15" x14ac:dyDescent="0.2">
      <c r="C110" s="422" t="s">
        <v>352</v>
      </c>
      <c r="D110" s="423"/>
      <c r="E110" s="423"/>
      <c r="F110" s="423"/>
      <c r="G110" s="423"/>
      <c r="H110" s="423"/>
      <c r="I110" s="423"/>
      <c r="J110" s="423"/>
      <c r="K110" s="423"/>
      <c r="L110" s="423"/>
      <c r="M110" s="424"/>
    </row>
    <row r="111" spans="2:13" x14ac:dyDescent="0.2">
      <c r="C111" s="103" t="s">
        <v>90</v>
      </c>
      <c r="D111" s="104" t="s">
        <v>54</v>
      </c>
      <c r="E111" s="104" t="s">
        <v>55</v>
      </c>
      <c r="F111" s="104" t="s">
        <v>243</v>
      </c>
      <c r="G111" s="104" t="s">
        <v>91</v>
      </c>
      <c r="H111" s="104" t="s">
        <v>57</v>
      </c>
      <c r="I111" s="104" t="s">
        <v>58</v>
      </c>
      <c r="J111" s="32" t="s">
        <v>81</v>
      </c>
      <c r="K111" s="32" t="s">
        <v>250</v>
      </c>
      <c r="L111" s="104" t="s">
        <v>59</v>
      </c>
      <c r="M111" s="105" t="s">
        <v>60</v>
      </c>
    </row>
    <row r="112" spans="2:13" x14ac:dyDescent="0.2">
      <c r="B112" s="34">
        <v>1</v>
      </c>
      <c r="C112" s="106" t="s">
        <v>86</v>
      </c>
      <c r="D112" s="37" t="s">
        <v>87</v>
      </c>
      <c r="E112" s="37" t="s">
        <v>92</v>
      </c>
      <c r="F112" s="85">
        <v>2420.34</v>
      </c>
      <c r="G112" s="86">
        <v>2435.7600000000002</v>
      </c>
      <c r="H112" s="86">
        <v>71.08</v>
      </c>
      <c r="I112" s="86">
        <v>334.62</v>
      </c>
      <c r="J112" s="86">
        <v>442</v>
      </c>
      <c r="K112" s="86">
        <v>415.8</v>
      </c>
      <c r="L112" s="87"/>
      <c r="M112" s="40">
        <f>F112+G112+H112+I112+J112+K112</f>
        <v>6119.6</v>
      </c>
    </row>
    <row r="113" spans="2:14" x14ac:dyDescent="0.2">
      <c r="B113" s="41">
        <v>2</v>
      </c>
      <c r="C113" s="106" t="s">
        <v>61</v>
      </c>
      <c r="D113" s="37" t="s">
        <v>62</v>
      </c>
      <c r="E113" s="37" t="s">
        <v>63</v>
      </c>
      <c r="F113" s="85">
        <v>5111.93</v>
      </c>
      <c r="G113" s="86">
        <v>5217.43</v>
      </c>
      <c r="H113" s="86">
        <v>832.94</v>
      </c>
      <c r="I113" s="86">
        <v>482.93</v>
      </c>
      <c r="J113" s="86">
        <v>442</v>
      </c>
      <c r="K113" s="86">
        <v>0</v>
      </c>
      <c r="L113" s="87"/>
      <c r="M113" s="40">
        <f t="shared" ref="M113:M116" si="10">F113+G113+H113+I113+J113+K113</f>
        <v>12087.230000000001</v>
      </c>
    </row>
    <row r="114" spans="2:14" x14ac:dyDescent="0.2">
      <c r="B114" s="41">
        <v>3</v>
      </c>
      <c r="C114" s="106" t="s">
        <v>64</v>
      </c>
      <c r="D114" s="37" t="s">
        <v>65</v>
      </c>
      <c r="E114" s="37" t="s">
        <v>63</v>
      </c>
      <c r="F114" s="85">
        <v>5111.93</v>
      </c>
      <c r="G114" s="86">
        <v>5217.43</v>
      </c>
      <c r="H114" s="86">
        <v>832.94</v>
      </c>
      <c r="I114" s="86">
        <v>482.93</v>
      </c>
      <c r="J114" s="86">
        <v>442</v>
      </c>
      <c r="K114" s="86">
        <v>0</v>
      </c>
      <c r="L114" s="87"/>
      <c r="M114" s="40">
        <f t="shared" si="10"/>
        <v>12087.230000000001</v>
      </c>
    </row>
    <row r="115" spans="2:14" x14ac:dyDescent="0.2">
      <c r="B115" s="41">
        <v>4</v>
      </c>
      <c r="C115" s="106" t="s">
        <v>66</v>
      </c>
      <c r="D115" s="37" t="s">
        <v>67</v>
      </c>
      <c r="E115" s="37" t="s">
        <v>68</v>
      </c>
      <c r="F115" s="85">
        <v>5989.18</v>
      </c>
      <c r="G115" s="86">
        <v>6186.29</v>
      </c>
      <c r="H115" s="86">
        <v>1165.69</v>
      </c>
      <c r="I115" s="86">
        <v>482.93</v>
      </c>
      <c r="J115" s="86">
        <v>442</v>
      </c>
      <c r="K115" s="86">
        <v>0</v>
      </c>
      <c r="L115" s="87"/>
      <c r="M115" s="40">
        <f t="shared" si="10"/>
        <v>14266.090000000002</v>
      </c>
    </row>
    <row r="116" spans="2:14" x14ac:dyDescent="0.2">
      <c r="B116" s="41">
        <v>5</v>
      </c>
      <c r="C116" s="106" t="s">
        <v>69</v>
      </c>
      <c r="D116" s="37" t="s">
        <v>70</v>
      </c>
      <c r="E116" s="37" t="s">
        <v>63</v>
      </c>
      <c r="F116" s="85">
        <v>5111.93</v>
      </c>
      <c r="G116" s="86">
        <v>5217.43</v>
      </c>
      <c r="H116" s="86">
        <v>832.94</v>
      </c>
      <c r="I116" s="86">
        <v>482.93</v>
      </c>
      <c r="J116" s="86">
        <v>442</v>
      </c>
      <c r="K116" s="86">
        <v>0</v>
      </c>
      <c r="L116" s="87"/>
      <c r="M116" s="40">
        <f t="shared" si="10"/>
        <v>12087.230000000001</v>
      </c>
      <c r="N116" s="357"/>
    </row>
    <row r="117" spans="2:14" x14ac:dyDescent="0.2">
      <c r="B117" s="41">
        <v>6</v>
      </c>
      <c r="C117" s="106" t="s">
        <v>73</v>
      </c>
      <c r="D117" s="37" t="s">
        <v>74</v>
      </c>
      <c r="E117" s="37" t="s">
        <v>75</v>
      </c>
      <c r="F117" s="86">
        <v>5200</v>
      </c>
      <c r="G117" s="64">
        <v>0</v>
      </c>
      <c r="H117" s="64">
        <v>0</v>
      </c>
      <c r="I117" s="374">
        <v>0</v>
      </c>
      <c r="J117" s="374">
        <v>0</v>
      </c>
      <c r="K117" s="374">
        <v>0</v>
      </c>
      <c r="L117" s="195"/>
      <c r="M117" s="40">
        <f t="shared" ref="M117:M118" si="11">SUM(F117:J117)</f>
        <v>5200</v>
      </c>
      <c r="N117" s="347"/>
    </row>
    <row r="118" spans="2:14" x14ac:dyDescent="0.2">
      <c r="B118" s="44">
        <v>7</v>
      </c>
      <c r="C118" s="107" t="s">
        <v>76</v>
      </c>
      <c r="D118" s="47" t="s">
        <v>93</v>
      </c>
      <c r="E118" s="47" t="s">
        <v>78</v>
      </c>
      <c r="F118" s="92">
        <v>1668</v>
      </c>
      <c r="G118" s="66">
        <v>0</v>
      </c>
      <c r="H118" s="66">
        <v>0</v>
      </c>
      <c r="I118" s="50">
        <v>0</v>
      </c>
      <c r="J118" s="50">
        <v>0</v>
      </c>
      <c r="K118" s="50">
        <v>0</v>
      </c>
      <c r="L118" s="343"/>
      <c r="M118" s="40">
        <f t="shared" si="11"/>
        <v>1668</v>
      </c>
    </row>
    <row r="119" spans="2:14" x14ac:dyDescent="0.2">
      <c r="C119" s="28"/>
      <c r="D119" s="28"/>
      <c r="E119" s="28"/>
      <c r="F119" s="28"/>
      <c r="G119" s="28"/>
      <c r="H119" s="28"/>
      <c r="I119" s="28"/>
      <c r="J119" s="28"/>
      <c r="K119" s="28"/>
      <c r="L119" s="28"/>
      <c r="M119" s="482">
        <f>SUM(M112:M118)</f>
        <v>63515.380000000012</v>
      </c>
    </row>
    <row r="120" spans="2:14" x14ac:dyDescent="0.2">
      <c r="C120" s="28"/>
      <c r="D120" s="28"/>
      <c r="E120" s="28"/>
      <c r="F120" s="28"/>
      <c r="G120" s="28"/>
      <c r="H120" s="28"/>
      <c r="I120" s="28"/>
      <c r="J120" s="28"/>
      <c r="K120" s="28"/>
      <c r="L120" s="28"/>
      <c r="M120" s="373"/>
    </row>
    <row r="122" spans="2:14" ht="15" x14ac:dyDescent="0.2">
      <c r="C122" s="422" t="s">
        <v>357</v>
      </c>
      <c r="D122" s="423"/>
      <c r="E122" s="423"/>
      <c r="F122" s="423"/>
      <c r="G122" s="423"/>
      <c r="H122" s="423"/>
      <c r="I122" s="423"/>
      <c r="J122" s="423"/>
      <c r="K122" s="423"/>
      <c r="L122" s="423"/>
      <c r="M122" s="424"/>
    </row>
    <row r="123" spans="2:14" x14ac:dyDescent="0.2">
      <c r="C123" s="103" t="s">
        <v>90</v>
      </c>
      <c r="D123" s="104" t="s">
        <v>54</v>
      </c>
      <c r="E123" s="104" t="s">
        <v>55</v>
      </c>
      <c r="F123" s="104" t="s">
        <v>243</v>
      </c>
      <c r="G123" s="104" t="s">
        <v>91</v>
      </c>
      <c r="H123" s="104" t="s">
        <v>57</v>
      </c>
      <c r="I123" s="104" t="s">
        <v>58</v>
      </c>
      <c r="J123" s="32" t="s">
        <v>81</v>
      </c>
      <c r="K123" s="32" t="s">
        <v>250</v>
      </c>
      <c r="L123" s="104" t="s">
        <v>59</v>
      </c>
      <c r="M123" s="105" t="s">
        <v>60</v>
      </c>
    </row>
    <row r="124" spans="2:14" x14ac:dyDescent="0.2">
      <c r="B124" s="34">
        <v>1</v>
      </c>
      <c r="C124" s="106" t="s">
        <v>86</v>
      </c>
      <c r="D124" s="37" t="s">
        <v>87</v>
      </c>
      <c r="E124" s="37" t="s">
        <v>92</v>
      </c>
      <c r="F124" s="85">
        <v>0</v>
      </c>
      <c r="G124" s="86">
        <v>0</v>
      </c>
      <c r="H124" s="86">
        <v>0</v>
      </c>
      <c r="I124" s="86">
        <v>0</v>
      </c>
      <c r="J124" s="86">
        <v>0</v>
      </c>
      <c r="K124" s="86">
        <v>0</v>
      </c>
      <c r="L124" s="87"/>
      <c r="M124" s="40">
        <f>F124+G124+H124+I124+J124+K124</f>
        <v>0</v>
      </c>
    </row>
    <row r="125" spans="2:14" x14ac:dyDescent="0.2">
      <c r="B125" s="41">
        <v>2</v>
      </c>
      <c r="C125" s="106" t="s">
        <v>61</v>
      </c>
      <c r="D125" s="37" t="s">
        <v>62</v>
      </c>
      <c r="E125" s="37" t="s">
        <v>63</v>
      </c>
      <c r="F125" s="85">
        <v>0</v>
      </c>
      <c r="G125" s="86">
        <v>0</v>
      </c>
      <c r="H125" s="86">
        <v>0</v>
      </c>
      <c r="I125" s="86">
        <v>0</v>
      </c>
      <c r="J125" s="86">
        <v>0</v>
      </c>
      <c r="K125" s="86">
        <v>0</v>
      </c>
      <c r="L125" s="87"/>
      <c r="M125" s="40">
        <f t="shared" ref="M125:M128" si="12">F125+G125+H125+I125+J125+K125</f>
        <v>0</v>
      </c>
    </row>
    <row r="126" spans="2:14" x14ac:dyDescent="0.2">
      <c r="B126" s="41">
        <v>3</v>
      </c>
      <c r="C126" s="106" t="s">
        <v>64</v>
      </c>
      <c r="D126" s="37" t="s">
        <v>65</v>
      </c>
      <c r="E126" s="37" t="s">
        <v>63</v>
      </c>
      <c r="F126" s="85">
        <v>0</v>
      </c>
      <c r="G126" s="86">
        <v>0</v>
      </c>
      <c r="H126" s="86">
        <v>0</v>
      </c>
      <c r="I126" s="86">
        <v>0</v>
      </c>
      <c r="J126" s="86">
        <v>0</v>
      </c>
      <c r="K126" s="86">
        <v>0</v>
      </c>
      <c r="L126" s="87"/>
      <c r="M126" s="40">
        <f t="shared" si="12"/>
        <v>0</v>
      </c>
    </row>
    <row r="127" spans="2:14" x14ac:dyDescent="0.2">
      <c r="B127" s="41">
        <v>4</v>
      </c>
      <c r="C127" s="106" t="s">
        <v>66</v>
      </c>
      <c r="D127" s="37" t="s">
        <v>67</v>
      </c>
      <c r="E127" s="37" t="s">
        <v>68</v>
      </c>
      <c r="F127" s="85">
        <v>0</v>
      </c>
      <c r="G127" s="86">
        <v>0</v>
      </c>
      <c r="H127" s="86">
        <v>0</v>
      </c>
      <c r="I127" s="86">
        <v>0</v>
      </c>
      <c r="J127" s="86">
        <v>0</v>
      </c>
      <c r="K127" s="86">
        <v>0</v>
      </c>
      <c r="L127" s="87"/>
      <c r="M127" s="40">
        <f t="shared" si="12"/>
        <v>0</v>
      </c>
    </row>
    <row r="128" spans="2:14" x14ac:dyDescent="0.2">
      <c r="B128" s="41">
        <v>5</v>
      </c>
      <c r="C128" s="106" t="s">
        <v>69</v>
      </c>
      <c r="D128" s="37" t="s">
        <v>70</v>
      </c>
      <c r="E128" s="37" t="s">
        <v>63</v>
      </c>
      <c r="F128" s="85">
        <v>0</v>
      </c>
      <c r="G128" s="86">
        <v>0</v>
      </c>
      <c r="H128" s="86">
        <v>0</v>
      </c>
      <c r="I128" s="86">
        <v>0</v>
      </c>
      <c r="J128" s="86">
        <v>0</v>
      </c>
      <c r="K128" s="86">
        <v>0</v>
      </c>
      <c r="L128" s="87"/>
      <c r="M128" s="40">
        <f t="shared" si="12"/>
        <v>0</v>
      </c>
      <c r="N128" s="357"/>
    </row>
    <row r="129" spans="2:14" x14ac:dyDescent="0.2">
      <c r="B129" s="41">
        <v>6</v>
      </c>
      <c r="C129" s="106" t="s">
        <v>73</v>
      </c>
      <c r="D129" s="37" t="s">
        <v>74</v>
      </c>
      <c r="E129" s="37" t="s">
        <v>75</v>
      </c>
      <c r="F129" s="86">
        <v>5200</v>
      </c>
      <c r="G129" s="64">
        <v>0</v>
      </c>
      <c r="H129" s="64">
        <v>0</v>
      </c>
      <c r="I129" s="374">
        <v>0</v>
      </c>
      <c r="J129" s="374">
        <v>0</v>
      </c>
      <c r="K129" s="374">
        <v>0</v>
      </c>
      <c r="L129" s="195"/>
      <c r="M129" s="40">
        <f t="shared" ref="M129:M130" si="13">SUM(F129:J129)</f>
        <v>5200</v>
      </c>
      <c r="N129" s="347"/>
    </row>
    <row r="130" spans="2:14" x14ac:dyDescent="0.2">
      <c r="B130" s="44">
        <v>7</v>
      </c>
      <c r="C130" s="107" t="s">
        <v>76</v>
      </c>
      <c r="D130" s="47" t="s">
        <v>93</v>
      </c>
      <c r="E130" s="47" t="s">
        <v>78</v>
      </c>
      <c r="F130" s="92">
        <v>1668</v>
      </c>
      <c r="G130" s="66">
        <v>0</v>
      </c>
      <c r="H130" s="66">
        <v>0</v>
      </c>
      <c r="I130" s="50">
        <v>0</v>
      </c>
      <c r="J130" s="50">
        <v>0</v>
      </c>
      <c r="K130" s="50">
        <v>0</v>
      </c>
      <c r="L130" s="343"/>
      <c r="M130" s="40">
        <f t="shared" si="13"/>
        <v>1668</v>
      </c>
    </row>
    <row r="131" spans="2:14" x14ac:dyDescent="0.2">
      <c r="M131" s="482">
        <f>SUM(M124:M130)</f>
        <v>6868</v>
      </c>
    </row>
    <row r="132" spans="2:14" ht="13.5" thickBot="1" x14ac:dyDescent="0.25">
      <c r="M132" s="478"/>
    </row>
    <row r="133" spans="2:14" ht="13.5" thickBot="1" x14ac:dyDescent="0.25">
      <c r="L133" s="483"/>
    </row>
  </sheetData>
  <mergeCells count="18">
    <mergeCell ref="C110:M110"/>
    <mergeCell ref="C122:M122"/>
    <mergeCell ref="C2:M5"/>
    <mergeCell ref="C6:M6"/>
    <mergeCell ref="C7:M7"/>
    <mergeCell ref="C9:M9"/>
    <mergeCell ref="C29:M29"/>
    <mergeCell ref="C97:M97"/>
    <mergeCell ref="C85:M85"/>
    <mergeCell ref="P16:T16"/>
    <mergeCell ref="C49:M49"/>
    <mergeCell ref="P13:S14"/>
    <mergeCell ref="C74:M74"/>
    <mergeCell ref="C50:M50"/>
    <mergeCell ref="C62:M62"/>
    <mergeCell ref="C40:M40"/>
    <mergeCell ref="L46:L47"/>
    <mergeCell ref="P22:T22"/>
  </mergeCells>
  <pageMargins left="0.78740157499999996" right="0.78740157499999996" top="0.984251969" bottom="0.984251969" header="0.5" footer="0.5"/>
  <pageSetup paperSize="9" scale="40" orientation="landscape" horizontalDpi="4294967292" verticalDpi="4294967292" r:id="rId1"/>
  <headerFooter alignWithMargins="0"/>
  <rowBreaks count="2" manualBreakCount="2">
    <brk id="49" max="24" man="1"/>
    <brk id="136" max="24" man="1"/>
  </rowBreaks>
  <colBreaks count="2" manualBreakCount="2">
    <brk id="13" max="143" man="1"/>
    <brk id="18" max="143" man="1"/>
  </col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7"/>
  <sheetViews>
    <sheetView showGridLines="0" tabSelected="1" topLeftCell="C13" workbookViewId="0">
      <selection activeCell="H20" sqref="H20"/>
    </sheetView>
  </sheetViews>
  <sheetFormatPr defaultRowHeight="15" x14ac:dyDescent="0.25"/>
  <cols>
    <col min="1" max="1" width="2.85546875" customWidth="1"/>
    <col min="2" max="3" width="25.7109375" customWidth="1"/>
    <col min="4" max="4" width="38" customWidth="1"/>
    <col min="5" max="5" width="25.7109375" customWidth="1"/>
    <col min="6" max="6" width="35.140625" customWidth="1"/>
    <col min="7" max="8" width="25.7109375" customWidth="1"/>
  </cols>
  <sheetData>
    <row r="1" spans="1:9" ht="15.75" thickBot="1" x14ac:dyDescent="0.3"/>
    <row r="2" spans="1:9" ht="51.95" customHeight="1" thickBot="1" x14ac:dyDescent="0.3">
      <c r="A2" s="2"/>
      <c r="B2" s="407" t="s">
        <v>3</v>
      </c>
      <c r="C2" s="415"/>
      <c r="D2" s="415"/>
      <c r="E2" s="415"/>
      <c r="F2" s="415"/>
      <c r="G2" s="415"/>
      <c r="H2" s="408"/>
      <c r="I2" s="2"/>
    </row>
    <row r="3" spans="1:9" ht="24.75" customHeight="1" thickBot="1" x14ac:dyDescent="0.35">
      <c r="B3" s="451" t="s">
        <v>11</v>
      </c>
      <c r="C3" s="452"/>
      <c r="D3" s="452"/>
      <c r="E3" s="452"/>
      <c r="F3" s="452"/>
      <c r="G3" s="452"/>
      <c r="H3" s="453"/>
    </row>
    <row r="4" spans="1:9" ht="24.75" customHeight="1" thickBot="1" x14ac:dyDescent="0.35">
      <c r="B4" s="419"/>
      <c r="C4" s="420"/>
      <c r="D4" s="420"/>
      <c r="E4" s="420"/>
      <c r="F4" s="420"/>
      <c r="G4" s="420"/>
      <c r="H4" s="421"/>
    </row>
    <row r="5" spans="1:9" ht="8.25" customHeight="1" thickBot="1" x14ac:dyDescent="0.35">
      <c r="B5" s="25"/>
      <c r="C5" s="25"/>
      <c r="D5" s="25"/>
      <c r="E5" s="25"/>
      <c r="F5" s="25"/>
      <c r="G5" s="25"/>
      <c r="H5" s="25"/>
    </row>
    <row r="6" spans="1:9" ht="20.100000000000001" customHeight="1" thickBot="1" x14ac:dyDescent="0.3">
      <c r="B6" s="146" t="s">
        <v>4</v>
      </c>
      <c r="C6" s="147" t="s">
        <v>5</v>
      </c>
      <c r="D6" s="147" t="s">
        <v>51</v>
      </c>
      <c r="E6" s="147" t="s">
        <v>6</v>
      </c>
      <c r="F6" s="147" t="s">
        <v>7</v>
      </c>
      <c r="G6" s="147" t="s">
        <v>8</v>
      </c>
      <c r="H6" s="148" t="s">
        <v>9</v>
      </c>
    </row>
    <row r="7" spans="1:9" ht="15.75" thickBot="1" x14ac:dyDescent="0.3">
      <c r="B7" s="23"/>
      <c r="C7" s="151"/>
      <c r="D7" s="152"/>
      <c r="E7" s="24"/>
      <c r="F7" s="151"/>
      <c r="G7" s="151"/>
      <c r="H7" s="153"/>
    </row>
    <row r="8" spans="1:9" ht="41.25" customHeight="1" thickBot="1" x14ac:dyDescent="0.3">
      <c r="B8" s="154">
        <v>41817</v>
      </c>
      <c r="C8" s="155" t="s">
        <v>96</v>
      </c>
      <c r="D8" s="356" t="s">
        <v>285</v>
      </c>
      <c r="E8" s="393">
        <v>1</v>
      </c>
      <c r="F8" s="155" t="s">
        <v>286</v>
      </c>
      <c r="G8" s="155" t="s">
        <v>287</v>
      </c>
      <c r="H8" s="484">
        <v>21189.53</v>
      </c>
    </row>
    <row r="9" spans="1:9" ht="15" customHeight="1" thickBot="1" x14ac:dyDescent="0.3">
      <c r="B9" s="23"/>
      <c r="C9" s="151"/>
      <c r="D9" s="389"/>
      <c r="E9" s="394"/>
      <c r="F9" s="151"/>
      <c r="G9" s="151"/>
      <c r="H9" s="153"/>
    </row>
    <row r="10" spans="1:9" ht="60" customHeight="1" thickBot="1" x14ac:dyDescent="0.3">
      <c r="B10" s="154">
        <v>41830</v>
      </c>
      <c r="C10" s="155" t="s">
        <v>96</v>
      </c>
      <c r="D10" s="356" t="s">
        <v>319</v>
      </c>
      <c r="E10" s="393">
        <v>1</v>
      </c>
      <c r="F10" s="155" t="s">
        <v>286</v>
      </c>
      <c r="G10" s="155" t="s">
        <v>287</v>
      </c>
      <c r="H10" s="484">
        <v>1049.8800000000001</v>
      </c>
    </row>
    <row r="11" spans="1:9" ht="18.75" customHeight="1" thickBot="1" x14ac:dyDescent="0.3">
      <c r="B11" s="23"/>
      <c r="C11" s="151"/>
      <c r="D11" s="389"/>
      <c r="E11" s="394"/>
      <c r="F11" s="151"/>
      <c r="G11" s="151"/>
      <c r="H11" s="153"/>
    </row>
    <row r="12" spans="1:9" ht="52.5" customHeight="1" thickBot="1" x14ac:dyDescent="0.3">
      <c r="B12" s="154">
        <v>41834</v>
      </c>
      <c r="C12" s="155" t="s">
        <v>96</v>
      </c>
      <c r="D12" s="356" t="s">
        <v>320</v>
      </c>
      <c r="E12" s="393">
        <v>1</v>
      </c>
      <c r="F12" s="155" t="s">
        <v>286</v>
      </c>
      <c r="G12" s="155" t="s">
        <v>287</v>
      </c>
      <c r="H12" s="484">
        <v>338.67</v>
      </c>
    </row>
    <row r="13" spans="1:9" ht="17.25" customHeight="1" thickBot="1" x14ac:dyDescent="0.3">
      <c r="B13" s="23"/>
      <c r="C13" s="151"/>
      <c r="D13" s="389"/>
      <c r="E13" s="395"/>
      <c r="F13" s="151"/>
      <c r="G13" s="151"/>
      <c r="H13" s="153"/>
    </row>
    <row r="14" spans="1:9" ht="41.25" customHeight="1" thickBot="1" x14ac:dyDescent="0.3">
      <c r="B14" s="154">
        <v>41841</v>
      </c>
      <c r="C14" s="155" t="s">
        <v>96</v>
      </c>
      <c r="D14" s="356" t="s">
        <v>285</v>
      </c>
      <c r="E14" s="155">
        <v>2</v>
      </c>
      <c r="F14" s="155" t="s">
        <v>286</v>
      </c>
      <c r="G14" s="155" t="s">
        <v>287</v>
      </c>
      <c r="H14" s="484">
        <v>63568.57</v>
      </c>
    </row>
    <row r="15" spans="1:9" ht="15.75" thickBot="1" x14ac:dyDescent="0.3">
      <c r="B15" s="23"/>
      <c r="C15" s="151"/>
      <c r="D15" s="389"/>
      <c r="E15" s="151"/>
      <c r="F15" s="151"/>
      <c r="G15" s="151"/>
      <c r="H15" s="153"/>
    </row>
    <row r="16" spans="1:9" ht="41.25" customHeight="1" thickBot="1" x14ac:dyDescent="0.3">
      <c r="B16" s="154"/>
      <c r="C16" s="155" t="s">
        <v>96</v>
      </c>
      <c r="D16" s="356" t="s">
        <v>319</v>
      </c>
      <c r="E16" s="155">
        <v>2</v>
      </c>
      <c r="F16" s="155" t="s">
        <v>286</v>
      </c>
      <c r="G16" s="155" t="s">
        <v>287</v>
      </c>
      <c r="H16" s="484">
        <v>3149.64</v>
      </c>
    </row>
    <row r="17" spans="2:8" ht="15.75" thickBot="1" x14ac:dyDescent="0.3">
      <c r="B17" s="23"/>
      <c r="C17" s="151"/>
      <c r="D17" s="389"/>
      <c r="E17" s="151"/>
      <c r="F17" s="151"/>
      <c r="G17" s="151"/>
      <c r="H17" s="153"/>
    </row>
    <row r="18" spans="2:8" ht="41.25" customHeight="1" thickBot="1" x14ac:dyDescent="0.3">
      <c r="B18" s="154"/>
      <c r="C18" s="155" t="s">
        <v>96</v>
      </c>
      <c r="D18" s="356" t="s">
        <v>320</v>
      </c>
      <c r="E18" s="155">
        <v>2</v>
      </c>
      <c r="F18" s="155" t="s">
        <v>286</v>
      </c>
      <c r="G18" s="155" t="s">
        <v>287</v>
      </c>
      <c r="H18" s="484">
        <v>1016.01</v>
      </c>
    </row>
    <row r="19" spans="2:8" ht="15.75" thickBot="1" x14ac:dyDescent="0.3">
      <c r="B19" s="23"/>
      <c r="C19" s="151"/>
      <c r="D19" s="389"/>
      <c r="E19" s="151"/>
      <c r="F19" s="151"/>
      <c r="G19" s="151"/>
      <c r="H19" s="153"/>
    </row>
    <row r="20" spans="2:8" ht="41.25" customHeight="1" thickBot="1" x14ac:dyDescent="0.3">
      <c r="B20" s="154"/>
      <c r="C20" s="155" t="s">
        <v>96</v>
      </c>
      <c r="D20" s="356" t="s">
        <v>353</v>
      </c>
      <c r="E20" s="155"/>
      <c r="F20" s="155" t="s">
        <v>354</v>
      </c>
      <c r="G20" s="155"/>
      <c r="H20" s="484">
        <v>51684.94</v>
      </c>
    </row>
    <row r="21" spans="2:8" ht="15.75" thickBot="1" x14ac:dyDescent="0.3">
      <c r="B21" s="23"/>
      <c r="C21" s="151"/>
      <c r="D21" s="389"/>
      <c r="E21" s="151"/>
      <c r="F21" s="151"/>
      <c r="G21" s="151"/>
      <c r="H21" s="153"/>
    </row>
    <row r="22" spans="2:8" ht="41.25" customHeight="1" thickBot="1" x14ac:dyDescent="0.3">
      <c r="B22" s="154"/>
      <c r="C22" s="155"/>
      <c r="D22" s="356"/>
      <c r="E22" s="155"/>
      <c r="F22" s="155"/>
      <c r="G22" s="155"/>
      <c r="H22" s="156"/>
    </row>
    <row r="23" spans="2:8" ht="15.75" thickBot="1" x14ac:dyDescent="0.3">
      <c r="B23" s="23"/>
      <c r="C23" s="151"/>
      <c r="D23" s="389"/>
      <c r="E23" s="151"/>
      <c r="F23" s="151"/>
      <c r="G23" s="151"/>
      <c r="H23" s="153"/>
    </row>
    <row r="24" spans="2:8" ht="41.25" customHeight="1" thickBot="1" x14ac:dyDescent="0.3">
      <c r="B24" s="154"/>
      <c r="C24" s="155"/>
      <c r="D24" s="356"/>
      <c r="E24" s="155"/>
      <c r="F24" s="155"/>
      <c r="G24" s="155"/>
      <c r="H24" s="156"/>
    </row>
    <row r="25" spans="2:8" ht="20.100000000000001" customHeight="1" thickBot="1" x14ac:dyDescent="0.3">
      <c r="B25" s="23"/>
      <c r="C25" s="151"/>
      <c r="D25" s="151"/>
      <c r="E25" s="24"/>
      <c r="F25" s="151"/>
      <c r="G25" s="151"/>
      <c r="H25" s="153"/>
    </row>
    <row r="26" spans="2:8" ht="19.5" thickBot="1" x14ac:dyDescent="0.35">
      <c r="B26" s="454" t="s">
        <v>10</v>
      </c>
      <c r="C26" s="455"/>
      <c r="D26" s="455"/>
      <c r="E26" s="455"/>
      <c r="F26" s="455"/>
      <c r="G26" s="455"/>
      <c r="H26" s="158">
        <f>SUM(H8:H24)</f>
        <v>141997.24</v>
      </c>
    </row>
    <row r="27" spans="2:8" ht="32.25" customHeight="1" x14ac:dyDescent="0.25"/>
  </sheetData>
  <mergeCells count="4">
    <mergeCell ref="B2:H2"/>
    <mergeCell ref="B3:H3"/>
    <mergeCell ref="B4:H4"/>
    <mergeCell ref="B26:G26"/>
  </mergeCells>
  <hyperlinks>
    <hyperlink ref="H8" r:id="rId1" display="ST\ST\ST- CIR NOTA 01.pdf"/>
    <hyperlink ref="H10" r:id="rId2" display="ST\ST\ST- CIR NOTA 01.pdf"/>
    <hyperlink ref="H12" r:id="rId3" display="ST\ST\ST- CIR NOTA 01.pdf"/>
    <hyperlink ref="H14" r:id="rId4" display="ST\ST\ST- CIR NOTA 02.pdf"/>
    <hyperlink ref="H16" r:id="rId5" display="ST\ST\ST- CIR NOTA 02.pdf"/>
    <hyperlink ref="H18" r:id="rId6" display="ST\ST\ST- CIR NOTA 02.pdf"/>
    <hyperlink ref="H20" r:id="rId7" display="ST\ST\ST- RCTEC NOTA 01.pdf"/>
  </hyperlinks>
  <pageMargins left="0.511811024" right="0.511811024" top="0.78740157499999996" bottom="0.78740157499999996" header="0.31496062000000002" footer="0.31496062000000002"/>
  <pageSetup paperSize="9" scale="65" orientation="landscape" r:id="rId8"/>
  <drawing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topLeftCell="C7" workbookViewId="0">
      <selection activeCell="E34" sqref="E34:E35"/>
    </sheetView>
  </sheetViews>
  <sheetFormatPr defaultRowHeight="15" x14ac:dyDescent="0.25"/>
  <cols>
    <col min="1" max="1" width="2.85546875" customWidth="1"/>
    <col min="2" max="3" width="25.7109375" customWidth="1"/>
    <col min="4" max="4" width="32.28515625" customWidth="1"/>
    <col min="5" max="5" width="25.7109375" customWidth="1"/>
    <col min="6" max="6" width="51.28515625" customWidth="1"/>
    <col min="7" max="8" width="25.7109375" customWidth="1"/>
  </cols>
  <sheetData>
    <row r="1" spans="1:9" ht="15.75" thickBot="1" x14ac:dyDescent="0.3"/>
    <row r="2" spans="1:9" ht="51.95" customHeight="1" thickBot="1" x14ac:dyDescent="0.3">
      <c r="A2" s="2"/>
      <c r="B2" s="407" t="s">
        <v>3</v>
      </c>
      <c r="C2" s="415"/>
      <c r="D2" s="415"/>
      <c r="E2" s="415"/>
      <c r="F2" s="415"/>
      <c r="G2" s="415"/>
      <c r="H2" s="408"/>
      <c r="I2" s="2"/>
    </row>
    <row r="3" spans="1:9" ht="24.75" customHeight="1" thickBot="1" x14ac:dyDescent="0.35">
      <c r="B3" s="419" t="s">
        <v>120</v>
      </c>
      <c r="C3" s="420"/>
      <c r="D3" s="420"/>
      <c r="E3" s="420"/>
      <c r="F3" s="420"/>
      <c r="G3" s="420"/>
      <c r="H3" s="421"/>
    </row>
    <row r="4" spans="1:9" ht="24.75" customHeight="1" thickBot="1" x14ac:dyDescent="0.35">
      <c r="B4" s="419"/>
      <c r="C4" s="420"/>
      <c r="D4" s="420"/>
      <c r="E4" s="420"/>
      <c r="F4" s="420"/>
      <c r="G4" s="420"/>
      <c r="H4" s="421"/>
    </row>
    <row r="5" spans="1:9" ht="12" customHeight="1" thickBot="1" x14ac:dyDescent="0.35">
      <c r="B5" s="25"/>
      <c r="C5" s="25"/>
      <c r="D5" s="25"/>
      <c r="E5" s="25"/>
      <c r="F5" s="25"/>
      <c r="G5" s="25"/>
      <c r="H5" s="25"/>
    </row>
    <row r="6" spans="1:9" ht="20.100000000000001" customHeight="1" thickBot="1" x14ac:dyDescent="0.3">
      <c r="B6" s="146" t="s">
        <v>4</v>
      </c>
      <c r="C6" s="147" t="s">
        <v>5</v>
      </c>
      <c r="D6" s="147" t="s">
        <v>51</v>
      </c>
      <c r="E6" s="147" t="s">
        <v>6</v>
      </c>
      <c r="F6" s="147" t="s">
        <v>7</v>
      </c>
      <c r="G6" s="147" t="s">
        <v>8</v>
      </c>
      <c r="H6" s="148" t="s">
        <v>9</v>
      </c>
    </row>
    <row r="7" spans="1:9" ht="15.75" thickBot="1" x14ac:dyDescent="0.3">
      <c r="B7" s="23"/>
      <c r="C7" s="151"/>
      <c r="D7" s="152"/>
      <c r="E7" s="354"/>
      <c r="F7" s="151"/>
      <c r="G7" s="151"/>
      <c r="H7" s="153"/>
    </row>
    <row r="8" spans="1:9" ht="15.75" thickBot="1" x14ac:dyDescent="0.3">
      <c r="B8" s="154">
        <v>41793</v>
      </c>
      <c r="C8" s="155" t="s">
        <v>96</v>
      </c>
      <c r="D8" s="352" t="s">
        <v>263</v>
      </c>
      <c r="E8" s="351">
        <v>446</v>
      </c>
      <c r="F8" s="155" t="s">
        <v>264</v>
      </c>
      <c r="G8" s="155" t="s">
        <v>265</v>
      </c>
      <c r="H8" s="484">
        <v>270</v>
      </c>
    </row>
    <row r="9" spans="1:9" ht="15.75" thickBot="1" x14ac:dyDescent="0.3">
      <c r="B9" s="23"/>
      <c r="C9" s="151"/>
      <c r="D9" s="152"/>
      <c r="E9" s="354"/>
      <c r="F9" s="151"/>
      <c r="G9" s="151"/>
      <c r="H9" s="153"/>
    </row>
    <row r="10" spans="1:9" ht="15.75" thickBot="1" x14ac:dyDescent="0.3">
      <c r="B10" s="154">
        <v>41793</v>
      </c>
      <c r="C10" s="155" t="s">
        <v>96</v>
      </c>
      <c r="D10" s="352" t="s">
        <v>266</v>
      </c>
      <c r="E10" s="351">
        <v>476</v>
      </c>
      <c r="F10" s="155" t="s">
        <v>269</v>
      </c>
      <c r="G10" s="155" t="s">
        <v>270</v>
      </c>
      <c r="H10" s="484">
        <v>494</v>
      </c>
    </row>
    <row r="11" spans="1:9" ht="15.75" thickBot="1" x14ac:dyDescent="0.3">
      <c r="B11" s="23"/>
      <c r="C11" s="151"/>
      <c r="D11" s="152"/>
      <c r="E11" s="354"/>
      <c r="F11" s="151"/>
      <c r="G11" s="151"/>
      <c r="H11" s="153"/>
    </row>
    <row r="12" spans="1:9" ht="15.75" thickBot="1" x14ac:dyDescent="0.3">
      <c r="B12" s="154">
        <v>41793</v>
      </c>
      <c r="C12" s="155" t="s">
        <v>96</v>
      </c>
      <c r="D12" s="352" t="s">
        <v>271</v>
      </c>
      <c r="E12" s="351">
        <v>25351</v>
      </c>
      <c r="F12" s="155" t="s">
        <v>267</v>
      </c>
      <c r="G12" s="155" t="s">
        <v>268</v>
      </c>
      <c r="H12" s="484">
        <v>30.1</v>
      </c>
    </row>
    <row r="13" spans="1:9" ht="15.75" thickBot="1" x14ac:dyDescent="0.3">
      <c r="A13" s="24"/>
      <c r="B13" s="23"/>
      <c r="C13" s="151"/>
      <c r="D13" s="152"/>
      <c r="E13" s="354"/>
      <c r="F13" s="151"/>
      <c r="G13" s="151"/>
      <c r="H13" s="153"/>
    </row>
    <row r="14" spans="1:9" ht="38.25" customHeight="1" thickBot="1" x14ac:dyDescent="0.3">
      <c r="B14" s="154">
        <v>41793</v>
      </c>
      <c r="C14" s="155" t="s">
        <v>96</v>
      </c>
      <c r="D14" s="352" t="s">
        <v>272</v>
      </c>
      <c r="E14" s="155">
        <v>6543</v>
      </c>
      <c r="F14" s="155" t="s">
        <v>273</v>
      </c>
      <c r="G14" s="155" t="s">
        <v>274</v>
      </c>
      <c r="H14" s="484">
        <v>84</v>
      </c>
    </row>
    <row r="15" spans="1:9" ht="14.25" customHeight="1" thickBot="1" x14ac:dyDescent="0.3">
      <c r="B15" s="23"/>
      <c r="C15" s="151"/>
      <c r="D15" s="152"/>
      <c r="E15" s="151"/>
      <c r="F15" s="151"/>
      <c r="G15" s="151"/>
      <c r="H15" s="153"/>
    </row>
    <row r="16" spans="1:9" ht="20.100000000000001" customHeight="1" thickBot="1" x14ac:dyDescent="0.3">
      <c r="B16" s="353">
        <v>41793</v>
      </c>
      <c r="C16" s="155" t="s">
        <v>96</v>
      </c>
      <c r="D16" s="351" t="s">
        <v>275</v>
      </c>
      <c r="E16" s="351">
        <v>145683</v>
      </c>
      <c r="F16" s="351" t="s">
        <v>276</v>
      </c>
      <c r="G16" s="351" t="s">
        <v>277</v>
      </c>
      <c r="H16" s="355">
        <v>766.35</v>
      </c>
    </row>
    <row r="17" spans="1:9" ht="20.100000000000001" customHeight="1" thickBot="1" x14ac:dyDescent="0.3">
      <c r="A17" s="24"/>
      <c r="B17" s="385"/>
      <c r="C17" s="151"/>
      <c r="D17" s="354"/>
      <c r="E17" s="354"/>
      <c r="F17" s="354"/>
      <c r="G17" s="354"/>
      <c r="H17" s="376"/>
      <c r="I17" s="24"/>
    </row>
    <row r="18" spans="1:9" ht="20.100000000000001" customHeight="1" thickBot="1" x14ac:dyDescent="0.3">
      <c r="B18" s="353">
        <v>41807</v>
      </c>
      <c r="C18" s="155" t="s">
        <v>96</v>
      </c>
      <c r="D18" s="351" t="s">
        <v>280</v>
      </c>
      <c r="E18" s="351">
        <v>23827</v>
      </c>
      <c r="F18" s="351" t="s">
        <v>279</v>
      </c>
      <c r="G18" s="351" t="s">
        <v>278</v>
      </c>
      <c r="H18" s="485">
        <v>73</v>
      </c>
    </row>
    <row r="19" spans="1:9" ht="20.100000000000001" customHeight="1" thickBot="1" x14ac:dyDescent="0.3">
      <c r="A19" s="24"/>
      <c r="B19" s="385"/>
      <c r="C19" s="151"/>
      <c r="D19" s="354"/>
      <c r="E19" s="354"/>
      <c r="F19" s="354"/>
      <c r="G19" s="354"/>
      <c r="H19" s="376"/>
      <c r="I19" s="24"/>
    </row>
    <row r="20" spans="1:9" ht="20.100000000000001" customHeight="1" thickBot="1" x14ac:dyDescent="0.3">
      <c r="B20" s="353">
        <v>41807</v>
      </c>
      <c r="C20" s="155" t="s">
        <v>96</v>
      </c>
      <c r="D20" s="351" t="s">
        <v>281</v>
      </c>
      <c r="E20" s="351">
        <v>23821</v>
      </c>
      <c r="F20" s="351" t="s">
        <v>282</v>
      </c>
      <c r="G20" s="351" t="s">
        <v>283</v>
      </c>
      <c r="H20" s="485">
        <v>80</v>
      </c>
    </row>
    <row r="21" spans="1:9" ht="20.100000000000001" customHeight="1" x14ac:dyDescent="0.3">
      <c r="A21" s="24"/>
      <c r="B21" s="25"/>
      <c r="C21" s="24"/>
      <c r="D21" s="24"/>
      <c r="E21" s="24"/>
      <c r="F21" s="24"/>
      <c r="G21" s="24"/>
      <c r="H21" s="24"/>
    </row>
    <row r="22" spans="1:9" ht="20.100000000000001" customHeight="1" thickBot="1" x14ac:dyDescent="0.3">
      <c r="B22" s="24"/>
      <c r="C22" s="24"/>
      <c r="D22" s="24"/>
      <c r="E22" s="24"/>
      <c r="F22" s="24"/>
      <c r="G22" s="24"/>
      <c r="H22" s="24"/>
    </row>
    <row r="23" spans="1:9" ht="19.5" thickBot="1" x14ac:dyDescent="0.35">
      <c r="B23" s="454" t="s">
        <v>10</v>
      </c>
      <c r="C23" s="455"/>
      <c r="D23" s="455"/>
      <c r="E23" s="455"/>
      <c r="F23" s="455"/>
      <c r="G23" s="455"/>
      <c r="H23" s="158">
        <f>H20+H18+H16+H14+H12+H10+H8</f>
        <v>1797.45</v>
      </c>
    </row>
    <row r="24" spans="1:9" ht="21" customHeight="1" x14ac:dyDescent="0.25">
      <c r="H24" s="186"/>
    </row>
  </sheetData>
  <mergeCells count="4">
    <mergeCell ref="B2:H2"/>
    <mergeCell ref="B3:H3"/>
    <mergeCell ref="B4:H4"/>
    <mergeCell ref="B23:G23"/>
  </mergeCells>
  <hyperlinks>
    <hyperlink ref="H8" r:id="rId1" display="MC\MC\ILHAS BATERIAS.pdf"/>
    <hyperlink ref="H10" r:id="rId2" display="MC\MC\RA RA SOM E ACESSORIA LTDA.pdf"/>
    <hyperlink ref="H12" r:id="rId3" display="MC\MC\ELETRONICA SIMAO.pdf"/>
    <hyperlink ref="H14" r:id="rId4" display="MC\MC\TMP 2003 COM. ELETRO ELETRON. LTDA.pdf"/>
    <hyperlink ref="H18" r:id="rId5" display="MC\MC\MERCADO DA BORRACHA.pdf"/>
    <hyperlink ref="H20" r:id="rId6" display="MC\MC\ITALIAN COM. EQUIPAMENTOS.pdf"/>
  </hyperlinks>
  <pageMargins left="0.511811024" right="0.511811024" top="0.78740157499999996" bottom="0.78740157499999996" header="0.31496062000000002" footer="0.31496062000000002"/>
  <pageSetup paperSize="9" scale="63" orientation="landscape" r:id="rId7"/>
  <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5"/>
  <sheetViews>
    <sheetView showGridLines="0" topLeftCell="A8" workbookViewId="0">
      <selection activeCell="E29" sqref="E29"/>
    </sheetView>
  </sheetViews>
  <sheetFormatPr defaultRowHeight="15" x14ac:dyDescent="0.25"/>
  <cols>
    <col min="1" max="1" width="2.85546875" customWidth="1"/>
    <col min="2" max="5" width="25.7109375" customWidth="1"/>
    <col min="6" max="6" width="31" customWidth="1"/>
    <col min="7" max="8" width="25.7109375" customWidth="1"/>
    <col min="10" max="10" width="50.7109375" customWidth="1"/>
  </cols>
  <sheetData>
    <row r="1" spans="1:11" ht="15.75" thickBot="1" x14ac:dyDescent="0.3"/>
    <row r="2" spans="1:11" ht="51.95" customHeight="1" thickBot="1" x14ac:dyDescent="0.3">
      <c r="A2" s="2"/>
      <c r="B2" s="407" t="s">
        <v>168</v>
      </c>
      <c r="C2" s="415"/>
      <c r="D2" s="415"/>
      <c r="E2" s="415"/>
      <c r="F2" s="415"/>
      <c r="G2" s="415"/>
      <c r="H2" s="408"/>
      <c r="I2" s="2"/>
    </row>
    <row r="3" spans="1:11" ht="24.75" customHeight="1" thickBot="1" x14ac:dyDescent="0.35">
      <c r="B3" s="419" t="s">
        <v>105</v>
      </c>
      <c r="C3" s="420"/>
      <c r="D3" s="420"/>
      <c r="E3" s="420"/>
      <c r="F3" s="420"/>
      <c r="G3" s="420"/>
      <c r="H3" s="421"/>
    </row>
    <row r="4" spans="1:11" ht="24.75" customHeight="1" thickBot="1" x14ac:dyDescent="0.35">
      <c r="B4" s="419"/>
      <c r="C4" s="420"/>
      <c r="D4" s="420"/>
      <c r="E4" s="420"/>
      <c r="F4" s="420"/>
      <c r="G4" s="420"/>
      <c r="H4" s="421"/>
    </row>
    <row r="5" spans="1:11" ht="10.5" customHeight="1" thickBot="1" x14ac:dyDescent="0.35">
      <c r="B5" s="25"/>
      <c r="C5" s="25"/>
      <c r="D5" s="25"/>
      <c r="E5" s="25"/>
      <c r="F5" s="25"/>
      <c r="G5" s="25"/>
      <c r="H5" s="25"/>
    </row>
    <row r="6" spans="1:11" ht="20.100000000000001" customHeight="1" thickBot="1" x14ac:dyDescent="0.3">
      <c r="B6" s="146" t="s">
        <v>4</v>
      </c>
      <c r="C6" s="147" t="s">
        <v>5</v>
      </c>
      <c r="D6" s="147" t="s">
        <v>51</v>
      </c>
      <c r="E6" s="147" t="s">
        <v>6</v>
      </c>
      <c r="F6" s="147" t="s">
        <v>7</v>
      </c>
      <c r="G6" s="147" t="s">
        <v>8</v>
      </c>
      <c r="H6" s="148" t="s">
        <v>9</v>
      </c>
      <c r="J6" s="341"/>
      <c r="K6" s="340"/>
    </row>
    <row r="7" spans="1:11" ht="20.100000000000001" customHeight="1" thickBot="1" x14ac:dyDescent="0.3">
      <c r="B7" s="131"/>
      <c r="C7" s="131"/>
      <c r="D7" s="131"/>
      <c r="E7" s="131"/>
      <c r="F7" s="131"/>
      <c r="G7" s="131"/>
      <c r="H7" s="131"/>
    </row>
    <row r="8" spans="1:11" ht="45.75" thickBot="1" x14ac:dyDescent="0.3">
      <c r="B8" s="168">
        <v>41724</v>
      </c>
      <c r="C8" s="169" t="s">
        <v>39</v>
      </c>
      <c r="D8" s="170" t="s">
        <v>178</v>
      </c>
      <c r="E8" s="312">
        <v>133959</v>
      </c>
      <c r="F8" s="169" t="s">
        <v>40</v>
      </c>
      <c r="G8" s="313" t="s">
        <v>177</v>
      </c>
      <c r="H8" s="171">
        <v>41904.160000000003</v>
      </c>
    </row>
    <row r="9" spans="1:11" ht="20.100000000000001" customHeight="1" thickBot="1" x14ac:dyDescent="0.3">
      <c r="B9" s="23"/>
      <c r="C9" s="151"/>
      <c r="D9" s="152"/>
      <c r="E9" s="24"/>
      <c r="F9" s="151"/>
      <c r="G9" s="151"/>
      <c r="H9" s="153"/>
    </row>
    <row r="10" spans="1:11" ht="20.100000000000001" customHeight="1" thickBot="1" x14ac:dyDescent="0.3">
      <c r="B10" s="162">
        <v>41736</v>
      </c>
      <c r="C10" s="163" t="s">
        <v>41</v>
      </c>
      <c r="D10" s="163" t="s">
        <v>42</v>
      </c>
      <c r="E10" s="164">
        <v>271599</v>
      </c>
      <c r="F10" s="163" t="s">
        <v>43</v>
      </c>
      <c r="G10" s="163" t="s">
        <v>44</v>
      </c>
      <c r="H10" s="487">
        <v>1583.12</v>
      </c>
    </row>
    <row r="11" spans="1:11" ht="20.100000000000001" customHeight="1" thickBot="1" x14ac:dyDescent="0.3">
      <c r="B11" s="23"/>
      <c r="C11" s="151"/>
      <c r="D11" s="151"/>
      <c r="E11" s="24"/>
      <c r="F11" s="151"/>
      <c r="G11" s="151"/>
      <c r="H11" s="153"/>
    </row>
    <row r="12" spans="1:11" ht="20.100000000000001" customHeight="1" thickBot="1" x14ac:dyDescent="0.3">
      <c r="B12" s="162">
        <v>41737</v>
      </c>
      <c r="C12" s="163" t="s">
        <v>122</v>
      </c>
      <c r="D12" s="163" t="s">
        <v>45</v>
      </c>
      <c r="E12" s="166">
        <v>40723</v>
      </c>
      <c r="F12" s="163" t="s">
        <v>46</v>
      </c>
      <c r="G12" s="163" t="s">
        <v>47</v>
      </c>
      <c r="H12" s="487">
        <v>379.03</v>
      </c>
    </row>
    <row r="13" spans="1:11" ht="20.100000000000001" customHeight="1" thickBot="1" x14ac:dyDescent="0.3">
      <c r="B13" s="23"/>
      <c r="C13" s="151"/>
      <c r="D13" s="151"/>
      <c r="E13" s="24"/>
      <c r="F13" s="151"/>
      <c r="G13" s="151"/>
      <c r="H13" s="153"/>
    </row>
    <row r="14" spans="1:11" ht="29.25" customHeight="1" thickBot="1" x14ac:dyDescent="0.3">
      <c r="B14" s="162">
        <v>41759</v>
      </c>
      <c r="C14" s="163" t="s">
        <v>41</v>
      </c>
      <c r="D14" s="163" t="s">
        <v>48</v>
      </c>
      <c r="E14" s="164">
        <v>235290</v>
      </c>
      <c r="F14" s="167" t="s">
        <v>49</v>
      </c>
      <c r="G14" s="163" t="s">
        <v>50</v>
      </c>
      <c r="H14" s="487">
        <v>9298.39</v>
      </c>
    </row>
    <row r="15" spans="1:11" ht="29.25" customHeight="1" thickBot="1" x14ac:dyDescent="0.3">
      <c r="B15" s="329"/>
      <c r="C15" s="330"/>
      <c r="D15" s="330"/>
      <c r="E15" s="331"/>
      <c r="F15" s="332"/>
      <c r="G15" s="330"/>
      <c r="H15" s="333"/>
    </row>
    <row r="16" spans="1:11" ht="20.100000000000001" customHeight="1" thickBot="1" x14ac:dyDescent="0.3">
      <c r="B16" s="324">
        <v>41761</v>
      </c>
      <c r="C16" s="325" t="s">
        <v>41</v>
      </c>
      <c r="D16" s="325" t="s">
        <v>179</v>
      </c>
      <c r="E16" s="326">
        <v>250712</v>
      </c>
      <c r="F16" s="327" t="s">
        <v>151</v>
      </c>
      <c r="G16" s="327" t="s">
        <v>152</v>
      </c>
      <c r="H16" s="488">
        <v>3589.61</v>
      </c>
    </row>
    <row r="17" spans="2:9" ht="20.100000000000001" customHeight="1" thickBot="1" x14ac:dyDescent="0.3">
      <c r="B17" s="329"/>
      <c r="C17" s="334"/>
      <c r="D17" s="334"/>
      <c r="E17" s="331"/>
      <c r="F17" s="330"/>
      <c r="G17" s="330"/>
      <c r="H17" s="333"/>
      <c r="I17" s="335"/>
    </row>
    <row r="18" spans="2:9" ht="32.25" customHeight="1" thickBot="1" x14ac:dyDescent="0.3">
      <c r="B18" s="324">
        <v>41768</v>
      </c>
      <c r="C18" s="325" t="s">
        <v>41</v>
      </c>
      <c r="D18" s="325" t="s">
        <v>180</v>
      </c>
      <c r="E18" s="326">
        <v>42712</v>
      </c>
      <c r="F18" s="328" t="s">
        <v>153</v>
      </c>
      <c r="G18" s="327" t="s">
        <v>154</v>
      </c>
      <c r="H18" s="488">
        <v>1625.5</v>
      </c>
    </row>
    <row r="19" spans="2:9" ht="19.5" customHeight="1" thickBot="1" x14ac:dyDescent="0.3">
      <c r="B19" s="329"/>
      <c r="C19" s="330"/>
      <c r="D19" s="330"/>
      <c r="E19" s="331"/>
      <c r="F19" s="332"/>
      <c r="G19" s="330"/>
      <c r="H19" s="333"/>
      <c r="I19" s="214"/>
    </row>
    <row r="20" spans="2:9" ht="19.5" customHeight="1" thickBot="1" x14ac:dyDescent="0.3">
      <c r="B20" s="386">
        <v>41842</v>
      </c>
      <c r="C20" s="387" t="s">
        <v>96</v>
      </c>
      <c r="D20" s="387" t="s">
        <v>308</v>
      </c>
      <c r="E20" s="388">
        <v>92766</v>
      </c>
      <c r="F20" s="327" t="s">
        <v>151</v>
      </c>
      <c r="G20" s="327" t="s">
        <v>152</v>
      </c>
      <c r="H20" s="486">
        <v>1088.97</v>
      </c>
      <c r="I20" s="214"/>
    </row>
    <row r="21" spans="2:9" ht="19.5" customHeight="1" x14ac:dyDescent="0.25">
      <c r="B21" s="329"/>
      <c r="C21" s="330"/>
      <c r="D21" s="330"/>
      <c r="E21" s="331"/>
      <c r="F21" s="480"/>
      <c r="G21" s="480"/>
      <c r="H21" s="333"/>
      <c r="I21" s="214"/>
    </row>
    <row r="22" spans="2:9" s="335" customFormat="1" ht="15.75" thickBot="1" x14ac:dyDescent="0.3">
      <c r="B22" s="329"/>
      <c r="C22" s="334"/>
      <c r="D22" s="334"/>
      <c r="E22" s="334"/>
      <c r="F22" s="332"/>
      <c r="G22" s="330"/>
      <c r="H22" s="333"/>
    </row>
    <row r="23" spans="2:9" ht="19.5" thickBot="1" x14ac:dyDescent="0.35">
      <c r="B23" s="456" t="s">
        <v>10</v>
      </c>
      <c r="C23" s="457"/>
      <c r="D23" s="457"/>
      <c r="E23" s="457"/>
      <c r="F23" s="457"/>
      <c r="G23" s="458"/>
      <c r="H23" s="336">
        <f>H14+H12+H10+H8+H16+H18+H20</f>
        <v>59468.780000000006</v>
      </c>
    </row>
    <row r="25" spans="2:9" s="335" customFormat="1" ht="20.100000000000001" customHeight="1" x14ac:dyDescent="0.25">
      <c r="B25" s="329"/>
      <c r="C25" s="334"/>
      <c r="D25" s="334"/>
      <c r="E25" s="331"/>
      <c r="F25" s="332"/>
      <c r="G25" s="330"/>
      <c r="H25" s="333"/>
    </row>
  </sheetData>
  <mergeCells count="4">
    <mergeCell ref="B2:H2"/>
    <mergeCell ref="B3:H3"/>
    <mergeCell ref="B23:G23"/>
    <mergeCell ref="B4:H4"/>
  </mergeCells>
  <hyperlinks>
    <hyperlink ref="H20" r:id="rId1" display="MP\MP\MP- NOTA IFM 92766.pdf"/>
    <hyperlink ref="H10" r:id="rId2" display="MP\MP\MP- MAGAZINE LUIZA.pdf"/>
    <hyperlink ref="H12" r:id="rId3" display="MP\MP\MP- PEPPERL + FUCHS.pdf"/>
    <hyperlink ref="H14" r:id="rId4" display="MP\MP\MP- DELL.pdf"/>
    <hyperlink ref="H16" r:id="rId5" display="MP\MP\MP- IFM 01.pdf"/>
    <hyperlink ref="H18" r:id="rId6" display="MP\MP\MP- VELKI.pdf"/>
  </hyperlinks>
  <pageMargins left="0.511811024" right="0.511811024" top="0.78740157499999996" bottom="0.78740157499999996" header="0.31496062000000002" footer="0.31496062000000002"/>
  <pageSetup paperSize="9" scale="73" orientation="landscape" r:id="rId7"/>
  <drawing r:id="rId8"/>
  <legacyDrawing r:id="rId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9"/>
  <sheetViews>
    <sheetView showGridLines="0" topLeftCell="D7" workbookViewId="0">
      <selection activeCell="J26" sqref="J26"/>
    </sheetView>
  </sheetViews>
  <sheetFormatPr defaultRowHeight="15" x14ac:dyDescent="0.25"/>
  <cols>
    <col min="1" max="1" width="2.85546875" customWidth="1"/>
    <col min="2" max="3" width="25.7109375" customWidth="1"/>
    <col min="4" max="4" width="44.5703125" customWidth="1"/>
    <col min="5" max="5" width="25.7109375" customWidth="1"/>
    <col min="6" max="6" width="26.5703125" bestFit="1" customWidth="1"/>
    <col min="7" max="8" width="25.7109375" customWidth="1"/>
  </cols>
  <sheetData>
    <row r="1" spans="1:9" ht="15.75" thickBot="1" x14ac:dyDescent="0.3"/>
    <row r="2" spans="1:9" ht="51.95" customHeight="1" thickBot="1" x14ac:dyDescent="0.3">
      <c r="A2" s="2"/>
      <c r="B2" s="407" t="s">
        <v>3</v>
      </c>
      <c r="C2" s="415"/>
      <c r="D2" s="415"/>
      <c r="E2" s="415"/>
      <c r="F2" s="415"/>
      <c r="G2" s="415"/>
      <c r="H2" s="408"/>
      <c r="I2" s="2"/>
    </row>
    <row r="3" spans="1:9" ht="24.75" customHeight="1" thickBot="1" x14ac:dyDescent="0.35">
      <c r="B3" s="451" t="s">
        <v>12</v>
      </c>
      <c r="C3" s="452"/>
      <c r="D3" s="452"/>
      <c r="E3" s="452"/>
      <c r="F3" s="452"/>
      <c r="G3" s="452"/>
      <c r="H3" s="453"/>
    </row>
    <row r="4" spans="1:9" ht="24.75" customHeight="1" thickBot="1" x14ac:dyDescent="0.35">
      <c r="B4" s="419"/>
      <c r="C4" s="420"/>
      <c r="D4" s="420"/>
      <c r="E4" s="420"/>
      <c r="F4" s="420"/>
      <c r="G4" s="420"/>
      <c r="H4" s="421"/>
    </row>
    <row r="5" spans="1:9" ht="8.25" customHeight="1" x14ac:dyDescent="0.3">
      <c r="B5" s="25"/>
      <c r="C5" s="25"/>
      <c r="D5" s="25"/>
      <c r="E5" s="25"/>
      <c r="F5" s="25"/>
      <c r="G5" s="25"/>
      <c r="H5" s="25"/>
    </row>
    <row r="6" spans="1:9" ht="19.5" thickBot="1" x14ac:dyDescent="0.35">
      <c r="B6" s="25"/>
      <c r="C6" s="25"/>
      <c r="D6" s="25"/>
      <c r="E6" s="25"/>
      <c r="F6" s="25"/>
      <c r="G6" s="25"/>
      <c r="H6" s="25"/>
    </row>
    <row r="7" spans="1:9" ht="19.5" thickBot="1" x14ac:dyDescent="0.3">
      <c r="B7" s="146" t="s">
        <v>4</v>
      </c>
      <c r="C7" s="147" t="s">
        <v>5</v>
      </c>
      <c r="D7" s="147" t="s">
        <v>51</v>
      </c>
      <c r="E7" s="147" t="s">
        <v>6</v>
      </c>
      <c r="F7" s="147" t="s">
        <v>7</v>
      </c>
      <c r="G7" s="147" t="s">
        <v>8</v>
      </c>
      <c r="H7" s="148" t="s">
        <v>9</v>
      </c>
    </row>
    <row r="8" spans="1:9" ht="15.75" thickBot="1" x14ac:dyDescent="0.3">
      <c r="B8" s="23"/>
      <c r="C8" s="151"/>
      <c r="D8" s="152"/>
      <c r="E8" s="151"/>
      <c r="F8" s="151"/>
      <c r="G8" s="151"/>
      <c r="H8" s="153"/>
    </row>
    <row r="9" spans="1:9" ht="15.75" thickBot="1" x14ac:dyDescent="0.3">
      <c r="B9" s="154">
        <v>41788</v>
      </c>
      <c r="C9" s="155" t="s">
        <v>181</v>
      </c>
      <c r="D9" s="199" t="s">
        <v>165</v>
      </c>
      <c r="E9" s="199">
        <v>29430</v>
      </c>
      <c r="F9" s="155" t="s">
        <v>61</v>
      </c>
      <c r="G9" s="155" t="s">
        <v>62</v>
      </c>
      <c r="H9" s="484">
        <v>350</v>
      </c>
    </row>
    <row r="10" spans="1:9" ht="15.75" thickBot="1" x14ac:dyDescent="0.3">
      <c r="B10" s="23"/>
      <c r="C10" s="151"/>
      <c r="D10" s="197"/>
      <c r="E10" s="198"/>
      <c r="F10" s="151"/>
      <c r="G10" s="151"/>
      <c r="H10" s="153"/>
    </row>
    <row r="11" spans="1:9" ht="15.75" thickBot="1" x14ac:dyDescent="0.3">
      <c r="B11" s="154">
        <v>41788</v>
      </c>
      <c r="C11" s="155" t="s">
        <v>181</v>
      </c>
      <c r="D11" s="199" t="s">
        <v>165</v>
      </c>
      <c r="E11" s="199">
        <v>29478</v>
      </c>
      <c r="F11" s="155" t="s">
        <v>155</v>
      </c>
      <c r="G11" s="155" t="s">
        <v>156</v>
      </c>
      <c r="H11" s="484">
        <v>350</v>
      </c>
    </row>
    <row r="12" spans="1:9" ht="15.75" thickBot="1" x14ac:dyDescent="0.3">
      <c r="B12" s="23"/>
      <c r="C12" s="151"/>
      <c r="D12" s="197"/>
      <c r="E12" s="198"/>
      <c r="F12" s="151"/>
      <c r="G12" s="151"/>
      <c r="H12" s="153"/>
    </row>
    <row r="13" spans="1:9" ht="15.75" thickBot="1" x14ac:dyDescent="0.3">
      <c r="B13" s="154">
        <v>41788</v>
      </c>
      <c r="C13" s="155" t="s">
        <v>181</v>
      </c>
      <c r="D13" s="199" t="s">
        <v>165</v>
      </c>
      <c r="E13" s="199">
        <v>29526</v>
      </c>
      <c r="F13" s="155" t="s">
        <v>69</v>
      </c>
      <c r="G13" s="155" t="s">
        <v>70</v>
      </c>
      <c r="H13" s="484">
        <v>350</v>
      </c>
    </row>
    <row r="14" spans="1:9" ht="15.75" thickBot="1" x14ac:dyDescent="0.3">
      <c r="B14" s="23"/>
      <c r="C14" s="151"/>
      <c r="D14" s="197"/>
      <c r="E14" s="198"/>
      <c r="F14" s="151"/>
      <c r="G14" s="151"/>
      <c r="H14" s="153"/>
    </row>
    <row r="15" spans="1:9" ht="15.75" thickBot="1" x14ac:dyDescent="0.3">
      <c r="B15" s="154">
        <v>41788</v>
      </c>
      <c r="C15" s="155" t="s">
        <v>181</v>
      </c>
      <c r="D15" s="199" t="s">
        <v>165</v>
      </c>
      <c r="E15" s="199">
        <v>29619</v>
      </c>
      <c r="F15" s="155" t="s">
        <v>86</v>
      </c>
      <c r="G15" s="155" t="s">
        <v>87</v>
      </c>
      <c r="H15" s="484">
        <v>350</v>
      </c>
    </row>
    <row r="16" spans="1:9" ht="15.75" thickBot="1" x14ac:dyDescent="0.3">
      <c r="B16" s="23"/>
      <c r="C16" s="151"/>
      <c r="D16" s="198"/>
      <c r="E16" s="198"/>
      <c r="F16" s="151"/>
      <c r="G16" s="151"/>
      <c r="H16" s="153"/>
    </row>
    <row r="17" spans="1:8" ht="15.75" thickBot="1" x14ac:dyDescent="0.3">
      <c r="B17" s="154">
        <v>41788</v>
      </c>
      <c r="C17" s="155" t="s">
        <v>181</v>
      </c>
      <c r="D17" s="199" t="s">
        <v>165</v>
      </c>
      <c r="E17" s="199">
        <v>29700</v>
      </c>
      <c r="F17" s="155" t="s">
        <v>66</v>
      </c>
      <c r="G17" s="155" t="s">
        <v>67</v>
      </c>
      <c r="H17" s="484">
        <v>350</v>
      </c>
    </row>
    <row r="18" spans="1:8" ht="15.75" thickBot="1" x14ac:dyDescent="0.3">
      <c r="B18" s="23"/>
      <c r="C18" s="151"/>
      <c r="D18" s="390"/>
      <c r="E18" s="390"/>
      <c r="F18" s="151"/>
      <c r="G18" s="151"/>
      <c r="H18" s="153"/>
    </row>
    <row r="19" spans="1:8" ht="30.75" thickBot="1" x14ac:dyDescent="0.3">
      <c r="B19" s="154">
        <v>41843</v>
      </c>
      <c r="C19" s="155" t="s">
        <v>96</v>
      </c>
      <c r="D19" s="391" t="s">
        <v>316</v>
      </c>
      <c r="E19" s="199">
        <v>1187</v>
      </c>
      <c r="F19" s="155" t="s">
        <v>312</v>
      </c>
      <c r="G19" s="155" t="s">
        <v>313</v>
      </c>
      <c r="H19" s="484">
        <v>13915.1</v>
      </c>
    </row>
    <row r="20" spans="1:8" ht="15.75" thickBot="1" x14ac:dyDescent="0.3">
      <c r="B20" s="23"/>
      <c r="C20" s="151"/>
      <c r="D20" s="390"/>
      <c r="E20" s="390"/>
      <c r="F20" s="151"/>
      <c r="G20" s="151"/>
      <c r="H20" s="153"/>
    </row>
    <row r="21" spans="1:8" ht="45.75" thickBot="1" x14ac:dyDescent="0.3">
      <c r="B21" s="154">
        <v>41849</v>
      </c>
      <c r="C21" s="155" t="s">
        <v>314</v>
      </c>
      <c r="D21" s="392" t="s">
        <v>315</v>
      </c>
      <c r="E21" s="199">
        <v>12036</v>
      </c>
      <c r="F21" s="155" t="s">
        <v>317</v>
      </c>
      <c r="G21" s="155" t="s">
        <v>318</v>
      </c>
      <c r="H21" s="484">
        <v>1980</v>
      </c>
    </row>
    <row r="22" spans="1:8" ht="15.75" thickBot="1" x14ac:dyDescent="0.3">
      <c r="A22" t="s">
        <v>310</v>
      </c>
      <c r="B22" s="24"/>
      <c r="C22" s="24"/>
      <c r="D22" s="24"/>
      <c r="E22" s="24"/>
      <c r="F22" s="24"/>
      <c r="G22" s="24"/>
      <c r="H22" s="24"/>
    </row>
    <row r="23" spans="1:8" ht="19.5" thickBot="1" x14ac:dyDescent="0.35">
      <c r="B23" s="454" t="s">
        <v>10</v>
      </c>
      <c r="C23" s="455"/>
      <c r="D23" s="455"/>
      <c r="E23" s="455"/>
      <c r="F23" s="455"/>
      <c r="G23" s="455"/>
      <c r="H23" s="158">
        <f>SUM(H9,H11,H13,H15,H17,H19,H21)</f>
        <v>17645.099999999999</v>
      </c>
    </row>
    <row r="27" spans="1:8" x14ac:dyDescent="0.25">
      <c r="D27" t="s">
        <v>309</v>
      </c>
    </row>
    <row r="29" spans="1:8" x14ac:dyDescent="0.25">
      <c r="B29" t="s">
        <v>311</v>
      </c>
    </row>
  </sheetData>
  <mergeCells count="4">
    <mergeCell ref="B23:G23"/>
    <mergeCell ref="B2:H2"/>
    <mergeCell ref="B3:H3"/>
    <mergeCell ref="B4:H4"/>
  </mergeCells>
  <hyperlinks>
    <hyperlink ref="H19" r:id="rId1" display="VD\VD\VD- PASSAGENS.pdf"/>
    <hyperlink ref="H21" r:id="rId2" display="VD\VD\VD- ALUGUEL DOS CARROS.pdf"/>
    <hyperlink ref="H9" r:id="rId3" display="VD\VD\VD- DIÁRIA GABRIEL ALCANTARA COSTA SILVA.pdf"/>
    <hyperlink ref="H11" r:id="rId4" display="VD\VD\VD- DIÁRIA EDUARDO ELAEL DE MELO SOARES.pdf"/>
    <hyperlink ref="H13" r:id="rId5" display="VD\VD\VD- DIÁRIA RENAN SALLES DE FREITAS.pdf"/>
    <hyperlink ref="H15" r:id="rId6" display="VD\VD\VD- DIÁRIA ALANA MONTEIRO LIMA.pdf"/>
    <hyperlink ref="H17" r:id="rId7" display="VD\VD\VD- DIÁRIA JULIA RAMOS CAMPANA.pdf"/>
  </hyperlinks>
  <pageMargins left="0.511811024" right="0.511811024" top="0.78740157499999996" bottom="0.78740157499999996" header="0.31496062000000002" footer="0.31496062000000002"/>
  <pageSetup paperSize="9" scale="66" orientation="landscape" horizontalDpi="300" verticalDpi="300" r:id="rId8"/>
  <drawing r:id="rId9"/>
  <legacyDrawing r:id="rId1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2"/>
  <sheetViews>
    <sheetView showGridLines="0" topLeftCell="A8" zoomScaleNormal="100" workbookViewId="0">
      <selection activeCell="H25" sqref="H25"/>
    </sheetView>
  </sheetViews>
  <sheetFormatPr defaultRowHeight="15" x14ac:dyDescent="0.25"/>
  <cols>
    <col min="1" max="1" width="2.5703125" customWidth="1"/>
    <col min="2" max="2" width="10.42578125" customWidth="1"/>
    <col min="3" max="3" width="17.28515625" customWidth="1"/>
    <col min="4" max="4" width="32.85546875" customWidth="1"/>
    <col min="5" max="5" width="21.28515625" customWidth="1"/>
    <col min="6" max="6" width="38" customWidth="1"/>
    <col min="7" max="7" width="25.42578125" customWidth="1"/>
    <col min="8" max="8" width="25.7109375" customWidth="1"/>
  </cols>
  <sheetData>
    <row r="1" spans="1:9" ht="15.75" thickBot="1" x14ac:dyDescent="0.3">
      <c r="A1" s="10"/>
    </row>
    <row r="2" spans="1:9" ht="51.95" customHeight="1" thickBot="1" x14ac:dyDescent="0.3">
      <c r="A2" s="2"/>
      <c r="B2" s="407" t="s">
        <v>168</v>
      </c>
      <c r="C2" s="415"/>
      <c r="D2" s="415"/>
      <c r="E2" s="415"/>
      <c r="F2" s="415"/>
      <c r="G2" s="415"/>
      <c r="H2" s="408"/>
      <c r="I2" s="2"/>
    </row>
    <row r="3" spans="1:9" ht="24.75" customHeight="1" thickBot="1" x14ac:dyDescent="0.35">
      <c r="B3" s="419" t="s">
        <v>13</v>
      </c>
      <c r="C3" s="420"/>
      <c r="D3" s="420"/>
      <c r="E3" s="420"/>
      <c r="F3" s="420"/>
      <c r="G3" s="420"/>
      <c r="H3" s="421"/>
    </row>
    <row r="4" spans="1:9" ht="24.75" customHeight="1" thickBot="1" x14ac:dyDescent="0.35">
      <c r="B4" s="419"/>
      <c r="C4" s="420"/>
      <c r="D4" s="420"/>
      <c r="E4" s="420"/>
      <c r="F4" s="420"/>
      <c r="G4" s="420"/>
      <c r="H4" s="421"/>
    </row>
    <row r="5" spans="1:9" ht="11.25" customHeight="1" thickBot="1" x14ac:dyDescent="0.35">
      <c r="B5" s="25"/>
      <c r="C5" s="25"/>
      <c r="D5" s="25"/>
      <c r="E5" s="25"/>
      <c r="F5" s="25"/>
      <c r="G5" s="25"/>
      <c r="H5" s="25"/>
    </row>
    <row r="6" spans="1:9" ht="20.100000000000001" customHeight="1" thickBot="1" x14ac:dyDescent="0.3">
      <c r="B6" s="146" t="s">
        <v>4</v>
      </c>
      <c r="C6" s="147" t="s">
        <v>5</v>
      </c>
      <c r="D6" s="147" t="s">
        <v>51</v>
      </c>
      <c r="E6" s="147" t="s">
        <v>6</v>
      </c>
      <c r="F6" s="147" t="s">
        <v>7</v>
      </c>
      <c r="G6" s="147" t="s">
        <v>8</v>
      </c>
      <c r="H6" s="148" t="s">
        <v>9</v>
      </c>
    </row>
    <row r="7" spans="1:9" ht="20.100000000000001" customHeight="1" thickBot="1" x14ac:dyDescent="0.3">
      <c r="B7" s="131"/>
      <c r="C7" s="131"/>
      <c r="D7" s="131"/>
      <c r="E7" s="131"/>
      <c r="F7" s="131"/>
      <c r="G7" s="131"/>
      <c r="H7" s="131"/>
    </row>
    <row r="8" spans="1:9" ht="20.100000000000001" customHeight="1" thickBot="1" x14ac:dyDescent="0.3">
      <c r="B8" s="172">
        <v>41716</v>
      </c>
      <c r="C8" s="163" t="s">
        <v>95</v>
      </c>
      <c r="D8" s="163" t="s">
        <v>98</v>
      </c>
      <c r="E8" s="164">
        <v>123233</v>
      </c>
      <c r="F8" s="163" t="s">
        <v>101</v>
      </c>
      <c r="G8" s="163" t="s">
        <v>104</v>
      </c>
      <c r="H8" s="165">
        <v>86551.79</v>
      </c>
    </row>
    <row r="9" spans="1:9" ht="20.100000000000001" customHeight="1" thickBot="1" x14ac:dyDescent="0.3">
      <c r="B9" s="157"/>
      <c r="C9" s="151"/>
      <c r="D9" s="151"/>
      <c r="E9" s="151"/>
      <c r="F9" s="151"/>
      <c r="G9" s="151"/>
      <c r="H9" s="153"/>
    </row>
    <row r="10" spans="1:9" ht="20.100000000000001" customHeight="1" thickBot="1" x14ac:dyDescent="0.3">
      <c r="B10" s="172">
        <v>41716</v>
      </c>
      <c r="C10" s="163" t="s">
        <v>95</v>
      </c>
      <c r="D10" s="163" t="s">
        <v>99</v>
      </c>
      <c r="E10" s="164">
        <v>123233</v>
      </c>
      <c r="F10" s="163" t="s">
        <v>100</v>
      </c>
      <c r="G10" s="163" t="s">
        <v>104</v>
      </c>
      <c r="H10" s="165">
        <v>115200</v>
      </c>
    </row>
    <row r="11" spans="1:9" ht="20.100000000000001" customHeight="1" thickBot="1" x14ac:dyDescent="0.3">
      <c r="B11" s="157"/>
      <c r="C11" s="151"/>
      <c r="D11" s="151"/>
      <c r="E11" s="151"/>
      <c r="F11" s="151"/>
      <c r="G11" s="151"/>
      <c r="H11" s="153"/>
    </row>
    <row r="12" spans="1:9" ht="20.100000000000001" customHeight="1" thickBot="1" x14ac:dyDescent="0.3">
      <c r="B12" s="314">
        <v>41729</v>
      </c>
      <c r="C12" s="315" t="s">
        <v>96</v>
      </c>
      <c r="D12" s="315" t="s">
        <v>252</v>
      </c>
      <c r="E12" s="316">
        <v>121044</v>
      </c>
      <c r="F12" s="315" t="s">
        <v>251</v>
      </c>
      <c r="G12" s="315"/>
      <c r="H12" s="317">
        <v>39237.65</v>
      </c>
    </row>
    <row r="13" spans="1:9" s="214" customFormat="1" ht="20.100000000000001" hidden="1" customHeight="1" x14ac:dyDescent="0.25">
      <c r="B13" s="215"/>
      <c r="C13" s="216"/>
      <c r="D13" s="216"/>
      <c r="E13" s="216"/>
      <c r="F13" s="216"/>
      <c r="G13" s="216"/>
      <c r="H13" s="217">
        <f>SUM(H8,H10,H12)</f>
        <v>240989.43999999997</v>
      </c>
    </row>
    <row r="14" spans="1:9" ht="20.100000000000001" customHeight="1" thickBot="1" x14ac:dyDescent="0.3">
      <c r="B14" s="157"/>
      <c r="C14" s="151"/>
      <c r="D14" s="151"/>
      <c r="E14" s="151"/>
      <c r="F14" s="151"/>
      <c r="G14" s="151"/>
      <c r="H14" s="153"/>
    </row>
    <row r="15" spans="1:9" ht="20.100000000000001" customHeight="1" thickBot="1" x14ac:dyDescent="0.3">
      <c r="B15" s="172">
        <v>41751</v>
      </c>
      <c r="C15" s="163" t="s">
        <v>41</v>
      </c>
      <c r="D15" s="163" t="s">
        <v>97</v>
      </c>
      <c r="E15" s="164">
        <v>248609</v>
      </c>
      <c r="F15" s="163" t="s">
        <v>102</v>
      </c>
      <c r="G15" s="163" t="s">
        <v>103</v>
      </c>
      <c r="H15" s="165">
        <v>151.85</v>
      </c>
    </row>
    <row r="16" spans="1:9" ht="20.100000000000001" customHeight="1" thickBot="1" x14ac:dyDescent="0.3">
      <c r="B16" s="396"/>
      <c r="C16" s="330"/>
      <c r="D16" s="330"/>
      <c r="E16" s="331"/>
      <c r="F16" s="330"/>
      <c r="G16" s="330"/>
      <c r="H16" s="333"/>
    </row>
    <row r="17" spans="1:8" ht="20.100000000000001" customHeight="1" thickBot="1" x14ac:dyDescent="0.3">
      <c r="B17" s="154">
        <v>41793</v>
      </c>
      <c r="C17" s="155" t="s">
        <v>96</v>
      </c>
      <c r="D17" s="155" t="s">
        <v>259</v>
      </c>
      <c r="E17" s="351" t="s">
        <v>260</v>
      </c>
      <c r="F17" s="155" t="s">
        <v>261</v>
      </c>
      <c r="G17" s="155" t="s">
        <v>262</v>
      </c>
      <c r="H17" s="484">
        <v>6392.16</v>
      </c>
    </row>
    <row r="18" spans="1:8" ht="20.100000000000001" customHeight="1" thickBot="1" x14ac:dyDescent="0.3">
      <c r="B18" s="23"/>
      <c r="C18" s="151"/>
      <c r="D18" s="151"/>
      <c r="E18" s="354"/>
      <c r="F18" s="151"/>
      <c r="G18" s="151"/>
      <c r="H18" s="153"/>
    </row>
    <row r="19" spans="1:8" ht="20.100000000000001" customHeight="1" thickBot="1" x14ac:dyDescent="0.3">
      <c r="A19" t="s">
        <v>322</v>
      </c>
      <c r="B19" s="154">
        <v>41845</v>
      </c>
      <c r="C19" s="155" t="s">
        <v>41</v>
      </c>
      <c r="D19" s="155" t="s">
        <v>321</v>
      </c>
      <c r="E19" s="351">
        <v>16936730</v>
      </c>
      <c r="F19" s="155" t="s">
        <v>323</v>
      </c>
      <c r="G19" s="155" t="s">
        <v>324</v>
      </c>
      <c r="H19" s="484">
        <v>56.49</v>
      </c>
    </row>
    <row r="20" spans="1:8" ht="20.100000000000001" customHeight="1" thickBot="1" x14ac:dyDescent="0.3">
      <c r="B20" s="23"/>
      <c r="C20" s="151"/>
      <c r="D20" s="151"/>
      <c r="E20" s="354"/>
      <c r="F20" s="151"/>
      <c r="G20" s="151"/>
      <c r="H20" s="153"/>
    </row>
    <row r="21" spans="1:8" ht="20.100000000000001" customHeight="1" thickBot="1" x14ac:dyDescent="0.3">
      <c r="B21" s="154">
        <v>41849</v>
      </c>
      <c r="C21" s="155" t="s">
        <v>41</v>
      </c>
      <c r="D21" s="155" t="s">
        <v>325</v>
      </c>
      <c r="E21" s="351">
        <v>185</v>
      </c>
      <c r="F21" s="155" t="s">
        <v>326</v>
      </c>
      <c r="G21" s="155" t="s">
        <v>327</v>
      </c>
      <c r="H21" s="484">
        <v>1480</v>
      </c>
    </row>
    <row r="22" spans="1:8" ht="20.100000000000001" customHeight="1" thickBot="1" x14ac:dyDescent="0.3">
      <c r="B22" s="23"/>
      <c r="C22" s="151"/>
      <c r="D22" s="151"/>
      <c r="E22" s="354"/>
      <c r="F22" s="151"/>
      <c r="G22" s="151"/>
      <c r="H22" s="153"/>
    </row>
    <row r="23" spans="1:8" ht="36" customHeight="1" thickBot="1" x14ac:dyDescent="0.3">
      <c r="B23" s="154">
        <v>41849</v>
      </c>
      <c r="C23" s="155" t="s">
        <v>96</v>
      </c>
      <c r="D23" s="397" t="s">
        <v>328</v>
      </c>
      <c r="E23" s="155">
        <v>150</v>
      </c>
      <c r="F23" s="155" t="s">
        <v>329</v>
      </c>
      <c r="G23" s="155" t="s">
        <v>330</v>
      </c>
      <c r="H23" s="484">
        <v>2010</v>
      </c>
    </row>
    <row r="24" spans="1:8" ht="15.75" thickBot="1" x14ac:dyDescent="0.3">
      <c r="B24" s="23"/>
      <c r="C24" s="151"/>
      <c r="D24" s="481"/>
      <c r="E24" s="354"/>
      <c r="F24" s="151"/>
      <c r="G24" s="151"/>
      <c r="H24" s="153"/>
    </row>
    <row r="25" spans="1:8" ht="36" customHeight="1" thickBot="1" x14ac:dyDescent="0.3">
      <c r="B25" s="154"/>
      <c r="C25" s="155" t="s">
        <v>41</v>
      </c>
      <c r="D25" s="155" t="s">
        <v>321</v>
      </c>
      <c r="E25" s="155">
        <v>16936730</v>
      </c>
      <c r="F25" s="155" t="s">
        <v>323</v>
      </c>
      <c r="G25" s="155" t="s">
        <v>324</v>
      </c>
      <c r="H25" s="484">
        <v>56.49</v>
      </c>
    </row>
    <row r="26" spans="1:8" ht="15.75" thickBot="1" x14ac:dyDescent="0.3">
      <c r="B26" s="23"/>
      <c r="C26" s="151"/>
      <c r="D26" s="151"/>
      <c r="E26" s="354"/>
      <c r="F26" s="151"/>
      <c r="G26" s="151"/>
      <c r="H26" s="153"/>
    </row>
    <row r="27" spans="1:8" ht="36" customHeight="1" thickBot="1" x14ac:dyDescent="0.3">
      <c r="B27" s="154"/>
      <c r="C27" s="155" t="s">
        <v>96</v>
      </c>
      <c r="D27" s="155" t="s">
        <v>355</v>
      </c>
      <c r="E27" s="351"/>
      <c r="F27" s="155" t="s">
        <v>356</v>
      </c>
      <c r="G27" s="155"/>
      <c r="H27" s="156">
        <v>849.6</v>
      </c>
    </row>
    <row r="28" spans="1:8" ht="20.100000000000001" customHeight="1" thickBot="1" x14ac:dyDescent="0.3">
      <c r="B28" s="151"/>
      <c r="C28" s="151"/>
      <c r="D28" s="151"/>
      <c r="E28" s="151"/>
      <c r="F28" s="151"/>
      <c r="G28" s="151"/>
      <c r="H28" s="153"/>
    </row>
    <row r="29" spans="1:8" ht="19.5" thickBot="1" x14ac:dyDescent="0.35">
      <c r="B29" s="419" t="s">
        <v>10</v>
      </c>
      <c r="C29" s="420"/>
      <c r="D29" s="420"/>
      <c r="E29" s="420"/>
      <c r="F29" s="420"/>
      <c r="G29" s="420"/>
      <c r="H29" s="158">
        <f>SUM(H8,H10,H12,H15,H17,H19,H21,H23)</f>
        <v>251079.93999999997</v>
      </c>
    </row>
    <row r="32" spans="1:8" ht="20.100000000000001" customHeight="1" x14ac:dyDescent="0.25">
      <c r="B32" s="23"/>
      <c r="C32" s="151"/>
      <c r="D32" s="151"/>
      <c r="E32" s="24"/>
      <c r="F32" s="151"/>
      <c r="G32" s="151"/>
      <c r="H32" s="153"/>
    </row>
  </sheetData>
  <mergeCells count="4">
    <mergeCell ref="B2:H2"/>
    <mergeCell ref="B3:H3"/>
    <mergeCell ref="B29:G29"/>
    <mergeCell ref="B4:H4"/>
  </mergeCells>
  <hyperlinks>
    <hyperlink ref="H23" r:id="rId1" display="OU\OU\OU- GARÇAS RARAS.pdf"/>
    <hyperlink ref="H21" r:id="rId2" display="OU\OU\OU- MEGA RESOLUÇÃO.pdf"/>
    <hyperlink ref="H19" r:id="rId3" display="OU\OU\OU- SEGURO DE VIDA\OU- SEGURO DE VIDA.pdf"/>
    <hyperlink ref="H17" r:id="rId4" display="OU\OU\OU- DESPACHOS E TRANSPORTES DMS LTDA.pdf"/>
    <hyperlink ref="H25" r:id="rId5" display="OU\OU\OU- SEGURO DE VIDA\OU- SEGURO DE VIDA MÊS 08-2014.pdf"/>
  </hyperlinks>
  <pageMargins left="0.511811024" right="0.511811024" top="0.78740157499999996" bottom="0.78740157499999996" header="0.31496062000000002" footer="0.31496062000000002"/>
  <pageSetup paperSize="9" scale="79" orientation="landscape" horizontalDpi="300" verticalDpi="300" r:id="rId6"/>
  <drawing r:id="rId7"/>
  <legacy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 INDICE</vt:lpstr>
      <vt:lpstr>Informações sobre Projeto</vt:lpstr>
      <vt:lpstr>RH.</vt:lpstr>
      <vt:lpstr>RH Detail</vt:lpstr>
      <vt:lpstr>ST</vt:lpstr>
      <vt:lpstr>MC</vt:lpstr>
      <vt:lpstr>MP</vt:lpstr>
      <vt:lpstr>VD</vt:lpstr>
      <vt:lpstr>OU</vt:lpstr>
      <vt:lpstr>Movimentação Conta</vt:lpstr>
      <vt:lpstr>Prevista e Realizada</vt:lpstr>
      <vt:lpstr>Saldo de Aplicações</vt:lpstr>
      <vt:lpstr>Total de Despesas</vt:lpstr>
      <vt:lpstr>Cronograma de desembolso </vt:lpstr>
      <vt:lpstr>GRAFICO</vt:lpstr>
      <vt:lpstr>Sheet1</vt:lpstr>
      <vt:lpstr>GRAFICO!Print_Area</vt:lpstr>
      <vt:lpstr>'RH Detail'!Print_Area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gizele.silva</dc:creator>
  <cp:lastModifiedBy>Telma</cp:lastModifiedBy>
  <cp:lastPrinted>2014-08-20T17:33:36Z</cp:lastPrinted>
  <dcterms:created xsi:type="dcterms:W3CDTF">2013-04-18T13:10:39Z</dcterms:created>
  <dcterms:modified xsi:type="dcterms:W3CDTF">2014-09-02T18:02:11Z</dcterms:modified>
</cp:coreProperties>
</file>