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HaydenLab\Google Drive\Big Cage\Ephys\"/>
    </mc:Choice>
  </mc:AlternateContent>
  <xr:revisionPtr revIDLastSave="0" documentId="13_ncr:1_{5C264947-ECC3-44C5-9741-8A5CE0C213F4}" xr6:coauthVersionLast="46" xr6:coauthVersionMax="46" xr10:uidLastSave="{00000000-0000-0000-0000-000000000000}"/>
  <bookViews>
    <workbookView xWindow="0" yWindow="180" windowWidth="23205" windowHeight="13575" activeTab="3" xr2:uid="{00000000-000D-0000-FFFF-FFFF00000000}"/>
  </bookViews>
  <sheets>
    <sheet name="drive2headstage" sheetId="1" r:id="rId1"/>
    <sheet name="exportMap" sheetId="2" r:id="rId2"/>
    <sheet name="Depth" sheetId="3" r:id="rId3"/>
    <sheet name="TurnCountRecord" sheetId="4" r:id="rId4"/>
    <sheet name="Electrode to Trode line" sheetId="5" r:id="rId5"/>
    <sheet name="schematics" sheetId="6" r:id="rId6"/>
    <sheet name="DepthMap" sheetId="7" r:id="rId7"/>
    <sheet name="DriveMap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gpBW9ieL/WmRijYAgWCXmX1g2Mfg=="/>
    </ext>
  </extLst>
</workbook>
</file>

<file path=xl/calcChain.xml><?xml version="1.0" encoding="utf-8"?>
<calcChain xmlns="http://schemas.openxmlformats.org/spreadsheetml/2006/main">
  <c r="B693" i="4" l="1"/>
  <c r="B694" i="4" s="1"/>
  <c r="B695" i="4" s="1"/>
  <c r="B696" i="4" s="1"/>
  <c r="B697" i="4" s="1"/>
  <c r="B698" i="4" s="1"/>
  <c r="B699" i="4" s="1"/>
  <c r="B692" i="4"/>
  <c r="B688" i="4"/>
  <c r="B689" i="4" s="1"/>
  <c r="B690" i="4" s="1"/>
  <c r="B687" i="4"/>
  <c r="B670" i="4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65" i="4"/>
  <c r="B666" i="4" s="1"/>
  <c r="B667" i="4" s="1"/>
  <c r="B668" i="4" s="1"/>
  <c r="B659" i="4"/>
  <c r="B660" i="4" s="1"/>
  <c r="B661" i="4" s="1"/>
  <c r="B662" i="4" s="1"/>
  <c r="B663" i="4" s="1"/>
  <c r="B653" i="4"/>
  <c r="B654" i="4" s="1"/>
  <c r="B655" i="4" s="1"/>
  <c r="B656" i="4" s="1"/>
  <c r="B657" i="4" s="1"/>
  <c r="B642" i="4"/>
  <c r="B643" i="4" s="1"/>
  <c r="B644" i="4" s="1"/>
  <c r="B645" i="4" s="1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C553" i="4"/>
  <c r="D553" i="4" s="1"/>
  <c r="C552" i="4"/>
  <c r="D552" i="4" s="1"/>
  <c r="D551" i="4"/>
  <c r="D550" i="4"/>
  <c r="D549" i="4"/>
  <c r="D548" i="4"/>
  <c r="D547" i="4"/>
  <c r="D546" i="4"/>
  <c r="D545" i="4"/>
  <c r="C544" i="4"/>
  <c r="D544" i="4" s="1"/>
  <c r="C543" i="4"/>
  <c r="D543" i="4" s="1"/>
  <c r="C542" i="4"/>
  <c r="D542" i="4" s="1"/>
  <c r="C541" i="4"/>
  <c r="D541" i="4" s="1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C525" i="4"/>
  <c r="D525" i="4" s="1"/>
  <c r="C524" i="4"/>
  <c r="D524" i="4" s="1"/>
  <c r="C523" i="4"/>
  <c r="D523" i="4" s="1"/>
  <c r="C522" i="4"/>
  <c r="D522" i="4" s="1"/>
  <c r="C521" i="4"/>
  <c r="D521" i="4" s="1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C499" i="4"/>
  <c r="D499" i="4" s="1"/>
  <c r="C498" i="4"/>
  <c r="D498" i="4" s="1"/>
  <c r="C497" i="4"/>
  <c r="D497" i="4" s="1"/>
  <c r="C496" i="4"/>
  <c r="D496" i="4" s="1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C447" i="4"/>
  <c r="D447" i="4" s="1"/>
  <c r="C446" i="4"/>
  <c r="D446" i="4" s="1"/>
  <c r="C445" i="4"/>
  <c r="D445" i="4" s="1"/>
  <c r="C444" i="4"/>
  <c r="D444" i="4" s="1"/>
  <c r="C443" i="4"/>
  <c r="D443" i="4" s="1"/>
  <c r="C442" i="4"/>
  <c r="D442" i="4" s="1"/>
  <c r="C441" i="4"/>
  <c r="D441" i="4" s="1"/>
  <c r="C440" i="4"/>
  <c r="D440" i="4" s="1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C422" i="4"/>
  <c r="D422" i="4" s="1"/>
  <c r="C421" i="4"/>
  <c r="D421" i="4" s="1"/>
  <c r="C420" i="4"/>
  <c r="D420" i="4" s="1"/>
  <c r="C419" i="4"/>
  <c r="D419" i="4" s="1"/>
  <c r="C418" i="4"/>
  <c r="D418" i="4" s="1"/>
  <c r="C417" i="4"/>
  <c r="D417" i="4" s="1"/>
  <c r="C416" i="4"/>
  <c r="D416" i="4" s="1"/>
  <c r="C415" i="4"/>
  <c r="D415" i="4" s="1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C383" i="4"/>
  <c r="D383" i="4" s="1"/>
  <c r="C382" i="4"/>
  <c r="D382" i="4" s="1"/>
  <c r="C381" i="4"/>
  <c r="D381" i="4" s="1"/>
  <c r="C380" i="4"/>
  <c r="D380" i="4" s="1"/>
  <c r="C379" i="4"/>
  <c r="D379" i="4" s="1"/>
  <c r="C378" i="4"/>
  <c r="D378" i="4" s="1"/>
  <c r="C377" i="4"/>
  <c r="D377" i="4" s="1"/>
  <c r="C376" i="4"/>
  <c r="D376" i="4" s="1"/>
  <c r="C375" i="4"/>
  <c r="D375" i="4" s="1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C335" i="4"/>
  <c r="D335" i="4" s="1"/>
  <c r="C334" i="4"/>
  <c r="D334" i="4" s="1"/>
  <c r="C333" i="4"/>
  <c r="D333" i="4" s="1"/>
  <c r="C332" i="4"/>
  <c r="D332" i="4" s="1"/>
  <c r="C331" i="4"/>
  <c r="D330" i="4"/>
  <c r="D329" i="4"/>
  <c r="D328" i="4"/>
  <c r="D327" i="4"/>
  <c r="D326" i="4"/>
  <c r="D325" i="4"/>
  <c r="C324" i="4"/>
  <c r="D324" i="4" s="1"/>
  <c r="C323" i="4"/>
  <c r="D323" i="4" s="1"/>
  <c r="C322" i="4"/>
  <c r="C321" i="4"/>
  <c r="D321" i="4" s="1"/>
  <c r="C320" i="4"/>
  <c r="D320" i="4" s="1"/>
  <c r="C319" i="4"/>
  <c r="D319" i="4" s="1"/>
  <c r="D318" i="4"/>
  <c r="D317" i="4"/>
  <c r="D316" i="4"/>
  <c r="D315" i="4"/>
  <c r="D314" i="4"/>
  <c r="D313" i="4"/>
  <c r="D312" i="4"/>
  <c r="D311" i="4"/>
  <c r="D310" i="4"/>
  <c r="D309" i="4"/>
  <c r="D308" i="4"/>
  <c r="C307" i="4"/>
  <c r="D307" i="4" s="1"/>
  <c r="C306" i="4"/>
  <c r="D306" i="4" s="1"/>
  <c r="C305" i="4"/>
  <c r="D305" i="4" s="1"/>
  <c r="C304" i="4"/>
  <c r="D304" i="4" s="1"/>
  <c r="C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C279" i="4"/>
  <c r="D279" i="4" s="1"/>
  <c r="C278" i="4"/>
  <c r="D278" i="4" s="1"/>
  <c r="C277" i="4"/>
  <c r="D277" i="4" s="1"/>
  <c r="C276" i="4"/>
  <c r="D276" i="4" s="1"/>
  <c r="C275" i="4"/>
  <c r="C274" i="4"/>
  <c r="D274" i="4" s="1"/>
  <c r="C273" i="4"/>
  <c r="D273" i="4" s="1"/>
  <c r="C272" i="4"/>
  <c r="D272" i="4" s="1"/>
  <c r="C271" i="4"/>
  <c r="D271" i="4" s="1"/>
  <c r="C270" i="4"/>
  <c r="D270" i="4" s="1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C245" i="4"/>
  <c r="C244" i="4"/>
  <c r="D244" i="4" s="1"/>
  <c r="C243" i="4"/>
  <c r="D243" i="4" s="1"/>
  <c r="C242" i="4"/>
  <c r="D242" i="4" s="1"/>
  <c r="D241" i="4"/>
  <c r="D240" i="4"/>
  <c r="D239" i="4"/>
  <c r="D238" i="4"/>
  <c r="D237" i="4"/>
  <c r="D236" i="4"/>
  <c r="C235" i="4"/>
  <c r="D235" i="4" s="1"/>
  <c r="C234" i="4"/>
  <c r="D234" i="4" s="1"/>
  <c r="C233" i="4"/>
  <c r="D233" i="4" s="1"/>
  <c r="C232" i="4"/>
  <c r="D232" i="4" s="1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C215" i="4"/>
  <c r="D215" i="4" s="1"/>
  <c r="D214" i="4"/>
  <c r="C213" i="4"/>
  <c r="D213" i="4" s="1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C186" i="4"/>
  <c r="D186" i="4" s="1"/>
  <c r="C185" i="4"/>
  <c r="D185" i="4" s="1"/>
  <c r="C184" i="4"/>
  <c r="D184" i="4" s="1"/>
  <c r="C183" i="4"/>
  <c r="D182" i="4"/>
  <c r="D181" i="4"/>
  <c r="D180" i="4"/>
  <c r="D179" i="4"/>
  <c r="D178" i="4"/>
  <c r="D177" i="4"/>
  <c r="D176" i="4"/>
  <c r="D175" i="4"/>
  <c r="C174" i="4"/>
  <c r="D174" i="4" s="1"/>
  <c r="C173" i="4"/>
  <c r="D173" i="4" s="1"/>
  <c r="B173" i="4"/>
  <c r="C172" i="4"/>
  <c r="D172" i="4" s="1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C146" i="4"/>
  <c r="D146" i="4" s="1"/>
  <c r="C145" i="4"/>
  <c r="D145" i="4" s="1"/>
  <c r="C144" i="4"/>
  <c r="D144" i="4" s="1"/>
  <c r="D143" i="4"/>
  <c r="D142" i="4"/>
  <c r="D141" i="4"/>
  <c r="D140" i="4"/>
  <c r="D139" i="4"/>
  <c r="D138" i="4"/>
  <c r="D137" i="4"/>
  <c r="C136" i="4"/>
  <c r="D136" i="4" s="1"/>
  <c r="D135" i="4"/>
  <c r="D134" i="4"/>
  <c r="D133" i="4"/>
  <c r="D132" i="4"/>
  <c r="D131" i="4"/>
  <c r="D130" i="4"/>
  <c r="C129" i="4"/>
  <c r="D129" i="4" s="1"/>
  <c r="C128" i="4"/>
  <c r="D128" i="4" s="1"/>
  <c r="C127" i="4"/>
  <c r="D127" i="4" s="1"/>
  <c r="C126" i="4"/>
  <c r="C125" i="4"/>
  <c r="D125" i="4" s="1"/>
  <c r="C124" i="4"/>
  <c r="D124" i="4" s="1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C110" i="4"/>
  <c r="D110" i="4" s="1"/>
  <c r="C109" i="4"/>
  <c r="D109" i="4" s="1"/>
  <c r="C108" i="4"/>
  <c r="C107" i="4"/>
  <c r="D107" i="4" s="1"/>
  <c r="C106" i="4"/>
  <c r="D106" i="4" s="1"/>
  <c r="D105" i="4"/>
  <c r="D104" i="4"/>
  <c r="D103" i="4"/>
  <c r="D102" i="4"/>
  <c r="D101" i="4"/>
  <c r="D100" i="4"/>
  <c r="C99" i="4"/>
  <c r="D99" i="4" s="1"/>
  <c r="C98" i="4"/>
  <c r="D98" i="4" s="1"/>
  <c r="C97" i="4"/>
  <c r="D97" i="4" s="1"/>
  <c r="C96" i="4"/>
  <c r="C95" i="4"/>
  <c r="D95" i="4" s="1"/>
  <c r="D94" i="4"/>
  <c r="D93" i="4"/>
  <c r="D92" i="4"/>
  <c r="D91" i="4"/>
  <c r="D90" i="4"/>
  <c r="D89" i="4"/>
  <c r="D88" i="4"/>
  <c r="D87" i="4"/>
  <c r="C86" i="4"/>
  <c r="C85" i="4"/>
  <c r="D85" i="4" s="1"/>
  <c r="C84" i="4"/>
  <c r="D84" i="4" s="1"/>
  <c r="C83" i="4"/>
  <c r="D83" i="4" s="1"/>
  <c r="C82" i="4"/>
  <c r="D82" i="4" s="1"/>
  <c r="C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C59" i="4"/>
  <c r="D59" i="4" s="1"/>
  <c r="D58" i="4"/>
  <c r="C57" i="4"/>
  <c r="C56" i="4"/>
  <c r="D56" i="4" s="1"/>
  <c r="C55" i="4"/>
  <c r="D55" i="4" s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C38" i="4"/>
  <c r="D38" i="4" s="1"/>
  <c r="D37" i="4"/>
  <c r="C36" i="4"/>
  <c r="D36" i="4" s="1"/>
  <c r="C35" i="4"/>
  <c r="D35" i="4" s="1"/>
  <c r="C34" i="4"/>
  <c r="D34" i="4" s="1"/>
  <c r="D33" i="4"/>
  <c r="D32" i="4"/>
  <c r="D31" i="4"/>
  <c r="D30" i="4"/>
  <c r="D29" i="4"/>
  <c r="D28" i="4"/>
  <c r="D27" i="4"/>
  <c r="D26" i="4"/>
  <c r="D25" i="4"/>
  <c r="D24" i="4"/>
  <c r="D23" i="4"/>
  <c r="D22" i="4"/>
  <c r="C21" i="4"/>
  <c r="C20" i="4"/>
  <c r="D20" i="4" s="1"/>
  <c r="C19" i="4"/>
  <c r="D19" i="4" s="1"/>
  <c r="C18" i="4"/>
  <c r="D18" i="4" s="1"/>
  <c r="C17" i="4"/>
  <c r="D17" i="4" s="1"/>
  <c r="C16" i="4"/>
  <c r="D16" i="4" s="1"/>
  <c r="C15" i="4"/>
  <c r="D14" i="4"/>
  <c r="D13" i="4"/>
  <c r="D12" i="4"/>
  <c r="D11" i="4"/>
  <c r="D10" i="4"/>
  <c r="D9" i="4"/>
  <c r="C8" i="4"/>
  <c r="D8" i="4" s="1"/>
  <c r="C7" i="4"/>
  <c r="D7" i="4" s="1"/>
  <c r="C6" i="4"/>
  <c r="C5" i="4"/>
  <c r="D5" i="4" s="1"/>
  <c r="C4" i="4"/>
  <c r="D4" i="4" s="1"/>
  <c r="C3" i="4"/>
  <c r="D3" i="4" s="1"/>
  <c r="C2" i="4"/>
  <c r="D2" i="4" s="1"/>
  <c r="B106" i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01" i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00" i="1"/>
  <c r="B102" i="1" s="1"/>
  <c r="B104" i="1" s="1"/>
  <c r="B95" i="1"/>
  <c r="B94" i="1"/>
  <c r="B93" i="1"/>
  <c r="B92" i="1"/>
  <c r="B90" i="1" s="1"/>
  <c r="B88" i="1" s="1"/>
  <c r="B86" i="1" s="1"/>
  <c r="B84" i="1" s="1"/>
  <c r="B82" i="1" s="1"/>
  <c r="B80" i="1" s="1"/>
  <c r="B78" i="1" s="1"/>
  <c r="B76" i="1" s="1"/>
  <c r="B74" i="1" s="1"/>
  <c r="B72" i="1" s="1"/>
  <c r="B70" i="1" s="1"/>
  <c r="B68" i="1" s="1"/>
  <c r="B66" i="1" s="1"/>
  <c r="B91" i="1"/>
  <c r="B89" i="1" s="1"/>
  <c r="B87" i="1" s="1"/>
  <c r="B85" i="1" s="1"/>
  <c r="B83" i="1" s="1"/>
  <c r="B81" i="1" s="1"/>
  <c r="B79" i="1" s="1"/>
  <c r="B77" i="1" s="1"/>
  <c r="B75" i="1" s="1"/>
  <c r="B73" i="1" s="1"/>
  <c r="B71" i="1" s="1"/>
  <c r="B69" i="1" s="1"/>
  <c r="B67" i="1" s="1"/>
  <c r="B43" i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38" i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37" i="1"/>
  <c r="B39" i="1" s="1"/>
  <c r="B41" i="1" s="1"/>
  <c r="B36" i="1"/>
  <c r="B12" i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7" i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6" i="1"/>
  <c r="B8" i="1" s="1"/>
  <c r="B10" i="1" s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B4" i="1"/>
  <c r="A3" i="1"/>
  <c r="A4" i="1" s="1"/>
  <c r="B43" i="3" l="1"/>
  <c r="H10" i="7" s="1"/>
  <c r="B40" i="3"/>
  <c r="E10" i="7" s="1"/>
  <c r="B17" i="3"/>
  <c r="F12" i="7" s="1"/>
  <c r="B646" i="4"/>
  <c r="B647" i="4" s="1"/>
  <c r="B648" i="4" s="1"/>
  <c r="B649" i="4" s="1"/>
  <c r="B650" i="4" s="1"/>
  <c r="B651" i="4" s="1"/>
  <c r="B122" i="3"/>
  <c r="L3" i="7" s="1"/>
  <c r="B95" i="3"/>
  <c r="D5" i="7" s="1"/>
  <c r="B26" i="3"/>
  <c r="C11" i="7" s="1"/>
  <c r="B7" i="3"/>
  <c r="G13" i="7" s="1"/>
  <c r="B121" i="3"/>
  <c r="K3" i="7" s="1"/>
  <c r="B91" i="3"/>
  <c r="J6" i="7" s="1"/>
  <c r="B73" i="3"/>
  <c r="C7" i="7" s="1"/>
  <c r="B52" i="3"/>
  <c r="E9" i="7" s="1"/>
  <c r="B38" i="3"/>
  <c r="C10" i="7" s="1"/>
  <c r="B31" i="3"/>
  <c r="H11" i="7" s="1"/>
  <c r="B119" i="3"/>
  <c r="I3" i="7" s="1"/>
  <c r="B90" i="3"/>
  <c r="I6" i="7" s="1"/>
  <c r="B68" i="3"/>
  <c r="I8" i="7" s="1"/>
  <c r="B51" i="3"/>
  <c r="D9" i="7" s="1"/>
  <c r="B37" i="3"/>
  <c r="B10" i="7" s="1"/>
  <c r="B24" i="3"/>
  <c r="A11" i="7" s="1"/>
  <c r="B9" i="3"/>
  <c r="I13" i="7" s="1"/>
  <c r="B45" i="3"/>
  <c r="J10" i="7" s="1"/>
  <c r="B114" i="3"/>
  <c r="D3" i="7" s="1"/>
  <c r="B87" i="3"/>
  <c r="F6" i="7" s="1"/>
  <c r="B66" i="3"/>
  <c r="G8" i="7" s="1"/>
  <c r="B50" i="3"/>
  <c r="C9" i="7" s="1"/>
  <c r="B36" i="3"/>
  <c r="A10" i="7" s="1"/>
  <c r="B23" i="3"/>
  <c r="L12" i="7" s="1"/>
  <c r="B8" i="3"/>
  <c r="H13" i="7" s="1"/>
  <c r="B82" i="3"/>
  <c r="L7" i="7" s="1"/>
  <c r="B111" i="3"/>
  <c r="J4" i="7" s="1"/>
  <c r="B86" i="3"/>
  <c r="E6" i="7" s="1"/>
  <c r="B63" i="3"/>
  <c r="D8" i="7" s="1"/>
  <c r="B49" i="3"/>
  <c r="B9" i="7" s="1"/>
  <c r="B35" i="3"/>
  <c r="L11" i="7" s="1"/>
  <c r="B22" i="3"/>
  <c r="K12" i="7" s="1"/>
  <c r="B29" i="3"/>
  <c r="F11" i="7" s="1"/>
  <c r="B110" i="3"/>
  <c r="I4" i="7" s="1"/>
  <c r="B85" i="3"/>
  <c r="D6" i="7" s="1"/>
  <c r="B62" i="3"/>
  <c r="C8" i="7" s="1"/>
  <c r="B47" i="3"/>
  <c r="L10" i="7" s="1"/>
  <c r="B34" i="3"/>
  <c r="K11" i="7" s="1"/>
  <c r="B21" i="3"/>
  <c r="J12" i="7" s="1"/>
  <c r="B6" i="3"/>
  <c r="F13" i="7" s="1"/>
  <c r="B59" i="3"/>
  <c r="L9" i="7" s="1"/>
  <c r="B109" i="3"/>
  <c r="H4" i="7" s="1"/>
  <c r="B83" i="3"/>
  <c r="B6" i="7" s="1"/>
  <c r="B61" i="3"/>
  <c r="B8" i="7" s="1"/>
  <c r="B46" i="3"/>
  <c r="K10" i="7" s="1"/>
  <c r="B32" i="3"/>
  <c r="I11" i="7" s="1"/>
  <c r="B18" i="3"/>
  <c r="G12" i="7" s="1"/>
  <c r="B5" i="3"/>
  <c r="E13" i="7" s="1"/>
  <c r="B107" i="3"/>
  <c r="F4" i="7" s="1"/>
  <c r="B127" i="3"/>
  <c r="I2" i="7" s="1"/>
  <c r="B64" i="3"/>
  <c r="E8" i="7" s="1"/>
  <c r="B117" i="3"/>
  <c r="G3" i="7" s="1"/>
  <c r="B106" i="3"/>
  <c r="E4" i="7" s="1"/>
  <c r="B20" i="3"/>
  <c r="I12" i="7" s="1"/>
  <c r="B33" i="3"/>
  <c r="J11" i="7" s="1"/>
  <c r="B93" i="3"/>
  <c r="L6" i="7" s="1"/>
  <c r="D86" i="4"/>
  <c r="D322" i="4"/>
  <c r="B41" i="3"/>
  <c r="F10" i="7" s="1"/>
  <c r="B118" i="3"/>
  <c r="H3" i="7" s="1"/>
  <c r="D21" i="4"/>
  <c r="D15" i="4"/>
  <c r="B48" i="3"/>
  <c r="A9" i="7" s="1"/>
  <c r="B67" i="3"/>
  <c r="H8" i="7" s="1"/>
  <c r="D57" i="4"/>
  <c r="D275" i="4"/>
  <c r="B71" i="3"/>
  <c r="L8" i="7" s="1"/>
  <c r="D6" i="4"/>
  <c r="B4" i="3"/>
  <c r="D13" i="7" s="1"/>
  <c r="D126" i="4"/>
  <c r="B113" i="3"/>
  <c r="L4" i="7" s="1"/>
  <c r="B70" i="3"/>
  <c r="K8" i="7" s="1"/>
  <c r="D245" i="4"/>
  <c r="D96" i="4"/>
  <c r="B120" i="3"/>
  <c r="J3" i="7" s="1"/>
  <c r="D331" i="4"/>
  <c r="B19" i="3"/>
  <c r="H12" i="7" s="1"/>
  <c r="B12" i="3"/>
  <c r="A12" i="7" s="1"/>
  <c r="B60" i="3"/>
  <c r="A8" i="7" s="1"/>
  <c r="B72" i="3"/>
  <c r="B7" i="7" s="1"/>
  <c r="B84" i="3"/>
  <c r="C6" i="7" s="1"/>
  <c r="B96" i="3"/>
  <c r="E5" i="7" s="1"/>
  <c r="B108" i="3"/>
  <c r="G4" i="7" s="1"/>
  <c r="B98" i="3"/>
  <c r="G5" i="7" s="1"/>
  <c r="B76" i="3"/>
  <c r="F7" i="7" s="1"/>
  <c r="B88" i="3"/>
  <c r="G6" i="7" s="1"/>
  <c r="B100" i="3"/>
  <c r="I5" i="7" s="1"/>
  <c r="B112" i="3"/>
  <c r="K4" i="7" s="1"/>
  <c r="B124" i="3"/>
  <c r="F2" i="7" s="1"/>
  <c r="D81" i="4"/>
  <c r="D183" i="4"/>
  <c r="D303" i="4"/>
  <c r="B65" i="3"/>
  <c r="F8" i="7" s="1"/>
  <c r="B77" i="3"/>
  <c r="G7" i="7" s="1"/>
  <c r="B89" i="3"/>
  <c r="H6" i="7" s="1"/>
  <c r="B101" i="3"/>
  <c r="J5" i="7" s="1"/>
  <c r="B125" i="3"/>
  <c r="G2" i="7" s="1"/>
  <c r="B115" i="3"/>
  <c r="E3" i="7" s="1"/>
  <c r="B92" i="3"/>
  <c r="K6" i="7" s="1"/>
  <c r="B104" i="3"/>
  <c r="C4" i="7" s="1"/>
  <c r="B116" i="3"/>
  <c r="F3" i="7" s="1"/>
  <c r="B128" i="3"/>
  <c r="J2" i="7" s="1"/>
  <c r="D108" i="4"/>
  <c r="B57" i="3"/>
  <c r="J9" i="7" s="1"/>
  <c r="B69" i="3"/>
  <c r="J8" i="7" s="1"/>
  <c r="B81" i="3"/>
  <c r="K7" i="7" s="1"/>
  <c r="B105" i="3"/>
  <c r="D4" i="7" s="1"/>
  <c r="B129" i="3"/>
  <c r="K2" i="7" s="1"/>
  <c r="B94" i="3"/>
  <c r="C5" i="7" s="1"/>
  <c r="B11" i="3" l="1"/>
  <c r="K13" i="7" s="1"/>
  <c r="B54" i="3"/>
  <c r="G9" i="7" s="1"/>
  <c r="B56" i="3"/>
  <c r="I9" i="7" s="1"/>
  <c r="B75" i="3"/>
  <c r="E7" i="7" s="1"/>
  <c r="B79" i="3"/>
  <c r="I7" i="7" s="1"/>
  <c r="B39" i="3"/>
  <c r="D10" i="7" s="1"/>
  <c r="B97" i="3"/>
  <c r="F5" i="7" s="1"/>
  <c r="B102" i="3"/>
  <c r="K5" i="7" s="1"/>
  <c r="B10" i="3"/>
  <c r="J13" i="7" s="1"/>
  <c r="B53" i="3"/>
  <c r="F9" i="7" s="1"/>
  <c r="B123" i="3"/>
  <c r="E2" i="7" s="1"/>
  <c r="B15" i="3"/>
  <c r="D12" i="7" s="1"/>
  <c r="B25" i="3"/>
  <c r="B11" i="7" s="1"/>
  <c r="B74" i="3"/>
  <c r="D7" i="7" s="1"/>
  <c r="B14" i="3"/>
  <c r="C12" i="7" s="1"/>
  <c r="B2" i="3"/>
  <c r="B13" i="7" s="1"/>
  <c r="B28" i="3"/>
  <c r="E11" i="7" s="1"/>
  <c r="B16" i="3"/>
  <c r="E12" i="7" s="1"/>
  <c r="B42" i="3"/>
  <c r="G10" i="7" s="1"/>
  <c r="B30" i="3"/>
  <c r="G11" i="7" s="1"/>
  <c r="B55" i="3"/>
  <c r="H9" i="7" s="1"/>
  <c r="B44" i="3"/>
  <c r="I10" i="7" s="1"/>
  <c r="B78" i="3"/>
  <c r="H7" i="7" s="1"/>
  <c r="B58" i="3"/>
  <c r="K9" i="7" s="1"/>
  <c r="B13" i="3"/>
  <c r="B12" i="7" s="1"/>
  <c r="B99" i="3"/>
  <c r="H5" i="7" s="1"/>
  <c r="B80" i="3"/>
  <c r="J7" i="7" s="1"/>
  <c r="B3" i="3"/>
  <c r="C13" i="7" s="1"/>
  <c r="B27" i="3"/>
  <c r="D11" i="7" s="1"/>
  <c r="B126" i="3"/>
  <c r="H2" i="7" s="1"/>
  <c r="B103" i="3"/>
  <c r="L5" i="7" s="1"/>
  <c r="Q7" i="7" l="1"/>
  <c r="Q6" i="7"/>
  <c r="Q8" i="7"/>
</calcChain>
</file>

<file path=xl/sharedStrings.xml><?xml version="1.0" encoding="utf-8"?>
<sst xmlns="http://schemas.openxmlformats.org/spreadsheetml/2006/main" count="55" uniqueCount="44">
  <si>
    <t>Drive (GM)</t>
  </si>
  <si>
    <t>Headstage (1/11)</t>
  </si>
  <si>
    <t>Drive (copy this)</t>
  </si>
  <si>
    <t>Headstage</t>
  </si>
  <si>
    <t xml:space="preserve">In trodes: File &gt; workspace &gt; reconfigure  </t>
  </si>
  <si>
    <t>(1) unnassign all channel</t>
  </si>
  <si>
    <t>(2) copy the Drive column to the nTrode column</t>
  </si>
  <si>
    <t>Formula</t>
  </si>
  <si>
    <t>SORT(drive2headstage!A2:B129,2,1)</t>
  </si>
  <si>
    <t>Total depth (mm)</t>
  </si>
  <si>
    <t>Dura Depth (mm)</t>
  </si>
  <si>
    <t>Surface Depth (mm)</t>
  </si>
  <si>
    <t>Comment</t>
  </si>
  <si>
    <t>Day</t>
  </si>
  <si>
    <t>Electrode</t>
  </si>
  <si>
    <t>Turns (1/8s)</t>
  </si>
  <si>
    <t>Distance (mm)</t>
  </si>
  <si>
    <t>Jitter</t>
  </si>
  <si>
    <t>some radio toward the end</t>
  </si>
  <si>
    <t>possible cells; not likely</t>
  </si>
  <si>
    <t>some cells?</t>
  </si>
  <si>
    <t>possible cell</t>
  </si>
  <si>
    <t>cell</t>
  </si>
  <si>
    <t>cell?</t>
  </si>
  <si>
    <t>RADIO</t>
  </si>
  <si>
    <t>radio</t>
  </si>
  <si>
    <t>confident about puncture</t>
  </si>
  <si>
    <t>likely puncture</t>
  </si>
  <si>
    <t>arm turned, screwdriver slipped out. might have made an extra turn</t>
  </si>
  <si>
    <t>noisy</t>
  </si>
  <si>
    <t>stopped due to noise</t>
  </si>
  <si>
    <t>ANTERIOR</t>
  </si>
  <si>
    <t>Anterior</t>
  </si>
  <si>
    <t>NOTE: spikegadgets schematic is incorrect, should read with hdmi facing UPWARDS</t>
  </si>
  <si>
    <t>Posterior</t>
  </si>
  <si>
    <t>hdmi</t>
  </si>
  <si>
    <t>Legend (mm)</t>
  </si>
  <si>
    <t>SUMIFS(Depth!$B:$B,Depth!$A:$A,DriveMap!B13)</t>
  </si>
  <si>
    <t>DriveMap!B13&amp;": "&amp;SUMIFS(Depth!$B:$B,Depth!$A:$A,DriveMap!B13)</t>
  </si>
  <si>
    <t># NOT turned</t>
  </si>
  <si>
    <t># Turned</t>
  </si>
  <si>
    <t># &gt;3mm</t>
  </si>
  <si>
    <t>+4? - may not have turned</t>
  </si>
  <si>
    <t>+8? - may have overturned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</si>
</sst>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Calibri"/>
    </font>
    <font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1"/>
      <color rgb="FF000000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right"/>
    </xf>
    <xf numFmtId="0" fontId="0" fillId="4" borderId="1" xfId="0" applyFont="1" applyFill="1" applyBorder="1"/>
    <xf numFmtId="0" fontId="0" fillId="5" borderId="1" xfId="0" applyFont="1" applyFill="1" applyBorder="1"/>
    <xf numFmtId="0" fontId="1" fillId="0" borderId="0" xfId="0" applyFont="1"/>
    <xf numFmtId="0" fontId="2" fillId="0" borderId="0" xfId="0" applyFont="1"/>
    <xf numFmtId="14" fontId="0" fillId="0" borderId="0" xfId="0" applyNumberFormat="1" applyFont="1"/>
    <xf numFmtId="14" fontId="3" fillId="0" borderId="0" xfId="0" applyNumberFormat="1" applyFont="1"/>
    <xf numFmtId="0" fontId="3" fillId="0" borderId="0" xfId="0" applyFont="1"/>
    <xf numFmtId="14" fontId="0" fillId="0" borderId="0" xfId="0" applyNumberFormat="1" applyFont="1" applyAlignment="1"/>
    <xf numFmtId="0" fontId="0" fillId="0" borderId="0" xfId="0" applyFont="1" applyAlignment="1"/>
    <xf numFmtId="0" fontId="4" fillId="0" borderId="5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6" xfId="0" applyFont="1" applyBorder="1" applyAlignment="1">
      <alignment horizontal="center"/>
    </xf>
    <xf numFmtId="0" fontId="8" fillId="6" borderId="1" xfId="0" applyFont="1" applyFill="1" applyBorder="1"/>
    <xf numFmtId="0" fontId="7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0</xdr:row>
      <xdr:rowOff>180975</xdr:rowOff>
    </xdr:from>
    <xdr:ext cx="4038600" cy="32861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381000</xdr:colOff>
      <xdr:row>18</xdr:row>
      <xdr:rowOff>171450</xdr:rowOff>
    </xdr:from>
    <xdr:ext cx="6267450" cy="34575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/>
  </sheetViews>
  <sheetFormatPr defaultColWidth="14.42578125" defaultRowHeight="15" customHeight="1"/>
  <sheetData>
    <row r="1" spans="1:24" ht="15.75" customHeight="1">
      <c r="A1" s="1" t="s">
        <v>0</v>
      </c>
      <c r="B1" s="1" t="s">
        <v>1</v>
      </c>
      <c r="C1" s="1"/>
      <c r="D1" s="1"/>
      <c r="E1" s="1"/>
    </row>
    <row r="2" spans="1:24" ht="15.75" customHeight="1">
      <c r="A2" s="2">
        <v>1</v>
      </c>
      <c r="B2" s="2">
        <v>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2">
        <f t="shared" ref="A3:A129" si="0">A2+1</f>
        <v>2</v>
      </c>
      <c r="B3" s="2">
        <v>32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2">
        <f t="shared" si="0"/>
        <v>3</v>
      </c>
      <c r="B4" s="2">
        <f t="shared" ref="B4:B33" si="1">B2+2</f>
        <v>35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2">
        <f t="shared" si="0"/>
        <v>4</v>
      </c>
      <c r="B5" s="2">
        <f t="shared" si="1"/>
        <v>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2">
        <f t="shared" si="0"/>
        <v>5</v>
      </c>
      <c r="B6" s="2">
        <f t="shared" si="1"/>
        <v>37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2">
        <f t="shared" si="0"/>
        <v>6</v>
      </c>
      <c r="B7" s="2">
        <f t="shared" si="1"/>
        <v>36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2">
        <f t="shared" si="0"/>
        <v>7</v>
      </c>
      <c r="B8" s="2">
        <f t="shared" si="1"/>
        <v>39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2">
        <f t="shared" si="0"/>
        <v>8</v>
      </c>
      <c r="B9" s="2">
        <f t="shared" si="1"/>
        <v>38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2">
        <f t="shared" si="0"/>
        <v>9</v>
      </c>
      <c r="B10" s="2">
        <f t="shared" si="1"/>
        <v>41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2">
        <f t="shared" si="0"/>
        <v>10</v>
      </c>
      <c r="B11" s="2">
        <f t="shared" si="1"/>
        <v>40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2">
        <f t="shared" si="0"/>
        <v>11</v>
      </c>
      <c r="B12" s="2">
        <f t="shared" si="1"/>
        <v>43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2">
        <f t="shared" si="0"/>
        <v>12</v>
      </c>
      <c r="B13" s="2">
        <f t="shared" si="1"/>
        <v>42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2">
        <f t="shared" si="0"/>
        <v>13</v>
      </c>
      <c r="B14" s="2">
        <f t="shared" si="1"/>
        <v>45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2">
        <f t="shared" si="0"/>
        <v>14</v>
      </c>
      <c r="B15" s="2">
        <f t="shared" si="1"/>
        <v>44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2">
        <f t="shared" si="0"/>
        <v>15</v>
      </c>
      <c r="B16" s="2">
        <f t="shared" si="1"/>
        <v>47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2">
        <f t="shared" si="0"/>
        <v>16</v>
      </c>
      <c r="B17" s="2">
        <f t="shared" si="1"/>
        <v>46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2">
        <f t="shared" si="0"/>
        <v>17</v>
      </c>
      <c r="B18" s="2">
        <f t="shared" si="1"/>
        <v>49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">
        <f t="shared" si="0"/>
        <v>18</v>
      </c>
      <c r="B19" s="2">
        <f t="shared" si="1"/>
        <v>48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">
        <f t="shared" si="0"/>
        <v>19</v>
      </c>
      <c r="B20" s="2">
        <f t="shared" si="1"/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">
        <f t="shared" si="0"/>
        <v>20</v>
      </c>
      <c r="B21" s="2">
        <f t="shared" si="1"/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">
        <f t="shared" si="0"/>
        <v>21</v>
      </c>
      <c r="B22" s="2">
        <f t="shared" si="1"/>
        <v>53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">
        <f t="shared" si="0"/>
        <v>22</v>
      </c>
      <c r="B23" s="2">
        <f t="shared" si="1"/>
        <v>52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">
        <f t="shared" si="0"/>
        <v>23</v>
      </c>
      <c r="B24" s="2">
        <f t="shared" si="1"/>
        <v>55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">
        <f t="shared" si="0"/>
        <v>24</v>
      </c>
      <c r="B25" s="2">
        <f t="shared" si="1"/>
        <v>54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2">
        <f t="shared" si="0"/>
        <v>25</v>
      </c>
      <c r="B26" s="2">
        <f t="shared" si="1"/>
        <v>57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2">
        <f t="shared" si="0"/>
        <v>26</v>
      </c>
      <c r="B27" s="2">
        <f t="shared" si="1"/>
        <v>56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">
        <f t="shared" si="0"/>
        <v>27</v>
      </c>
      <c r="B28" s="2">
        <f t="shared" si="1"/>
        <v>59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>
        <f t="shared" si="0"/>
        <v>28</v>
      </c>
      <c r="B29" s="2">
        <f t="shared" si="1"/>
        <v>58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>
        <f t="shared" si="0"/>
        <v>29</v>
      </c>
      <c r="B30" s="2">
        <f t="shared" si="1"/>
        <v>61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>
        <f t="shared" si="0"/>
        <v>30</v>
      </c>
      <c r="B31" s="2">
        <f t="shared" si="1"/>
        <v>60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>
        <f t="shared" si="0"/>
        <v>31</v>
      </c>
      <c r="B32" s="2">
        <f t="shared" si="1"/>
        <v>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>
        <f t="shared" si="0"/>
        <v>32</v>
      </c>
      <c r="B33" s="2">
        <f t="shared" si="1"/>
        <v>62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3">
        <f t="shared" si="0"/>
        <v>33</v>
      </c>
      <c r="B34" s="3">
        <v>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>
        <f t="shared" si="0"/>
        <v>34</v>
      </c>
      <c r="B35" s="3">
        <v>0</v>
      </c>
      <c r="C35" s="3"/>
      <c r="D35" s="3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>
        <f t="shared" si="0"/>
        <v>35</v>
      </c>
      <c r="B36" s="3">
        <f t="shared" ref="B36:B65" si="2">B34+2</f>
        <v>3</v>
      </c>
      <c r="C36" s="3"/>
      <c r="D36" s="3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>
        <f t="shared" si="0"/>
        <v>36</v>
      </c>
      <c r="B37" s="3">
        <f t="shared" si="2"/>
        <v>2</v>
      </c>
      <c r="C37" s="3"/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>
        <f t="shared" si="0"/>
        <v>37</v>
      </c>
      <c r="B38" s="3">
        <f t="shared" si="2"/>
        <v>5</v>
      </c>
      <c r="C38" s="3"/>
      <c r="D38" s="3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>
        <f t="shared" si="0"/>
        <v>38</v>
      </c>
      <c r="B39" s="3">
        <f t="shared" si="2"/>
        <v>4</v>
      </c>
      <c r="C39" s="3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>
        <f t="shared" si="0"/>
        <v>39</v>
      </c>
      <c r="B40" s="3">
        <f t="shared" si="2"/>
        <v>7</v>
      </c>
      <c r="C40" s="3"/>
      <c r="D40" s="3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>
        <f t="shared" si="0"/>
        <v>40</v>
      </c>
      <c r="B41" s="3">
        <f t="shared" si="2"/>
        <v>6</v>
      </c>
      <c r="C41" s="3"/>
      <c r="D41" s="3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>
      <c r="A42" s="3">
        <f t="shared" si="0"/>
        <v>41</v>
      </c>
      <c r="B42" s="3">
        <f t="shared" si="2"/>
        <v>9</v>
      </c>
      <c r="C42" s="3"/>
      <c r="D42" s="3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>
      <c r="A43" s="3">
        <f t="shared" si="0"/>
        <v>42</v>
      </c>
      <c r="B43" s="3">
        <f t="shared" si="2"/>
        <v>8</v>
      </c>
      <c r="C43" s="3"/>
      <c r="D43" s="3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>
      <c r="A44" s="3">
        <f t="shared" si="0"/>
        <v>43</v>
      </c>
      <c r="B44" s="3">
        <f t="shared" si="2"/>
        <v>11</v>
      </c>
      <c r="C44" s="3"/>
      <c r="D44" s="3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>
      <c r="A45" s="3">
        <f t="shared" si="0"/>
        <v>44</v>
      </c>
      <c r="B45" s="3">
        <f t="shared" si="2"/>
        <v>10</v>
      </c>
      <c r="C45" s="3"/>
      <c r="D45" s="3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>
      <c r="A46" s="3">
        <f t="shared" si="0"/>
        <v>45</v>
      </c>
      <c r="B46" s="3">
        <f t="shared" si="2"/>
        <v>13</v>
      </c>
      <c r="C46" s="3"/>
      <c r="D46" s="3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>
      <c r="A47" s="3">
        <f t="shared" si="0"/>
        <v>46</v>
      </c>
      <c r="B47" s="3">
        <f t="shared" si="2"/>
        <v>12</v>
      </c>
      <c r="C47" s="3"/>
      <c r="D47" s="3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>
      <c r="A48" s="3">
        <f t="shared" si="0"/>
        <v>47</v>
      </c>
      <c r="B48" s="3">
        <f t="shared" si="2"/>
        <v>15</v>
      </c>
      <c r="C48" s="3"/>
      <c r="D48" s="3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>
      <c r="A49" s="3">
        <f t="shared" si="0"/>
        <v>48</v>
      </c>
      <c r="B49" s="3">
        <f t="shared" si="2"/>
        <v>14</v>
      </c>
      <c r="C49" s="3"/>
      <c r="D49" s="3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>
      <c r="A50" s="3">
        <f t="shared" si="0"/>
        <v>49</v>
      </c>
      <c r="B50" s="3">
        <f t="shared" si="2"/>
        <v>17</v>
      </c>
      <c r="C50" s="3"/>
      <c r="D50" s="3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>
      <c r="A51" s="3">
        <f t="shared" si="0"/>
        <v>50</v>
      </c>
      <c r="B51" s="3">
        <f t="shared" si="2"/>
        <v>16</v>
      </c>
      <c r="C51" s="3"/>
      <c r="D51" s="3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>
      <c r="A52" s="3">
        <f t="shared" si="0"/>
        <v>51</v>
      </c>
      <c r="B52" s="3">
        <f t="shared" si="2"/>
        <v>19</v>
      </c>
      <c r="C52" s="3"/>
      <c r="D52" s="3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>
      <c r="A53" s="3">
        <f t="shared" si="0"/>
        <v>52</v>
      </c>
      <c r="B53" s="3">
        <f t="shared" si="2"/>
        <v>18</v>
      </c>
      <c r="C53" s="3"/>
      <c r="D53" s="3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>
      <c r="A54" s="3">
        <f t="shared" si="0"/>
        <v>53</v>
      </c>
      <c r="B54" s="3">
        <f t="shared" si="2"/>
        <v>21</v>
      </c>
      <c r="C54" s="3"/>
      <c r="D54" s="3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>
      <c r="A55" s="3">
        <f t="shared" si="0"/>
        <v>54</v>
      </c>
      <c r="B55" s="3">
        <f t="shared" si="2"/>
        <v>20</v>
      </c>
      <c r="C55" s="3"/>
      <c r="D55" s="3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>
      <c r="A56" s="3">
        <f t="shared" si="0"/>
        <v>55</v>
      </c>
      <c r="B56" s="3">
        <f t="shared" si="2"/>
        <v>23</v>
      </c>
      <c r="C56" s="3"/>
      <c r="D56" s="3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>
      <c r="A57" s="3">
        <f t="shared" si="0"/>
        <v>56</v>
      </c>
      <c r="B57" s="3">
        <f t="shared" si="2"/>
        <v>22</v>
      </c>
      <c r="C57" s="3"/>
      <c r="D57" s="3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>
      <c r="A58" s="3">
        <f t="shared" si="0"/>
        <v>57</v>
      </c>
      <c r="B58" s="3">
        <f t="shared" si="2"/>
        <v>25</v>
      </c>
      <c r="C58" s="3"/>
      <c r="D58" s="3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>
      <c r="A59" s="3">
        <f t="shared" si="0"/>
        <v>58</v>
      </c>
      <c r="B59" s="3">
        <f t="shared" si="2"/>
        <v>24</v>
      </c>
      <c r="C59" s="3"/>
      <c r="D59" s="3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>
      <c r="A60" s="3">
        <f t="shared" si="0"/>
        <v>59</v>
      </c>
      <c r="B60" s="3">
        <f t="shared" si="2"/>
        <v>27</v>
      </c>
      <c r="C60" s="3"/>
      <c r="D60" s="3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>
      <c r="A61" s="3">
        <f t="shared" si="0"/>
        <v>60</v>
      </c>
      <c r="B61" s="3">
        <f t="shared" si="2"/>
        <v>26</v>
      </c>
      <c r="C61" s="3"/>
      <c r="D61" s="3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>
      <c r="A62" s="3">
        <f t="shared" si="0"/>
        <v>61</v>
      </c>
      <c r="B62" s="3">
        <f t="shared" si="2"/>
        <v>29</v>
      </c>
      <c r="C62" s="3"/>
      <c r="D62" s="3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>
      <c r="A63" s="3">
        <f t="shared" si="0"/>
        <v>62</v>
      </c>
      <c r="B63" s="3">
        <f t="shared" si="2"/>
        <v>28</v>
      </c>
      <c r="C63" s="3"/>
      <c r="D63" s="3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>
      <c r="A64" s="3">
        <f t="shared" si="0"/>
        <v>63</v>
      </c>
      <c r="B64" s="3">
        <f t="shared" si="2"/>
        <v>31</v>
      </c>
      <c r="C64" s="3"/>
      <c r="D64" s="3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>
      <c r="A65" s="3">
        <f t="shared" si="0"/>
        <v>64</v>
      </c>
      <c r="B65" s="3">
        <f t="shared" si="2"/>
        <v>30</v>
      </c>
      <c r="C65" s="3"/>
      <c r="D65" s="3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>
      <c r="A66" s="5">
        <f t="shared" si="0"/>
        <v>65</v>
      </c>
      <c r="B66" s="5">
        <f t="shared" ref="B66:B95" si="3">B68-2</f>
        <v>65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5.75" customHeight="1">
      <c r="A67" s="5">
        <f t="shared" si="0"/>
        <v>66</v>
      </c>
      <c r="B67" s="5">
        <f t="shared" si="3"/>
        <v>64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5.75" customHeight="1">
      <c r="A68" s="5">
        <f t="shared" si="0"/>
        <v>67</v>
      </c>
      <c r="B68" s="5">
        <f t="shared" si="3"/>
        <v>67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5.75" customHeight="1">
      <c r="A69" s="5">
        <f t="shared" si="0"/>
        <v>68</v>
      </c>
      <c r="B69" s="5">
        <f t="shared" si="3"/>
        <v>66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5.75" customHeight="1">
      <c r="A70" s="5">
        <f t="shared" si="0"/>
        <v>69</v>
      </c>
      <c r="B70" s="5">
        <f t="shared" si="3"/>
        <v>69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5.75" customHeight="1">
      <c r="A71" s="5">
        <f t="shared" si="0"/>
        <v>70</v>
      </c>
      <c r="B71" s="5">
        <f t="shared" si="3"/>
        <v>68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5.75" customHeight="1">
      <c r="A72" s="5">
        <f t="shared" si="0"/>
        <v>71</v>
      </c>
      <c r="B72" s="5">
        <f t="shared" si="3"/>
        <v>71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5.75" customHeight="1">
      <c r="A73" s="5">
        <f t="shared" si="0"/>
        <v>72</v>
      </c>
      <c r="B73" s="5">
        <f t="shared" si="3"/>
        <v>70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5.75" customHeight="1">
      <c r="A74" s="5">
        <f t="shared" si="0"/>
        <v>73</v>
      </c>
      <c r="B74" s="5">
        <f t="shared" si="3"/>
        <v>73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5.75" customHeight="1">
      <c r="A75" s="5">
        <f t="shared" si="0"/>
        <v>74</v>
      </c>
      <c r="B75" s="5">
        <f t="shared" si="3"/>
        <v>72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5.75" customHeight="1">
      <c r="A76" s="5">
        <f t="shared" si="0"/>
        <v>75</v>
      </c>
      <c r="B76" s="5">
        <f t="shared" si="3"/>
        <v>75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5.75" customHeight="1">
      <c r="A77" s="5">
        <f t="shared" si="0"/>
        <v>76</v>
      </c>
      <c r="B77" s="5">
        <f t="shared" si="3"/>
        <v>74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5.75" customHeight="1">
      <c r="A78" s="5">
        <f t="shared" si="0"/>
        <v>77</v>
      </c>
      <c r="B78" s="5">
        <f t="shared" si="3"/>
        <v>77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5.75" customHeight="1">
      <c r="A79" s="5">
        <f t="shared" si="0"/>
        <v>78</v>
      </c>
      <c r="B79" s="5">
        <f t="shared" si="3"/>
        <v>76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5.75" customHeight="1">
      <c r="A80" s="5">
        <f t="shared" si="0"/>
        <v>79</v>
      </c>
      <c r="B80" s="5">
        <f t="shared" si="3"/>
        <v>79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5.75" customHeight="1">
      <c r="A81" s="5">
        <f t="shared" si="0"/>
        <v>80</v>
      </c>
      <c r="B81" s="5">
        <f t="shared" si="3"/>
        <v>78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5.75" customHeight="1">
      <c r="A82" s="5">
        <f t="shared" si="0"/>
        <v>81</v>
      </c>
      <c r="B82" s="5">
        <f t="shared" si="3"/>
        <v>81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5.75" customHeight="1">
      <c r="A83" s="5">
        <f t="shared" si="0"/>
        <v>82</v>
      </c>
      <c r="B83" s="5">
        <f t="shared" si="3"/>
        <v>80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5.75" customHeight="1">
      <c r="A84" s="5">
        <f t="shared" si="0"/>
        <v>83</v>
      </c>
      <c r="B84" s="5">
        <f t="shared" si="3"/>
        <v>83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5.75" customHeight="1">
      <c r="A85" s="5">
        <f t="shared" si="0"/>
        <v>84</v>
      </c>
      <c r="B85" s="5">
        <f t="shared" si="3"/>
        <v>82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5.75" customHeight="1">
      <c r="A86" s="5">
        <f t="shared" si="0"/>
        <v>85</v>
      </c>
      <c r="B86" s="5">
        <f t="shared" si="3"/>
        <v>85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5.75" customHeight="1">
      <c r="A87" s="5">
        <f t="shared" si="0"/>
        <v>86</v>
      </c>
      <c r="B87" s="5">
        <f t="shared" si="3"/>
        <v>84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5.75" customHeight="1">
      <c r="A88" s="5">
        <f t="shared" si="0"/>
        <v>87</v>
      </c>
      <c r="B88" s="5">
        <f t="shared" si="3"/>
        <v>87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5.75" customHeight="1">
      <c r="A89" s="5">
        <f t="shared" si="0"/>
        <v>88</v>
      </c>
      <c r="B89" s="5">
        <f t="shared" si="3"/>
        <v>86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5.75" customHeight="1">
      <c r="A90" s="5">
        <f t="shared" si="0"/>
        <v>89</v>
      </c>
      <c r="B90" s="5">
        <f t="shared" si="3"/>
        <v>89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5.75" customHeight="1">
      <c r="A91" s="5">
        <f t="shared" si="0"/>
        <v>90</v>
      </c>
      <c r="B91" s="5">
        <f t="shared" si="3"/>
        <v>88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5.75" customHeight="1">
      <c r="A92" s="5">
        <f t="shared" si="0"/>
        <v>91</v>
      </c>
      <c r="B92" s="5">
        <f t="shared" si="3"/>
        <v>91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5.75" customHeight="1">
      <c r="A93" s="5">
        <f t="shared" si="0"/>
        <v>92</v>
      </c>
      <c r="B93" s="5">
        <f t="shared" si="3"/>
        <v>90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15.75" customHeight="1">
      <c r="A94" s="5">
        <f t="shared" si="0"/>
        <v>93</v>
      </c>
      <c r="B94" s="5">
        <f t="shared" si="3"/>
        <v>93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15.75" customHeight="1">
      <c r="A95" s="5">
        <f t="shared" si="0"/>
        <v>94</v>
      </c>
      <c r="B95" s="5">
        <f t="shared" si="3"/>
        <v>92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15.75" customHeight="1">
      <c r="A96" s="5">
        <f t="shared" si="0"/>
        <v>95</v>
      </c>
      <c r="B96" s="5">
        <v>95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15.75" customHeight="1">
      <c r="A97" s="5">
        <f t="shared" si="0"/>
        <v>96</v>
      </c>
      <c r="B97" s="5">
        <v>94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15.75" customHeight="1">
      <c r="A98" s="6">
        <f t="shared" si="0"/>
        <v>97</v>
      </c>
      <c r="B98" s="6">
        <v>126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5.75" customHeight="1">
      <c r="A99" s="6">
        <f t="shared" si="0"/>
        <v>98</v>
      </c>
      <c r="B99" s="6">
        <v>127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5.75" customHeight="1">
      <c r="A100" s="6">
        <f t="shared" si="0"/>
        <v>99</v>
      </c>
      <c r="B100" s="6">
        <f t="shared" ref="B100:B129" si="4">B98-2</f>
        <v>124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5.75" customHeight="1">
      <c r="A101" s="6">
        <f t="shared" si="0"/>
        <v>100</v>
      </c>
      <c r="B101" s="6">
        <f t="shared" si="4"/>
        <v>125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5.75" customHeight="1">
      <c r="A102" s="6">
        <f t="shared" si="0"/>
        <v>101</v>
      </c>
      <c r="B102" s="6">
        <f t="shared" si="4"/>
        <v>122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5.75" customHeight="1">
      <c r="A103" s="6">
        <f t="shared" si="0"/>
        <v>102</v>
      </c>
      <c r="B103" s="6">
        <f t="shared" si="4"/>
        <v>123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5.75" customHeight="1">
      <c r="A104" s="6">
        <f t="shared" si="0"/>
        <v>103</v>
      </c>
      <c r="B104" s="6">
        <f t="shared" si="4"/>
        <v>120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5.75" customHeight="1">
      <c r="A105" s="6">
        <f t="shared" si="0"/>
        <v>104</v>
      </c>
      <c r="B105" s="6">
        <f t="shared" si="4"/>
        <v>121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5.75" customHeight="1">
      <c r="A106" s="6">
        <f t="shared" si="0"/>
        <v>105</v>
      </c>
      <c r="B106" s="6">
        <f t="shared" si="4"/>
        <v>118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5.75" customHeight="1">
      <c r="A107" s="6">
        <f t="shared" si="0"/>
        <v>106</v>
      </c>
      <c r="B107" s="6">
        <f t="shared" si="4"/>
        <v>119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5.75" customHeight="1">
      <c r="A108" s="6">
        <f t="shared" si="0"/>
        <v>107</v>
      </c>
      <c r="B108" s="6">
        <f t="shared" si="4"/>
        <v>116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5.75" customHeight="1">
      <c r="A109" s="6">
        <f t="shared" si="0"/>
        <v>108</v>
      </c>
      <c r="B109" s="6">
        <f t="shared" si="4"/>
        <v>117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5.75" customHeight="1">
      <c r="A110" s="6">
        <f t="shared" si="0"/>
        <v>109</v>
      </c>
      <c r="B110" s="6">
        <f t="shared" si="4"/>
        <v>114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5.75" customHeight="1">
      <c r="A111" s="6">
        <f t="shared" si="0"/>
        <v>110</v>
      </c>
      <c r="B111" s="6">
        <f t="shared" si="4"/>
        <v>115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5.75" customHeight="1">
      <c r="A112" s="6">
        <f t="shared" si="0"/>
        <v>111</v>
      </c>
      <c r="B112" s="6">
        <f t="shared" si="4"/>
        <v>112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5.75" customHeight="1">
      <c r="A113" s="6">
        <f t="shared" si="0"/>
        <v>112</v>
      </c>
      <c r="B113" s="6">
        <f t="shared" si="4"/>
        <v>113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5.75" customHeight="1">
      <c r="A114" s="6">
        <f t="shared" si="0"/>
        <v>113</v>
      </c>
      <c r="B114" s="6">
        <f t="shared" si="4"/>
        <v>110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5.75" customHeight="1">
      <c r="A115" s="6">
        <f t="shared" si="0"/>
        <v>114</v>
      </c>
      <c r="B115" s="6">
        <f t="shared" si="4"/>
        <v>111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5.75" customHeight="1">
      <c r="A116" s="6">
        <f t="shared" si="0"/>
        <v>115</v>
      </c>
      <c r="B116" s="6">
        <f t="shared" si="4"/>
        <v>108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5.75" customHeight="1">
      <c r="A117" s="6">
        <f t="shared" si="0"/>
        <v>116</v>
      </c>
      <c r="B117" s="6">
        <f t="shared" si="4"/>
        <v>109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5.75" customHeight="1">
      <c r="A118" s="6">
        <f t="shared" si="0"/>
        <v>117</v>
      </c>
      <c r="B118" s="6">
        <f t="shared" si="4"/>
        <v>106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5.75" customHeight="1">
      <c r="A119" s="6">
        <f t="shared" si="0"/>
        <v>118</v>
      </c>
      <c r="B119" s="6">
        <f t="shared" si="4"/>
        <v>107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5.75" customHeight="1">
      <c r="A120" s="6">
        <f t="shared" si="0"/>
        <v>119</v>
      </c>
      <c r="B120" s="6">
        <f t="shared" si="4"/>
        <v>104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5.75" customHeight="1">
      <c r="A121" s="6">
        <f t="shared" si="0"/>
        <v>120</v>
      </c>
      <c r="B121" s="6">
        <f t="shared" si="4"/>
        <v>105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5.75" customHeight="1">
      <c r="A122" s="6">
        <f t="shared" si="0"/>
        <v>121</v>
      </c>
      <c r="B122" s="6">
        <f t="shared" si="4"/>
        <v>102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5.75" customHeight="1">
      <c r="A123" s="6">
        <f t="shared" si="0"/>
        <v>122</v>
      </c>
      <c r="B123" s="6">
        <f t="shared" si="4"/>
        <v>103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5.75" customHeight="1">
      <c r="A124" s="6">
        <f t="shared" si="0"/>
        <v>123</v>
      </c>
      <c r="B124" s="6">
        <f t="shared" si="4"/>
        <v>100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5.75" customHeight="1">
      <c r="A125" s="6">
        <f t="shared" si="0"/>
        <v>124</v>
      </c>
      <c r="B125" s="6">
        <f t="shared" si="4"/>
        <v>101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5.75" customHeight="1">
      <c r="A126" s="6">
        <f t="shared" si="0"/>
        <v>125</v>
      </c>
      <c r="B126" s="6">
        <f t="shared" si="4"/>
        <v>98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5.75" customHeight="1">
      <c r="A127" s="6">
        <f t="shared" si="0"/>
        <v>126</v>
      </c>
      <c r="B127" s="6">
        <f t="shared" si="4"/>
        <v>99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5.75" customHeight="1">
      <c r="A128" s="6">
        <f t="shared" si="0"/>
        <v>127</v>
      </c>
      <c r="B128" s="6">
        <f t="shared" si="4"/>
        <v>96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5.75" customHeight="1">
      <c r="A129" s="6">
        <f t="shared" si="0"/>
        <v>128</v>
      </c>
      <c r="B129" s="6">
        <f t="shared" si="4"/>
        <v>97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5.75" customHeight="1"/>
    <row r="131" spans="1:24" ht="15.75" customHeight="1"/>
    <row r="132" spans="1:24" ht="15.75" customHeight="1"/>
    <row r="133" spans="1:24" ht="15.75" customHeight="1"/>
    <row r="134" spans="1:24" ht="15.75" customHeight="1"/>
    <row r="135" spans="1:24" ht="15.75" customHeight="1"/>
    <row r="136" spans="1:24" ht="15.75" customHeight="1"/>
    <row r="137" spans="1:24" ht="15.75" customHeight="1"/>
    <row r="138" spans="1:24" ht="15.75" customHeight="1"/>
    <row r="139" spans="1:24" ht="15.75" customHeight="1"/>
    <row r="140" spans="1:24" ht="15.75" customHeight="1"/>
    <row r="141" spans="1:24" ht="15.75" customHeight="1"/>
    <row r="142" spans="1:24" ht="15.75" customHeight="1"/>
    <row r="143" spans="1:24" ht="15.75" customHeight="1"/>
    <row r="144" spans="1:2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22" workbookViewId="0"/>
  </sheetViews>
  <sheetFormatPr defaultColWidth="14.42578125" defaultRowHeight="15" customHeight="1"/>
  <sheetData>
    <row r="1" spans="1:5" ht="15.75" customHeight="1">
      <c r="A1" s="1" t="s">
        <v>2</v>
      </c>
      <c r="B1" s="1" t="s">
        <v>3</v>
      </c>
    </row>
    <row r="2" spans="1:5" ht="15.75" customHeight="1">
      <c r="A2" s="7">
        <v>34</v>
      </c>
      <c r="B2" s="7">
        <v>0</v>
      </c>
      <c r="E2" s="1" t="s">
        <v>4</v>
      </c>
    </row>
    <row r="3" spans="1:5" ht="15.75" customHeight="1">
      <c r="A3" s="7">
        <v>33</v>
      </c>
      <c r="B3" s="7">
        <v>1</v>
      </c>
      <c r="E3" s="8" t="s">
        <v>5</v>
      </c>
    </row>
    <row r="4" spans="1:5" ht="15.75" customHeight="1">
      <c r="A4" s="7">
        <v>36</v>
      </c>
      <c r="B4" s="7">
        <v>2</v>
      </c>
      <c r="E4" s="1" t="s">
        <v>6</v>
      </c>
    </row>
    <row r="5" spans="1:5" ht="15.75" customHeight="1">
      <c r="A5" s="7">
        <v>35</v>
      </c>
      <c r="B5" s="7">
        <v>3</v>
      </c>
    </row>
    <row r="6" spans="1:5" ht="15.75" customHeight="1">
      <c r="A6" s="7">
        <v>38</v>
      </c>
      <c r="B6" s="7">
        <v>4</v>
      </c>
      <c r="E6" s="7" t="s">
        <v>7</v>
      </c>
    </row>
    <row r="7" spans="1:5" ht="15.75" customHeight="1">
      <c r="A7" s="7">
        <v>37</v>
      </c>
      <c r="B7" s="7">
        <v>5</v>
      </c>
      <c r="E7" s="1" t="s">
        <v>8</v>
      </c>
    </row>
    <row r="8" spans="1:5" ht="15.75" customHeight="1">
      <c r="A8" s="7">
        <v>40</v>
      </c>
      <c r="B8" s="7">
        <v>6</v>
      </c>
    </row>
    <row r="9" spans="1:5" ht="15.75" customHeight="1">
      <c r="A9" s="7">
        <v>39</v>
      </c>
      <c r="B9" s="7">
        <v>7</v>
      </c>
    </row>
    <row r="10" spans="1:5" ht="15.75" customHeight="1">
      <c r="A10" s="7">
        <v>42</v>
      </c>
      <c r="B10" s="7">
        <v>8</v>
      </c>
    </row>
    <row r="11" spans="1:5" ht="15.75" customHeight="1">
      <c r="A11" s="7">
        <v>41</v>
      </c>
      <c r="B11" s="7">
        <v>9</v>
      </c>
    </row>
    <row r="12" spans="1:5" ht="15.75" customHeight="1">
      <c r="A12" s="7">
        <v>44</v>
      </c>
      <c r="B12" s="7">
        <v>10</v>
      </c>
    </row>
    <row r="13" spans="1:5" ht="15.75" customHeight="1">
      <c r="A13" s="7">
        <v>43</v>
      </c>
      <c r="B13" s="7">
        <v>11</v>
      </c>
    </row>
    <row r="14" spans="1:5" ht="15.75" customHeight="1">
      <c r="A14" s="7">
        <v>46</v>
      </c>
      <c r="B14" s="7">
        <v>12</v>
      </c>
    </row>
    <row r="15" spans="1:5" ht="15.75" customHeight="1">
      <c r="A15" s="7">
        <v>45</v>
      </c>
      <c r="B15" s="7">
        <v>13</v>
      </c>
    </row>
    <row r="16" spans="1:5" ht="15.75" customHeight="1">
      <c r="A16" s="7">
        <v>48</v>
      </c>
      <c r="B16" s="7">
        <v>14</v>
      </c>
    </row>
    <row r="17" spans="1:2" ht="15.75" customHeight="1">
      <c r="A17" s="7">
        <v>47</v>
      </c>
      <c r="B17" s="7">
        <v>15</v>
      </c>
    </row>
    <row r="18" spans="1:2" ht="15.75" customHeight="1">
      <c r="A18" s="7">
        <v>50</v>
      </c>
      <c r="B18" s="7">
        <v>16</v>
      </c>
    </row>
    <row r="19" spans="1:2" ht="15.75" customHeight="1">
      <c r="A19" s="7">
        <v>49</v>
      </c>
      <c r="B19" s="7">
        <v>17</v>
      </c>
    </row>
    <row r="20" spans="1:2" ht="15.75" customHeight="1">
      <c r="A20" s="7">
        <v>52</v>
      </c>
      <c r="B20" s="7">
        <v>18</v>
      </c>
    </row>
    <row r="21" spans="1:2" ht="15.75" customHeight="1">
      <c r="A21" s="7">
        <v>51</v>
      </c>
      <c r="B21" s="7">
        <v>19</v>
      </c>
    </row>
    <row r="22" spans="1:2" ht="15.75" customHeight="1">
      <c r="A22" s="7">
        <v>54</v>
      </c>
      <c r="B22" s="7">
        <v>20</v>
      </c>
    </row>
    <row r="23" spans="1:2" ht="15.75" customHeight="1">
      <c r="A23" s="7">
        <v>53</v>
      </c>
      <c r="B23" s="7">
        <v>21</v>
      </c>
    </row>
    <row r="24" spans="1:2" ht="15.75" customHeight="1">
      <c r="A24" s="7">
        <v>56</v>
      </c>
      <c r="B24" s="7">
        <v>22</v>
      </c>
    </row>
    <row r="25" spans="1:2" ht="15.75" customHeight="1">
      <c r="A25" s="7">
        <v>55</v>
      </c>
      <c r="B25" s="7">
        <v>23</v>
      </c>
    </row>
    <row r="26" spans="1:2" ht="15.75" customHeight="1">
      <c r="A26" s="7">
        <v>58</v>
      </c>
      <c r="B26" s="7">
        <v>24</v>
      </c>
    </row>
    <row r="27" spans="1:2" ht="15.75" customHeight="1">
      <c r="A27" s="7">
        <v>57</v>
      </c>
      <c r="B27" s="7">
        <v>25</v>
      </c>
    </row>
    <row r="28" spans="1:2" ht="15.75" customHeight="1">
      <c r="A28" s="7">
        <v>60</v>
      </c>
      <c r="B28" s="7">
        <v>26</v>
      </c>
    </row>
    <row r="29" spans="1:2" ht="15.75" customHeight="1">
      <c r="A29" s="7">
        <v>59</v>
      </c>
      <c r="B29" s="7">
        <v>27</v>
      </c>
    </row>
    <row r="30" spans="1:2" ht="15.75" customHeight="1">
      <c r="A30" s="7">
        <v>62</v>
      </c>
      <c r="B30" s="7">
        <v>28</v>
      </c>
    </row>
    <row r="31" spans="1:2" ht="15.75" customHeight="1">
      <c r="A31" s="7">
        <v>61</v>
      </c>
      <c r="B31" s="7">
        <v>29</v>
      </c>
    </row>
    <row r="32" spans="1:2" ht="15.75" customHeight="1">
      <c r="A32" s="7">
        <v>64</v>
      </c>
      <c r="B32" s="7">
        <v>30</v>
      </c>
    </row>
    <row r="33" spans="1:2" ht="15.75" customHeight="1">
      <c r="A33" s="7">
        <v>63</v>
      </c>
      <c r="B33" s="7">
        <v>31</v>
      </c>
    </row>
    <row r="34" spans="1:2" ht="15.75" customHeight="1">
      <c r="A34" s="7">
        <v>2</v>
      </c>
      <c r="B34" s="7">
        <v>32</v>
      </c>
    </row>
    <row r="35" spans="1:2" ht="15.75" customHeight="1">
      <c r="A35" s="7">
        <v>1</v>
      </c>
      <c r="B35" s="7">
        <v>33</v>
      </c>
    </row>
    <row r="36" spans="1:2" ht="15.75" customHeight="1">
      <c r="A36" s="7">
        <v>4</v>
      </c>
      <c r="B36" s="7">
        <v>34</v>
      </c>
    </row>
    <row r="37" spans="1:2" ht="15.75" customHeight="1">
      <c r="A37" s="7">
        <v>3</v>
      </c>
      <c r="B37" s="7">
        <v>35</v>
      </c>
    </row>
    <row r="38" spans="1:2" ht="15.75" customHeight="1">
      <c r="A38" s="7">
        <v>6</v>
      </c>
      <c r="B38" s="7">
        <v>36</v>
      </c>
    </row>
    <row r="39" spans="1:2" ht="15.75" customHeight="1">
      <c r="A39" s="7">
        <v>5</v>
      </c>
      <c r="B39" s="7">
        <v>37</v>
      </c>
    </row>
    <row r="40" spans="1:2" ht="15.75" customHeight="1">
      <c r="A40" s="7">
        <v>8</v>
      </c>
      <c r="B40" s="7">
        <v>38</v>
      </c>
    </row>
    <row r="41" spans="1:2" ht="15.75" customHeight="1">
      <c r="A41" s="7">
        <v>7</v>
      </c>
      <c r="B41" s="7">
        <v>39</v>
      </c>
    </row>
    <row r="42" spans="1:2" ht="15.75" customHeight="1">
      <c r="A42" s="7">
        <v>10</v>
      </c>
      <c r="B42" s="7">
        <v>40</v>
      </c>
    </row>
    <row r="43" spans="1:2" ht="15.75" customHeight="1">
      <c r="A43" s="7">
        <v>9</v>
      </c>
      <c r="B43" s="7">
        <v>41</v>
      </c>
    </row>
    <row r="44" spans="1:2" ht="15.75" customHeight="1">
      <c r="A44" s="7">
        <v>12</v>
      </c>
      <c r="B44" s="7">
        <v>42</v>
      </c>
    </row>
    <row r="45" spans="1:2" ht="15.75" customHeight="1">
      <c r="A45" s="7">
        <v>11</v>
      </c>
      <c r="B45" s="7">
        <v>43</v>
      </c>
    </row>
    <row r="46" spans="1:2" ht="15.75" customHeight="1">
      <c r="A46" s="7">
        <v>14</v>
      </c>
      <c r="B46" s="7">
        <v>44</v>
      </c>
    </row>
    <row r="47" spans="1:2" ht="15.75" customHeight="1">
      <c r="A47" s="7">
        <v>13</v>
      </c>
      <c r="B47" s="7">
        <v>45</v>
      </c>
    </row>
    <row r="48" spans="1:2" ht="15.75" customHeight="1">
      <c r="A48" s="7">
        <v>16</v>
      </c>
      <c r="B48" s="7">
        <v>46</v>
      </c>
    </row>
    <row r="49" spans="1:2" ht="15.75" customHeight="1">
      <c r="A49" s="7">
        <v>15</v>
      </c>
      <c r="B49" s="7">
        <v>47</v>
      </c>
    </row>
    <row r="50" spans="1:2" ht="15.75" customHeight="1">
      <c r="A50" s="7">
        <v>18</v>
      </c>
      <c r="B50" s="7">
        <v>48</v>
      </c>
    </row>
    <row r="51" spans="1:2" ht="15.75" customHeight="1">
      <c r="A51" s="7">
        <v>17</v>
      </c>
      <c r="B51" s="7">
        <v>49</v>
      </c>
    </row>
    <row r="52" spans="1:2" ht="15.75" customHeight="1">
      <c r="A52" s="7">
        <v>20</v>
      </c>
      <c r="B52" s="7">
        <v>50</v>
      </c>
    </row>
    <row r="53" spans="1:2" ht="15.75" customHeight="1">
      <c r="A53" s="7">
        <v>19</v>
      </c>
      <c r="B53" s="7">
        <v>51</v>
      </c>
    </row>
    <row r="54" spans="1:2" ht="15.75" customHeight="1">
      <c r="A54" s="7">
        <v>22</v>
      </c>
      <c r="B54" s="7">
        <v>52</v>
      </c>
    </row>
    <row r="55" spans="1:2" ht="15.75" customHeight="1">
      <c r="A55" s="7">
        <v>21</v>
      </c>
      <c r="B55" s="7">
        <v>53</v>
      </c>
    </row>
    <row r="56" spans="1:2" ht="15.75" customHeight="1">
      <c r="A56" s="7">
        <v>24</v>
      </c>
      <c r="B56" s="7">
        <v>54</v>
      </c>
    </row>
    <row r="57" spans="1:2" ht="15.75" customHeight="1">
      <c r="A57" s="7">
        <v>23</v>
      </c>
      <c r="B57" s="7">
        <v>55</v>
      </c>
    </row>
    <row r="58" spans="1:2" ht="15.75" customHeight="1">
      <c r="A58" s="7">
        <v>26</v>
      </c>
      <c r="B58" s="7">
        <v>56</v>
      </c>
    </row>
    <row r="59" spans="1:2" ht="15.75" customHeight="1">
      <c r="A59" s="7">
        <v>25</v>
      </c>
      <c r="B59" s="7">
        <v>57</v>
      </c>
    </row>
    <row r="60" spans="1:2" ht="15.75" customHeight="1">
      <c r="A60" s="7">
        <v>28</v>
      </c>
      <c r="B60" s="7">
        <v>58</v>
      </c>
    </row>
    <row r="61" spans="1:2" ht="15.75" customHeight="1">
      <c r="A61" s="7">
        <v>27</v>
      </c>
      <c r="B61" s="7">
        <v>59</v>
      </c>
    </row>
    <row r="62" spans="1:2" ht="15.75" customHeight="1">
      <c r="A62" s="7">
        <v>30</v>
      </c>
      <c r="B62" s="7">
        <v>60</v>
      </c>
    </row>
    <row r="63" spans="1:2" ht="15.75" customHeight="1">
      <c r="A63" s="7">
        <v>29</v>
      </c>
      <c r="B63" s="7">
        <v>61</v>
      </c>
    </row>
    <row r="64" spans="1:2" ht="15.75" customHeight="1">
      <c r="A64" s="7">
        <v>32</v>
      </c>
      <c r="B64" s="7">
        <v>62</v>
      </c>
    </row>
    <row r="65" spans="1:2" ht="15.75" customHeight="1">
      <c r="A65" s="7">
        <v>31</v>
      </c>
      <c r="B65" s="7">
        <v>63</v>
      </c>
    </row>
    <row r="66" spans="1:2" ht="15.75" customHeight="1">
      <c r="A66" s="7">
        <v>66</v>
      </c>
      <c r="B66" s="7">
        <v>64</v>
      </c>
    </row>
    <row r="67" spans="1:2" ht="15.75" customHeight="1">
      <c r="A67" s="7">
        <v>65</v>
      </c>
      <c r="B67" s="7">
        <v>65</v>
      </c>
    </row>
    <row r="68" spans="1:2" ht="15.75" customHeight="1">
      <c r="A68" s="7">
        <v>68</v>
      </c>
      <c r="B68" s="7">
        <v>66</v>
      </c>
    </row>
    <row r="69" spans="1:2" ht="15.75" customHeight="1">
      <c r="A69" s="7">
        <v>67</v>
      </c>
      <c r="B69" s="7">
        <v>67</v>
      </c>
    </row>
    <row r="70" spans="1:2" ht="15.75" customHeight="1">
      <c r="A70" s="7">
        <v>70</v>
      </c>
      <c r="B70" s="7">
        <v>68</v>
      </c>
    </row>
    <row r="71" spans="1:2" ht="15.75" customHeight="1">
      <c r="A71" s="7">
        <v>69</v>
      </c>
      <c r="B71" s="7">
        <v>69</v>
      </c>
    </row>
    <row r="72" spans="1:2" ht="15.75" customHeight="1">
      <c r="A72" s="7">
        <v>72</v>
      </c>
      <c r="B72" s="7">
        <v>70</v>
      </c>
    </row>
    <row r="73" spans="1:2" ht="15.75" customHeight="1">
      <c r="A73" s="7">
        <v>71</v>
      </c>
      <c r="B73" s="7">
        <v>71</v>
      </c>
    </row>
    <row r="74" spans="1:2" ht="15.75" customHeight="1">
      <c r="A74" s="7">
        <v>74</v>
      </c>
      <c r="B74" s="7">
        <v>72</v>
      </c>
    </row>
    <row r="75" spans="1:2" ht="15.75" customHeight="1">
      <c r="A75" s="7">
        <v>73</v>
      </c>
      <c r="B75" s="7">
        <v>73</v>
      </c>
    </row>
    <row r="76" spans="1:2" ht="15.75" customHeight="1">
      <c r="A76" s="7">
        <v>76</v>
      </c>
      <c r="B76" s="7">
        <v>74</v>
      </c>
    </row>
    <row r="77" spans="1:2" ht="15.75" customHeight="1">
      <c r="A77" s="7">
        <v>75</v>
      </c>
      <c r="B77" s="7">
        <v>75</v>
      </c>
    </row>
    <row r="78" spans="1:2" ht="15.75" customHeight="1">
      <c r="A78" s="7">
        <v>78</v>
      </c>
      <c r="B78" s="7">
        <v>76</v>
      </c>
    </row>
    <row r="79" spans="1:2" ht="15.75" customHeight="1">
      <c r="A79" s="7">
        <v>77</v>
      </c>
      <c r="B79" s="7">
        <v>77</v>
      </c>
    </row>
    <row r="80" spans="1:2" ht="15.75" customHeight="1">
      <c r="A80" s="7">
        <v>80</v>
      </c>
      <c r="B80" s="7">
        <v>78</v>
      </c>
    </row>
    <row r="81" spans="1:2" ht="15.75" customHeight="1">
      <c r="A81" s="7">
        <v>79</v>
      </c>
      <c r="B81" s="7">
        <v>79</v>
      </c>
    </row>
    <row r="82" spans="1:2" ht="15.75" customHeight="1">
      <c r="A82" s="7">
        <v>82</v>
      </c>
      <c r="B82" s="7">
        <v>80</v>
      </c>
    </row>
    <row r="83" spans="1:2" ht="15.75" customHeight="1">
      <c r="A83" s="7">
        <v>81</v>
      </c>
      <c r="B83" s="7">
        <v>81</v>
      </c>
    </row>
    <row r="84" spans="1:2" ht="15.75" customHeight="1">
      <c r="A84" s="7">
        <v>84</v>
      </c>
      <c r="B84" s="7">
        <v>82</v>
      </c>
    </row>
    <row r="85" spans="1:2" ht="15.75" customHeight="1">
      <c r="A85" s="7">
        <v>83</v>
      </c>
      <c r="B85" s="7">
        <v>83</v>
      </c>
    </row>
    <row r="86" spans="1:2" ht="15.75" customHeight="1">
      <c r="A86" s="7">
        <v>86</v>
      </c>
      <c r="B86" s="7">
        <v>84</v>
      </c>
    </row>
    <row r="87" spans="1:2" ht="15.75" customHeight="1">
      <c r="A87" s="7">
        <v>85</v>
      </c>
      <c r="B87" s="7">
        <v>85</v>
      </c>
    </row>
    <row r="88" spans="1:2" ht="15.75" customHeight="1">
      <c r="A88" s="7">
        <v>88</v>
      </c>
      <c r="B88" s="7">
        <v>86</v>
      </c>
    </row>
    <row r="89" spans="1:2" ht="15.75" customHeight="1">
      <c r="A89" s="7">
        <v>87</v>
      </c>
      <c r="B89" s="7">
        <v>87</v>
      </c>
    </row>
    <row r="90" spans="1:2" ht="15.75" customHeight="1">
      <c r="A90" s="7">
        <v>90</v>
      </c>
      <c r="B90" s="7">
        <v>88</v>
      </c>
    </row>
    <row r="91" spans="1:2" ht="15.75" customHeight="1">
      <c r="A91" s="7">
        <v>89</v>
      </c>
      <c r="B91" s="7">
        <v>89</v>
      </c>
    </row>
    <row r="92" spans="1:2" ht="15.75" customHeight="1">
      <c r="A92" s="7">
        <v>92</v>
      </c>
      <c r="B92" s="7">
        <v>90</v>
      </c>
    </row>
    <row r="93" spans="1:2" ht="15.75" customHeight="1">
      <c r="A93" s="7">
        <v>91</v>
      </c>
      <c r="B93" s="7">
        <v>91</v>
      </c>
    </row>
    <row r="94" spans="1:2" ht="15.75" customHeight="1">
      <c r="A94" s="7">
        <v>94</v>
      </c>
      <c r="B94" s="7">
        <v>92</v>
      </c>
    </row>
    <row r="95" spans="1:2" ht="15.75" customHeight="1">
      <c r="A95" s="7">
        <v>93</v>
      </c>
      <c r="B95" s="7">
        <v>93</v>
      </c>
    </row>
    <row r="96" spans="1:2" ht="15.75" customHeight="1">
      <c r="A96" s="7">
        <v>96</v>
      </c>
      <c r="B96" s="7">
        <v>94</v>
      </c>
    </row>
    <row r="97" spans="1:2" ht="15.75" customHeight="1">
      <c r="A97" s="7">
        <v>95</v>
      </c>
      <c r="B97" s="7">
        <v>95</v>
      </c>
    </row>
    <row r="98" spans="1:2" ht="15.75" customHeight="1">
      <c r="A98" s="7">
        <v>127</v>
      </c>
      <c r="B98" s="7">
        <v>96</v>
      </c>
    </row>
    <row r="99" spans="1:2" ht="15.75" customHeight="1">
      <c r="A99" s="7">
        <v>128</v>
      </c>
      <c r="B99" s="7">
        <v>97</v>
      </c>
    </row>
    <row r="100" spans="1:2" ht="15.75" customHeight="1">
      <c r="A100" s="7">
        <v>125</v>
      </c>
      <c r="B100" s="7">
        <v>98</v>
      </c>
    </row>
    <row r="101" spans="1:2" ht="15.75" customHeight="1">
      <c r="A101" s="7">
        <v>126</v>
      </c>
      <c r="B101" s="7">
        <v>99</v>
      </c>
    </row>
    <row r="102" spans="1:2" ht="15.75" customHeight="1">
      <c r="A102" s="7">
        <v>123</v>
      </c>
      <c r="B102" s="7">
        <v>100</v>
      </c>
    </row>
    <row r="103" spans="1:2" ht="15.75" customHeight="1">
      <c r="A103" s="7">
        <v>124</v>
      </c>
      <c r="B103" s="7">
        <v>101</v>
      </c>
    </row>
    <row r="104" spans="1:2" ht="15.75" customHeight="1">
      <c r="A104" s="7">
        <v>121</v>
      </c>
      <c r="B104" s="7">
        <v>102</v>
      </c>
    </row>
    <row r="105" spans="1:2" ht="15.75" customHeight="1">
      <c r="A105" s="7">
        <v>122</v>
      </c>
      <c r="B105" s="7">
        <v>103</v>
      </c>
    </row>
    <row r="106" spans="1:2" ht="15.75" customHeight="1">
      <c r="A106" s="7">
        <v>119</v>
      </c>
      <c r="B106" s="7">
        <v>104</v>
      </c>
    </row>
    <row r="107" spans="1:2" ht="15.75" customHeight="1">
      <c r="A107" s="7">
        <v>120</v>
      </c>
      <c r="B107" s="7">
        <v>105</v>
      </c>
    </row>
    <row r="108" spans="1:2" ht="15.75" customHeight="1">
      <c r="A108" s="7">
        <v>117</v>
      </c>
      <c r="B108" s="7">
        <v>106</v>
      </c>
    </row>
    <row r="109" spans="1:2" ht="15.75" customHeight="1">
      <c r="A109" s="7">
        <v>118</v>
      </c>
      <c r="B109" s="7">
        <v>107</v>
      </c>
    </row>
    <row r="110" spans="1:2" ht="15.75" customHeight="1">
      <c r="A110" s="7">
        <v>115</v>
      </c>
      <c r="B110" s="7">
        <v>108</v>
      </c>
    </row>
    <row r="111" spans="1:2" ht="15.75" customHeight="1">
      <c r="A111" s="7">
        <v>116</v>
      </c>
      <c r="B111" s="7">
        <v>109</v>
      </c>
    </row>
    <row r="112" spans="1:2" ht="15.75" customHeight="1">
      <c r="A112" s="7">
        <v>113</v>
      </c>
      <c r="B112" s="7">
        <v>110</v>
      </c>
    </row>
    <row r="113" spans="1:2" ht="15.75" customHeight="1">
      <c r="A113" s="7">
        <v>114</v>
      </c>
      <c r="B113" s="7">
        <v>111</v>
      </c>
    </row>
    <row r="114" spans="1:2" ht="15.75" customHeight="1">
      <c r="A114" s="7">
        <v>111</v>
      </c>
      <c r="B114" s="7">
        <v>112</v>
      </c>
    </row>
    <row r="115" spans="1:2" ht="15.75" customHeight="1">
      <c r="A115" s="7">
        <v>112</v>
      </c>
      <c r="B115" s="7">
        <v>113</v>
      </c>
    </row>
    <row r="116" spans="1:2" ht="15.75" customHeight="1">
      <c r="A116" s="7">
        <v>109</v>
      </c>
      <c r="B116" s="7">
        <v>114</v>
      </c>
    </row>
    <row r="117" spans="1:2" ht="15.75" customHeight="1">
      <c r="A117" s="7">
        <v>110</v>
      </c>
      <c r="B117" s="7">
        <v>115</v>
      </c>
    </row>
    <row r="118" spans="1:2" ht="15.75" customHeight="1">
      <c r="A118" s="7">
        <v>107</v>
      </c>
      <c r="B118" s="7">
        <v>116</v>
      </c>
    </row>
    <row r="119" spans="1:2" ht="15.75" customHeight="1">
      <c r="A119" s="7">
        <v>108</v>
      </c>
      <c r="B119" s="7">
        <v>117</v>
      </c>
    </row>
    <row r="120" spans="1:2" ht="15.75" customHeight="1">
      <c r="A120" s="7">
        <v>105</v>
      </c>
      <c r="B120" s="7">
        <v>118</v>
      </c>
    </row>
    <row r="121" spans="1:2" ht="15.75" customHeight="1">
      <c r="A121" s="7">
        <v>106</v>
      </c>
      <c r="B121" s="7">
        <v>119</v>
      </c>
    </row>
    <row r="122" spans="1:2" ht="15.75" customHeight="1">
      <c r="A122" s="7">
        <v>103</v>
      </c>
      <c r="B122" s="7">
        <v>120</v>
      </c>
    </row>
    <row r="123" spans="1:2" ht="15.75" customHeight="1">
      <c r="A123" s="7">
        <v>104</v>
      </c>
      <c r="B123" s="7">
        <v>121</v>
      </c>
    </row>
    <row r="124" spans="1:2" ht="15.75" customHeight="1">
      <c r="A124" s="7">
        <v>101</v>
      </c>
      <c r="B124" s="7">
        <v>122</v>
      </c>
    </row>
    <row r="125" spans="1:2" ht="15.75" customHeight="1">
      <c r="A125" s="7">
        <v>102</v>
      </c>
      <c r="B125" s="7">
        <v>123</v>
      </c>
    </row>
    <row r="126" spans="1:2" ht="15.75" customHeight="1">
      <c r="A126" s="7">
        <v>99</v>
      </c>
      <c r="B126" s="7">
        <v>124</v>
      </c>
    </row>
    <row r="127" spans="1:2" ht="15.75" customHeight="1">
      <c r="A127" s="7">
        <v>100</v>
      </c>
      <c r="B127" s="7">
        <v>125</v>
      </c>
    </row>
    <row r="128" spans="1:2" ht="15.75" customHeight="1">
      <c r="A128" s="7">
        <v>97</v>
      </c>
      <c r="B128" s="7">
        <v>126</v>
      </c>
    </row>
    <row r="129" spans="1:2" ht="15.75" customHeight="1">
      <c r="A129" s="7">
        <v>98</v>
      </c>
      <c r="B129" s="7">
        <v>127</v>
      </c>
    </row>
    <row r="130" spans="1:2" ht="15.75" customHeight="1">
      <c r="A130" s="1"/>
      <c r="B130" s="1"/>
    </row>
    <row r="131" spans="1:2" ht="15.75" customHeight="1">
      <c r="A131" s="1"/>
      <c r="B131" s="1"/>
    </row>
    <row r="132" spans="1:2" ht="15.75" customHeight="1">
      <c r="A132" s="1"/>
      <c r="B132" s="1"/>
    </row>
    <row r="133" spans="1:2" ht="15.75" customHeight="1">
      <c r="A133" s="1"/>
      <c r="B133" s="1"/>
    </row>
    <row r="134" spans="1:2" ht="15.75" customHeight="1">
      <c r="A134" s="1"/>
      <c r="B134" s="1"/>
    </row>
    <row r="135" spans="1:2" ht="15.75" customHeight="1">
      <c r="A135" s="1"/>
      <c r="B135" s="1"/>
    </row>
    <row r="136" spans="1:2" ht="15.75" customHeight="1">
      <c r="A136" s="1"/>
      <c r="B136" s="1"/>
    </row>
    <row r="137" spans="1:2" ht="15.75" customHeight="1">
      <c r="A137" s="1"/>
      <c r="B137" s="1"/>
    </row>
    <row r="138" spans="1:2" ht="15.75" customHeight="1">
      <c r="A138" s="1"/>
      <c r="B138" s="1"/>
    </row>
    <row r="139" spans="1:2" ht="15.75" customHeight="1">
      <c r="A139" s="1"/>
      <c r="B139" s="1"/>
    </row>
    <row r="140" spans="1:2" ht="15.75" customHeight="1">
      <c r="A140" s="1"/>
      <c r="B140" s="1"/>
    </row>
    <row r="141" spans="1:2" ht="15.75" customHeight="1">
      <c r="A141" s="1"/>
      <c r="B141" s="1"/>
    </row>
    <row r="142" spans="1:2" ht="15.75" customHeight="1">
      <c r="A142" s="1"/>
      <c r="B142" s="1"/>
    </row>
    <row r="143" spans="1:2" ht="15.75" customHeight="1">
      <c r="A143" s="1"/>
      <c r="B143" s="1"/>
    </row>
    <row r="144" spans="1:2" ht="15.75" customHeight="1">
      <c r="A144" s="1"/>
      <c r="B144" s="1"/>
    </row>
    <row r="145" spans="1:2" ht="15.75" customHeight="1">
      <c r="A145" s="1"/>
      <c r="B145" s="1"/>
    </row>
    <row r="146" spans="1:2" ht="15.75" customHeight="1">
      <c r="A146" s="1"/>
      <c r="B146" s="1"/>
    </row>
    <row r="147" spans="1:2" ht="15.75" customHeight="1">
      <c r="A147" s="1"/>
      <c r="B147" s="1"/>
    </row>
    <row r="148" spans="1:2" ht="15.75" customHeight="1">
      <c r="A148" s="1"/>
      <c r="B148" s="1"/>
    </row>
    <row r="149" spans="1:2" ht="15.75" customHeight="1">
      <c r="A149" s="1"/>
      <c r="B149" s="1"/>
    </row>
    <row r="150" spans="1:2" ht="15.75" customHeight="1">
      <c r="A150" s="1"/>
      <c r="B150" s="1"/>
    </row>
    <row r="151" spans="1:2" ht="15.75" customHeight="1">
      <c r="A151" s="1"/>
      <c r="B151" s="1"/>
    </row>
    <row r="152" spans="1:2" ht="15.75" customHeight="1">
      <c r="A152" s="1"/>
      <c r="B152" s="1"/>
    </row>
    <row r="153" spans="1:2" ht="15.75" customHeight="1">
      <c r="A153" s="1"/>
      <c r="B153" s="1"/>
    </row>
    <row r="154" spans="1:2" ht="15.75" customHeight="1">
      <c r="A154" s="1"/>
      <c r="B154" s="1"/>
    </row>
    <row r="155" spans="1:2" ht="15.75" customHeight="1">
      <c r="A155" s="1"/>
      <c r="B155" s="1"/>
    </row>
    <row r="156" spans="1:2" ht="15.75" customHeight="1">
      <c r="A156" s="1"/>
      <c r="B156" s="1"/>
    </row>
    <row r="157" spans="1:2" ht="15.75" customHeight="1">
      <c r="A157" s="1"/>
      <c r="B157" s="1"/>
    </row>
    <row r="158" spans="1:2" ht="15.75" customHeight="1">
      <c r="A158" s="1"/>
      <c r="B158" s="1"/>
    </row>
    <row r="159" spans="1:2" ht="15.75" customHeight="1">
      <c r="A159" s="1"/>
      <c r="B159" s="1"/>
    </row>
    <row r="160" spans="1:2" ht="15.75" customHeight="1">
      <c r="A160" s="1"/>
      <c r="B160" s="1"/>
    </row>
    <row r="161" spans="1:2" ht="15.75" customHeight="1">
      <c r="A161" s="1"/>
      <c r="B161" s="1"/>
    </row>
    <row r="162" spans="1:2" ht="15.75" customHeight="1">
      <c r="A162" s="1"/>
      <c r="B162" s="1"/>
    </row>
    <row r="163" spans="1:2" ht="15.75" customHeight="1">
      <c r="A163" s="1"/>
      <c r="B163" s="1"/>
    </row>
    <row r="164" spans="1:2" ht="15.75" customHeight="1">
      <c r="A164" s="1"/>
      <c r="B164" s="1"/>
    </row>
    <row r="165" spans="1:2" ht="15.75" customHeight="1">
      <c r="A165" s="1"/>
      <c r="B165" s="1"/>
    </row>
    <row r="166" spans="1:2" ht="15.75" customHeight="1">
      <c r="A166" s="1"/>
      <c r="B166" s="1"/>
    </row>
    <row r="167" spans="1:2" ht="15.75" customHeight="1">
      <c r="A167" s="1"/>
      <c r="B167" s="1"/>
    </row>
    <row r="168" spans="1:2" ht="15.75" customHeight="1">
      <c r="A168" s="1"/>
      <c r="B168" s="1"/>
    </row>
    <row r="169" spans="1:2" ht="15.75" customHeight="1">
      <c r="A169" s="1"/>
      <c r="B169" s="1"/>
    </row>
    <row r="170" spans="1:2" ht="15.75" customHeight="1">
      <c r="A170" s="1"/>
      <c r="B170" s="1"/>
    </row>
    <row r="171" spans="1:2" ht="15.75" customHeight="1">
      <c r="A171" s="1"/>
      <c r="B171" s="1"/>
    </row>
    <row r="172" spans="1:2" ht="15.75" customHeight="1">
      <c r="A172" s="1"/>
      <c r="B172" s="1"/>
    </row>
    <row r="173" spans="1:2" ht="15.75" customHeight="1">
      <c r="A173" s="1"/>
      <c r="B173" s="1"/>
    </row>
    <row r="174" spans="1:2" ht="15.75" customHeight="1">
      <c r="A174" s="1"/>
      <c r="B174" s="1"/>
    </row>
    <row r="175" spans="1:2" ht="15.75" customHeight="1">
      <c r="A175" s="1"/>
      <c r="B175" s="1"/>
    </row>
    <row r="176" spans="1:2" ht="15.75" customHeight="1">
      <c r="A176" s="1"/>
      <c r="B176" s="1"/>
    </row>
    <row r="177" spans="1:2" ht="15.75" customHeight="1">
      <c r="A177" s="1"/>
      <c r="B177" s="1"/>
    </row>
    <row r="178" spans="1:2" ht="15.75" customHeight="1">
      <c r="A178" s="1"/>
      <c r="B178" s="1"/>
    </row>
    <row r="179" spans="1:2" ht="15.75" customHeight="1">
      <c r="A179" s="1"/>
      <c r="B179" s="1"/>
    </row>
    <row r="180" spans="1:2" ht="15.75" customHeight="1">
      <c r="A180" s="1"/>
      <c r="B180" s="1"/>
    </row>
    <row r="181" spans="1:2" ht="15.75" customHeight="1">
      <c r="A181" s="1"/>
      <c r="B181" s="1"/>
    </row>
    <row r="182" spans="1:2" ht="15.75" customHeight="1">
      <c r="A182" s="1"/>
      <c r="B182" s="1"/>
    </row>
    <row r="183" spans="1:2" ht="15.75" customHeight="1">
      <c r="A183" s="1"/>
      <c r="B183" s="1"/>
    </row>
    <row r="184" spans="1:2" ht="15.75" customHeight="1">
      <c r="A184" s="1"/>
      <c r="B184" s="1"/>
    </row>
    <row r="185" spans="1:2" ht="15.75" customHeight="1">
      <c r="A185" s="1"/>
      <c r="B185" s="1"/>
    </row>
    <row r="186" spans="1:2" ht="15.75" customHeight="1">
      <c r="A186" s="1"/>
      <c r="B186" s="1"/>
    </row>
    <row r="187" spans="1:2" ht="15.75" customHeight="1">
      <c r="A187" s="1"/>
      <c r="B187" s="1"/>
    </row>
    <row r="188" spans="1:2" ht="15.75" customHeight="1">
      <c r="A188" s="1"/>
      <c r="B188" s="1"/>
    </row>
    <row r="189" spans="1:2" ht="15.75" customHeight="1">
      <c r="A189" s="1"/>
      <c r="B189" s="1"/>
    </row>
    <row r="190" spans="1:2" ht="15.75" customHeight="1">
      <c r="A190" s="1"/>
      <c r="B190" s="1"/>
    </row>
    <row r="191" spans="1:2" ht="15.75" customHeight="1">
      <c r="A191" s="1"/>
      <c r="B191" s="1"/>
    </row>
    <row r="192" spans="1:2" ht="15.75" customHeight="1">
      <c r="A192" s="1"/>
      <c r="B192" s="1"/>
    </row>
    <row r="193" spans="1:2" ht="15.75" customHeight="1">
      <c r="A193" s="1"/>
      <c r="B193" s="1"/>
    </row>
    <row r="194" spans="1:2" ht="15.75" customHeight="1">
      <c r="A194" s="1"/>
      <c r="B194" s="1"/>
    </row>
    <row r="195" spans="1:2" ht="15.75" customHeight="1">
      <c r="A195" s="1"/>
      <c r="B195" s="1"/>
    </row>
    <row r="196" spans="1:2" ht="15.75" customHeight="1">
      <c r="A196" s="1"/>
      <c r="B196" s="1"/>
    </row>
    <row r="197" spans="1:2" ht="15.75" customHeight="1">
      <c r="A197" s="1"/>
      <c r="B197" s="1"/>
    </row>
    <row r="198" spans="1:2" ht="15.75" customHeight="1">
      <c r="A198" s="1"/>
      <c r="B198" s="1"/>
    </row>
    <row r="199" spans="1:2" ht="15.75" customHeight="1">
      <c r="A199" s="1"/>
      <c r="B199" s="1"/>
    </row>
    <row r="200" spans="1:2" ht="15.75" customHeight="1">
      <c r="A200" s="1"/>
      <c r="B200" s="1"/>
    </row>
    <row r="201" spans="1:2" ht="15.75" customHeight="1">
      <c r="A201" s="1"/>
      <c r="B201" s="1"/>
    </row>
    <row r="202" spans="1:2" ht="15.75" customHeight="1">
      <c r="A202" s="1"/>
      <c r="B202" s="1"/>
    </row>
    <row r="203" spans="1:2" ht="15.75" customHeight="1">
      <c r="A203" s="1"/>
      <c r="B203" s="1"/>
    </row>
    <row r="204" spans="1:2" ht="15.75" customHeight="1">
      <c r="A204" s="1"/>
      <c r="B204" s="1"/>
    </row>
    <row r="205" spans="1:2" ht="15.75" customHeight="1">
      <c r="A205" s="1"/>
      <c r="B205" s="1"/>
    </row>
    <row r="206" spans="1:2" ht="15.75" customHeight="1">
      <c r="A206" s="1"/>
      <c r="B206" s="1"/>
    </row>
    <row r="207" spans="1:2" ht="15.75" customHeight="1">
      <c r="A207" s="1"/>
      <c r="B207" s="1"/>
    </row>
    <row r="208" spans="1:2" ht="15.75" customHeight="1">
      <c r="A208" s="1"/>
      <c r="B208" s="1"/>
    </row>
    <row r="209" spans="1:2" ht="15.75" customHeight="1">
      <c r="A209" s="1"/>
      <c r="B209" s="1"/>
    </row>
    <row r="210" spans="1:2" ht="15.75" customHeight="1">
      <c r="A210" s="1"/>
      <c r="B210" s="1"/>
    </row>
    <row r="211" spans="1:2" ht="15.75" customHeight="1">
      <c r="A211" s="1"/>
      <c r="B211" s="1"/>
    </row>
    <row r="212" spans="1:2" ht="15.75" customHeight="1">
      <c r="A212" s="1"/>
      <c r="B212" s="1"/>
    </row>
    <row r="213" spans="1:2" ht="15.75" customHeight="1">
      <c r="A213" s="1"/>
      <c r="B213" s="1"/>
    </row>
    <row r="214" spans="1:2" ht="15.75" customHeight="1">
      <c r="A214" s="1"/>
      <c r="B214" s="1"/>
    </row>
    <row r="215" spans="1:2" ht="15.75" customHeight="1">
      <c r="A215" s="1"/>
      <c r="B215" s="1"/>
    </row>
    <row r="216" spans="1:2" ht="15.75" customHeight="1">
      <c r="A216" s="1"/>
      <c r="B216" s="1"/>
    </row>
    <row r="217" spans="1:2" ht="15.75" customHeight="1">
      <c r="A217" s="1"/>
      <c r="B217" s="1"/>
    </row>
    <row r="218" spans="1:2" ht="15.75" customHeight="1">
      <c r="A218" s="1"/>
      <c r="B218" s="1"/>
    </row>
    <row r="219" spans="1:2" ht="15.75" customHeight="1">
      <c r="A219" s="1"/>
      <c r="B219" s="1"/>
    </row>
    <row r="220" spans="1:2" ht="15.75" customHeight="1">
      <c r="A220" s="1"/>
      <c r="B220" s="1"/>
    </row>
    <row r="221" spans="1:2" ht="15.75" customHeight="1">
      <c r="A221" s="1"/>
      <c r="B221" s="1"/>
    </row>
    <row r="222" spans="1:2" ht="15.75" customHeight="1">
      <c r="A222" s="1"/>
      <c r="B222" s="1"/>
    </row>
    <row r="223" spans="1:2" ht="15.75" customHeight="1">
      <c r="A223" s="1"/>
      <c r="B223" s="1"/>
    </row>
    <row r="224" spans="1:2" ht="15.75" customHeight="1">
      <c r="A224" s="1"/>
      <c r="B224" s="1"/>
    </row>
    <row r="225" spans="1:2" ht="15.75" customHeight="1">
      <c r="A225" s="1"/>
      <c r="B225" s="1"/>
    </row>
    <row r="226" spans="1:2" ht="15.75" customHeight="1">
      <c r="A226" s="1"/>
      <c r="B226" s="1"/>
    </row>
    <row r="227" spans="1:2" ht="15.75" customHeight="1">
      <c r="A227" s="1"/>
      <c r="B227" s="1"/>
    </row>
    <row r="228" spans="1:2" ht="15.75" customHeight="1">
      <c r="A228" s="1"/>
      <c r="B228" s="1"/>
    </row>
    <row r="229" spans="1:2" ht="15.75" customHeight="1">
      <c r="A229" s="1"/>
      <c r="B229" s="1"/>
    </row>
    <row r="230" spans="1:2" ht="15.75" customHeight="1">
      <c r="A230" s="1"/>
      <c r="B230" s="1"/>
    </row>
    <row r="231" spans="1:2" ht="15.75" customHeight="1">
      <c r="A231" s="1"/>
      <c r="B231" s="1"/>
    </row>
    <row r="232" spans="1:2" ht="15.75" customHeight="1">
      <c r="A232" s="1"/>
      <c r="B232" s="1"/>
    </row>
    <row r="233" spans="1:2" ht="15.75" customHeight="1">
      <c r="A233" s="1"/>
      <c r="B233" s="1"/>
    </row>
    <row r="234" spans="1:2" ht="15.75" customHeight="1">
      <c r="A234" s="1"/>
      <c r="B234" s="1"/>
    </row>
    <row r="235" spans="1:2" ht="15.75" customHeight="1">
      <c r="A235" s="1"/>
      <c r="B235" s="1"/>
    </row>
    <row r="236" spans="1:2" ht="15.75" customHeight="1">
      <c r="A236" s="1"/>
      <c r="B236" s="1"/>
    </row>
    <row r="237" spans="1:2" ht="15.75" customHeight="1">
      <c r="A237" s="1"/>
      <c r="B237" s="1"/>
    </row>
    <row r="238" spans="1:2" ht="15.75" customHeight="1">
      <c r="A238" s="1"/>
      <c r="B238" s="1"/>
    </row>
    <row r="239" spans="1:2" ht="15.75" customHeight="1">
      <c r="A239" s="1"/>
      <c r="B239" s="1"/>
    </row>
    <row r="240" spans="1:2" ht="15.75" customHeight="1">
      <c r="A240" s="1"/>
      <c r="B240" s="1"/>
    </row>
    <row r="241" spans="1:2" ht="15.75" customHeight="1">
      <c r="A241" s="1"/>
      <c r="B241" s="1"/>
    </row>
    <row r="242" spans="1:2" ht="15.75" customHeight="1">
      <c r="A242" s="1"/>
      <c r="B242" s="1"/>
    </row>
    <row r="243" spans="1:2" ht="15.75" customHeight="1">
      <c r="A243" s="1"/>
      <c r="B243" s="1"/>
    </row>
    <row r="244" spans="1:2" ht="15.75" customHeight="1">
      <c r="A244" s="1"/>
      <c r="B244" s="1"/>
    </row>
    <row r="245" spans="1:2" ht="15.75" customHeight="1">
      <c r="A245" s="1"/>
      <c r="B245" s="1"/>
    </row>
    <row r="246" spans="1:2" ht="15.75" customHeight="1">
      <c r="A246" s="1"/>
      <c r="B246" s="1"/>
    </row>
    <row r="247" spans="1:2" ht="15.75" customHeight="1">
      <c r="A247" s="1"/>
      <c r="B247" s="1"/>
    </row>
    <row r="248" spans="1:2" ht="15.75" customHeight="1">
      <c r="A248" s="1"/>
      <c r="B248" s="1"/>
    </row>
    <row r="249" spans="1:2" ht="15.75" customHeight="1">
      <c r="A249" s="1"/>
      <c r="B249" s="1"/>
    </row>
    <row r="250" spans="1:2" ht="15.75" customHeight="1">
      <c r="A250" s="1"/>
      <c r="B250" s="1"/>
    </row>
    <row r="251" spans="1:2" ht="15.75" customHeight="1">
      <c r="A251" s="1"/>
      <c r="B251" s="1"/>
    </row>
    <row r="252" spans="1:2" ht="15.75" customHeight="1">
      <c r="A252" s="1"/>
      <c r="B252" s="1"/>
    </row>
    <row r="253" spans="1:2" ht="15.75" customHeight="1">
      <c r="A253" s="1"/>
      <c r="B253" s="1"/>
    </row>
    <row r="254" spans="1:2" ht="15.75" customHeight="1">
      <c r="A254" s="1"/>
      <c r="B254" s="1"/>
    </row>
    <row r="255" spans="1:2" ht="15.75" customHeight="1">
      <c r="A255" s="1"/>
      <c r="B255" s="1"/>
    </row>
    <row r="256" spans="1:2" ht="15.75" customHeight="1">
      <c r="A256" s="1"/>
      <c r="B256" s="1"/>
    </row>
    <row r="257" spans="1:2" ht="15.75" customHeight="1">
      <c r="A257" s="1"/>
      <c r="B257" s="1"/>
    </row>
    <row r="258" spans="1:2" ht="15.75" customHeight="1">
      <c r="A258" s="1"/>
      <c r="B258" s="1"/>
    </row>
    <row r="259" spans="1:2" ht="15.75" customHeight="1">
      <c r="A259" s="1"/>
      <c r="B259" s="1"/>
    </row>
    <row r="260" spans="1:2" ht="15.75" customHeight="1">
      <c r="A260" s="1"/>
      <c r="B260" s="1"/>
    </row>
    <row r="261" spans="1:2" ht="15.75" customHeight="1">
      <c r="A261" s="1"/>
      <c r="B261" s="1"/>
    </row>
    <row r="262" spans="1:2" ht="15.75" customHeight="1">
      <c r="A262" s="1"/>
      <c r="B262" s="1"/>
    </row>
    <row r="263" spans="1:2" ht="15.75" customHeight="1">
      <c r="A263" s="1"/>
      <c r="B263" s="1"/>
    </row>
    <row r="264" spans="1:2" ht="15.75" customHeight="1">
      <c r="A264" s="1"/>
      <c r="B264" s="1"/>
    </row>
    <row r="265" spans="1:2" ht="15.75" customHeight="1">
      <c r="A265" s="1"/>
      <c r="B265" s="1"/>
    </row>
    <row r="266" spans="1:2" ht="15.75" customHeight="1">
      <c r="A266" s="1"/>
      <c r="B266" s="1"/>
    </row>
    <row r="267" spans="1:2" ht="15.75" customHeight="1">
      <c r="A267" s="1"/>
      <c r="B267" s="1"/>
    </row>
    <row r="268" spans="1:2" ht="15.75" customHeight="1">
      <c r="A268" s="1"/>
      <c r="B268" s="1"/>
    </row>
    <row r="269" spans="1:2" ht="15.75" customHeight="1">
      <c r="A269" s="1"/>
      <c r="B269" s="1"/>
    </row>
    <row r="270" spans="1:2" ht="15.75" customHeight="1">
      <c r="A270" s="1"/>
      <c r="B270" s="1"/>
    </row>
    <row r="271" spans="1:2" ht="15.75" customHeight="1">
      <c r="A271" s="1"/>
      <c r="B271" s="1"/>
    </row>
    <row r="272" spans="1:2" ht="15.75" customHeight="1">
      <c r="A272" s="1"/>
      <c r="B272" s="1"/>
    </row>
    <row r="273" spans="1:2" ht="15.75" customHeight="1">
      <c r="A273" s="1"/>
      <c r="B273" s="1"/>
    </row>
    <row r="274" spans="1:2" ht="15.75" customHeight="1">
      <c r="A274" s="1"/>
      <c r="B274" s="1"/>
    </row>
    <row r="275" spans="1:2" ht="15.75" customHeight="1">
      <c r="A275" s="1"/>
      <c r="B275" s="1"/>
    </row>
    <row r="276" spans="1:2" ht="15.75" customHeight="1">
      <c r="A276" s="1"/>
      <c r="B276" s="1"/>
    </row>
    <row r="277" spans="1:2" ht="15.75" customHeight="1">
      <c r="A277" s="1"/>
      <c r="B277" s="1"/>
    </row>
    <row r="278" spans="1:2" ht="15.75" customHeight="1">
      <c r="A278" s="1"/>
      <c r="B278" s="1"/>
    </row>
    <row r="279" spans="1:2" ht="15.75" customHeight="1">
      <c r="A279" s="1"/>
      <c r="B279" s="1"/>
    </row>
    <row r="280" spans="1:2" ht="15.75" customHeight="1">
      <c r="A280" s="1"/>
      <c r="B280" s="1"/>
    </row>
    <row r="281" spans="1:2" ht="15.75" customHeight="1">
      <c r="A281" s="1"/>
      <c r="B281" s="1"/>
    </row>
    <row r="282" spans="1:2" ht="15.75" customHeight="1">
      <c r="A282" s="1"/>
      <c r="B282" s="1"/>
    </row>
    <row r="283" spans="1:2" ht="15.75" customHeight="1">
      <c r="A283" s="1"/>
      <c r="B283" s="1"/>
    </row>
    <row r="284" spans="1:2" ht="15.75" customHeight="1">
      <c r="A284" s="1"/>
      <c r="B284" s="1"/>
    </row>
    <row r="285" spans="1:2" ht="15.75" customHeight="1">
      <c r="A285" s="1"/>
      <c r="B285" s="1"/>
    </row>
    <row r="286" spans="1:2" ht="15.75" customHeight="1">
      <c r="A286" s="1"/>
      <c r="B286" s="1"/>
    </row>
    <row r="287" spans="1:2" ht="15.75" customHeight="1">
      <c r="A287" s="1"/>
      <c r="B287" s="1"/>
    </row>
    <row r="288" spans="1:2" ht="15.75" customHeight="1">
      <c r="A288" s="1"/>
      <c r="B288" s="1"/>
    </row>
    <row r="289" spans="1:2" ht="15.75" customHeight="1">
      <c r="A289" s="1"/>
      <c r="B289" s="1"/>
    </row>
    <row r="290" spans="1:2" ht="15.75" customHeight="1">
      <c r="A290" s="1"/>
      <c r="B290" s="1"/>
    </row>
    <row r="291" spans="1:2" ht="15.75" customHeight="1">
      <c r="A291" s="1"/>
      <c r="B291" s="1"/>
    </row>
    <row r="292" spans="1:2" ht="15.75" customHeight="1">
      <c r="A292" s="1"/>
      <c r="B292" s="1"/>
    </row>
    <row r="293" spans="1:2" ht="15.75" customHeight="1">
      <c r="A293" s="1"/>
      <c r="B293" s="1"/>
    </row>
    <row r="294" spans="1:2" ht="15.75" customHeight="1">
      <c r="A294" s="1"/>
      <c r="B294" s="1"/>
    </row>
    <row r="295" spans="1:2" ht="15.75" customHeight="1">
      <c r="A295" s="1"/>
      <c r="B295" s="1"/>
    </row>
    <row r="296" spans="1:2" ht="15.75" customHeight="1">
      <c r="A296" s="1"/>
      <c r="B296" s="1"/>
    </row>
    <row r="297" spans="1:2" ht="15.75" customHeight="1">
      <c r="A297" s="1"/>
      <c r="B297" s="1"/>
    </row>
    <row r="298" spans="1:2" ht="15.75" customHeight="1">
      <c r="A298" s="1"/>
      <c r="B298" s="1"/>
    </row>
    <row r="299" spans="1:2" ht="15.75" customHeight="1">
      <c r="A299" s="1"/>
      <c r="B299" s="1"/>
    </row>
    <row r="300" spans="1:2" ht="15.75" customHeight="1">
      <c r="A300" s="1"/>
      <c r="B300" s="1"/>
    </row>
    <row r="301" spans="1:2" ht="15.75" customHeight="1">
      <c r="A301" s="1"/>
      <c r="B301" s="1"/>
    </row>
    <row r="302" spans="1:2" ht="15.75" customHeight="1">
      <c r="A302" s="1"/>
      <c r="B302" s="1"/>
    </row>
    <row r="303" spans="1:2" ht="15.75" customHeight="1">
      <c r="A303" s="1"/>
      <c r="B303" s="1"/>
    </row>
    <row r="304" spans="1:2" ht="15.75" customHeight="1">
      <c r="A304" s="1"/>
      <c r="B304" s="1"/>
    </row>
    <row r="305" spans="1:2" ht="15.75" customHeight="1">
      <c r="A305" s="1"/>
      <c r="B305" s="1"/>
    </row>
    <row r="306" spans="1:2" ht="15.75" customHeight="1">
      <c r="A306" s="1"/>
      <c r="B306" s="1"/>
    </row>
    <row r="307" spans="1:2" ht="15.75" customHeight="1">
      <c r="A307" s="1"/>
      <c r="B307" s="1"/>
    </row>
    <row r="308" spans="1:2" ht="15.75" customHeight="1">
      <c r="A308" s="1"/>
      <c r="B308" s="1"/>
    </row>
    <row r="309" spans="1:2" ht="15.75" customHeight="1">
      <c r="A309" s="1"/>
      <c r="B309" s="1"/>
    </row>
    <row r="310" spans="1:2" ht="15.75" customHeight="1">
      <c r="A310" s="1"/>
      <c r="B310" s="1"/>
    </row>
    <row r="311" spans="1:2" ht="15.75" customHeight="1">
      <c r="A311" s="1"/>
      <c r="B311" s="1"/>
    </row>
    <row r="312" spans="1:2" ht="15.75" customHeight="1">
      <c r="A312" s="1"/>
      <c r="B312" s="1"/>
    </row>
    <row r="313" spans="1:2" ht="15.75" customHeight="1">
      <c r="A313" s="1"/>
      <c r="B313" s="1"/>
    </row>
    <row r="314" spans="1:2" ht="15.75" customHeight="1">
      <c r="A314" s="1"/>
      <c r="B314" s="1"/>
    </row>
    <row r="315" spans="1:2" ht="15.75" customHeight="1">
      <c r="A315" s="1"/>
      <c r="B315" s="1"/>
    </row>
    <row r="316" spans="1:2" ht="15.75" customHeight="1">
      <c r="A316" s="1"/>
      <c r="B316" s="1"/>
    </row>
    <row r="317" spans="1:2" ht="15.75" customHeight="1">
      <c r="A317" s="1"/>
      <c r="B317" s="1"/>
    </row>
    <row r="318" spans="1:2" ht="15.75" customHeight="1">
      <c r="A318" s="1"/>
      <c r="B318" s="1"/>
    </row>
    <row r="319" spans="1:2" ht="15.75" customHeight="1">
      <c r="A319" s="1"/>
      <c r="B319" s="1"/>
    </row>
    <row r="320" spans="1:2" ht="15.75" customHeight="1">
      <c r="A320" s="1"/>
      <c r="B320" s="1"/>
    </row>
    <row r="321" spans="1:2" ht="15.75" customHeight="1">
      <c r="A321" s="1"/>
      <c r="B321" s="1"/>
    </row>
    <row r="322" spans="1:2" ht="15.75" customHeight="1">
      <c r="A322" s="1"/>
      <c r="B322" s="1"/>
    </row>
    <row r="323" spans="1:2" ht="15.75" customHeight="1">
      <c r="A323" s="1"/>
      <c r="B323" s="1"/>
    </row>
    <row r="324" spans="1:2" ht="15.75" customHeight="1">
      <c r="A324" s="1"/>
      <c r="B324" s="1"/>
    </row>
    <row r="325" spans="1:2" ht="15.75" customHeight="1">
      <c r="A325" s="1"/>
      <c r="B325" s="1"/>
    </row>
    <row r="326" spans="1:2" ht="15.75" customHeight="1">
      <c r="A326" s="1"/>
      <c r="B326" s="1"/>
    </row>
    <row r="327" spans="1:2" ht="15.75" customHeight="1">
      <c r="A327" s="1"/>
      <c r="B327" s="1"/>
    </row>
    <row r="328" spans="1:2" ht="15.75" customHeight="1">
      <c r="A328" s="1"/>
      <c r="B328" s="1"/>
    </row>
    <row r="329" spans="1:2" ht="15.75" customHeight="1">
      <c r="A329" s="1"/>
      <c r="B329" s="1"/>
    </row>
    <row r="330" spans="1:2" ht="12.75" customHeight="1"/>
    <row r="331" spans="1:2" ht="12.75" customHeight="1"/>
    <row r="332" spans="1:2" ht="12.75" customHeight="1"/>
    <row r="333" spans="1:2" ht="12.75" customHeight="1"/>
    <row r="334" spans="1:2" ht="12.75" customHeight="1"/>
    <row r="335" spans="1:2" ht="12.75" customHeight="1"/>
    <row r="336" spans="1:2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2.42578125" customWidth="1"/>
    <col min="2" max="2" width="12" customWidth="1"/>
    <col min="3" max="3" width="12.28515625" customWidth="1"/>
    <col min="4" max="4" width="8.85546875" customWidth="1"/>
    <col min="5" max="5" width="12" customWidth="1"/>
    <col min="6" max="6" width="8.85546875" customWidth="1"/>
  </cols>
  <sheetData>
    <row r="1" spans="1:5" ht="12.75" customHeight="1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ht="12.75" customHeight="1">
      <c r="A2" s="2">
        <v>1</v>
      </c>
      <c r="B2" s="2">
        <f>SUMIFS(TurnCountRecord!C:C,TurnCountRecord!B:B,A2)/8/8</f>
        <v>4.390625</v>
      </c>
      <c r="C2" s="2"/>
      <c r="D2" s="2"/>
      <c r="E2" s="2"/>
    </row>
    <row r="3" spans="1:5" ht="12.75" customHeight="1">
      <c r="A3" s="2">
        <v>2</v>
      </c>
      <c r="B3" s="2">
        <f>SUMIFS(TurnCountRecord!C:C,TurnCountRecord!B:B,A3)/8/8</f>
        <v>4.03125</v>
      </c>
      <c r="C3" s="2"/>
      <c r="D3" s="2"/>
      <c r="E3" s="2"/>
    </row>
    <row r="4" spans="1:5" ht="12.75" customHeight="1">
      <c r="A4" s="2">
        <v>3</v>
      </c>
      <c r="B4" s="2">
        <f>SUMIFS(TurnCountRecord!C:C,TurnCountRecord!B:B,A4)/8/8</f>
        <v>17.4375</v>
      </c>
      <c r="C4" s="2"/>
      <c r="D4" s="2"/>
      <c r="E4" s="2"/>
    </row>
    <row r="5" spans="1:5" ht="12.75" customHeight="1">
      <c r="A5" s="2">
        <v>4</v>
      </c>
      <c r="B5" s="2">
        <f>SUMIFS(TurnCountRecord!C:C,TurnCountRecord!B:B,A5)/8/8</f>
        <v>3.25</v>
      </c>
      <c r="C5" s="2"/>
      <c r="D5" s="2"/>
      <c r="E5" s="2"/>
    </row>
    <row r="6" spans="1:5" ht="12.75" customHeight="1">
      <c r="A6" s="2">
        <v>5</v>
      </c>
      <c r="B6" s="2">
        <f>SUMIFS(TurnCountRecord!C:C,TurnCountRecord!B:B,A6)/8/8</f>
        <v>4.484375</v>
      </c>
      <c r="C6" s="2"/>
      <c r="D6" s="2"/>
      <c r="E6" s="2"/>
    </row>
    <row r="7" spans="1:5" ht="12.75" customHeight="1">
      <c r="A7" s="2">
        <v>6</v>
      </c>
      <c r="B7" s="2">
        <f>SUMIFS(TurnCountRecord!C:C,TurnCountRecord!B:B,A7)/8/8</f>
        <v>4.25</v>
      </c>
      <c r="C7" s="2"/>
      <c r="D7" s="2"/>
      <c r="E7" s="2"/>
    </row>
    <row r="8" spans="1:5" ht="12.75" customHeight="1">
      <c r="A8" s="2">
        <v>7</v>
      </c>
      <c r="B8" s="2">
        <f>SUMIFS(TurnCountRecord!C:C,TurnCountRecord!B:B,A8)/8/8</f>
        <v>3.8125</v>
      </c>
      <c r="C8" s="2"/>
      <c r="D8" s="2"/>
      <c r="E8" s="2"/>
    </row>
    <row r="9" spans="1:5" ht="12.75" customHeight="1">
      <c r="A9" s="2">
        <v>8</v>
      </c>
      <c r="B9" s="2">
        <f>SUMIFS(TurnCountRecord!C:C,TurnCountRecord!B:B,A9)/8/8</f>
        <v>3.859375</v>
      </c>
      <c r="C9" s="2"/>
      <c r="D9" s="2"/>
      <c r="E9" s="2"/>
    </row>
    <row r="10" spans="1:5" ht="12.75" customHeight="1">
      <c r="A10" s="2">
        <v>9</v>
      </c>
      <c r="B10" s="2">
        <f>SUMIFS(TurnCountRecord!C:C,TurnCountRecord!B:B,A10)/8/8</f>
        <v>4</v>
      </c>
      <c r="C10" s="2"/>
      <c r="D10" s="2"/>
      <c r="E10" s="2"/>
    </row>
    <row r="11" spans="1:5" ht="12.75" customHeight="1">
      <c r="A11" s="2">
        <v>10</v>
      </c>
      <c r="B11" s="2">
        <f>SUMIFS(TurnCountRecord!C:C,TurnCountRecord!B:B,A11)/8/8</f>
        <v>11.140625</v>
      </c>
      <c r="C11" s="2"/>
      <c r="D11" s="2"/>
      <c r="E11" s="2"/>
    </row>
    <row r="12" spans="1:5" ht="12.75" customHeight="1">
      <c r="A12" s="2">
        <v>11</v>
      </c>
      <c r="B12" s="2">
        <f>SUMIFS(TurnCountRecord!C:C,TurnCountRecord!B:B,A12)/8/8</f>
        <v>3.78125</v>
      </c>
      <c r="C12" s="2"/>
      <c r="D12" s="2"/>
      <c r="E12" s="2"/>
    </row>
    <row r="13" spans="1:5" ht="12.75" customHeight="1">
      <c r="A13" s="2">
        <v>12</v>
      </c>
      <c r="B13" s="2">
        <f>SUMIFS(TurnCountRecord!C:C,TurnCountRecord!B:B,A13)/8/8</f>
        <v>5.09375</v>
      </c>
      <c r="C13" s="2"/>
      <c r="D13" s="2"/>
      <c r="E13" s="2"/>
    </row>
    <row r="14" spans="1:5" ht="12.75" customHeight="1">
      <c r="A14" s="2">
        <v>13</v>
      </c>
      <c r="B14" s="2">
        <f>SUMIFS(TurnCountRecord!C:C,TurnCountRecord!B:B,A14)/8/8</f>
        <v>4.25</v>
      </c>
      <c r="C14" s="2"/>
      <c r="D14" s="2"/>
      <c r="E14" s="2"/>
    </row>
    <row r="15" spans="1:5" ht="12.75" customHeight="1">
      <c r="A15" s="2">
        <v>14</v>
      </c>
      <c r="B15" s="2">
        <f>SUMIFS(TurnCountRecord!C:C,TurnCountRecord!B:B,A15)/8/8</f>
        <v>4.1875</v>
      </c>
      <c r="C15" s="2"/>
      <c r="D15" s="2"/>
      <c r="E15" s="2"/>
    </row>
    <row r="16" spans="1:5" ht="12.75" customHeight="1">
      <c r="A16" s="2">
        <v>15</v>
      </c>
      <c r="B16" s="2">
        <f>SUMIFS(TurnCountRecord!C:C,TurnCountRecord!B:B,A16)/8/8</f>
        <v>3.9375</v>
      </c>
      <c r="C16" s="2"/>
      <c r="D16" s="2"/>
      <c r="E16" s="2"/>
    </row>
    <row r="17" spans="1:5" ht="12.75" customHeight="1">
      <c r="A17" s="2">
        <v>16</v>
      </c>
      <c r="B17" s="2">
        <f>SUMIFS(TurnCountRecord!C:C,TurnCountRecord!B:B,A17)/8/8</f>
        <v>4.125</v>
      </c>
      <c r="C17" s="2"/>
      <c r="D17" s="2"/>
      <c r="E17" s="2"/>
    </row>
    <row r="18" spans="1:5" ht="12.75" customHeight="1">
      <c r="A18" s="2">
        <v>17</v>
      </c>
      <c r="B18" s="2">
        <f>SUMIFS(TurnCountRecord!C:C,TurnCountRecord!B:B,A18)/8/8</f>
        <v>3.703125</v>
      </c>
      <c r="C18" s="2"/>
      <c r="D18" s="2"/>
      <c r="E18" s="2"/>
    </row>
    <row r="19" spans="1:5" ht="12.75" customHeight="1">
      <c r="A19" s="2">
        <v>18</v>
      </c>
      <c r="B19" s="2">
        <f>SUMIFS(TurnCountRecord!C:C,TurnCountRecord!B:B,A19)/8/8</f>
        <v>15.296875</v>
      </c>
      <c r="C19" s="2"/>
      <c r="D19" s="2"/>
      <c r="E19" s="2"/>
    </row>
    <row r="20" spans="1:5" ht="12.75" customHeight="1">
      <c r="A20" s="2">
        <v>19</v>
      </c>
      <c r="B20" s="2">
        <f>SUMIFS(TurnCountRecord!C:C,TurnCountRecord!B:B,A20)/8/8</f>
        <v>3.4375</v>
      </c>
      <c r="C20" s="2"/>
      <c r="D20" s="2"/>
      <c r="E20" s="2"/>
    </row>
    <row r="21" spans="1:5" ht="12.75" customHeight="1">
      <c r="A21" s="2">
        <v>20</v>
      </c>
      <c r="B21" s="2">
        <f>SUMIFS(TurnCountRecord!C:C,TurnCountRecord!B:B,A21)/8/8</f>
        <v>4.375</v>
      </c>
      <c r="C21" s="2"/>
      <c r="D21" s="2"/>
      <c r="E21" s="2"/>
    </row>
    <row r="22" spans="1:5" ht="12.75" customHeight="1">
      <c r="A22" s="2">
        <v>21</v>
      </c>
      <c r="B22" s="2">
        <f>SUMIFS(TurnCountRecord!C:C,TurnCountRecord!B:B,A22)/8/8</f>
        <v>11.21875</v>
      </c>
      <c r="C22" s="2"/>
      <c r="D22" s="2"/>
      <c r="E22" s="2"/>
    </row>
    <row r="23" spans="1:5" ht="12.75" customHeight="1">
      <c r="A23" s="2">
        <v>22</v>
      </c>
      <c r="B23" s="2">
        <f>SUMIFS(TurnCountRecord!C:C,TurnCountRecord!B:B,A23)/8/8</f>
        <v>10.515625</v>
      </c>
      <c r="C23" s="2"/>
      <c r="D23" s="2"/>
      <c r="E23" s="2"/>
    </row>
    <row r="24" spans="1:5" ht="12.75" customHeight="1">
      <c r="A24" s="2">
        <v>23</v>
      </c>
      <c r="B24" s="2">
        <f>SUMIFS(TurnCountRecord!C:C,TurnCountRecord!B:B,A24)/8/8</f>
        <v>3.78125</v>
      </c>
      <c r="C24" s="2"/>
      <c r="D24" s="2"/>
      <c r="E24" s="2"/>
    </row>
    <row r="25" spans="1:5" ht="12.75" customHeight="1">
      <c r="A25" s="2">
        <v>24</v>
      </c>
      <c r="B25" s="2">
        <f>SUMIFS(TurnCountRecord!C:C,TurnCountRecord!B:B,A25)/8/8</f>
        <v>7.15625</v>
      </c>
      <c r="C25" s="2"/>
      <c r="D25" s="2"/>
      <c r="E25" s="2"/>
    </row>
    <row r="26" spans="1:5" ht="12.75" customHeight="1">
      <c r="A26" s="2">
        <v>25</v>
      </c>
      <c r="B26" s="2">
        <f>SUMIFS(TurnCountRecord!C:C,TurnCountRecord!B:B,A26)/8/8</f>
        <v>4.375</v>
      </c>
      <c r="C26" s="2"/>
      <c r="D26" s="2"/>
      <c r="E26" s="2"/>
    </row>
    <row r="27" spans="1:5" ht="12.75" customHeight="1">
      <c r="A27" s="2">
        <v>26</v>
      </c>
      <c r="B27" s="2">
        <f>SUMIFS(TurnCountRecord!C:C,TurnCountRecord!B:B,A27)/8/8</f>
        <v>4.625</v>
      </c>
      <c r="C27" s="2"/>
      <c r="D27" s="2"/>
      <c r="E27" s="2"/>
    </row>
    <row r="28" spans="1:5" ht="12.75" customHeight="1">
      <c r="A28" s="2">
        <v>27</v>
      </c>
      <c r="B28" s="2">
        <f>SUMIFS(TurnCountRecord!C:C,TurnCountRecord!B:B,A28)/8/8</f>
        <v>3.625</v>
      </c>
      <c r="C28" s="2"/>
      <c r="D28" s="2"/>
      <c r="E28" s="2"/>
    </row>
    <row r="29" spans="1:5" ht="12.75" customHeight="1">
      <c r="A29" s="2">
        <v>28</v>
      </c>
      <c r="B29" s="2">
        <f>SUMIFS(TurnCountRecord!C:C,TurnCountRecord!B:B,A29)/8/8</f>
        <v>3.75</v>
      </c>
      <c r="C29" s="2"/>
      <c r="D29" s="2"/>
      <c r="E29" s="2"/>
    </row>
    <row r="30" spans="1:5" ht="12.75" customHeight="1">
      <c r="A30" s="2">
        <v>29</v>
      </c>
      <c r="B30" s="2">
        <f>SUMIFS(TurnCountRecord!C:C,TurnCountRecord!B:B,A30)/8/8</f>
        <v>3.6875</v>
      </c>
      <c r="C30" s="2"/>
      <c r="D30" s="2"/>
      <c r="E30" s="2"/>
    </row>
    <row r="31" spans="1:5" ht="12.75" customHeight="1">
      <c r="A31" s="2">
        <v>30</v>
      </c>
      <c r="B31" s="2">
        <f>SUMIFS(TurnCountRecord!C:C,TurnCountRecord!B:B,A31)/8/8</f>
        <v>3.3125</v>
      </c>
      <c r="C31" s="2"/>
      <c r="D31" s="2"/>
      <c r="E31" s="2"/>
    </row>
    <row r="32" spans="1:5" ht="12.75" customHeight="1">
      <c r="A32" s="2">
        <v>31</v>
      </c>
      <c r="B32" s="2">
        <f>SUMIFS(TurnCountRecord!C:C,TurnCountRecord!B:B,A32)/8/8</f>
        <v>4.0625</v>
      </c>
      <c r="C32" s="2"/>
      <c r="D32" s="2"/>
      <c r="E32" s="2"/>
    </row>
    <row r="33" spans="1:5" ht="12.75" customHeight="1">
      <c r="A33" s="2">
        <v>32</v>
      </c>
      <c r="B33" s="2">
        <f>SUMIFS(TurnCountRecord!C:C,TurnCountRecord!B:B,A33)/8/8</f>
        <v>8.578125</v>
      </c>
      <c r="C33" s="2"/>
      <c r="D33" s="2"/>
      <c r="E33" s="2"/>
    </row>
    <row r="34" spans="1:5" ht="12.75" customHeight="1">
      <c r="A34" s="3">
        <v>33</v>
      </c>
      <c r="B34" s="3">
        <f>SUMIFS(TurnCountRecord!C:C,TurnCountRecord!B:B,A34)/8/8</f>
        <v>10.703125</v>
      </c>
      <c r="C34" s="3"/>
      <c r="D34" s="3"/>
      <c r="E34" s="3"/>
    </row>
    <row r="35" spans="1:5" ht="12.75" customHeight="1">
      <c r="A35" s="3">
        <v>34</v>
      </c>
      <c r="B35" s="3">
        <f>SUMIFS(TurnCountRecord!C:C,TurnCountRecord!B:B,A35)/8/8</f>
        <v>10.5625</v>
      </c>
      <c r="C35" s="3"/>
      <c r="D35" s="3"/>
      <c r="E35" s="3"/>
    </row>
    <row r="36" spans="1:5" ht="12.75" customHeight="1">
      <c r="A36" s="3">
        <v>35</v>
      </c>
      <c r="B36" s="3">
        <f>SUMIFS(TurnCountRecord!C:C,TurnCountRecord!B:B,A36)/8/8</f>
        <v>6.6875</v>
      </c>
      <c r="C36" s="3"/>
      <c r="D36" s="3"/>
      <c r="E36" s="3"/>
    </row>
    <row r="37" spans="1:5" ht="12.75" customHeight="1">
      <c r="A37" s="3">
        <v>36</v>
      </c>
      <c r="B37" s="3">
        <f>SUMIFS(TurnCountRecord!C:C,TurnCountRecord!B:B,A37)/8/8</f>
        <v>5.015625</v>
      </c>
      <c r="C37" s="3"/>
      <c r="D37" s="3"/>
      <c r="E37" s="3"/>
    </row>
    <row r="38" spans="1:5" ht="12.75" customHeight="1">
      <c r="A38" s="3">
        <v>37</v>
      </c>
      <c r="B38" s="3">
        <f>SUMIFS(TurnCountRecord!C:C,TurnCountRecord!B:B,A38)/8/8</f>
        <v>5.609375</v>
      </c>
      <c r="C38" s="3"/>
      <c r="D38" s="3"/>
      <c r="E38" s="3"/>
    </row>
    <row r="39" spans="1:5" ht="12.75" customHeight="1">
      <c r="A39" s="3">
        <v>38</v>
      </c>
      <c r="B39" s="3">
        <f>SUMIFS(TurnCountRecord!C:C,TurnCountRecord!B:B,A39)/8/8</f>
        <v>3.25</v>
      </c>
      <c r="C39" s="3"/>
      <c r="D39" s="3"/>
      <c r="E39" s="3"/>
    </row>
    <row r="40" spans="1:5" ht="12.75" customHeight="1">
      <c r="A40" s="3">
        <v>39</v>
      </c>
      <c r="B40" s="3">
        <f>SUMIFS(TurnCountRecord!C:C,TurnCountRecord!B:B,A40)/8/8</f>
        <v>3.9375</v>
      </c>
      <c r="C40" s="3"/>
      <c r="D40" s="3"/>
      <c r="E40" s="3"/>
    </row>
    <row r="41" spans="1:5" ht="12.75" customHeight="1">
      <c r="A41" s="3">
        <v>40</v>
      </c>
      <c r="B41" s="3">
        <f>SUMIFS(TurnCountRecord!C:C,TurnCountRecord!B:B,A41)/8/8</f>
        <v>6.890625</v>
      </c>
      <c r="C41" s="3"/>
      <c r="D41" s="3"/>
      <c r="E41" s="3"/>
    </row>
    <row r="42" spans="1:5" ht="12.75" customHeight="1">
      <c r="A42" s="3">
        <v>41</v>
      </c>
      <c r="B42" s="3">
        <f>SUMIFS(TurnCountRecord!C:C,TurnCountRecord!B:B,A42)/8/8</f>
        <v>4.125</v>
      </c>
      <c r="C42" s="3"/>
      <c r="D42" s="3"/>
      <c r="E42" s="3"/>
    </row>
    <row r="43" spans="1:5" ht="12.75" customHeight="1">
      <c r="A43" s="3">
        <v>42</v>
      </c>
      <c r="B43" s="3">
        <f>SUMIFS(TurnCountRecord!C:C,TurnCountRecord!B:B,A43)/8/8</f>
        <v>4.609375</v>
      </c>
      <c r="C43" s="3"/>
      <c r="D43" s="3"/>
      <c r="E43" s="3"/>
    </row>
    <row r="44" spans="1:5" ht="12.75" customHeight="1">
      <c r="A44" s="3">
        <v>43</v>
      </c>
      <c r="B44" s="3">
        <f>SUMIFS(TurnCountRecord!C:C,TurnCountRecord!B:B,A44)/8/8</f>
        <v>4.515625</v>
      </c>
      <c r="C44" s="3"/>
      <c r="D44" s="3"/>
      <c r="E44" s="3"/>
    </row>
    <row r="45" spans="1:5" ht="12.75" customHeight="1">
      <c r="A45" s="3">
        <v>44</v>
      </c>
      <c r="B45" s="3">
        <f>SUMIFS(TurnCountRecord!C:C,TurnCountRecord!B:B,A45)/8/8</f>
        <v>3.046875</v>
      </c>
      <c r="C45" s="3"/>
      <c r="D45" s="3"/>
      <c r="E45" s="3"/>
    </row>
    <row r="46" spans="1:5" ht="12.75" customHeight="1">
      <c r="A46" s="3">
        <v>45</v>
      </c>
      <c r="B46" s="3">
        <f>SUMIFS(TurnCountRecord!C:C,TurnCountRecord!B:B,A46)/8/8</f>
        <v>10.75</v>
      </c>
      <c r="C46" s="3"/>
      <c r="D46" s="3"/>
      <c r="E46" s="3"/>
    </row>
    <row r="47" spans="1:5" ht="12.75" customHeight="1">
      <c r="A47" s="3">
        <v>46</v>
      </c>
      <c r="B47" s="3">
        <f>SUMIFS(TurnCountRecord!C:C,TurnCountRecord!B:B,A47)/8/8</f>
        <v>10.5625</v>
      </c>
      <c r="C47" s="3"/>
      <c r="D47" s="3"/>
      <c r="E47" s="3"/>
    </row>
    <row r="48" spans="1:5" ht="12.75" customHeight="1">
      <c r="A48" s="3">
        <v>47</v>
      </c>
      <c r="B48" s="3">
        <f>SUMIFS(TurnCountRecord!C:C,TurnCountRecord!B:B,A48)/8/8</f>
        <v>3.84375</v>
      </c>
      <c r="C48" s="3"/>
      <c r="D48" s="3"/>
      <c r="E48" s="3"/>
    </row>
    <row r="49" spans="1:5" ht="12.75" customHeight="1">
      <c r="A49" s="3">
        <v>48</v>
      </c>
      <c r="B49" s="3">
        <f>SUMIFS(TurnCountRecord!C:C,TurnCountRecord!B:B,A49)/8/8</f>
        <v>4.5625</v>
      </c>
      <c r="C49" s="3"/>
      <c r="D49" s="3"/>
      <c r="E49" s="3"/>
    </row>
    <row r="50" spans="1:5" ht="12.75" customHeight="1">
      <c r="A50" s="3">
        <v>49</v>
      </c>
      <c r="B50" s="3">
        <f>SUMIFS(TurnCountRecord!C:C,TurnCountRecord!B:B,A50)/8/8</f>
        <v>4.4375</v>
      </c>
      <c r="C50" s="3"/>
      <c r="D50" s="3"/>
      <c r="E50" s="3"/>
    </row>
    <row r="51" spans="1:5" ht="12.75" customHeight="1">
      <c r="A51" s="3">
        <v>50</v>
      </c>
      <c r="B51" s="3">
        <f>SUMIFS(TurnCountRecord!C:C,TurnCountRecord!B:B,A51)/8/8</f>
        <v>5.6875</v>
      </c>
      <c r="C51" s="3"/>
      <c r="D51" s="3"/>
      <c r="E51" s="3"/>
    </row>
    <row r="52" spans="1:5" ht="12.75" customHeight="1">
      <c r="A52" s="3">
        <v>51</v>
      </c>
      <c r="B52" s="3">
        <f>SUMIFS(TurnCountRecord!C:C,TurnCountRecord!B:B,A52)/8/8</f>
        <v>4.0625</v>
      </c>
      <c r="C52" s="3"/>
      <c r="D52" s="3"/>
      <c r="E52" s="3"/>
    </row>
    <row r="53" spans="1:5" ht="12.75" customHeight="1">
      <c r="A53" s="3">
        <v>52</v>
      </c>
      <c r="B53" s="3">
        <f>SUMIFS(TurnCountRecord!C:C,TurnCountRecord!B:B,A53)/8/8</f>
        <v>4.1875</v>
      </c>
      <c r="C53" s="3"/>
      <c r="D53" s="3"/>
      <c r="E53" s="3"/>
    </row>
    <row r="54" spans="1:5" ht="12.75" customHeight="1">
      <c r="A54" s="3">
        <v>53</v>
      </c>
      <c r="B54" s="3">
        <f>SUMIFS(TurnCountRecord!C:C,TurnCountRecord!B:B,A54)/8/8</f>
        <v>3.15625</v>
      </c>
      <c r="C54" s="3"/>
      <c r="D54" s="3"/>
      <c r="E54" s="3"/>
    </row>
    <row r="55" spans="1:5" ht="12.75" customHeight="1">
      <c r="A55" s="3">
        <v>54</v>
      </c>
      <c r="B55" s="3">
        <f>SUMIFS(TurnCountRecord!C:C,TurnCountRecord!B:B,A55)/8/8</f>
        <v>15.3125</v>
      </c>
      <c r="C55" s="3"/>
      <c r="D55" s="3"/>
      <c r="E55" s="3"/>
    </row>
    <row r="56" spans="1:5" ht="12.75" customHeight="1">
      <c r="A56" s="3">
        <v>55</v>
      </c>
      <c r="B56" s="3">
        <f>SUMIFS(TurnCountRecord!C:C,TurnCountRecord!B:B,A56)/8/8</f>
        <v>4</v>
      </c>
      <c r="C56" s="3"/>
      <c r="D56" s="3"/>
      <c r="E56" s="3"/>
    </row>
    <row r="57" spans="1:5" ht="12.75" customHeight="1">
      <c r="A57" s="3">
        <v>56</v>
      </c>
      <c r="B57" s="3">
        <f>SUMIFS(TurnCountRecord!C:C,TurnCountRecord!B:B,A57)/8/8</f>
        <v>4.25</v>
      </c>
      <c r="C57" s="3"/>
      <c r="D57" s="3"/>
      <c r="E57" s="3"/>
    </row>
    <row r="58" spans="1:5" ht="12.75" customHeight="1">
      <c r="A58" s="3">
        <v>57</v>
      </c>
      <c r="B58" s="3">
        <f>SUMIFS(TurnCountRecord!C:C,TurnCountRecord!B:B,A58)/8/8</f>
        <v>10.5</v>
      </c>
      <c r="C58" s="3"/>
      <c r="D58" s="3"/>
      <c r="E58" s="3"/>
    </row>
    <row r="59" spans="1:5" ht="12.75" customHeight="1">
      <c r="A59" s="3">
        <v>58</v>
      </c>
      <c r="B59" s="3">
        <f>SUMIFS(TurnCountRecord!C:C,TurnCountRecord!B:B,A59)/8/8</f>
        <v>4</v>
      </c>
      <c r="C59" s="3"/>
      <c r="D59" s="3"/>
      <c r="E59" s="3"/>
    </row>
    <row r="60" spans="1:5" ht="12.75" customHeight="1">
      <c r="A60" s="3">
        <v>59</v>
      </c>
      <c r="B60" s="3">
        <f>SUMIFS(TurnCountRecord!C:C,TurnCountRecord!B:B,A60)/8/8</f>
        <v>7.125</v>
      </c>
      <c r="C60" s="3"/>
      <c r="D60" s="3"/>
      <c r="E60" s="3"/>
    </row>
    <row r="61" spans="1:5" ht="12.75" customHeight="1">
      <c r="A61" s="3">
        <v>60</v>
      </c>
      <c r="B61" s="3">
        <f>SUMIFS(TurnCountRecord!C:C,TurnCountRecord!B:B,A61)/8/8</f>
        <v>4.1875</v>
      </c>
      <c r="C61" s="3"/>
      <c r="D61" s="3"/>
      <c r="E61" s="3"/>
    </row>
    <row r="62" spans="1:5" ht="12.75" customHeight="1">
      <c r="A62" s="3">
        <v>61</v>
      </c>
      <c r="B62" s="3">
        <f>SUMIFS(TurnCountRecord!C:C,TurnCountRecord!B:B,A62)/8/8</f>
        <v>3.9375</v>
      </c>
      <c r="C62" s="3"/>
      <c r="D62" s="3"/>
      <c r="E62" s="3"/>
    </row>
    <row r="63" spans="1:5" ht="12.75" customHeight="1">
      <c r="A63" s="3">
        <v>62</v>
      </c>
      <c r="B63" s="3">
        <f>SUMIFS(TurnCountRecord!C:C,TurnCountRecord!B:B,A63)/8/8</f>
        <v>4.3125</v>
      </c>
      <c r="C63" s="3"/>
      <c r="D63" s="3"/>
      <c r="E63" s="3"/>
    </row>
    <row r="64" spans="1:5" ht="12.75" customHeight="1">
      <c r="A64" s="3">
        <v>63</v>
      </c>
      <c r="B64" s="3">
        <f>SUMIFS(TurnCountRecord!C:C,TurnCountRecord!B:B,A64)/8/8</f>
        <v>4.4375</v>
      </c>
      <c r="C64" s="3"/>
      <c r="D64" s="3"/>
      <c r="E64" s="3"/>
    </row>
    <row r="65" spans="1:5" ht="12.75" customHeight="1">
      <c r="A65" s="3">
        <v>64</v>
      </c>
      <c r="B65" s="3">
        <f>SUMIFS(TurnCountRecord!C:C,TurnCountRecord!B:B,A65)/8/8</f>
        <v>3.8125</v>
      </c>
      <c r="C65" s="3"/>
      <c r="D65" s="3"/>
      <c r="E65" s="3"/>
    </row>
    <row r="66" spans="1:5" ht="12.75" customHeight="1">
      <c r="A66" s="5">
        <v>65</v>
      </c>
      <c r="B66" s="5">
        <f>SUMIFS(TurnCountRecord!C:C,TurnCountRecord!B:B,A66)/8/8</f>
        <v>3.5625</v>
      </c>
      <c r="C66" s="5"/>
      <c r="D66" s="5"/>
      <c r="E66" s="5"/>
    </row>
    <row r="67" spans="1:5" ht="12.75" customHeight="1">
      <c r="A67" s="5">
        <v>66</v>
      </c>
      <c r="B67" s="5">
        <f>SUMIFS(TurnCountRecord!C:C,TurnCountRecord!B:B,A67)/8/8</f>
        <v>3.875</v>
      </c>
      <c r="C67" s="5"/>
      <c r="D67" s="5"/>
      <c r="E67" s="5"/>
    </row>
    <row r="68" spans="1:5" ht="12.75" customHeight="1">
      <c r="A68" s="5">
        <v>67</v>
      </c>
      <c r="B68" s="5">
        <f>SUMIFS(TurnCountRecord!C:C,TurnCountRecord!B:B,A68)/8/8</f>
        <v>3.5</v>
      </c>
      <c r="C68" s="5"/>
      <c r="D68" s="5"/>
      <c r="E68" s="5"/>
    </row>
    <row r="69" spans="1:5" ht="12.75" customHeight="1">
      <c r="A69" s="5">
        <v>68</v>
      </c>
      <c r="B69" s="5">
        <f>SUMIFS(TurnCountRecord!C:C,TurnCountRecord!B:B,A69)/8/8</f>
        <v>3.75</v>
      </c>
      <c r="C69" s="5"/>
      <c r="D69" s="5"/>
      <c r="E69" s="5"/>
    </row>
    <row r="70" spans="1:5" ht="12.75" customHeight="1">
      <c r="A70" s="5">
        <v>69</v>
      </c>
      <c r="B70" s="5">
        <f>SUMIFS(TurnCountRecord!C:C,TurnCountRecord!B:B,A70)/8/8</f>
        <v>11.3125</v>
      </c>
      <c r="C70" s="5"/>
      <c r="D70" s="5"/>
      <c r="E70" s="5"/>
    </row>
    <row r="71" spans="1:5" ht="12.75" customHeight="1">
      <c r="A71" s="5">
        <v>70</v>
      </c>
      <c r="B71" s="5">
        <f>SUMIFS(TurnCountRecord!C:C,TurnCountRecord!B:B,A71)/8/8</f>
        <v>10.203125</v>
      </c>
      <c r="C71" s="5"/>
      <c r="D71" s="5"/>
      <c r="E71" s="5"/>
    </row>
    <row r="72" spans="1:5" ht="12.75" customHeight="1">
      <c r="A72" s="5">
        <v>71</v>
      </c>
      <c r="B72" s="5">
        <f>SUMIFS(TurnCountRecord!C:C,TurnCountRecord!B:B,A72)/8/8</f>
        <v>4.25</v>
      </c>
      <c r="C72" s="5"/>
      <c r="D72" s="5"/>
      <c r="E72" s="5"/>
    </row>
    <row r="73" spans="1:5" ht="12.75" customHeight="1">
      <c r="A73" s="5">
        <v>72</v>
      </c>
      <c r="B73" s="5">
        <f>SUMIFS(TurnCountRecord!C:C,TurnCountRecord!B:B,A73)/8/8</f>
        <v>3.9375</v>
      </c>
      <c r="C73" s="5"/>
      <c r="D73" s="5"/>
      <c r="E73" s="5"/>
    </row>
    <row r="74" spans="1:5" ht="12.75" customHeight="1">
      <c r="A74" s="5">
        <v>73</v>
      </c>
      <c r="B74" s="5">
        <f>SUMIFS(TurnCountRecord!C:C,TurnCountRecord!B:B,A74)/8/8</f>
        <v>5.4375</v>
      </c>
      <c r="C74" s="5"/>
      <c r="D74" s="5"/>
      <c r="E74" s="5"/>
    </row>
    <row r="75" spans="1:5" ht="12.75" customHeight="1">
      <c r="A75" s="5">
        <v>74</v>
      </c>
      <c r="B75" s="5">
        <f>SUMIFS(TurnCountRecord!C:C,TurnCountRecord!B:B,A75)/8/8</f>
        <v>3.75</v>
      </c>
      <c r="C75" s="5"/>
      <c r="D75" s="5"/>
      <c r="E75" s="5"/>
    </row>
    <row r="76" spans="1:5" ht="12.75" customHeight="1">
      <c r="A76" s="5">
        <v>75</v>
      </c>
      <c r="B76" s="5">
        <f>SUMIFS(TurnCountRecord!C:C,TurnCountRecord!B:B,A76)/8/8</f>
        <v>5.375</v>
      </c>
      <c r="C76" s="5"/>
      <c r="D76" s="5"/>
      <c r="E76" s="5"/>
    </row>
    <row r="77" spans="1:5" ht="12.75" customHeight="1">
      <c r="A77" s="5">
        <v>76</v>
      </c>
      <c r="B77" s="5">
        <f>SUMIFS(TurnCountRecord!C:C,TurnCountRecord!B:B,A77)/8/8</f>
        <v>3.625</v>
      </c>
      <c r="C77" s="5"/>
      <c r="D77" s="5"/>
      <c r="E77" s="5"/>
    </row>
    <row r="78" spans="1:5" ht="12.75" customHeight="1">
      <c r="A78" s="5">
        <v>77</v>
      </c>
      <c r="B78" s="5">
        <f>SUMIFS(TurnCountRecord!C:C,TurnCountRecord!B:B,A78)/8/8</f>
        <v>4</v>
      </c>
      <c r="C78" s="5"/>
      <c r="D78" s="5"/>
      <c r="E78" s="5"/>
    </row>
    <row r="79" spans="1:5" ht="12.75" customHeight="1">
      <c r="A79" s="5">
        <v>78</v>
      </c>
      <c r="B79" s="5">
        <f>SUMIFS(TurnCountRecord!C:C,TurnCountRecord!B:B,A79)/8/8</f>
        <v>4.1875</v>
      </c>
      <c r="C79" s="5"/>
      <c r="D79" s="5"/>
      <c r="E79" s="5"/>
    </row>
    <row r="80" spans="1:5" ht="12.75" customHeight="1">
      <c r="A80" s="5">
        <v>79</v>
      </c>
      <c r="B80" s="5">
        <f>SUMIFS(TurnCountRecord!C:C,TurnCountRecord!B:B,A80)/8/8</f>
        <v>4.1875</v>
      </c>
      <c r="C80" s="5"/>
      <c r="D80" s="5"/>
      <c r="E80" s="5"/>
    </row>
    <row r="81" spans="1:5" ht="12.75" customHeight="1">
      <c r="A81" s="5">
        <v>80</v>
      </c>
      <c r="B81" s="5">
        <f>SUMIFS(TurnCountRecord!C:C,TurnCountRecord!B:B,A81)/8/8</f>
        <v>11.375</v>
      </c>
      <c r="C81" s="5"/>
      <c r="D81" s="5"/>
      <c r="E81" s="5"/>
    </row>
    <row r="82" spans="1:5" ht="12.75" customHeight="1">
      <c r="A82" s="5">
        <v>81</v>
      </c>
      <c r="B82" s="5">
        <f>SUMIFS(TurnCountRecord!C:C,TurnCountRecord!B:B,A82)/8/8</f>
        <v>10.21875</v>
      </c>
      <c r="C82" s="5"/>
      <c r="D82" s="5"/>
      <c r="E82" s="5"/>
    </row>
    <row r="83" spans="1:5" ht="12.75" customHeight="1">
      <c r="A83" s="5">
        <v>82</v>
      </c>
      <c r="B83" s="5">
        <f>SUMIFS(TurnCountRecord!C:C,TurnCountRecord!B:B,A83)/8/8</f>
        <v>5.90625</v>
      </c>
      <c r="C83" s="5"/>
      <c r="D83" s="5"/>
      <c r="E83" s="5"/>
    </row>
    <row r="84" spans="1:5" ht="12.75" customHeight="1">
      <c r="A84" s="5">
        <v>83</v>
      </c>
      <c r="B84" s="5">
        <f>SUMIFS(TurnCountRecord!C:C,TurnCountRecord!B:B,A84)/8/8</f>
        <v>7.3125</v>
      </c>
      <c r="C84" s="5"/>
      <c r="D84" s="5"/>
      <c r="E84" s="5"/>
    </row>
    <row r="85" spans="1:5" ht="12.75" customHeight="1">
      <c r="A85" s="5">
        <v>84</v>
      </c>
      <c r="B85" s="5">
        <f>SUMIFS(TurnCountRecord!C:C,TurnCountRecord!B:B,A85)/8/8</f>
        <v>9.3125</v>
      </c>
      <c r="C85" s="5"/>
      <c r="D85" s="5"/>
      <c r="E85" s="5"/>
    </row>
    <row r="86" spans="1:5" ht="12.75" customHeight="1">
      <c r="A86" s="5">
        <v>85</v>
      </c>
      <c r="B86" s="5">
        <f>SUMIFS(TurnCountRecord!C:C,TurnCountRecord!B:B,A86)/8/8</f>
        <v>9.9375</v>
      </c>
      <c r="C86" s="5"/>
      <c r="D86" s="5"/>
      <c r="E86" s="5"/>
    </row>
    <row r="87" spans="1:5" ht="12.75" customHeight="1">
      <c r="A87" s="5">
        <v>86</v>
      </c>
      <c r="B87" s="5">
        <f>SUMIFS(TurnCountRecord!C:C,TurnCountRecord!B:B,A87)/8/8</f>
        <v>22.6875</v>
      </c>
      <c r="C87" s="5"/>
      <c r="D87" s="5"/>
      <c r="E87" s="5"/>
    </row>
    <row r="88" spans="1:5" ht="12.75" customHeight="1">
      <c r="A88" s="5">
        <v>87</v>
      </c>
      <c r="B88" s="5">
        <f>SUMIFS(TurnCountRecord!C:C,TurnCountRecord!B:B,A88)/8/8</f>
        <v>22.6875</v>
      </c>
      <c r="C88" s="5"/>
      <c r="D88" s="5"/>
      <c r="E88" s="5"/>
    </row>
    <row r="89" spans="1:5" ht="12.75" customHeight="1">
      <c r="A89" s="5">
        <v>88</v>
      </c>
      <c r="B89" s="5">
        <f>SUMIFS(TurnCountRecord!C:C,TurnCountRecord!B:B,A89)/8/8</f>
        <v>15.921875</v>
      </c>
      <c r="C89" s="5"/>
      <c r="D89" s="5"/>
      <c r="E89" s="5"/>
    </row>
    <row r="90" spans="1:5" ht="12.75" customHeight="1">
      <c r="A90" s="5">
        <v>89</v>
      </c>
      <c r="B90" s="5">
        <f>SUMIFS(TurnCountRecord!C:C,TurnCountRecord!B:B,A90)/8/8</f>
        <v>4.765625</v>
      </c>
      <c r="C90" s="5"/>
      <c r="D90" s="5"/>
      <c r="E90" s="5"/>
    </row>
    <row r="91" spans="1:5" ht="12.75" customHeight="1">
      <c r="A91" s="5">
        <v>90</v>
      </c>
      <c r="B91" s="5">
        <f>SUMIFS(TurnCountRecord!C:C,TurnCountRecord!B:B,A91)/8/8</f>
        <v>3.6875</v>
      </c>
      <c r="C91" s="5"/>
      <c r="D91" s="5"/>
      <c r="E91" s="5"/>
    </row>
    <row r="92" spans="1:5" ht="12.75" customHeight="1">
      <c r="A92" s="5">
        <v>91</v>
      </c>
      <c r="B92" s="5">
        <f>SUMIFS(TurnCountRecord!C:C,TurnCountRecord!B:B,A92)/8/8</f>
        <v>11.1875</v>
      </c>
      <c r="C92" s="5"/>
      <c r="D92" s="5"/>
      <c r="E92" s="5"/>
    </row>
    <row r="93" spans="1:5" ht="12.75" customHeight="1">
      <c r="A93" s="5">
        <v>92</v>
      </c>
      <c r="B93" s="5">
        <f>SUMIFS(TurnCountRecord!C:C,TurnCountRecord!B:B,A93)/8/8</f>
        <v>10.5625</v>
      </c>
      <c r="C93" s="5"/>
      <c r="D93" s="5"/>
      <c r="E93" s="5"/>
    </row>
    <row r="94" spans="1:5" ht="12.75" customHeight="1">
      <c r="A94" s="5">
        <v>93</v>
      </c>
      <c r="B94" s="5">
        <f>SUMIFS(TurnCountRecord!C:C,TurnCountRecord!B:B,A94)/8/8</f>
        <v>15.171875</v>
      </c>
      <c r="C94" s="5"/>
      <c r="D94" s="5"/>
      <c r="E94" s="5"/>
    </row>
    <row r="95" spans="1:5" ht="12.75" customHeight="1">
      <c r="A95" s="5">
        <v>94</v>
      </c>
      <c r="B95" s="5">
        <f>SUMIFS(TurnCountRecord!C:C,TurnCountRecord!B:B,A95)/8/8</f>
        <v>10</v>
      </c>
      <c r="C95" s="5"/>
      <c r="D95" s="5"/>
      <c r="E95" s="5"/>
    </row>
    <row r="96" spans="1:5" ht="12.75" customHeight="1">
      <c r="A96" s="5">
        <v>95</v>
      </c>
      <c r="B96" s="5">
        <f>SUMIFS(TurnCountRecord!C:C,TurnCountRecord!B:B,A96)/8/8</f>
        <v>8.3125</v>
      </c>
      <c r="C96" s="5"/>
      <c r="D96" s="5"/>
      <c r="E96" s="5"/>
    </row>
    <row r="97" spans="1:5" ht="12.75" customHeight="1">
      <c r="A97" s="5">
        <v>96</v>
      </c>
      <c r="B97" s="5">
        <f>SUMIFS(TurnCountRecord!C:C,TurnCountRecord!B:B,A97)/8/8</f>
        <v>7.5625</v>
      </c>
      <c r="C97" s="5"/>
      <c r="D97" s="5"/>
      <c r="E97" s="5"/>
    </row>
    <row r="98" spans="1:5" ht="12.75" customHeight="1">
      <c r="A98" s="6">
        <v>97</v>
      </c>
      <c r="B98" s="6">
        <f>SUMIFS(TurnCountRecord!C:C,TurnCountRecord!B:B,A98)/8/8</f>
        <v>21</v>
      </c>
      <c r="C98" s="6"/>
      <c r="D98" s="6"/>
      <c r="E98" s="6"/>
    </row>
    <row r="99" spans="1:5" ht="12.75" customHeight="1">
      <c r="A99" s="6">
        <v>98</v>
      </c>
      <c r="B99" s="6">
        <f>SUMIFS(TurnCountRecord!C:C,TurnCountRecord!B:B,A99)/8/8</f>
        <v>21.21875</v>
      </c>
      <c r="C99" s="6"/>
      <c r="D99" s="6"/>
      <c r="E99" s="6"/>
    </row>
    <row r="100" spans="1:5" ht="12.75" customHeight="1">
      <c r="A100" s="6">
        <v>99</v>
      </c>
      <c r="B100" s="6">
        <f>SUMIFS(TurnCountRecord!C:C,TurnCountRecord!B:B,A100)/8/8</f>
        <v>21.1875</v>
      </c>
      <c r="C100" s="6"/>
      <c r="D100" s="6"/>
      <c r="E100" s="6"/>
    </row>
    <row r="101" spans="1:5" ht="12.75" customHeight="1">
      <c r="A101" s="6">
        <v>100</v>
      </c>
      <c r="B101" s="6">
        <f>SUMIFS(TurnCountRecord!C:C,TurnCountRecord!B:B,A101)/8/8</f>
        <v>12.8125</v>
      </c>
      <c r="C101" s="6"/>
      <c r="D101" s="6"/>
      <c r="E101" s="6"/>
    </row>
    <row r="102" spans="1:5" ht="12.75" customHeight="1">
      <c r="A102" s="6">
        <v>101</v>
      </c>
      <c r="B102" s="6">
        <f>SUMIFS(TurnCountRecord!C:C,TurnCountRecord!B:B,A102)/8/8</f>
        <v>10.59375</v>
      </c>
      <c r="C102" s="6"/>
      <c r="D102" s="6"/>
      <c r="E102" s="6"/>
    </row>
    <row r="103" spans="1:5" ht="12.75" customHeight="1">
      <c r="A103" s="6">
        <v>102</v>
      </c>
      <c r="B103" s="6">
        <f>SUMIFS(TurnCountRecord!C:C,TurnCountRecord!B:B,A103)/8/8</f>
        <v>10.0625</v>
      </c>
      <c r="C103" s="6"/>
      <c r="D103" s="6"/>
      <c r="E103" s="6"/>
    </row>
    <row r="104" spans="1:5" ht="12.75" customHeight="1">
      <c r="A104" s="6">
        <v>103</v>
      </c>
      <c r="B104" s="6">
        <f>SUMIFS(TurnCountRecord!C:C,TurnCountRecord!B:B,A104)/8/8</f>
        <v>13.625</v>
      </c>
      <c r="C104" s="6"/>
      <c r="D104" s="6"/>
      <c r="E104" s="6"/>
    </row>
    <row r="105" spans="1:5" ht="12.75" customHeight="1">
      <c r="A105" s="6">
        <v>104</v>
      </c>
      <c r="B105" s="6">
        <f>SUMIFS(TurnCountRecord!C:C,TurnCountRecord!B:B,A105)/8/8</f>
        <v>14.875</v>
      </c>
      <c r="C105" s="6"/>
      <c r="D105" s="6"/>
      <c r="E105" s="6"/>
    </row>
    <row r="106" spans="1:5" ht="12.75" customHeight="1">
      <c r="A106" s="6">
        <v>105</v>
      </c>
      <c r="B106" s="6">
        <f>SUMIFS(TurnCountRecord!C:C,TurnCountRecord!B:B,A106)/8/8</f>
        <v>10.6875</v>
      </c>
      <c r="C106" s="6"/>
      <c r="D106" s="6"/>
      <c r="E106" s="6"/>
    </row>
    <row r="107" spans="1:5" ht="12.75" customHeight="1">
      <c r="A107" s="6">
        <v>106</v>
      </c>
      <c r="B107" s="6">
        <f>SUMIFS(TurnCountRecord!C:C,TurnCountRecord!B:B,A107)/8/8</f>
        <v>9.375</v>
      </c>
      <c r="C107" s="6"/>
      <c r="D107" s="6"/>
      <c r="E107" s="6"/>
    </row>
    <row r="108" spans="1:5" ht="12.75" customHeight="1">
      <c r="A108" s="6">
        <v>107</v>
      </c>
      <c r="B108" s="6">
        <f>SUMIFS(TurnCountRecord!C:C,TurnCountRecord!B:B,A108)/8/8</f>
        <v>18.0625</v>
      </c>
      <c r="C108" s="6"/>
      <c r="D108" s="6"/>
      <c r="E108" s="6"/>
    </row>
    <row r="109" spans="1:5" ht="12.75" customHeight="1">
      <c r="A109" s="6">
        <v>108</v>
      </c>
      <c r="B109" s="6">
        <f>SUMIFS(TurnCountRecord!C:C,TurnCountRecord!B:B,A109)/8/8</f>
        <v>17.75</v>
      </c>
      <c r="C109" s="6"/>
      <c r="D109" s="6"/>
      <c r="E109" s="6"/>
    </row>
    <row r="110" spans="1:5" ht="12.75" customHeight="1">
      <c r="A110" s="6">
        <v>109</v>
      </c>
      <c r="B110" s="6">
        <f>SUMIFS(TurnCountRecord!C:C,TurnCountRecord!B:B,A110)/8/8</f>
        <v>18.0625</v>
      </c>
      <c r="C110" s="6"/>
      <c r="D110" s="6"/>
      <c r="E110" s="6"/>
    </row>
    <row r="111" spans="1:5" ht="12.75" customHeight="1">
      <c r="A111" s="6">
        <v>110</v>
      </c>
      <c r="B111" s="6">
        <f>SUMIFS(TurnCountRecord!C:C,TurnCountRecord!B:B,A111)/8/8</f>
        <v>18.75</v>
      </c>
      <c r="C111" s="6"/>
      <c r="D111" s="6"/>
      <c r="E111" s="6"/>
    </row>
    <row r="112" spans="1:5" ht="12.75" customHeight="1">
      <c r="A112" s="6">
        <v>111</v>
      </c>
      <c r="B112" s="6">
        <f>SUMIFS(TurnCountRecord!C:C,TurnCountRecord!B:B,A112)/8/8</f>
        <v>9.84375</v>
      </c>
      <c r="C112" s="6"/>
      <c r="D112" s="6"/>
      <c r="E112" s="6"/>
    </row>
    <row r="113" spans="1:5" ht="12.75" customHeight="1">
      <c r="A113" s="6">
        <v>112</v>
      </c>
      <c r="B113" s="6">
        <f>SUMIFS(TurnCountRecord!C:C,TurnCountRecord!B:B,A113)/8/8</f>
        <v>9.125</v>
      </c>
      <c r="C113" s="6"/>
      <c r="D113" s="6"/>
      <c r="E113" s="6"/>
    </row>
    <row r="114" spans="1:5" ht="12.75" customHeight="1">
      <c r="A114" s="6">
        <v>113</v>
      </c>
      <c r="B114" s="6">
        <f>SUMIFS(TurnCountRecord!C:C,TurnCountRecord!B:B,A114)/8/8</f>
        <v>11.546875</v>
      </c>
      <c r="C114" s="6"/>
      <c r="D114" s="6"/>
      <c r="E114" s="6"/>
    </row>
    <row r="115" spans="1:5" ht="12.75" customHeight="1">
      <c r="A115" s="6">
        <v>114</v>
      </c>
      <c r="B115" s="6">
        <f>SUMIFS(TurnCountRecord!C:C,TurnCountRecord!B:B,A115)/8/8</f>
        <v>12.5</v>
      </c>
      <c r="C115" s="6"/>
      <c r="D115" s="6"/>
      <c r="E115" s="6"/>
    </row>
    <row r="116" spans="1:5" ht="12.75" customHeight="1">
      <c r="A116" s="6">
        <v>115</v>
      </c>
      <c r="B116" s="6">
        <f>SUMIFS(TurnCountRecord!C:C,TurnCountRecord!B:B,A116)/8/8</f>
        <v>9.0625</v>
      </c>
      <c r="C116" s="6"/>
      <c r="D116" s="6"/>
      <c r="E116" s="6"/>
    </row>
    <row r="117" spans="1:5" ht="12.75" customHeight="1">
      <c r="A117" s="6">
        <v>116</v>
      </c>
      <c r="B117" s="6">
        <f>SUMIFS(TurnCountRecord!C:C,TurnCountRecord!B:B,A117)/8/8</f>
        <v>9.84375</v>
      </c>
      <c r="C117" s="6"/>
      <c r="D117" s="6"/>
      <c r="E117" s="6"/>
    </row>
    <row r="118" spans="1:5" ht="12.75" customHeight="1">
      <c r="A118" s="6">
        <v>117</v>
      </c>
      <c r="B118" s="6">
        <f>SUMIFS(TurnCountRecord!C:C,TurnCountRecord!B:B,A118)/8/8</f>
        <v>16.25</v>
      </c>
      <c r="C118" s="6"/>
      <c r="D118" s="6"/>
      <c r="E118" s="6"/>
    </row>
    <row r="119" spans="1:5" ht="12.75" customHeight="1">
      <c r="A119" s="6">
        <v>118</v>
      </c>
      <c r="B119" s="6">
        <f>SUMIFS(TurnCountRecord!C:C,TurnCountRecord!B:B,A119)/8/8</f>
        <v>8.625</v>
      </c>
      <c r="C119" s="6"/>
      <c r="D119" s="6"/>
      <c r="E119" s="6"/>
    </row>
    <row r="120" spans="1:5" ht="12.75" customHeight="1">
      <c r="A120" s="6">
        <v>119</v>
      </c>
      <c r="B120" s="6">
        <f>SUMIFS(TurnCountRecord!C:C,TurnCountRecord!B:B,A120)/8/8</f>
        <v>8.3125</v>
      </c>
      <c r="C120" s="6"/>
      <c r="D120" s="6"/>
      <c r="E120" s="6"/>
    </row>
    <row r="121" spans="1:5" ht="12.75" customHeight="1">
      <c r="A121" s="6">
        <v>120</v>
      </c>
      <c r="B121" s="6">
        <f>SUMIFS(TurnCountRecord!C:C,TurnCountRecord!B:B,A121)/8/8</f>
        <v>8.625</v>
      </c>
      <c r="C121" s="6"/>
      <c r="D121" s="6"/>
      <c r="E121" s="6"/>
    </row>
    <row r="122" spans="1:5" ht="12.75" customHeight="1">
      <c r="A122" s="6">
        <v>121</v>
      </c>
      <c r="B122" s="6">
        <f>SUMIFS(TurnCountRecord!C:C,TurnCountRecord!B:B,A122)/8/8</f>
        <v>9</v>
      </c>
      <c r="C122" s="6"/>
      <c r="D122" s="6"/>
      <c r="E122" s="6"/>
    </row>
    <row r="123" spans="1:5" ht="12.75" customHeight="1">
      <c r="A123" s="6">
        <v>122</v>
      </c>
      <c r="B123" s="6">
        <f>SUMIFS(TurnCountRecord!C:C,TurnCountRecord!B:B,A123)/8/8</f>
        <v>10.0625</v>
      </c>
      <c r="C123" s="6"/>
      <c r="D123" s="6"/>
      <c r="E123" s="6"/>
    </row>
    <row r="124" spans="1:5" ht="12.75" customHeight="1">
      <c r="A124" s="6">
        <v>123</v>
      </c>
      <c r="B124" s="6">
        <f>SUMIFS(TurnCountRecord!C:C,TurnCountRecord!B:B,A124)/8/8</f>
        <v>12.703125</v>
      </c>
      <c r="C124" s="6"/>
      <c r="D124" s="6"/>
      <c r="E124" s="6"/>
    </row>
    <row r="125" spans="1:5" ht="12.75" customHeight="1">
      <c r="A125" s="6">
        <v>124</v>
      </c>
      <c r="B125" s="6">
        <f>SUMIFS(TurnCountRecord!C:C,TurnCountRecord!B:B,A125)/8/8</f>
        <v>8.84375</v>
      </c>
      <c r="C125" s="6"/>
      <c r="D125" s="6"/>
      <c r="E125" s="6"/>
    </row>
    <row r="126" spans="1:5" ht="12.75" customHeight="1">
      <c r="A126" s="6">
        <v>125</v>
      </c>
      <c r="B126" s="6">
        <f>SUMIFS(TurnCountRecord!C:C,TurnCountRecord!B:B,A126)/8/8</f>
        <v>15.6875</v>
      </c>
      <c r="C126" s="6"/>
      <c r="D126" s="6"/>
      <c r="E126" s="6"/>
    </row>
    <row r="127" spans="1:5" ht="12.75" customHeight="1">
      <c r="A127" s="6">
        <v>126</v>
      </c>
      <c r="B127" s="6">
        <f>SUMIFS(TurnCountRecord!C:C,TurnCountRecord!B:B,A127)/8/8</f>
        <v>11.5</v>
      </c>
      <c r="C127" s="6"/>
      <c r="D127" s="6"/>
      <c r="E127" s="6"/>
    </row>
    <row r="128" spans="1:5" ht="12.75" customHeight="1">
      <c r="A128" s="6">
        <v>127</v>
      </c>
      <c r="B128" s="6">
        <f>SUMIFS(TurnCountRecord!C:C,TurnCountRecord!B:B,A128)/8/8</f>
        <v>11.875</v>
      </c>
      <c r="C128" s="6"/>
      <c r="D128" s="6"/>
      <c r="E128" s="6"/>
    </row>
    <row r="129" spans="1:5" ht="12.75" customHeight="1">
      <c r="A129" s="6">
        <v>128</v>
      </c>
      <c r="B129" s="6">
        <f>SUMIFS(TurnCountRecord!C:C,TurnCountRecord!B:B,A129)/8/8</f>
        <v>8.140625</v>
      </c>
      <c r="C129" s="6"/>
      <c r="D129" s="6"/>
      <c r="E129" s="6"/>
    </row>
    <row r="130" spans="1:5" ht="12.75" customHeight="1"/>
    <row r="131" spans="1:5" ht="12.75" customHeight="1"/>
    <row r="132" spans="1:5" ht="12.75" customHeight="1"/>
    <row r="133" spans="1:5" ht="12.75" customHeight="1"/>
    <row r="134" spans="1:5" ht="12.75" customHeight="1"/>
    <row r="135" spans="1:5" ht="12.75" customHeight="1"/>
    <row r="136" spans="1:5" ht="12.75" customHeight="1"/>
    <row r="137" spans="1:5" ht="12.75" customHeight="1"/>
    <row r="138" spans="1:5" ht="12.75" customHeight="1"/>
    <row r="139" spans="1:5" ht="12.75" customHeight="1"/>
    <row r="140" spans="1:5" ht="12.75" customHeight="1"/>
    <row r="141" spans="1:5" ht="12.75" customHeight="1"/>
    <row r="142" spans="1:5" ht="12.75" customHeight="1"/>
    <row r="143" spans="1:5" ht="12.75" customHeight="1"/>
    <row r="144" spans="1:5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36"/>
  <sheetViews>
    <sheetView tabSelected="1" workbookViewId="0">
      <pane ySplit="1" topLeftCell="A677" activePane="bottomLeft" state="frozen"/>
      <selection pane="bottomLeft" activeCell="H702" sqref="H702"/>
    </sheetView>
  </sheetViews>
  <sheetFormatPr defaultColWidth="14.42578125" defaultRowHeight="15" customHeight="1"/>
  <sheetData>
    <row r="1" spans="1:27" ht="15.75" customHeight="1">
      <c r="A1" s="9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9">
        <v>44205</v>
      </c>
      <c r="B2" s="1">
        <v>3</v>
      </c>
      <c r="C2" s="1">
        <f>32*4+8*22</f>
        <v>304</v>
      </c>
      <c r="D2" s="1">
        <f t="shared" ref="D2:D641" si="0">(C2/8)/8</f>
        <v>4.75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9">
        <v>44207</v>
      </c>
      <c r="B3" s="1">
        <v>3</v>
      </c>
      <c r="C3" s="1">
        <f>8*6</f>
        <v>48</v>
      </c>
      <c r="D3" s="1">
        <f t="shared" si="0"/>
        <v>0.75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9"/>
      <c r="B4" s="1">
        <v>18</v>
      </c>
      <c r="C4" s="1">
        <f t="shared" ref="C4:C5" si="1">32*4+8*32</f>
        <v>384</v>
      </c>
      <c r="D4" s="1">
        <f t="shared" si="0"/>
        <v>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10">
        <v>44208</v>
      </c>
      <c r="B5" s="11">
        <v>40</v>
      </c>
      <c r="C5" s="11">
        <f t="shared" si="1"/>
        <v>384</v>
      </c>
      <c r="D5" s="1">
        <f t="shared" si="0"/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9">
        <v>44209</v>
      </c>
      <c r="B6" s="1">
        <v>3</v>
      </c>
      <c r="C6" s="11">
        <f>8+4*4</f>
        <v>24</v>
      </c>
      <c r="D6" s="1">
        <f t="shared" si="0"/>
        <v>0.375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9"/>
      <c r="B7" s="1">
        <v>69</v>
      </c>
      <c r="C7" s="11">
        <f>32*4+8*7+4*9</f>
        <v>220</v>
      </c>
      <c r="D7" s="1">
        <f t="shared" si="0"/>
        <v>3.4375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9">
        <v>44210</v>
      </c>
      <c r="B8" s="1">
        <v>69</v>
      </c>
      <c r="C8" s="11">
        <f>4*3+8*2+2*10+4*9+1*3+2+1+2+4</f>
        <v>96</v>
      </c>
      <c r="D8" s="1">
        <f t="shared" si="0"/>
        <v>1.5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9">
        <v>44211</v>
      </c>
      <c r="B9" s="1">
        <v>55</v>
      </c>
      <c r="C9" s="11">
        <v>208</v>
      </c>
      <c r="D9" s="1">
        <f t="shared" si="0"/>
        <v>3.25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9">
        <v>44212</v>
      </c>
      <c r="B10" s="1">
        <v>55</v>
      </c>
      <c r="C10" s="11">
        <v>8</v>
      </c>
      <c r="D10" s="1">
        <f t="shared" si="0"/>
        <v>0.125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9"/>
      <c r="B11" s="1">
        <v>1</v>
      </c>
      <c r="C11" s="11">
        <v>192</v>
      </c>
      <c r="D11" s="1">
        <f t="shared" si="0"/>
        <v>3</v>
      </c>
      <c r="E11" s="11"/>
      <c r="F11" s="11" t="s">
        <v>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9"/>
      <c r="B12" s="1">
        <v>88</v>
      </c>
      <c r="C12" s="11">
        <v>192</v>
      </c>
      <c r="D12" s="1">
        <f t="shared" si="0"/>
        <v>3</v>
      </c>
      <c r="E12" s="11"/>
      <c r="F12" s="11" t="s">
        <v>19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9"/>
      <c r="B13" s="1">
        <v>33</v>
      </c>
      <c r="C13" s="11">
        <v>192</v>
      </c>
      <c r="D13" s="1">
        <f t="shared" si="0"/>
        <v>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9"/>
      <c r="B14" s="1">
        <v>113</v>
      </c>
      <c r="C14" s="11">
        <v>192</v>
      </c>
      <c r="D14" s="1">
        <f t="shared" si="0"/>
        <v>3</v>
      </c>
      <c r="E14" s="11"/>
      <c r="F14" s="11" t="s">
        <v>20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9">
        <v>44213</v>
      </c>
      <c r="B15" s="1">
        <v>47</v>
      </c>
      <c r="C15" s="11">
        <f>32*4+8*9+4*6+2*8</f>
        <v>240</v>
      </c>
      <c r="D15" s="1">
        <f t="shared" si="0"/>
        <v>3.75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9"/>
      <c r="B16" s="1">
        <v>111</v>
      </c>
      <c r="C16" s="11">
        <f>32*4+8*10+4</f>
        <v>212</v>
      </c>
      <c r="D16" s="1">
        <f t="shared" si="0"/>
        <v>3.3125</v>
      </c>
      <c r="E16" s="11"/>
      <c r="F16" s="11" t="s">
        <v>21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9"/>
      <c r="B17" s="1">
        <v>69</v>
      </c>
      <c r="C17" s="11">
        <f>2+2</f>
        <v>4</v>
      </c>
      <c r="D17" s="1">
        <f t="shared" si="0"/>
        <v>6.25E-2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9"/>
      <c r="B18" s="1">
        <v>88</v>
      </c>
      <c r="C18" s="11">
        <f>4+2*5+1*6</f>
        <v>20</v>
      </c>
      <c r="D18" s="1">
        <f t="shared" si="0"/>
        <v>0.3125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9">
        <v>44214</v>
      </c>
      <c r="B19" s="1">
        <v>63</v>
      </c>
      <c r="C19" s="11">
        <f>2+6+24+32*3+8*6+4*2</f>
        <v>184</v>
      </c>
      <c r="D19" s="1">
        <f t="shared" si="0"/>
        <v>2.875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9"/>
      <c r="B20" s="1">
        <v>93</v>
      </c>
      <c r="C20" s="11">
        <f>32*4+8*8+4*2+2</f>
        <v>202</v>
      </c>
      <c r="D20" s="1">
        <f t="shared" si="0"/>
        <v>3.15625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9"/>
      <c r="B21" s="1">
        <v>117</v>
      </c>
      <c r="C21" s="11">
        <f>32*4+8*12+4*2</f>
        <v>232</v>
      </c>
      <c r="D21" s="1">
        <f t="shared" si="0"/>
        <v>3.625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9">
        <v>44216</v>
      </c>
      <c r="B22" s="1">
        <v>1</v>
      </c>
      <c r="C22" s="11">
        <v>16</v>
      </c>
      <c r="D22" s="1">
        <f t="shared" si="0"/>
        <v>0.25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9"/>
      <c r="B23" s="1">
        <v>33</v>
      </c>
      <c r="C23" s="11">
        <v>16</v>
      </c>
      <c r="D23" s="1">
        <f t="shared" si="0"/>
        <v>0.25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9"/>
      <c r="B24" s="1">
        <v>55</v>
      </c>
      <c r="C24" s="11">
        <v>16</v>
      </c>
      <c r="D24" s="1">
        <f t="shared" si="0"/>
        <v>0.25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9"/>
      <c r="B25" s="1">
        <v>47</v>
      </c>
      <c r="C25" s="11">
        <v>2</v>
      </c>
      <c r="D25" s="1">
        <f t="shared" si="0"/>
        <v>3.125E-2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9"/>
      <c r="B26" s="1">
        <v>69</v>
      </c>
      <c r="C26" s="11">
        <v>4</v>
      </c>
      <c r="D26" s="1">
        <f t="shared" si="0"/>
        <v>6.25E-2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9"/>
      <c r="B27" s="1">
        <v>88</v>
      </c>
      <c r="C27" s="11">
        <v>3</v>
      </c>
      <c r="D27" s="1">
        <f t="shared" si="0"/>
        <v>4.6875E-2</v>
      </c>
      <c r="E27" s="11"/>
      <c r="F27" s="11" t="s">
        <v>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9"/>
      <c r="B28" s="1">
        <v>93</v>
      </c>
      <c r="C28" s="11">
        <v>3</v>
      </c>
      <c r="D28" s="1">
        <f t="shared" si="0"/>
        <v>4.6875E-2</v>
      </c>
      <c r="E28" s="11"/>
      <c r="F28" s="11" t="s">
        <v>22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9"/>
      <c r="B29" s="1">
        <v>111</v>
      </c>
      <c r="C29" s="11">
        <v>3</v>
      </c>
      <c r="D29" s="1">
        <f t="shared" si="0"/>
        <v>4.6875E-2</v>
      </c>
      <c r="E29" s="11"/>
      <c r="F29" s="11" t="s">
        <v>23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9"/>
      <c r="B30" s="1">
        <v>113</v>
      </c>
      <c r="C30" s="11">
        <v>3</v>
      </c>
      <c r="D30" s="1">
        <f t="shared" si="0"/>
        <v>4.6875E-2</v>
      </c>
      <c r="E30" s="11"/>
      <c r="F30" s="11" t="s">
        <v>23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9"/>
      <c r="B31" s="1">
        <v>10</v>
      </c>
      <c r="C31" s="11">
        <v>180</v>
      </c>
      <c r="D31" s="1">
        <f t="shared" si="0"/>
        <v>2.8125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9"/>
      <c r="B32" s="1">
        <v>17</v>
      </c>
      <c r="C32" s="11">
        <v>180</v>
      </c>
      <c r="D32" s="1">
        <f t="shared" si="0"/>
        <v>2.8125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9"/>
      <c r="B33" s="1">
        <v>53</v>
      </c>
      <c r="C33" s="11">
        <v>172</v>
      </c>
      <c r="D33" s="1">
        <f t="shared" si="0"/>
        <v>2.6875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9">
        <v>44217</v>
      </c>
      <c r="B34" s="1">
        <v>92</v>
      </c>
      <c r="C34" s="11">
        <f>32*4+8*7</f>
        <v>184</v>
      </c>
      <c r="D34" s="1">
        <f t="shared" si="0"/>
        <v>2.875</v>
      </c>
      <c r="E34" s="11"/>
      <c r="F34" s="11" t="s">
        <v>24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9"/>
      <c r="B35" s="1">
        <v>72</v>
      </c>
      <c r="C35" s="11">
        <f>32*4+24+8*10</f>
        <v>232</v>
      </c>
      <c r="D35" s="1">
        <f t="shared" si="0"/>
        <v>3.625</v>
      </c>
      <c r="E35" s="11"/>
      <c r="F35" s="11" t="s">
        <v>25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9"/>
      <c r="B36" s="1">
        <v>111</v>
      </c>
      <c r="C36" s="11">
        <f>2*3</f>
        <v>6</v>
      </c>
      <c r="D36" s="1">
        <f t="shared" si="0"/>
        <v>9.375E-2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9"/>
      <c r="B37" s="1">
        <v>53</v>
      </c>
      <c r="C37" s="11">
        <v>8</v>
      </c>
      <c r="D37" s="1">
        <f t="shared" si="0"/>
        <v>0.125</v>
      </c>
      <c r="E37" s="11"/>
      <c r="F37" s="11" t="s">
        <v>23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9"/>
      <c r="B38" s="1">
        <v>123</v>
      </c>
      <c r="C38" s="11">
        <f>32*4+8*12</f>
        <v>224</v>
      </c>
      <c r="D38" s="1">
        <f t="shared" si="0"/>
        <v>3.5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9">
        <v>44218</v>
      </c>
      <c r="B39" s="1">
        <v>53</v>
      </c>
      <c r="C39" s="11">
        <v>6</v>
      </c>
      <c r="D39" s="1">
        <f t="shared" si="0"/>
        <v>9.375E-2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9"/>
      <c r="B40" s="1">
        <v>123</v>
      </c>
      <c r="C40" s="11">
        <v>4</v>
      </c>
      <c r="D40" s="1">
        <f t="shared" si="0"/>
        <v>6.25E-2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9"/>
      <c r="B41" s="1">
        <v>88</v>
      </c>
      <c r="C41" s="11">
        <v>8</v>
      </c>
      <c r="D41" s="1">
        <f t="shared" si="0"/>
        <v>0.125</v>
      </c>
      <c r="E41" s="11"/>
      <c r="F41" s="11" t="s">
        <v>22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9"/>
      <c r="B42" s="1">
        <v>111</v>
      </c>
      <c r="C42" s="11">
        <v>7</v>
      </c>
      <c r="D42" s="1">
        <f t="shared" si="0"/>
        <v>0.109375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9"/>
      <c r="B43" s="1">
        <v>10</v>
      </c>
      <c r="C43" s="11">
        <v>8</v>
      </c>
      <c r="D43" s="1">
        <f t="shared" si="0"/>
        <v>0.125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9"/>
      <c r="B44" s="1">
        <v>93</v>
      </c>
      <c r="C44" s="11">
        <v>2</v>
      </c>
      <c r="D44" s="1">
        <f t="shared" si="0"/>
        <v>3.125E-2</v>
      </c>
      <c r="E44" s="11"/>
      <c r="F44" s="11" t="s">
        <v>22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9"/>
      <c r="B45" s="1">
        <v>113</v>
      </c>
      <c r="C45" s="11">
        <v>1</v>
      </c>
      <c r="D45" s="1">
        <f t="shared" si="0"/>
        <v>1.5625E-2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9"/>
      <c r="B46" s="1">
        <v>17</v>
      </c>
      <c r="C46" s="11">
        <v>5</v>
      </c>
      <c r="D46" s="1">
        <f t="shared" si="0"/>
        <v>7.8125E-2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9"/>
      <c r="B47" s="1">
        <v>26</v>
      </c>
      <c r="C47" s="11">
        <v>192</v>
      </c>
      <c r="D47" s="1">
        <f t="shared" si="0"/>
        <v>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9"/>
      <c r="B48" s="1">
        <v>128</v>
      </c>
      <c r="C48" s="11">
        <v>192</v>
      </c>
      <c r="D48" s="1">
        <f t="shared" si="0"/>
        <v>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9"/>
      <c r="B49" s="1">
        <v>44</v>
      </c>
      <c r="C49" s="11">
        <v>192</v>
      </c>
      <c r="D49" s="1">
        <f t="shared" si="0"/>
        <v>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9"/>
      <c r="B50" s="1">
        <v>85</v>
      </c>
      <c r="C50" s="11">
        <v>192</v>
      </c>
      <c r="D50" s="1">
        <f t="shared" si="0"/>
        <v>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9">
        <v>44219</v>
      </c>
      <c r="B51" s="1">
        <v>1</v>
      </c>
      <c r="C51" s="11">
        <v>48</v>
      </c>
      <c r="D51" s="1">
        <f t="shared" si="0"/>
        <v>0.75</v>
      </c>
      <c r="E51" s="11"/>
      <c r="F51" s="11" t="s">
        <v>26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9"/>
      <c r="B52" s="1">
        <v>128</v>
      </c>
      <c r="C52" s="11">
        <v>64</v>
      </c>
      <c r="D52" s="1">
        <f t="shared" si="0"/>
        <v>1</v>
      </c>
      <c r="E52" s="11"/>
      <c r="F52" s="11" t="s">
        <v>26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9"/>
      <c r="B53" s="1">
        <v>26</v>
      </c>
      <c r="C53" s="11">
        <v>64</v>
      </c>
      <c r="D53" s="1">
        <f t="shared" si="0"/>
        <v>1</v>
      </c>
      <c r="E53" s="11"/>
      <c r="F53" s="11" t="s">
        <v>27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9"/>
      <c r="B54" s="1">
        <v>113</v>
      </c>
      <c r="C54" s="11">
        <v>15</v>
      </c>
      <c r="D54" s="1">
        <f t="shared" si="0"/>
        <v>0.234375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9">
        <v>44220</v>
      </c>
      <c r="B55" s="1">
        <v>106</v>
      </c>
      <c r="C55" s="11">
        <f>32*4+8*6+4+8*2+2*2+4+2*6</f>
        <v>216</v>
      </c>
      <c r="D55" s="1">
        <f t="shared" si="0"/>
        <v>3.375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9"/>
      <c r="B56" s="1">
        <v>49</v>
      </c>
      <c r="C56" s="11">
        <f>32*4+8*7+4+8*7</f>
        <v>244</v>
      </c>
      <c r="D56" s="1">
        <f t="shared" si="0"/>
        <v>3.8125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9"/>
      <c r="B57" s="1">
        <v>66</v>
      </c>
      <c r="C57" s="11">
        <f>32*4+8*12</f>
        <v>224</v>
      </c>
      <c r="D57" s="1">
        <f t="shared" si="0"/>
        <v>3.5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9"/>
      <c r="B58" s="1">
        <v>61</v>
      </c>
      <c r="C58" s="11">
        <v>4</v>
      </c>
      <c r="D58" s="1">
        <f t="shared" si="0"/>
        <v>6.25E-2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9">
        <v>44222</v>
      </c>
      <c r="B59" s="1">
        <v>63</v>
      </c>
      <c r="C59" s="11">
        <f>8*8</f>
        <v>64</v>
      </c>
      <c r="D59" s="1">
        <f t="shared" si="0"/>
        <v>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9">
        <v>44225</v>
      </c>
      <c r="B60" s="1">
        <v>1</v>
      </c>
      <c r="C60" s="11">
        <v>17</v>
      </c>
      <c r="D60" s="1">
        <f t="shared" si="0"/>
        <v>0.265625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9"/>
      <c r="B61" s="1">
        <v>53</v>
      </c>
      <c r="C61" s="11">
        <v>16</v>
      </c>
      <c r="D61" s="1">
        <f t="shared" si="0"/>
        <v>0.25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9"/>
      <c r="B62" s="1">
        <v>128</v>
      </c>
      <c r="C62" s="11">
        <v>17</v>
      </c>
      <c r="D62" s="1">
        <f t="shared" si="0"/>
        <v>0.265625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9"/>
      <c r="B63" s="1">
        <v>113</v>
      </c>
      <c r="C63" s="11">
        <v>20</v>
      </c>
      <c r="D63" s="1">
        <f t="shared" si="0"/>
        <v>0.3125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9"/>
      <c r="B64" s="1">
        <v>10</v>
      </c>
      <c r="C64" s="11">
        <v>17</v>
      </c>
      <c r="D64" s="1">
        <f t="shared" si="0"/>
        <v>0.265625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9"/>
      <c r="B65" s="1">
        <v>26</v>
      </c>
      <c r="C65" s="11">
        <v>8</v>
      </c>
      <c r="D65" s="1">
        <f t="shared" si="0"/>
        <v>0.125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9"/>
      <c r="B66" s="1">
        <v>49</v>
      </c>
      <c r="C66" s="11">
        <v>16</v>
      </c>
      <c r="D66" s="1">
        <f t="shared" si="0"/>
        <v>0.25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9"/>
      <c r="B67" s="1">
        <v>92</v>
      </c>
      <c r="C67" s="11">
        <v>8</v>
      </c>
      <c r="D67" s="1">
        <f t="shared" si="0"/>
        <v>0.125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9">
        <v>44226</v>
      </c>
      <c r="B68" s="1">
        <v>76</v>
      </c>
      <c r="C68" s="11">
        <v>224</v>
      </c>
      <c r="D68" s="1">
        <f t="shared" si="0"/>
        <v>3.5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9"/>
      <c r="B69" s="1">
        <v>46</v>
      </c>
      <c r="C69" s="11">
        <v>224</v>
      </c>
      <c r="D69" s="1">
        <f t="shared" si="0"/>
        <v>3.5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9"/>
      <c r="B70" s="1">
        <v>90</v>
      </c>
      <c r="C70" s="11">
        <v>192</v>
      </c>
      <c r="D70" s="1">
        <f t="shared" si="0"/>
        <v>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9"/>
      <c r="B71" s="1">
        <v>24</v>
      </c>
      <c r="C71" s="11">
        <v>224</v>
      </c>
      <c r="D71" s="1">
        <f t="shared" si="0"/>
        <v>3.5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9"/>
      <c r="B72" s="1">
        <v>3</v>
      </c>
      <c r="C72" s="11">
        <v>8</v>
      </c>
      <c r="D72" s="1">
        <f t="shared" si="0"/>
        <v>0.125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9"/>
      <c r="B73" s="1">
        <v>10</v>
      </c>
      <c r="C73" s="11">
        <v>8</v>
      </c>
      <c r="D73" s="1">
        <f t="shared" si="0"/>
        <v>0.125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9"/>
      <c r="B74" s="1">
        <v>17</v>
      </c>
      <c r="C74" s="11">
        <v>8</v>
      </c>
      <c r="D74" s="1">
        <f t="shared" si="0"/>
        <v>0.125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9"/>
      <c r="B75" s="1">
        <v>24</v>
      </c>
      <c r="C75" s="11">
        <v>8</v>
      </c>
      <c r="D75" s="1">
        <f t="shared" si="0"/>
        <v>0.125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9"/>
      <c r="B76" s="1">
        <v>33</v>
      </c>
      <c r="C76" s="11">
        <v>8</v>
      </c>
      <c r="D76" s="1">
        <f t="shared" si="0"/>
        <v>0.125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9"/>
      <c r="B77" s="1">
        <v>88</v>
      </c>
      <c r="C77" s="11">
        <v>8</v>
      </c>
      <c r="D77" s="1">
        <f t="shared" si="0"/>
        <v>0.125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9"/>
      <c r="B78" s="1">
        <v>93</v>
      </c>
      <c r="C78" s="11">
        <v>8</v>
      </c>
      <c r="D78" s="1">
        <f t="shared" si="0"/>
        <v>0.125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9"/>
      <c r="B79" s="1">
        <v>113</v>
      </c>
      <c r="C79" s="11">
        <v>8</v>
      </c>
      <c r="D79" s="1">
        <f t="shared" si="0"/>
        <v>0.125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9"/>
      <c r="B80" s="1">
        <v>128</v>
      </c>
      <c r="C80" s="11">
        <v>8</v>
      </c>
      <c r="D80" s="1">
        <f t="shared" si="0"/>
        <v>0.125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0">
        <v>44227</v>
      </c>
      <c r="B81" s="11">
        <v>126</v>
      </c>
      <c r="C81" s="11">
        <f>32*4+8*20</f>
        <v>288</v>
      </c>
      <c r="D81" s="1">
        <f t="shared" si="0"/>
        <v>4.5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9"/>
      <c r="B82" s="11">
        <v>8</v>
      </c>
      <c r="C82" s="11">
        <f>32*4+11*8+4</f>
        <v>220</v>
      </c>
      <c r="D82" s="1">
        <f t="shared" si="0"/>
        <v>3.4375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9"/>
      <c r="B83" s="11">
        <v>62</v>
      </c>
      <c r="C83" s="11">
        <f>32*4+16*8</f>
        <v>256</v>
      </c>
      <c r="D83" s="1">
        <f t="shared" si="0"/>
        <v>4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9"/>
      <c r="B84" s="11">
        <v>85</v>
      </c>
      <c r="C84" s="11">
        <f t="shared" ref="C84:C86" si="2">8*4</f>
        <v>32</v>
      </c>
      <c r="D84" s="1">
        <f t="shared" si="0"/>
        <v>0.5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9"/>
      <c r="B85" s="11">
        <v>90</v>
      </c>
      <c r="C85" s="11">
        <f t="shared" si="2"/>
        <v>32</v>
      </c>
      <c r="D85" s="1">
        <f t="shared" si="0"/>
        <v>0.5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9"/>
      <c r="B86" s="11">
        <v>92</v>
      </c>
      <c r="C86" s="11">
        <f t="shared" si="2"/>
        <v>32</v>
      </c>
      <c r="D86" s="1">
        <f t="shared" si="0"/>
        <v>0.5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9">
        <v>44228</v>
      </c>
      <c r="B87" s="11">
        <v>20</v>
      </c>
      <c r="C87" s="11">
        <v>256</v>
      </c>
      <c r="D87" s="1">
        <f t="shared" si="0"/>
        <v>4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9"/>
      <c r="B88" s="11">
        <v>28</v>
      </c>
      <c r="C88" s="11">
        <v>224</v>
      </c>
      <c r="D88" s="1">
        <f t="shared" si="0"/>
        <v>3.5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9"/>
      <c r="B89" s="11">
        <v>60</v>
      </c>
      <c r="C89" s="11">
        <v>256</v>
      </c>
      <c r="D89" s="1">
        <f t="shared" si="0"/>
        <v>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9"/>
      <c r="B90" s="11">
        <v>99</v>
      </c>
      <c r="C90" s="11">
        <v>256</v>
      </c>
      <c r="D90" s="1">
        <f t="shared" si="0"/>
        <v>4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9"/>
      <c r="B91" s="11">
        <v>10</v>
      </c>
      <c r="C91" s="11">
        <v>16</v>
      </c>
      <c r="D91" s="1">
        <f t="shared" si="0"/>
        <v>0.25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9"/>
      <c r="B92" s="11">
        <v>26</v>
      </c>
      <c r="C92" s="11">
        <v>16</v>
      </c>
      <c r="D92" s="1">
        <f t="shared" si="0"/>
        <v>0.25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9"/>
      <c r="B93" s="11">
        <v>111</v>
      </c>
      <c r="C93" s="11">
        <v>32</v>
      </c>
      <c r="D93" s="1">
        <f t="shared" si="0"/>
        <v>0.5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9"/>
      <c r="B94" s="11">
        <v>123</v>
      </c>
      <c r="C94" s="11">
        <v>17</v>
      </c>
      <c r="D94" s="1">
        <f t="shared" si="0"/>
        <v>0.265625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9">
        <v>44229</v>
      </c>
      <c r="B95" s="11">
        <v>13</v>
      </c>
      <c r="C95" s="11">
        <f>32*4+8*17</f>
        <v>264</v>
      </c>
      <c r="D95" s="1">
        <f t="shared" si="0"/>
        <v>4.125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9"/>
      <c r="B96" s="11">
        <v>119</v>
      </c>
      <c r="C96" s="11">
        <f>32*4+8*12</f>
        <v>224</v>
      </c>
      <c r="D96" s="1">
        <f t="shared" si="0"/>
        <v>3.5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9"/>
      <c r="B97" s="11">
        <v>97</v>
      </c>
      <c r="C97" s="11">
        <f>32*4+8*16</f>
        <v>256</v>
      </c>
      <c r="D97" s="1">
        <f t="shared" si="0"/>
        <v>4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9"/>
      <c r="B98" s="11">
        <v>5</v>
      </c>
      <c r="C98" s="11">
        <f>32*4+10+6+8*16</f>
        <v>272</v>
      </c>
      <c r="D98" s="1">
        <f t="shared" si="0"/>
        <v>4.25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9"/>
      <c r="B99" s="11">
        <v>82</v>
      </c>
      <c r="C99" s="11">
        <f>32*4+8*17</f>
        <v>264</v>
      </c>
      <c r="D99" s="1">
        <f t="shared" si="0"/>
        <v>4.125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9">
        <v>44230</v>
      </c>
      <c r="B100" s="11">
        <v>22</v>
      </c>
      <c r="C100" s="11">
        <v>232</v>
      </c>
      <c r="D100" s="1">
        <f t="shared" si="0"/>
        <v>3.625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9"/>
      <c r="B101" s="11">
        <v>27</v>
      </c>
      <c r="C101" s="11">
        <v>232</v>
      </c>
      <c r="D101" s="1">
        <f t="shared" si="0"/>
        <v>3.625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9"/>
      <c r="B102" s="11">
        <v>42</v>
      </c>
      <c r="C102" s="11">
        <v>272</v>
      </c>
      <c r="D102" s="1">
        <f t="shared" si="0"/>
        <v>4.25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9"/>
      <c r="B103" s="11">
        <v>68</v>
      </c>
      <c r="C103" s="11">
        <v>224</v>
      </c>
      <c r="D103" s="1">
        <f t="shared" si="0"/>
        <v>3.5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9"/>
      <c r="B104" s="11">
        <v>75</v>
      </c>
      <c r="C104" s="11">
        <v>256</v>
      </c>
      <c r="D104" s="1">
        <f t="shared" si="0"/>
        <v>4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9"/>
      <c r="B105" s="11">
        <v>105</v>
      </c>
      <c r="C105" s="11">
        <v>288</v>
      </c>
      <c r="D105" s="1">
        <f t="shared" si="0"/>
        <v>4.5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0">
        <v>44231</v>
      </c>
      <c r="B106" s="11">
        <v>11</v>
      </c>
      <c r="C106" s="11">
        <f>32*4+8*12</f>
        <v>224</v>
      </c>
      <c r="D106" s="1">
        <f t="shared" si="0"/>
        <v>3.5</v>
      </c>
      <c r="E106" s="11">
        <v>8</v>
      </c>
      <c r="F106" s="11" t="s">
        <v>28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9"/>
      <c r="B107" s="11">
        <v>4</v>
      </c>
      <c r="C107" s="11">
        <f>32*4+8*9</f>
        <v>200</v>
      </c>
      <c r="D107" s="1">
        <f t="shared" si="0"/>
        <v>3.125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9"/>
      <c r="B108" s="11">
        <v>116</v>
      </c>
      <c r="C108" s="11">
        <f>32*3+16*2+8*10</f>
        <v>208</v>
      </c>
      <c r="D108" s="1">
        <f t="shared" si="0"/>
        <v>3.25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9"/>
      <c r="B109" s="11">
        <v>84</v>
      </c>
      <c r="C109" s="11">
        <f>32*4+8*16</f>
        <v>256</v>
      </c>
      <c r="D109" s="1">
        <f t="shared" si="0"/>
        <v>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9"/>
      <c r="B110" s="11">
        <v>78</v>
      </c>
      <c r="C110" s="11">
        <f>32*4+8*17</f>
        <v>264</v>
      </c>
      <c r="D110" s="1">
        <f t="shared" si="0"/>
        <v>4.125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9">
        <v>44232</v>
      </c>
      <c r="B111" s="11">
        <v>36</v>
      </c>
      <c r="C111" s="11">
        <v>240</v>
      </c>
      <c r="D111" s="1">
        <f t="shared" si="0"/>
        <v>3.75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9"/>
      <c r="B112" s="11">
        <v>30</v>
      </c>
      <c r="C112" s="11">
        <v>208</v>
      </c>
      <c r="D112" s="1">
        <f t="shared" si="0"/>
        <v>3.25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9"/>
      <c r="B113" s="11">
        <v>81</v>
      </c>
      <c r="C113" s="11">
        <v>240</v>
      </c>
      <c r="D113" s="1">
        <f t="shared" si="0"/>
        <v>3.75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9"/>
      <c r="B114" s="11">
        <v>121</v>
      </c>
      <c r="C114" s="11">
        <v>240</v>
      </c>
      <c r="D114" s="1">
        <f t="shared" si="0"/>
        <v>3.75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9"/>
      <c r="B115" s="11">
        <v>109</v>
      </c>
      <c r="C115" s="11">
        <v>352</v>
      </c>
      <c r="D115" s="1">
        <f t="shared" si="0"/>
        <v>5.5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9">
        <v>44233</v>
      </c>
      <c r="B116" s="11">
        <v>38</v>
      </c>
      <c r="C116" s="11">
        <v>192</v>
      </c>
      <c r="D116" s="1">
        <f t="shared" si="0"/>
        <v>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9"/>
      <c r="B117" s="11">
        <v>103</v>
      </c>
      <c r="C117" s="11">
        <v>224</v>
      </c>
      <c r="D117" s="1">
        <f t="shared" si="0"/>
        <v>3.5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9"/>
      <c r="B118" s="11">
        <v>120</v>
      </c>
      <c r="C118" s="11">
        <v>240</v>
      </c>
      <c r="D118" s="1">
        <f t="shared" si="0"/>
        <v>3.75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9"/>
      <c r="B119" s="11">
        <v>77</v>
      </c>
      <c r="C119" s="11">
        <v>248</v>
      </c>
      <c r="D119" s="1">
        <f t="shared" si="0"/>
        <v>3.875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9"/>
      <c r="B120" s="11">
        <v>5</v>
      </c>
      <c r="C120" s="11">
        <v>11</v>
      </c>
      <c r="D120" s="1">
        <f t="shared" si="0"/>
        <v>0.171875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9"/>
      <c r="B121" s="11">
        <v>126</v>
      </c>
      <c r="C121" s="11">
        <v>64</v>
      </c>
      <c r="D121" s="1">
        <f t="shared" si="0"/>
        <v>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9"/>
      <c r="B122" s="11">
        <v>36</v>
      </c>
      <c r="C122" s="11">
        <v>8</v>
      </c>
      <c r="D122" s="1">
        <f t="shared" si="0"/>
        <v>0.125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9"/>
      <c r="B123" s="11">
        <v>99</v>
      </c>
      <c r="C123" s="11">
        <v>36</v>
      </c>
      <c r="D123" s="1">
        <f t="shared" si="0"/>
        <v>0.5625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9">
        <v>44234</v>
      </c>
      <c r="B124" s="11">
        <v>122</v>
      </c>
      <c r="C124" s="11">
        <f>32*4+8*20</f>
        <v>288</v>
      </c>
      <c r="D124" s="1">
        <f t="shared" si="0"/>
        <v>4.5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9"/>
      <c r="B125" s="11">
        <v>23</v>
      </c>
      <c r="C125" s="11">
        <f>32*4+8*12</f>
        <v>224</v>
      </c>
      <c r="D125" s="1">
        <f t="shared" si="0"/>
        <v>3.5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9"/>
      <c r="B126" s="11">
        <v>112</v>
      </c>
      <c r="C126" s="11">
        <f>32*4+8*17</f>
        <v>264</v>
      </c>
      <c r="D126" s="1">
        <f t="shared" si="0"/>
        <v>4.125</v>
      </c>
      <c r="E126" s="1"/>
      <c r="F126" s="11" t="s">
        <v>29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9">
        <v>44236</v>
      </c>
      <c r="B127" s="11">
        <v>59</v>
      </c>
      <c r="C127" s="11">
        <f>32*4+8*16</f>
        <v>256</v>
      </c>
      <c r="D127" s="1">
        <f t="shared" si="0"/>
        <v>4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9"/>
      <c r="B128" s="11">
        <v>6</v>
      </c>
      <c r="C128" s="11">
        <f>32*4+8*15</f>
        <v>248</v>
      </c>
      <c r="D128" s="1">
        <f t="shared" si="0"/>
        <v>3.875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9"/>
      <c r="B129" s="11">
        <v>124</v>
      </c>
      <c r="C129" s="11">
        <f>32*4+8*14</f>
        <v>240</v>
      </c>
      <c r="D129" s="1">
        <f t="shared" si="0"/>
        <v>3.75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9">
        <v>44237</v>
      </c>
      <c r="B130" s="11">
        <v>35</v>
      </c>
      <c r="C130" s="11">
        <v>240</v>
      </c>
      <c r="D130" s="1">
        <f t="shared" si="0"/>
        <v>3.75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9"/>
      <c r="B131" s="11">
        <v>95</v>
      </c>
      <c r="C131" s="11">
        <v>240</v>
      </c>
      <c r="D131" s="1">
        <f t="shared" si="0"/>
        <v>3.75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9"/>
      <c r="B132" s="11">
        <v>71</v>
      </c>
      <c r="C132" s="11">
        <v>248</v>
      </c>
      <c r="D132" s="1">
        <f t="shared" si="0"/>
        <v>3.875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9"/>
      <c r="B133" s="11">
        <v>125</v>
      </c>
      <c r="C133" s="11">
        <v>248</v>
      </c>
      <c r="D133" s="1">
        <f t="shared" si="0"/>
        <v>3.875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9"/>
      <c r="B134" s="11">
        <v>51</v>
      </c>
      <c r="C134" s="11">
        <v>256</v>
      </c>
      <c r="D134" s="1">
        <f t="shared" si="0"/>
        <v>4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9"/>
      <c r="B135" s="11">
        <v>101</v>
      </c>
      <c r="C135" s="11">
        <v>256</v>
      </c>
      <c r="D135" s="1">
        <f t="shared" si="0"/>
        <v>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9">
        <v>44238</v>
      </c>
      <c r="B136" s="11">
        <v>61</v>
      </c>
      <c r="C136" s="11">
        <f>30+32*2+30+8*15</f>
        <v>244</v>
      </c>
      <c r="D136" s="1">
        <f t="shared" si="0"/>
        <v>3.8125</v>
      </c>
      <c r="E136" s="1"/>
      <c r="F136" s="11" t="s">
        <v>30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9">
        <v>44239</v>
      </c>
      <c r="B137" s="11">
        <v>14</v>
      </c>
      <c r="C137" s="11">
        <v>256</v>
      </c>
      <c r="D137" s="1">
        <f t="shared" si="0"/>
        <v>4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9"/>
      <c r="B138" s="11">
        <v>102</v>
      </c>
      <c r="C138" s="11">
        <v>256</v>
      </c>
      <c r="D138" s="1">
        <f t="shared" si="0"/>
        <v>4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9"/>
      <c r="B139" s="11">
        <v>87</v>
      </c>
      <c r="C139" s="11">
        <v>256</v>
      </c>
      <c r="D139" s="1">
        <f t="shared" si="0"/>
        <v>4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9">
        <v>44240</v>
      </c>
      <c r="B140" s="11">
        <v>15</v>
      </c>
      <c r="C140" s="11">
        <v>240</v>
      </c>
      <c r="D140" s="1">
        <f t="shared" si="0"/>
        <v>3.75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9"/>
      <c r="B141" s="11">
        <v>31</v>
      </c>
      <c r="C141" s="11">
        <v>248</v>
      </c>
      <c r="D141" s="1">
        <f t="shared" si="0"/>
        <v>3.875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9"/>
      <c r="B142" s="11">
        <v>91</v>
      </c>
      <c r="C142" s="11">
        <v>256</v>
      </c>
      <c r="D142" s="1">
        <f t="shared" si="0"/>
        <v>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9"/>
      <c r="B143" s="11">
        <v>94</v>
      </c>
      <c r="C143" s="11">
        <v>224</v>
      </c>
      <c r="D143" s="1">
        <f t="shared" si="0"/>
        <v>3.5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9">
        <v>44241</v>
      </c>
      <c r="B144" s="11">
        <v>2</v>
      </c>
      <c r="C144" s="11">
        <f>32*4+8*14</f>
        <v>240</v>
      </c>
      <c r="D144" s="1">
        <f t="shared" si="0"/>
        <v>3.75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9"/>
      <c r="B145" s="11">
        <v>110</v>
      </c>
      <c r="C145" s="11">
        <f>32*4+8*18</f>
        <v>272</v>
      </c>
      <c r="D145" s="1">
        <f t="shared" si="0"/>
        <v>4.25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9"/>
      <c r="B146" s="11">
        <v>64</v>
      </c>
      <c r="C146" s="11">
        <f>32*4+8*14</f>
        <v>240</v>
      </c>
      <c r="D146" s="1">
        <f t="shared" si="0"/>
        <v>3.75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9">
        <v>44242</v>
      </c>
      <c r="B147" s="11">
        <v>83</v>
      </c>
      <c r="C147" s="11">
        <v>272</v>
      </c>
      <c r="D147" s="1">
        <f t="shared" si="0"/>
        <v>4.25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9"/>
      <c r="B148" s="11">
        <v>74</v>
      </c>
      <c r="C148" s="11">
        <v>240</v>
      </c>
      <c r="D148" s="1">
        <f t="shared" si="0"/>
        <v>3.75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9"/>
      <c r="B149" s="11">
        <v>100</v>
      </c>
      <c r="C149" s="11">
        <v>240</v>
      </c>
      <c r="D149" s="1">
        <f t="shared" si="0"/>
        <v>3.75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9"/>
      <c r="B150" s="11">
        <v>127</v>
      </c>
      <c r="C150" s="11">
        <v>248</v>
      </c>
      <c r="D150" s="1">
        <f t="shared" si="0"/>
        <v>3.875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9">
        <v>44243</v>
      </c>
      <c r="B151" s="11">
        <v>45</v>
      </c>
      <c r="C151" s="11">
        <v>216</v>
      </c>
      <c r="D151" s="1">
        <f t="shared" si="0"/>
        <v>3.375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9"/>
      <c r="B152" s="11">
        <v>12</v>
      </c>
      <c r="C152" s="11">
        <v>208</v>
      </c>
      <c r="D152" s="1">
        <f t="shared" si="0"/>
        <v>3.25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9"/>
      <c r="B153" s="11">
        <v>115</v>
      </c>
      <c r="C153" s="11">
        <v>256</v>
      </c>
      <c r="D153" s="1">
        <f t="shared" si="0"/>
        <v>4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9"/>
      <c r="B154" s="11">
        <v>7</v>
      </c>
      <c r="C154" s="11">
        <v>224</v>
      </c>
      <c r="D154" s="1">
        <f t="shared" si="0"/>
        <v>3.5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9">
        <v>44244</v>
      </c>
      <c r="B155" s="11">
        <v>34</v>
      </c>
      <c r="C155" s="11">
        <v>288</v>
      </c>
      <c r="D155" s="1">
        <f t="shared" si="0"/>
        <v>4.5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9"/>
      <c r="B156" s="11">
        <v>86</v>
      </c>
      <c r="C156" s="11">
        <v>248</v>
      </c>
      <c r="D156" s="1">
        <f t="shared" si="0"/>
        <v>3.875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9"/>
      <c r="B157" s="11">
        <v>70</v>
      </c>
      <c r="C157" s="11">
        <v>272</v>
      </c>
      <c r="D157" s="1">
        <f t="shared" si="0"/>
        <v>4.25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9"/>
      <c r="B158" s="11">
        <v>114</v>
      </c>
      <c r="C158" s="11">
        <v>288</v>
      </c>
      <c r="D158" s="1">
        <f t="shared" si="0"/>
        <v>4.5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9"/>
      <c r="B159" s="11">
        <v>58</v>
      </c>
      <c r="C159" s="11">
        <v>256</v>
      </c>
      <c r="D159" s="1">
        <f t="shared" si="0"/>
        <v>4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9"/>
      <c r="B160" s="11">
        <v>73</v>
      </c>
      <c r="C160" s="11">
        <v>336</v>
      </c>
      <c r="D160" s="1">
        <f t="shared" si="0"/>
        <v>5.25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9">
        <v>44245</v>
      </c>
      <c r="B161" s="11">
        <v>48</v>
      </c>
      <c r="C161" s="11">
        <v>272</v>
      </c>
      <c r="D161" s="1">
        <f t="shared" si="0"/>
        <v>4.25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9">
        <v>44246</v>
      </c>
      <c r="B162" s="11">
        <v>39</v>
      </c>
      <c r="C162" s="11">
        <v>248</v>
      </c>
      <c r="D162" s="1">
        <f t="shared" si="0"/>
        <v>3.875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9"/>
      <c r="B163" s="11">
        <v>107</v>
      </c>
      <c r="C163" s="11">
        <v>248</v>
      </c>
      <c r="D163" s="1">
        <f t="shared" si="0"/>
        <v>3.875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9"/>
      <c r="B164" s="11">
        <v>96</v>
      </c>
      <c r="C164" s="11">
        <v>256</v>
      </c>
      <c r="D164" s="1">
        <f t="shared" si="0"/>
        <v>4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9"/>
      <c r="B165" s="11">
        <v>9</v>
      </c>
      <c r="C165" s="11">
        <v>240</v>
      </c>
      <c r="D165" s="1">
        <f t="shared" si="0"/>
        <v>3.75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9"/>
      <c r="B166" s="11">
        <v>16</v>
      </c>
      <c r="C166" s="11">
        <v>256</v>
      </c>
      <c r="D166" s="1">
        <f t="shared" si="0"/>
        <v>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9"/>
      <c r="B167" s="11">
        <v>89</v>
      </c>
      <c r="C167" s="11">
        <v>256</v>
      </c>
      <c r="D167" s="1">
        <f t="shared" si="0"/>
        <v>4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9">
        <v>44247</v>
      </c>
      <c r="B168" s="11">
        <v>41</v>
      </c>
      <c r="C168" s="11">
        <v>248</v>
      </c>
      <c r="D168" s="1">
        <f t="shared" si="0"/>
        <v>3.875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9"/>
      <c r="B169" s="11">
        <v>79</v>
      </c>
      <c r="C169" s="11">
        <v>248</v>
      </c>
      <c r="D169" s="1">
        <f t="shared" si="0"/>
        <v>3.875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9"/>
      <c r="B170" s="11">
        <v>37</v>
      </c>
      <c r="C170" s="11">
        <v>256</v>
      </c>
      <c r="D170" s="1">
        <f t="shared" si="0"/>
        <v>4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9"/>
      <c r="B171" s="11">
        <v>108</v>
      </c>
      <c r="C171" s="11">
        <v>240</v>
      </c>
      <c r="D171" s="1">
        <f t="shared" si="0"/>
        <v>3.75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9">
        <v>44248</v>
      </c>
      <c r="B172" s="11">
        <v>29</v>
      </c>
      <c r="C172" s="11">
        <f>32*4+8*13</f>
        <v>232</v>
      </c>
      <c r="D172" s="1">
        <f t="shared" si="0"/>
        <v>3.625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9"/>
      <c r="B173" s="11">
        <f>80</f>
        <v>80</v>
      </c>
      <c r="C173" s="11">
        <f>32*4+8*12</f>
        <v>224</v>
      </c>
      <c r="D173" s="1">
        <f t="shared" si="0"/>
        <v>3.5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9"/>
      <c r="B174" s="11">
        <v>104</v>
      </c>
      <c r="C174" s="11">
        <f>32*4+8*13</f>
        <v>232</v>
      </c>
      <c r="D174" s="1">
        <f t="shared" si="0"/>
        <v>3.625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9">
        <v>44249</v>
      </c>
      <c r="B175" s="11">
        <v>21</v>
      </c>
      <c r="C175" s="11">
        <v>256</v>
      </c>
      <c r="D175" s="1">
        <f t="shared" si="0"/>
        <v>4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9"/>
      <c r="B176" s="11">
        <v>50</v>
      </c>
      <c r="C176" s="11">
        <v>272</v>
      </c>
      <c r="D176" s="1">
        <f t="shared" si="0"/>
        <v>4.25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9"/>
      <c r="B177" s="11">
        <v>118</v>
      </c>
      <c r="C177" s="11">
        <v>256</v>
      </c>
      <c r="D177" s="1">
        <f t="shared" si="0"/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9"/>
      <c r="B178" s="11">
        <v>43</v>
      </c>
      <c r="C178" s="11">
        <v>272</v>
      </c>
      <c r="D178" s="1">
        <f t="shared" si="0"/>
        <v>4.25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9"/>
      <c r="B179" s="11">
        <v>25</v>
      </c>
      <c r="C179" s="11">
        <v>256</v>
      </c>
      <c r="D179" s="1">
        <f t="shared" si="0"/>
        <v>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9"/>
      <c r="B180" s="11">
        <v>98</v>
      </c>
      <c r="C180" s="11">
        <v>256</v>
      </c>
      <c r="D180" s="1">
        <f t="shared" si="0"/>
        <v>4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9"/>
      <c r="B181" s="11">
        <v>57</v>
      </c>
      <c r="C181" s="11">
        <v>256</v>
      </c>
      <c r="D181" s="1">
        <f t="shared" si="0"/>
        <v>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9"/>
      <c r="B182" s="11">
        <v>52</v>
      </c>
      <c r="C182" s="11">
        <v>256</v>
      </c>
      <c r="D182" s="1">
        <f t="shared" si="0"/>
        <v>4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9">
        <v>44250</v>
      </c>
      <c r="B183" s="11">
        <v>19</v>
      </c>
      <c r="C183" s="11">
        <f>32*4+8*10</f>
        <v>208</v>
      </c>
      <c r="D183" s="1">
        <f t="shared" si="0"/>
        <v>3.25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9"/>
      <c r="B184" s="11">
        <v>65</v>
      </c>
      <c r="C184" s="11">
        <f>32*4+8*12</f>
        <v>224</v>
      </c>
      <c r="D184" s="1">
        <f t="shared" si="0"/>
        <v>3.5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9"/>
      <c r="B185" s="11">
        <v>56</v>
      </c>
      <c r="C185" s="11">
        <f>64+32*2+8*17</f>
        <v>264</v>
      </c>
      <c r="D185" s="1">
        <f t="shared" si="0"/>
        <v>4.125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9"/>
      <c r="B186" s="11">
        <v>67</v>
      </c>
      <c r="C186" s="11">
        <f>32*4+8*9</f>
        <v>200</v>
      </c>
      <c r="D186" s="1">
        <f t="shared" si="0"/>
        <v>3.125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9">
        <v>44251</v>
      </c>
      <c r="B187" s="11">
        <v>54</v>
      </c>
      <c r="C187" s="11">
        <v>320</v>
      </c>
      <c r="D187" s="1">
        <f t="shared" si="0"/>
        <v>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9"/>
      <c r="B188" s="11">
        <v>32</v>
      </c>
      <c r="C188" s="11">
        <v>320</v>
      </c>
      <c r="D188" s="1">
        <f t="shared" si="0"/>
        <v>5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9">
        <v>44253</v>
      </c>
      <c r="B189" s="11">
        <v>10</v>
      </c>
      <c r="C189" s="11">
        <v>4</v>
      </c>
      <c r="D189" s="1">
        <f t="shared" si="0"/>
        <v>6.25E-2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9"/>
      <c r="B190" s="11">
        <v>1</v>
      </c>
      <c r="C190" s="11">
        <v>4</v>
      </c>
      <c r="D190" s="1">
        <f t="shared" si="0"/>
        <v>6.25E-2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9"/>
      <c r="B191" s="11">
        <v>32</v>
      </c>
      <c r="C191" s="11">
        <v>5</v>
      </c>
      <c r="D191" s="1">
        <f t="shared" si="0"/>
        <v>7.8125E-2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9"/>
      <c r="B192" s="11">
        <v>37</v>
      </c>
      <c r="C192" s="11">
        <v>4</v>
      </c>
      <c r="D192" s="1">
        <f t="shared" si="0"/>
        <v>6.25E-2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9"/>
      <c r="B193" s="11">
        <v>22</v>
      </c>
      <c r="C193" s="11">
        <v>3</v>
      </c>
      <c r="D193" s="1">
        <f t="shared" si="0"/>
        <v>4.6875E-2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9"/>
      <c r="B194" s="11">
        <v>18</v>
      </c>
      <c r="C194" s="11">
        <v>3</v>
      </c>
      <c r="D194" s="1">
        <f t="shared" si="0"/>
        <v>4.6875E-2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9"/>
      <c r="B195" s="11">
        <v>44</v>
      </c>
      <c r="C195" s="11">
        <v>3</v>
      </c>
      <c r="D195" s="1">
        <f t="shared" si="0"/>
        <v>4.6875E-2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9"/>
      <c r="B196" s="11">
        <v>24</v>
      </c>
      <c r="C196" s="11">
        <v>4</v>
      </c>
      <c r="D196" s="1">
        <f t="shared" si="0"/>
        <v>6.25E-2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9"/>
      <c r="B197" s="11">
        <v>33</v>
      </c>
      <c r="C197" s="11">
        <v>5</v>
      </c>
      <c r="D197" s="1">
        <f t="shared" si="0"/>
        <v>7.8125E-2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9"/>
      <c r="B198" s="11">
        <v>6</v>
      </c>
      <c r="C198" s="11">
        <v>4</v>
      </c>
      <c r="D198" s="1">
        <f t="shared" si="0"/>
        <v>6.25E-2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9">
        <v>44256</v>
      </c>
      <c r="B199" s="11">
        <v>59</v>
      </c>
      <c r="C199" s="11">
        <v>4</v>
      </c>
      <c r="D199" s="1">
        <f t="shared" si="0"/>
        <v>6.25E-2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9"/>
      <c r="B200" s="11">
        <v>43</v>
      </c>
      <c r="C200" s="11">
        <v>5</v>
      </c>
      <c r="D200" s="1">
        <f t="shared" si="0"/>
        <v>7.8125E-2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9"/>
      <c r="B201" s="11">
        <v>14</v>
      </c>
      <c r="C201" s="11">
        <v>8</v>
      </c>
      <c r="D201" s="1">
        <f t="shared" si="0"/>
        <v>0.125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9"/>
      <c r="B202" s="11">
        <v>36</v>
      </c>
      <c r="C202" s="11">
        <v>9</v>
      </c>
      <c r="D202" s="1">
        <f t="shared" si="0"/>
        <v>0.140625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9"/>
      <c r="B203" s="11">
        <v>103</v>
      </c>
      <c r="C203" s="11">
        <v>8</v>
      </c>
      <c r="D203" s="1">
        <f t="shared" si="0"/>
        <v>0.125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9"/>
      <c r="B204" s="11">
        <v>89</v>
      </c>
      <c r="C204" s="11">
        <v>10</v>
      </c>
      <c r="D204" s="1">
        <f t="shared" si="0"/>
        <v>0.15625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9">
        <v>44258</v>
      </c>
      <c r="B205" s="11">
        <v>15</v>
      </c>
      <c r="C205" s="11">
        <v>8</v>
      </c>
      <c r="D205" s="1">
        <f t="shared" si="0"/>
        <v>0.125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9"/>
      <c r="B206" s="11">
        <v>25</v>
      </c>
      <c r="C206" s="11">
        <v>8</v>
      </c>
      <c r="D206" s="1">
        <f t="shared" si="0"/>
        <v>0.125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9"/>
      <c r="B207" s="11">
        <v>123</v>
      </c>
      <c r="C207" s="11">
        <v>8</v>
      </c>
      <c r="D207" s="1">
        <f t="shared" si="0"/>
        <v>0.125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9"/>
      <c r="B208" s="11">
        <v>70</v>
      </c>
      <c r="C208" s="11">
        <v>7</v>
      </c>
      <c r="D208" s="1">
        <f t="shared" si="0"/>
        <v>0.109375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9"/>
      <c r="B209" s="11">
        <v>7</v>
      </c>
      <c r="C209" s="11">
        <v>8</v>
      </c>
      <c r="D209" s="1">
        <f t="shared" si="0"/>
        <v>0.125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9"/>
      <c r="B210" s="11">
        <v>32</v>
      </c>
      <c r="C210" s="11">
        <v>8</v>
      </c>
      <c r="D210" s="1">
        <f t="shared" si="0"/>
        <v>0.125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9"/>
      <c r="B211" s="11">
        <v>40</v>
      </c>
      <c r="C211" s="11">
        <v>7</v>
      </c>
      <c r="D211" s="1">
        <f t="shared" si="0"/>
        <v>0.109375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9"/>
      <c r="B212" s="11">
        <v>89</v>
      </c>
      <c r="C212" s="11">
        <v>7</v>
      </c>
      <c r="D212" s="1">
        <f t="shared" si="0"/>
        <v>0.109375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9">
        <v>44259</v>
      </c>
      <c r="B213" s="11">
        <v>95</v>
      </c>
      <c r="C213" s="11">
        <f>2+2</f>
        <v>4</v>
      </c>
      <c r="D213" s="1">
        <f t="shared" si="0"/>
        <v>6.25E-2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9"/>
      <c r="B214" s="11">
        <v>11</v>
      </c>
      <c r="C214" s="11">
        <v>2</v>
      </c>
      <c r="D214" s="1">
        <f t="shared" si="0"/>
        <v>3.125E-2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9"/>
      <c r="B215" s="11">
        <v>22</v>
      </c>
      <c r="C215" s="11">
        <f>4+2</f>
        <v>6</v>
      </c>
      <c r="D215" s="1">
        <f t="shared" si="0"/>
        <v>9.375E-2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9">
        <v>44260</v>
      </c>
      <c r="B216" s="11">
        <v>17</v>
      </c>
      <c r="C216" s="11">
        <v>8</v>
      </c>
      <c r="D216" s="1">
        <f t="shared" si="0"/>
        <v>0.125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9"/>
      <c r="B217" s="11">
        <v>116</v>
      </c>
      <c r="C217" s="11">
        <v>8</v>
      </c>
      <c r="D217" s="1">
        <f t="shared" si="0"/>
        <v>0.125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9"/>
      <c r="B218" s="11">
        <v>100</v>
      </c>
      <c r="C218" s="11">
        <v>8</v>
      </c>
      <c r="D218" s="1">
        <f t="shared" si="0"/>
        <v>0.125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9"/>
      <c r="B219" s="11">
        <v>37</v>
      </c>
      <c r="C219" s="11">
        <v>3</v>
      </c>
      <c r="D219" s="1">
        <f t="shared" si="0"/>
        <v>4.6875E-2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9"/>
      <c r="B220" s="11">
        <v>42</v>
      </c>
      <c r="C220" s="11">
        <v>7</v>
      </c>
      <c r="D220" s="1">
        <f t="shared" si="0"/>
        <v>0.109375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>
      <c r="A221" s="9"/>
      <c r="B221" s="11">
        <v>86</v>
      </c>
      <c r="C221" s="11">
        <v>8</v>
      </c>
      <c r="D221" s="1">
        <f t="shared" si="0"/>
        <v>0.125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>
      <c r="A222" s="9"/>
      <c r="B222" s="11">
        <v>72</v>
      </c>
      <c r="C222" s="11">
        <v>8</v>
      </c>
      <c r="D222" s="1">
        <f t="shared" si="0"/>
        <v>0.125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>
      <c r="A223" s="9">
        <v>44261</v>
      </c>
      <c r="B223" s="11">
        <v>8</v>
      </c>
      <c r="C223" s="11">
        <v>7</v>
      </c>
      <c r="D223" s="1">
        <f t="shared" si="0"/>
        <v>0.109375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>
      <c r="A224" s="9"/>
      <c r="B224" s="11">
        <v>86</v>
      </c>
      <c r="C224" s="11">
        <v>8</v>
      </c>
      <c r="D224" s="1">
        <f t="shared" si="0"/>
        <v>0.125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>
      <c r="A225" s="9"/>
      <c r="B225" s="11">
        <v>72</v>
      </c>
      <c r="C225" s="11">
        <v>8</v>
      </c>
      <c r="D225" s="1">
        <f t="shared" si="0"/>
        <v>0.125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>
      <c r="A226" s="9"/>
      <c r="B226" s="11">
        <v>42</v>
      </c>
      <c r="C226" s="11">
        <v>8</v>
      </c>
      <c r="D226" s="1">
        <f t="shared" si="0"/>
        <v>0.125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>
      <c r="A227" s="9"/>
      <c r="B227" s="11">
        <v>24</v>
      </c>
      <c r="C227" s="11">
        <v>64</v>
      </c>
      <c r="D227" s="1">
        <f t="shared" si="0"/>
        <v>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>
      <c r="A228" s="9">
        <v>44263</v>
      </c>
      <c r="B228" s="11">
        <v>24</v>
      </c>
      <c r="C228" s="11">
        <v>4</v>
      </c>
      <c r="D228" s="1">
        <f t="shared" si="0"/>
        <v>6.25E-2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>
      <c r="A229" s="9"/>
      <c r="B229" s="11">
        <v>71</v>
      </c>
      <c r="C229" s="11">
        <v>4</v>
      </c>
      <c r="D229" s="1">
        <f t="shared" si="0"/>
        <v>6.25E-2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>
      <c r="A230" s="9"/>
      <c r="B230" s="11">
        <v>40</v>
      </c>
      <c r="C230" s="11">
        <v>4</v>
      </c>
      <c r="D230" s="1">
        <f t="shared" si="0"/>
        <v>6.25E-2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>
      <c r="A231" s="9"/>
      <c r="B231" s="11">
        <v>49</v>
      </c>
      <c r="C231" s="11">
        <v>4</v>
      </c>
      <c r="D231" s="1">
        <f t="shared" si="0"/>
        <v>6.25E-2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>
      <c r="A232" s="9">
        <v>44264</v>
      </c>
      <c r="B232" s="11">
        <v>17</v>
      </c>
      <c r="C232" s="11">
        <f>8+8</f>
        <v>16</v>
      </c>
      <c r="D232" s="1">
        <f t="shared" si="0"/>
        <v>0.25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>
      <c r="A233" s="9"/>
      <c r="B233" s="11">
        <v>37</v>
      </c>
      <c r="C233" s="11">
        <f t="shared" ref="C233:C234" si="3">8+8+8</f>
        <v>24</v>
      </c>
      <c r="D233" s="1">
        <f t="shared" si="0"/>
        <v>0.375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>
      <c r="A234" s="9"/>
      <c r="B234" s="11">
        <v>69</v>
      </c>
      <c r="C234" s="11">
        <f t="shared" si="3"/>
        <v>24</v>
      </c>
      <c r="D234" s="1">
        <f t="shared" si="0"/>
        <v>0.375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>
      <c r="A235" s="9"/>
      <c r="B235" s="11">
        <v>82</v>
      </c>
      <c r="C235" s="11">
        <f>2+2</f>
        <v>4</v>
      </c>
      <c r="D235" s="1">
        <f t="shared" si="0"/>
        <v>6.25E-2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>
      <c r="A236" s="9">
        <v>44265</v>
      </c>
      <c r="B236" s="11">
        <v>33</v>
      </c>
      <c r="C236" s="11">
        <v>8</v>
      </c>
      <c r="D236" s="1">
        <f t="shared" si="0"/>
        <v>0.125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>
      <c r="A237" s="9"/>
      <c r="B237" s="11">
        <v>26</v>
      </c>
      <c r="C237" s="11">
        <v>8</v>
      </c>
      <c r="D237" s="1">
        <f t="shared" si="0"/>
        <v>0.125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>
      <c r="A238" s="9"/>
      <c r="B238" s="11">
        <v>55</v>
      </c>
      <c r="C238" s="11">
        <v>8</v>
      </c>
      <c r="D238" s="1">
        <f t="shared" si="0"/>
        <v>0.125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>
      <c r="A239" s="9"/>
      <c r="B239" s="11">
        <v>49</v>
      </c>
      <c r="C239" s="11">
        <v>8</v>
      </c>
      <c r="D239" s="1">
        <f t="shared" si="0"/>
        <v>0.125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>
      <c r="A240" s="9"/>
      <c r="B240" s="11">
        <v>91</v>
      </c>
      <c r="C240" s="11">
        <v>8</v>
      </c>
      <c r="D240" s="1">
        <f t="shared" si="0"/>
        <v>0.125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>
      <c r="A241" s="9"/>
      <c r="B241" s="11">
        <v>19</v>
      </c>
      <c r="C241" s="11">
        <v>8</v>
      </c>
      <c r="D241" s="1">
        <f t="shared" si="0"/>
        <v>0.125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>
      <c r="A242" s="10">
        <v>44266</v>
      </c>
      <c r="B242" s="11">
        <v>32</v>
      </c>
      <c r="C242" s="11">
        <f>8*16</f>
        <v>128</v>
      </c>
      <c r="D242" s="1">
        <f t="shared" si="0"/>
        <v>2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>
      <c r="A243" s="9"/>
      <c r="B243" s="11">
        <v>3</v>
      </c>
      <c r="C243" s="11">
        <f>8*8</f>
        <v>64</v>
      </c>
      <c r="D243" s="1">
        <f t="shared" si="0"/>
        <v>1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>
      <c r="A244" s="9"/>
      <c r="B244" s="11">
        <v>126</v>
      </c>
      <c r="C244" s="11">
        <f>8*7</f>
        <v>56</v>
      </c>
      <c r="D244" s="1">
        <f t="shared" si="0"/>
        <v>0.875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>
      <c r="A245" s="9"/>
      <c r="B245" s="11">
        <v>69</v>
      </c>
      <c r="C245" s="11">
        <f>8*4</f>
        <v>32</v>
      </c>
      <c r="D245" s="1">
        <f t="shared" si="0"/>
        <v>0.5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>
      <c r="A246" s="9"/>
      <c r="B246" s="11">
        <v>24</v>
      </c>
      <c r="C246" s="11">
        <v>2</v>
      </c>
      <c r="D246" s="1">
        <f t="shared" si="0"/>
        <v>3.125E-2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>
      <c r="A247" s="9"/>
      <c r="B247" s="11">
        <v>40</v>
      </c>
      <c r="C247" s="11">
        <v>2</v>
      </c>
      <c r="D247" s="1">
        <f t="shared" si="0"/>
        <v>3.125E-2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>
      <c r="A248" s="9">
        <v>44267</v>
      </c>
      <c r="B248" s="11">
        <v>128</v>
      </c>
      <c r="C248" s="1">
        <v>192</v>
      </c>
      <c r="D248" s="1">
        <f t="shared" si="0"/>
        <v>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>
      <c r="A249" s="9"/>
      <c r="B249" s="11">
        <v>112</v>
      </c>
      <c r="C249" s="11">
        <v>192</v>
      </c>
      <c r="D249" s="1">
        <f t="shared" si="0"/>
        <v>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>
      <c r="A250" s="9"/>
      <c r="B250" s="11">
        <v>91</v>
      </c>
      <c r="C250" s="11">
        <v>192</v>
      </c>
      <c r="D250" s="1">
        <f t="shared" si="0"/>
        <v>3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>
      <c r="A251" s="9"/>
      <c r="B251" s="11">
        <v>70</v>
      </c>
      <c r="C251" s="11">
        <v>192</v>
      </c>
      <c r="D251" s="1">
        <f t="shared" si="0"/>
        <v>3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>
      <c r="A252" s="9"/>
      <c r="B252" s="11">
        <v>22</v>
      </c>
      <c r="C252" s="11">
        <v>192</v>
      </c>
      <c r="D252" s="1">
        <f t="shared" si="0"/>
        <v>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>
      <c r="A253" s="9"/>
      <c r="B253" s="11">
        <v>121</v>
      </c>
      <c r="C253" s="11">
        <v>192</v>
      </c>
      <c r="D253" s="1">
        <f t="shared" si="0"/>
        <v>3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>
      <c r="A254" s="9"/>
      <c r="B254" s="11">
        <v>101</v>
      </c>
      <c r="C254" s="11">
        <v>192</v>
      </c>
      <c r="D254" s="1">
        <f t="shared" si="0"/>
        <v>3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>
      <c r="A255" s="9"/>
      <c r="B255" s="11">
        <v>81</v>
      </c>
      <c r="C255" s="11">
        <v>192</v>
      </c>
      <c r="D255" s="1">
        <f t="shared" si="0"/>
        <v>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>
      <c r="A256" s="9"/>
      <c r="B256" s="11">
        <v>45</v>
      </c>
      <c r="C256" s="11">
        <v>192</v>
      </c>
      <c r="D256" s="1">
        <f t="shared" si="0"/>
        <v>3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>
      <c r="A257" s="9"/>
      <c r="B257" s="11">
        <v>10</v>
      </c>
      <c r="C257" s="11">
        <v>192</v>
      </c>
      <c r="D257" s="1">
        <f t="shared" si="0"/>
        <v>3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>
      <c r="A258" s="9">
        <v>44268</v>
      </c>
      <c r="B258" s="11">
        <v>128</v>
      </c>
      <c r="C258" s="11">
        <v>48</v>
      </c>
      <c r="D258" s="1">
        <f t="shared" si="0"/>
        <v>0.75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>
      <c r="A259" s="9"/>
      <c r="B259" s="11">
        <v>120</v>
      </c>
      <c r="C259" s="11">
        <v>192</v>
      </c>
      <c r="D259" s="1">
        <f t="shared" si="0"/>
        <v>3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>
      <c r="A260" s="9"/>
      <c r="B260" s="11">
        <v>80</v>
      </c>
      <c r="C260" s="11">
        <v>192</v>
      </c>
      <c r="D260" s="1">
        <f t="shared" si="0"/>
        <v>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>
      <c r="A261" s="9"/>
      <c r="B261" s="11">
        <v>102</v>
      </c>
      <c r="C261" s="11">
        <v>192</v>
      </c>
      <c r="D261" s="1">
        <f t="shared" si="0"/>
        <v>3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>
      <c r="A262" s="9"/>
      <c r="B262" s="11">
        <v>33</v>
      </c>
      <c r="C262" s="11">
        <v>192</v>
      </c>
      <c r="D262" s="1">
        <f t="shared" si="0"/>
        <v>3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>
      <c r="A263" s="9"/>
      <c r="B263" s="11">
        <v>69</v>
      </c>
      <c r="C263" s="11">
        <v>192</v>
      </c>
      <c r="D263" s="1">
        <f t="shared" si="0"/>
        <v>3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>
      <c r="A264" s="9"/>
      <c r="B264" s="11">
        <v>46</v>
      </c>
      <c r="C264" s="11">
        <v>192</v>
      </c>
      <c r="D264" s="1">
        <f t="shared" si="0"/>
        <v>3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>
      <c r="A265" s="9"/>
      <c r="B265" s="11">
        <v>111</v>
      </c>
      <c r="C265" s="11">
        <v>192</v>
      </c>
      <c r="D265" s="1">
        <f t="shared" si="0"/>
        <v>3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>
      <c r="A266" s="9"/>
      <c r="B266" s="11">
        <v>57</v>
      </c>
      <c r="C266" s="11">
        <v>192</v>
      </c>
      <c r="D266" s="1">
        <f t="shared" si="0"/>
        <v>3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>
      <c r="A267" s="9"/>
      <c r="B267" s="11">
        <v>34</v>
      </c>
      <c r="C267" s="11">
        <v>192</v>
      </c>
      <c r="D267" s="1">
        <f t="shared" si="0"/>
        <v>3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>
      <c r="A268" s="9"/>
      <c r="B268" s="11">
        <v>92</v>
      </c>
      <c r="C268" s="11">
        <v>192</v>
      </c>
      <c r="D268" s="1">
        <f t="shared" si="0"/>
        <v>3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>
      <c r="A269" s="9"/>
      <c r="B269" s="11">
        <v>21</v>
      </c>
      <c r="C269" s="11">
        <v>192</v>
      </c>
      <c r="D269" s="1">
        <f t="shared" si="0"/>
        <v>3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>
      <c r="A270" s="9">
        <v>44269</v>
      </c>
      <c r="B270" s="11">
        <v>121</v>
      </c>
      <c r="C270" s="1">
        <f>(4*3+2)*8</f>
        <v>112</v>
      </c>
      <c r="D270" s="1">
        <f t="shared" si="0"/>
        <v>1.75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>
      <c r="A271" s="9"/>
      <c r="B271" s="11">
        <v>112</v>
      </c>
      <c r="C271" s="1">
        <f>(4*4)*8</f>
        <v>128</v>
      </c>
      <c r="D271" s="1">
        <f t="shared" si="0"/>
        <v>2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>
      <c r="A272" s="9"/>
      <c r="B272" s="11">
        <v>101</v>
      </c>
      <c r="C272" s="1">
        <f>(4*6+1)*8</f>
        <v>200</v>
      </c>
      <c r="D272" s="1">
        <f t="shared" si="0"/>
        <v>3.125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>
      <c r="A273" s="9"/>
      <c r="B273" s="11">
        <v>91</v>
      </c>
      <c r="C273" s="1">
        <f>(4*7+2)*8</f>
        <v>240</v>
      </c>
      <c r="D273" s="1">
        <f t="shared" si="0"/>
        <v>3.75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>
      <c r="A274" s="9"/>
      <c r="B274" s="11">
        <v>81</v>
      </c>
      <c r="C274" s="1">
        <f>(4*5+5)*8</f>
        <v>200</v>
      </c>
      <c r="D274" s="1">
        <f t="shared" si="0"/>
        <v>3.125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>
      <c r="A275" s="9"/>
      <c r="B275" s="11">
        <v>70</v>
      </c>
      <c r="C275" s="1">
        <f>(4*5+1)*8</f>
        <v>168</v>
      </c>
      <c r="D275" s="1">
        <f t="shared" si="0"/>
        <v>2.625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>
      <c r="A276" s="9"/>
      <c r="B276" s="11">
        <v>45</v>
      </c>
      <c r="C276" s="1">
        <f t="shared" ref="C276:C277" si="4">(4*7+2)*8</f>
        <v>240</v>
      </c>
      <c r="D276" s="1">
        <f t="shared" si="0"/>
        <v>3.75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>
      <c r="A277" s="9"/>
      <c r="B277" s="11">
        <v>22</v>
      </c>
      <c r="C277" s="1">
        <f t="shared" si="4"/>
        <v>240</v>
      </c>
      <c r="D277" s="1">
        <f t="shared" si="0"/>
        <v>3.75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>
      <c r="A278" s="9"/>
      <c r="B278" s="11">
        <v>10</v>
      </c>
      <c r="C278" s="1">
        <f>4*9*8</f>
        <v>288</v>
      </c>
      <c r="D278" s="1">
        <f t="shared" si="0"/>
        <v>4.5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>
      <c r="A279" s="9"/>
      <c r="B279" s="11">
        <v>120</v>
      </c>
      <c r="C279" s="1">
        <f>(4*3+3)*8</f>
        <v>120</v>
      </c>
      <c r="D279" s="1">
        <f t="shared" si="0"/>
        <v>1.875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>
      <c r="A280" s="9">
        <v>44270</v>
      </c>
      <c r="B280" s="11">
        <v>69</v>
      </c>
      <c r="C280" s="1">
        <v>128</v>
      </c>
      <c r="D280" s="1">
        <f t="shared" si="0"/>
        <v>2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>
      <c r="A281" s="9"/>
      <c r="B281" s="11">
        <v>111</v>
      </c>
      <c r="C281" s="1">
        <v>160</v>
      </c>
      <c r="D281" s="1">
        <f t="shared" si="0"/>
        <v>2.5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>
      <c r="A282" s="9"/>
      <c r="B282" s="11">
        <v>34</v>
      </c>
      <c r="C282" s="1">
        <v>192</v>
      </c>
      <c r="D282" s="1">
        <f t="shared" si="0"/>
        <v>3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>
      <c r="A283" s="9"/>
      <c r="B283" s="11">
        <v>92</v>
      </c>
      <c r="C283" s="1">
        <v>256</v>
      </c>
      <c r="D283" s="1">
        <f t="shared" si="0"/>
        <v>4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>
      <c r="A284" s="9"/>
      <c r="B284" s="11">
        <v>21</v>
      </c>
      <c r="C284" s="1">
        <v>256</v>
      </c>
      <c r="D284" s="1">
        <f t="shared" si="0"/>
        <v>4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>
      <c r="A285" s="9"/>
      <c r="B285" s="11">
        <v>80</v>
      </c>
      <c r="C285" s="1">
        <v>288</v>
      </c>
      <c r="D285" s="1">
        <f t="shared" si="0"/>
        <v>4.5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>
      <c r="A286" s="9"/>
      <c r="B286" s="11">
        <v>33</v>
      </c>
      <c r="C286" s="1">
        <v>256</v>
      </c>
      <c r="D286" s="1">
        <f t="shared" si="0"/>
        <v>4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>
      <c r="A287" s="9"/>
      <c r="B287" s="11">
        <v>102</v>
      </c>
      <c r="C287" s="1">
        <v>192</v>
      </c>
      <c r="D287" s="1">
        <f t="shared" si="0"/>
        <v>3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>
      <c r="A288" s="9"/>
      <c r="B288" s="11">
        <v>57</v>
      </c>
      <c r="C288" s="1">
        <v>224</v>
      </c>
      <c r="D288" s="1">
        <f t="shared" si="0"/>
        <v>3.5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>
      <c r="A289" s="9"/>
      <c r="B289" s="11">
        <v>46</v>
      </c>
      <c r="C289" s="1">
        <v>256</v>
      </c>
      <c r="D289" s="1">
        <f t="shared" si="0"/>
        <v>4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>
      <c r="A290" s="9">
        <v>44271</v>
      </c>
      <c r="B290" s="11">
        <v>17</v>
      </c>
      <c r="C290" s="1">
        <v>12</v>
      </c>
      <c r="D290" s="1">
        <f t="shared" si="0"/>
        <v>0.1875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>
      <c r="A291" s="9"/>
      <c r="B291" s="11">
        <v>45</v>
      </c>
      <c r="C291" s="1">
        <v>16</v>
      </c>
      <c r="D291" s="1">
        <f t="shared" si="0"/>
        <v>0.25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>
      <c r="A292" s="9"/>
      <c r="B292" s="11">
        <v>48</v>
      </c>
      <c r="C292" s="1">
        <v>16</v>
      </c>
      <c r="D292" s="1">
        <f t="shared" si="0"/>
        <v>0.25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>
      <c r="A293" s="9"/>
      <c r="B293" s="11">
        <v>69</v>
      </c>
      <c r="C293" s="1">
        <v>16</v>
      </c>
      <c r="D293" s="1">
        <f t="shared" si="0"/>
        <v>0.25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>
      <c r="A294" s="9"/>
      <c r="B294" s="11">
        <v>91</v>
      </c>
      <c r="C294" s="1">
        <v>16</v>
      </c>
      <c r="D294" s="1">
        <f t="shared" si="0"/>
        <v>0.25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>
      <c r="A295" s="9"/>
      <c r="B295" s="11">
        <v>103</v>
      </c>
      <c r="C295" s="1">
        <v>16</v>
      </c>
      <c r="D295" s="1">
        <f t="shared" si="0"/>
        <v>0.25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>
      <c r="A296" s="9">
        <v>44273</v>
      </c>
      <c r="B296" s="11">
        <v>8</v>
      </c>
      <c r="C296" s="1">
        <v>12</v>
      </c>
      <c r="D296" s="1">
        <f t="shared" si="0"/>
        <v>0.1875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>
      <c r="A297" s="9"/>
      <c r="B297" s="11">
        <v>23</v>
      </c>
      <c r="C297" s="1">
        <v>10</v>
      </c>
      <c r="D297" s="1">
        <f t="shared" si="0"/>
        <v>0.15625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>
      <c r="A298" s="9"/>
      <c r="B298" s="11">
        <v>40</v>
      </c>
      <c r="C298" s="1">
        <v>24</v>
      </c>
      <c r="D298" s="1">
        <f t="shared" si="0"/>
        <v>0.375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>
      <c r="A299" s="9"/>
      <c r="B299" s="11">
        <v>68</v>
      </c>
      <c r="C299" s="1">
        <v>12</v>
      </c>
      <c r="D299" s="1">
        <f t="shared" si="0"/>
        <v>0.1875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>
      <c r="A300" s="9"/>
      <c r="B300" s="11">
        <v>80</v>
      </c>
      <c r="C300" s="1">
        <v>10</v>
      </c>
      <c r="D300" s="1">
        <f t="shared" si="0"/>
        <v>0.15625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>
      <c r="A301" s="9"/>
      <c r="B301" s="11">
        <v>88</v>
      </c>
      <c r="C301" s="1">
        <v>12</v>
      </c>
      <c r="D301" s="1">
        <f t="shared" si="0"/>
        <v>0.1875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>
      <c r="A302" s="9">
        <v>44275</v>
      </c>
      <c r="B302" s="11">
        <v>11</v>
      </c>
      <c r="C302" s="1">
        <v>4</v>
      </c>
      <c r="D302" s="1">
        <f t="shared" si="0"/>
        <v>6.25E-2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>
      <c r="A303" s="9"/>
      <c r="B303" s="11">
        <v>32</v>
      </c>
      <c r="C303" s="1">
        <f>4*8</f>
        <v>32</v>
      </c>
      <c r="D303" s="1">
        <f t="shared" si="0"/>
        <v>0.5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>
      <c r="A304" s="9"/>
      <c r="B304" s="11">
        <v>50</v>
      </c>
      <c r="C304" s="1">
        <f>4*4+8*4</f>
        <v>48</v>
      </c>
      <c r="D304" s="1">
        <f t="shared" si="0"/>
        <v>0.75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>
      <c r="A305" s="9"/>
      <c r="B305" s="11">
        <v>85</v>
      </c>
      <c r="C305" s="1">
        <f>8*4+16*4</f>
        <v>96</v>
      </c>
      <c r="D305" s="1">
        <f t="shared" si="0"/>
        <v>1.5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>
      <c r="A306" s="9"/>
      <c r="B306" s="11">
        <v>121</v>
      </c>
      <c r="C306" s="1">
        <f>4*7</f>
        <v>28</v>
      </c>
      <c r="D306" s="1">
        <f t="shared" si="0"/>
        <v>0.4375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>
      <c r="A307" s="9"/>
      <c r="B307" s="11">
        <v>126</v>
      </c>
      <c r="C307" s="1">
        <f>4*8</f>
        <v>32</v>
      </c>
      <c r="D307" s="1">
        <f t="shared" si="0"/>
        <v>0.5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>
      <c r="A308" s="9">
        <v>44276</v>
      </c>
      <c r="B308" s="11">
        <v>32</v>
      </c>
      <c r="C308" s="1">
        <v>32</v>
      </c>
      <c r="D308" s="1">
        <f t="shared" si="0"/>
        <v>0.5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>
      <c r="A309" s="9"/>
      <c r="B309" s="11">
        <v>50</v>
      </c>
      <c r="C309" s="1">
        <v>32</v>
      </c>
      <c r="D309" s="1">
        <f t="shared" si="0"/>
        <v>0.5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>
      <c r="A310" s="9"/>
      <c r="B310" s="11">
        <v>85</v>
      </c>
      <c r="C310" s="1">
        <v>32</v>
      </c>
      <c r="D310" s="1">
        <f t="shared" si="0"/>
        <v>0.5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>
      <c r="A311" s="9"/>
      <c r="B311" s="11">
        <v>82</v>
      </c>
      <c r="C311" s="1">
        <v>96</v>
      </c>
      <c r="D311" s="1">
        <f t="shared" si="0"/>
        <v>1.5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>
      <c r="A312" s="9"/>
      <c r="B312" s="11">
        <v>126</v>
      </c>
      <c r="C312" s="1">
        <v>32</v>
      </c>
      <c r="D312" s="1">
        <f t="shared" si="0"/>
        <v>0.5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>
      <c r="A313" s="9">
        <v>44277</v>
      </c>
      <c r="B313" s="11">
        <v>3</v>
      </c>
      <c r="C313" s="1">
        <v>32</v>
      </c>
      <c r="D313" s="1">
        <f t="shared" si="0"/>
        <v>0.5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>
      <c r="A314" s="9"/>
      <c r="B314" s="11">
        <v>18</v>
      </c>
      <c r="C314" s="1">
        <v>192</v>
      </c>
      <c r="D314" s="1">
        <f t="shared" si="0"/>
        <v>3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>
      <c r="A315" s="9"/>
      <c r="B315" s="11">
        <v>36</v>
      </c>
      <c r="C315" s="1">
        <v>64</v>
      </c>
      <c r="D315" s="1">
        <f t="shared" si="0"/>
        <v>1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>
      <c r="A316" s="9"/>
      <c r="B316" s="11">
        <v>54</v>
      </c>
      <c r="C316" s="1">
        <v>192</v>
      </c>
      <c r="D316" s="1">
        <f t="shared" si="0"/>
        <v>3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>
      <c r="A317" s="9"/>
      <c r="B317" s="11">
        <v>95</v>
      </c>
      <c r="C317" s="1">
        <v>32</v>
      </c>
      <c r="D317" s="1">
        <f t="shared" si="0"/>
        <v>0.5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>
      <c r="A318" s="9">
        <v>44278</v>
      </c>
      <c r="B318" s="1">
        <v>11</v>
      </c>
      <c r="C318" s="1">
        <v>4</v>
      </c>
      <c r="D318" s="1">
        <f t="shared" si="0"/>
        <v>6.25E-2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>
      <c r="A319" s="9"/>
      <c r="B319" s="1">
        <v>23</v>
      </c>
      <c r="C319" s="1">
        <f>4*2</f>
        <v>8</v>
      </c>
      <c r="D319" s="1">
        <f t="shared" si="0"/>
        <v>0.125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>
      <c r="A320" s="9"/>
      <c r="B320" s="1">
        <v>24</v>
      </c>
      <c r="C320" s="1">
        <f>4*4</f>
        <v>16</v>
      </c>
      <c r="D320" s="1">
        <f t="shared" si="0"/>
        <v>0.25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>
      <c r="A321" s="9"/>
      <c r="B321" s="1">
        <v>37</v>
      </c>
      <c r="C321" s="1">
        <f>4*4+8*2</f>
        <v>32</v>
      </c>
      <c r="D321" s="1">
        <f t="shared" si="0"/>
        <v>0.5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>
      <c r="A322" s="9"/>
      <c r="B322" s="1">
        <v>40</v>
      </c>
      <c r="C322" s="1">
        <f>4*2</f>
        <v>8</v>
      </c>
      <c r="D322" s="1">
        <f t="shared" si="0"/>
        <v>0.125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>
      <c r="A323" s="9"/>
      <c r="B323" s="1">
        <v>18</v>
      </c>
      <c r="C323" s="1">
        <f t="shared" ref="C323:C324" si="5">16*6</f>
        <v>96</v>
      </c>
      <c r="D323" s="1">
        <f t="shared" si="0"/>
        <v>1.5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>
      <c r="A324" s="9"/>
      <c r="B324" s="1">
        <v>54</v>
      </c>
      <c r="C324" s="1">
        <f t="shared" si="5"/>
        <v>96</v>
      </c>
      <c r="D324" s="1">
        <f t="shared" si="0"/>
        <v>1.5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>
      <c r="A325" s="9">
        <v>44279</v>
      </c>
      <c r="B325" s="1">
        <v>35</v>
      </c>
      <c r="C325" s="1">
        <v>96</v>
      </c>
      <c r="D325" s="1">
        <f t="shared" si="0"/>
        <v>1.5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>
      <c r="A326" s="9"/>
      <c r="B326" s="1">
        <v>6</v>
      </c>
      <c r="C326" s="1">
        <v>8</v>
      </c>
      <c r="D326" s="1">
        <f t="shared" si="0"/>
        <v>0.125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>
      <c r="A327" s="9"/>
      <c r="B327" s="1">
        <v>33</v>
      </c>
      <c r="C327" s="1">
        <v>8</v>
      </c>
      <c r="D327" s="1">
        <f t="shared" si="0"/>
        <v>0.125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>
      <c r="A328" s="9"/>
      <c r="B328" s="1">
        <v>62</v>
      </c>
      <c r="C328" s="1">
        <v>8</v>
      </c>
      <c r="D328" s="1">
        <f t="shared" si="0"/>
        <v>0.125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>
      <c r="A329" s="9"/>
      <c r="B329" s="1">
        <v>66</v>
      </c>
      <c r="C329" s="1">
        <v>8</v>
      </c>
      <c r="D329" s="1">
        <f t="shared" si="0"/>
        <v>0.125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>
      <c r="A330" s="9"/>
      <c r="B330" s="1">
        <v>104</v>
      </c>
      <c r="C330" s="1">
        <v>8</v>
      </c>
      <c r="D330" s="1">
        <f t="shared" si="0"/>
        <v>0.125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>
      <c r="A331" s="9">
        <v>44280</v>
      </c>
      <c r="B331" s="1">
        <v>18</v>
      </c>
      <c r="C331" s="1">
        <f t="shared" ref="C331:C332" si="6">8*4</f>
        <v>32</v>
      </c>
      <c r="D331" s="1">
        <f t="shared" si="0"/>
        <v>0.5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>
      <c r="A332" s="9"/>
      <c r="B332" s="1">
        <v>54</v>
      </c>
      <c r="C332" s="1">
        <f t="shared" si="6"/>
        <v>32</v>
      </c>
      <c r="D332" s="1">
        <f t="shared" si="0"/>
        <v>0.5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>
      <c r="A333" s="9"/>
      <c r="B333" s="1">
        <v>35</v>
      </c>
      <c r="C333" s="1">
        <f t="shared" ref="C333:C335" si="7">4*3</f>
        <v>12</v>
      </c>
      <c r="D333" s="1">
        <f t="shared" si="0"/>
        <v>0.1875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>
      <c r="A334" s="9"/>
      <c r="B334" s="1">
        <v>63</v>
      </c>
      <c r="C334" s="1">
        <f t="shared" si="7"/>
        <v>12</v>
      </c>
      <c r="D334" s="1">
        <f t="shared" si="0"/>
        <v>0.1875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>
      <c r="A335" s="9"/>
      <c r="B335" s="1">
        <v>103</v>
      </c>
      <c r="C335" s="1">
        <f t="shared" si="7"/>
        <v>12</v>
      </c>
      <c r="D335" s="1">
        <f t="shared" si="0"/>
        <v>0.1875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>
      <c r="A336" s="9">
        <v>44281</v>
      </c>
      <c r="B336" s="1">
        <v>85</v>
      </c>
      <c r="C336" s="1">
        <v>16</v>
      </c>
      <c r="D336" s="1">
        <f t="shared" si="0"/>
        <v>0.25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>
      <c r="A337" s="9"/>
      <c r="B337" s="1">
        <v>32</v>
      </c>
      <c r="C337" s="1">
        <v>16</v>
      </c>
      <c r="D337" s="1">
        <f t="shared" si="0"/>
        <v>0.25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>
      <c r="A338" s="9"/>
      <c r="B338" s="1">
        <v>37</v>
      </c>
      <c r="C338" s="1">
        <v>32</v>
      </c>
      <c r="D338" s="1">
        <f t="shared" si="0"/>
        <v>0.5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>
      <c r="A339" s="9"/>
      <c r="B339" s="1">
        <v>89</v>
      </c>
      <c r="C339" s="1">
        <v>8</v>
      </c>
      <c r="D339" s="1">
        <f t="shared" si="0"/>
        <v>0.125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>
      <c r="A340" s="9"/>
      <c r="B340" s="1">
        <v>105</v>
      </c>
      <c r="C340" s="1">
        <v>8</v>
      </c>
      <c r="D340" s="1">
        <f t="shared" si="0"/>
        <v>0.125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>
      <c r="A341" s="9"/>
      <c r="B341" s="1">
        <v>66</v>
      </c>
      <c r="C341" s="1">
        <v>8</v>
      </c>
      <c r="D341" s="1">
        <f t="shared" si="0"/>
        <v>0.125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>
      <c r="A342" s="9">
        <v>44282</v>
      </c>
      <c r="B342" s="1">
        <v>35</v>
      </c>
      <c r="C342" s="1">
        <v>64</v>
      </c>
      <c r="D342" s="1">
        <f t="shared" si="0"/>
        <v>1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>
      <c r="A343" s="9"/>
      <c r="B343" s="1">
        <v>18</v>
      </c>
      <c r="C343" s="1">
        <v>256</v>
      </c>
      <c r="D343" s="1">
        <f t="shared" si="0"/>
        <v>4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>
      <c r="A344" s="9"/>
      <c r="B344" s="1">
        <v>24</v>
      </c>
      <c r="C344" s="1">
        <v>128</v>
      </c>
      <c r="D344" s="1">
        <f t="shared" si="0"/>
        <v>2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>
      <c r="A345" s="9"/>
      <c r="B345" s="1">
        <v>3</v>
      </c>
      <c r="C345" s="1">
        <v>256</v>
      </c>
      <c r="D345" s="1">
        <f t="shared" si="0"/>
        <v>4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>
      <c r="A346" s="9"/>
      <c r="B346" s="1">
        <v>59</v>
      </c>
      <c r="C346" s="1">
        <v>192</v>
      </c>
      <c r="D346" s="1">
        <f t="shared" si="0"/>
        <v>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>
      <c r="A347" s="9">
        <v>44284</v>
      </c>
      <c r="B347" s="1">
        <v>50</v>
      </c>
      <c r="C347" s="1">
        <v>8</v>
      </c>
      <c r="D347" s="1">
        <f t="shared" si="0"/>
        <v>0.125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>
      <c r="A348" s="9"/>
      <c r="B348" s="1">
        <v>31</v>
      </c>
      <c r="C348" s="1">
        <v>8</v>
      </c>
      <c r="D348" s="1">
        <f t="shared" si="0"/>
        <v>0.125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>
      <c r="A349" s="9"/>
      <c r="B349" s="1">
        <v>3</v>
      </c>
      <c r="C349" s="1">
        <v>224</v>
      </c>
      <c r="D349" s="1">
        <f t="shared" si="0"/>
        <v>3.5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>
      <c r="A350" s="9"/>
      <c r="B350" s="1">
        <v>88</v>
      </c>
      <c r="C350" s="1">
        <v>8</v>
      </c>
      <c r="D350" s="1">
        <f t="shared" si="0"/>
        <v>0.125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>
      <c r="A351" s="9"/>
      <c r="B351" s="1">
        <v>45</v>
      </c>
      <c r="C351" s="1">
        <v>8</v>
      </c>
      <c r="D351" s="1">
        <f t="shared" si="0"/>
        <v>0.125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>
      <c r="A352" s="9"/>
      <c r="B352" s="1">
        <v>63</v>
      </c>
      <c r="C352" s="1">
        <v>8</v>
      </c>
      <c r="D352" s="1">
        <f t="shared" si="0"/>
        <v>0.125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>
      <c r="A353" s="9"/>
      <c r="B353" s="1">
        <v>67</v>
      </c>
      <c r="C353" s="1">
        <v>8</v>
      </c>
      <c r="D353" s="1">
        <f t="shared" si="0"/>
        <v>0.125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>
      <c r="A354" s="9">
        <v>44285</v>
      </c>
      <c r="B354" s="1">
        <v>12</v>
      </c>
      <c r="C354" s="1">
        <v>2</v>
      </c>
      <c r="D354" s="1">
        <f t="shared" si="0"/>
        <v>3.125E-2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>
      <c r="A355" s="9">
        <v>44287</v>
      </c>
      <c r="B355" s="1">
        <v>3</v>
      </c>
      <c r="C355" s="1">
        <v>112</v>
      </c>
      <c r="D355" s="1">
        <f t="shared" si="0"/>
        <v>1.75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>
      <c r="A356" s="9"/>
      <c r="B356" s="1">
        <v>12</v>
      </c>
      <c r="C356" s="1">
        <v>112</v>
      </c>
      <c r="D356" s="1">
        <f t="shared" si="0"/>
        <v>1.75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>
      <c r="A357" s="9"/>
      <c r="B357" s="1">
        <v>40</v>
      </c>
      <c r="C357" s="1">
        <v>8</v>
      </c>
      <c r="D357" s="1">
        <f t="shared" si="0"/>
        <v>0.125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>
      <c r="A358" s="9"/>
      <c r="B358" s="1">
        <v>54</v>
      </c>
      <c r="C358" s="1">
        <v>112</v>
      </c>
      <c r="D358" s="1">
        <f t="shared" si="0"/>
        <v>1.75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>
      <c r="A359" s="9">
        <v>44288</v>
      </c>
      <c r="B359" s="1">
        <v>3</v>
      </c>
      <c r="C359" s="1">
        <v>40</v>
      </c>
      <c r="D359" s="1">
        <f t="shared" si="0"/>
        <v>0.625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>
      <c r="A360" s="9"/>
      <c r="B360" s="1">
        <v>78</v>
      </c>
      <c r="C360" s="1">
        <v>4</v>
      </c>
      <c r="D360" s="1">
        <f t="shared" si="0"/>
        <v>6.25E-2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>
      <c r="A361" s="9"/>
      <c r="B361" s="1">
        <v>49</v>
      </c>
      <c r="C361" s="1">
        <v>4</v>
      </c>
      <c r="D361" s="1">
        <f t="shared" si="0"/>
        <v>6.25E-2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>
      <c r="A362" s="9"/>
      <c r="B362" s="1">
        <v>54</v>
      </c>
      <c r="C362" s="1">
        <v>224</v>
      </c>
      <c r="D362" s="1">
        <f t="shared" si="0"/>
        <v>3.5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>
      <c r="A363" s="9"/>
      <c r="B363" s="1">
        <v>6</v>
      </c>
      <c r="C363" s="1">
        <v>4</v>
      </c>
      <c r="D363" s="1">
        <f t="shared" si="0"/>
        <v>6.25E-2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>
      <c r="A364" s="9"/>
      <c r="B364" s="1">
        <v>62</v>
      </c>
      <c r="C364" s="1">
        <v>4</v>
      </c>
      <c r="D364" s="1">
        <f t="shared" si="0"/>
        <v>6.25E-2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>
      <c r="A365" s="9"/>
      <c r="B365" s="1">
        <v>32</v>
      </c>
      <c r="C365" s="1">
        <v>4</v>
      </c>
      <c r="D365" s="1">
        <f t="shared" si="0"/>
        <v>6.25E-2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>
      <c r="A366" s="9">
        <v>44291</v>
      </c>
      <c r="B366" s="1">
        <v>103</v>
      </c>
      <c r="C366" s="1">
        <v>256</v>
      </c>
      <c r="D366" s="1">
        <f t="shared" si="0"/>
        <v>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>
      <c r="A367" s="9"/>
      <c r="B367" s="1">
        <v>98</v>
      </c>
      <c r="C367" s="1">
        <v>256</v>
      </c>
      <c r="D367" s="1">
        <f t="shared" si="0"/>
        <v>4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>
      <c r="A368" s="9"/>
      <c r="B368" s="1">
        <v>86</v>
      </c>
      <c r="C368" s="1">
        <v>256</v>
      </c>
      <c r="D368" s="1">
        <f t="shared" si="0"/>
        <v>4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>
      <c r="A369" s="9"/>
      <c r="B369" s="1">
        <v>94</v>
      </c>
      <c r="C369" s="1">
        <v>256</v>
      </c>
      <c r="D369" s="1">
        <f t="shared" si="0"/>
        <v>4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>
      <c r="A370" s="9"/>
      <c r="B370" s="1">
        <v>123</v>
      </c>
      <c r="C370" s="1">
        <v>256</v>
      </c>
      <c r="D370" s="1">
        <f t="shared" si="0"/>
        <v>4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>
      <c r="A371" s="9"/>
      <c r="B371" s="1">
        <v>83</v>
      </c>
      <c r="C371" s="1">
        <v>192</v>
      </c>
      <c r="D371" s="1">
        <f t="shared" si="0"/>
        <v>3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>
      <c r="A372" s="9"/>
      <c r="B372" s="1">
        <v>116</v>
      </c>
      <c r="C372" s="1">
        <v>256</v>
      </c>
      <c r="D372" s="1">
        <f t="shared" si="0"/>
        <v>4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>
      <c r="A373" s="9"/>
      <c r="B373" s="1">
        <v>113</v>
      </c>
      <c r="C373" s="1">
        <v>256</v>
      </c>
      <c r="D373" s="1">
        <f t="shared" si="0"/>
        <v>4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>
      <c r="A374" s="9"/>
      <c r="B374" s="1">
        <v>106</v>
      </c>
      <c r="C374" s="1">
        <v>256</v>
      </c>
      <c r="D374" s="1">
        <f t="shared" si="0"/>
        <v>4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>
      <c r="A375" s="9">
        <v>44292</v>
      </c>
      <c r="B375" s="1">
        <v>122</v>
      </c>
      <c r="C375" s="1">
        <f>8*4*7</f>
        <v>224</v>
      </c>
      <c r="D375" s="1">
        <f t="shared" si="0"/>
        <v>3.5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>
      <c r="A376" s="9"/>
      <c r="B376" s="1">
        <v>124</v>
      </c>
      <c r="C376" s="1">
        <f>8*4*9</f>
        <v>288</v>
      </c>
      <c r="D376" s="1">
        <f t="shared" si="0"/>
        <v>4.5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>
      <c r="A377" s="9"/>
      <c r="B377" s="1">
        <v>115</v>
      </c>
      <c r="C377" s="1">
        <f>8*4*10</f>
        <v>320</v>
      </c>
      <c r="D377" s="1">
        <f t="shared" si="0"/>
        <v>5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>
      <c r="A378" s="9"/>
      <c r="B378" s="1">
        <v>117</v>
      </c>
      <c r="C378" s="1">
        <f>8*4*9</f>
        <v>288</v>
      </c>
      <c r="D378" s="1">
        <f t="shared" si="0"/>
        <v>4.5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>
      <c r="A379" s="9"/>
      <c r="B379" s="1">
        <v>105</v>
      </c>
      <c r="C379" s="1">
        <f>8*4*10</f>
        <v>320</v>
      </c>
      <c r="D379" s="1">
        <f t="shared" si="0"/>
        <v>5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>
      <c r="A380" s="9"/>
      <c r="B380" s="1">
        <v>107</v>
      </c>
      <c r="C380" s="1">
        <f>8*4*6</f>
        <v>192</v>
      </c>
      <c r="D380" s="1">
        <f t="shared" si="0"/>
        <v>3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>
      <c r="A381" s="9"/>
      <c r="B381" s="1">
        <v>96</v>
      </c>
      <c r="C381" s="1">
        <f>8*4*7</f>
        <v>224</v>
      </c>
      <c r="D381" s="1">
        <f t="shared" si="0"/>
        <v>3.5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>
      <c r="A382" s="9"/>
      <c r="B382" s="1">
        <v>85</v>
      </c>
      <c r="C382" s="1">
        <f>8*4*8</f>
        <v>256</v>
      </c>
      <c r="D382" s="1">
        <f t="shared" si="0"/>
        <v>4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>
      <c r="A383" s="9"/>
      <c r="B383" s="1">
        <v>87</v>
      </c>
      <c r="C383" s="1">
        <f>8*4*7</f>
        <v>224</v>
      </c>
      <c r="D383" s="1">
        <f t="shared" si="0"/>
        <v>3.5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>
      <c r="A384" s="9">
        <v>44293</v>
      </c>
      <c r="B384" s="1">
        <v>93</v>
      </c>
      <c r="C384" s="1">
        <v>256</v>
      </c>
      <c r="D384" s="1">
        <f t="shared" si="0"/>
        <v>4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>
      <c r="A385" s="9"/>
      <c r="B385" s="1">
        <v>125</v>
      </c>
      <c r="C385" s="1">
        <v>256</v>
      </c>
      <c r="D385" s="1">
        <f t="shared" si="0"/>
        <v>4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>
      <c r="A386" s="9"/>
      <c r="B386" s="1">
        <v>88</v>
      </c>
      <c r="C386" s="1">
        <v>256</v>
      </c>
      <c r="D386" s="1">
        <f t="shared" si="0"/>
        <v>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>
      <c r="A387" s="9"/>
      <c r="B387" s="1">
        <v>84</v>
      </c>
      <c r="C387" s="1">
        <v>256</v>
      </c>
      <c r="D387" s="1">
        <f t="shared" si="0"/>
        <v>4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>
      <c r="A388" s="9"/>
      <c r="B388" s="1">
        <v>114</v>
      </c>
      <c r="C388" s="1">
        <v>256</v>
      </c>
      <c r="D388" s="1">
        <f t="shared" si="0"/>
        <v>4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>
      <c r="A389" s="9"/>
      <c r="B389" s="1">
        <v>97</v>
      </c>
      <c r="C389" s="1">
        <v>256</v>
      </c>
      <c r="D389" s="1">
        <f t="shared" si="0"/>
        <v>4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>
      <c r="A390" s="9"/>
      <c r="B390" s="1">
        <v>104</v>
      </c>
      <c r="C390" s="1">
        <v>256</v>
      </c>
      <c r="D390" s="1">
        <f t="shared" si="0"/>
        <v>4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>
      <c r="A391" s="9"/>
      <c r="B391" s="1">
        <v>108</v>
      </c>
      <c r="C391" s="1">
        <v>256</v>
      </c>
      <c r="D391" s="1">
        <f t="shared" si="0"/>
        <v>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>
      <c r="A392" s="9"/>
      <c r="B392" s="1">
        <v>95</v>
      </c>
      <c r="C392" s="1">
        <v>256</v>
      </c>
      <c r="D392" s="1">
        <f t="shared" si="0"/>
        <v>4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>
      <c r="A393" s="9">
        <v>44294</v>
      </c>
      <c r="B393" s="1">
        <v>123</v>
      </c>
      <c r="C393" s="1">
        <v>12</v>
      </c>
      <c r="D393" s="1">
        <f t="shared" si="0"/>
        <v>0.1875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>
      <c r="A394" s="9"/>
      <c r="B394" s="1">
        <v>94</v>
      </c>
      <c r="C394" s="1">
        <v>8</v>
      </c>
      <c r="D394" s="1">
        <f t="shared" si="0"/>
        <v>0.125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>
      <c r="A395" s="9"/>
      <c r="B395" s="1">
        <v>63</v>
      </c>
      <c r="C395" s="1">
        <v>12</v>
      </c>
      <c r="D395" s="1">
        <f t="shared" si="0"/>
        <v>0.1875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>
      <c r="A396" s="9"/>
      <c r="B396" s="1">
        <v>55</v>
      </c>
      <c r="C396" s="1">
        <v>12</v>
      </c>
      <c r="D396" s="1">
        <f t="shared" si="0"/>
        <v>0.1875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>
      <c r="A397" s="9"/>
      <c r="B397" s="1">
        <v>41</v>
      </c>
      <c r="C397" s="1">
        <v>12</v>
      </c>
      <c r="D397" s="1">
        <f t="shared" si="0"/>
        <v>0.1875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>
      <c r="A398" s="9"/>
      <c r="B398" s="1">
        <v>25</v>
      </c>
      <c r="C398" s="1">
        <v>12</v>
      </c>
      <c r="D398" s="1">
        <f t="shared" si="0"/>
        <v>0.1875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>
      <c r="A399" s="9">
        <v>44296</v>
      </c>
      <c r="B399" s="1">
        <v>97</v>
      </c>
      <c r="C399" s="1">
        <v>256</v>
      </c>
      <c r="D399" s="1">
        <f t="shared" si="0"/>
        <v>4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>
      <c r="A400" s="9"/>
      <c r="B400" s="1">
        <v>113</v>
      </c>
      <c r="C400" s="1">
        <v>32</v>
      </c>
      <c r="D400" s="1">
        <f t="shared" si="0"/>
        <v>0.5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>
      <c r="A401" s="9"/>
      <c r="B401" s="1">
        <v>123</v>
      </c>
      <c r="C401" s="1">
        <v>64</v>
      </c>
      <c r="D401" s="1">
        <f t="shared" si="0"/>
        <v>1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>
      <c r="A402" s="9"/>
      <c r="B402" s="1">
        <v>84</v>
      </c>
      <c r="C402" s="1">
        <v>64</v>
      </c>
      <c r="D402" s="1">
        <f t="shared" si="0"/>
        <v>1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>
      <c r="A403" s="9"/>
      <c r="B403" s="1">
        <v>86</v>
      </c>
      <c r="C403" s="1">
        <v>256</v>
      </c>
      <c r="D403" s="1">
        <f t="shared" si="0"/>
        <v>4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>
      <c r="A404" s="9"/>
      <c r="B404" s="1">
        <v>108</v>
      </c>
      <c r="C404" s="1">
        <v>256</v>
      </c>
      <c r="D404" s="1">
        <f t="shared" si="0"/>
        <v>4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>
      <c r="A405" s="9"/>
      <c r="B405" s="1">
        <v>82</v>
      </c>
      <c r="C405" s="1">
        <v>2</v>
      </c>
      <c r="D405" s="1">
        <f t="shared" si="0"/>
        <v>3.125E-2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>
      <c r="A406" s="9"/>
      <c r="B406" s="1">
        <v>106</v>
      </c>
      <c r="C406" s="1">
        <v>128</v>
      </c>
      <c r="D406" s="1">
        <f t="shared" si="0"/>
        <v>2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>
      <c r="A407" s="9"/>
      <c r="B407" s="1">
        <v>88</v>
      </c>
      <c r="C407" s="1">
        <v>256</v>
      </c>
      <c r="D407" s="1">
        <f t="shared" si="0"/>
        <v>4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>
      <c r="A408" s="9"/>
      <c r="B408" s="1">
        <v>116</v>
      </c>
      <c r="C408" s="1">
        <v>128</v>
      </c>
      <c r="D408" s="1">
        <f t="shared" si="0"/>
        <v>2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>
      <c r="A409" s="9">
        <v>44298</v>
      </c>
      <c r="B409" s="1">
        <v>124</v>
      </c>
      <c r="C409" s="1">
        <v>2</v>
      </c>
      <c r="D409" s="1">
        <f t="shared" si="0"/>
        <v>3.125E-2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>
      <c r="A410" s="9"/>
      <c r="B410" s="1">
        <v>116</v>
      </c>
      <c r="C410" s="1">
        <v>2</v>
      </c>
      <c r="D410" s="1">
        <f t="shared" si="0"/>
        <v>3.125E-2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>
      <c r="A411" s="9"/>
      <c r="B411" s="1">
        <v>108</v>
      </c>
      <c r="C411" s="1">
        <v>256</v>
      </c>
      <c r="D411" s="1">
        <f t="shared" si="0"/>
        <v>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>
      <c r="A412" s="9"/>
      <c r="B412" s="1">
        <v>97</v>
      </c>
      <c r="C412" s="1">
        <v>256</v>
      </c>
      <c r="D412" s="1">
        <f t="shared" si="0"/>
        <v>4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>
      <c r="A413" s="9"/>
      <c r="B413" s="1">
        <v>88</v>
      </c>
      <c r="C413" s="1">
        <v>256</v>
      </c>
      <c r="D413" s="1">
        <f t="shared" si="0"/>
        <v>4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>
      <c r="A414" s="9"/>
      <c r="B414" s="1">
        <v>86</v>
      </c>
      <c r="C414" s="1">
        <v>256</v>
      </c>
      <c r="D414" s="1">
        <f t="shared" si="0"/>
        <v>4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>
      <c r="A415" s="9">
        <v>44299</v>
      </c>
      <c r="B415" s="1">
        <v>127</v>
      </c>
      <c r="C415" s="1">
        <f t="shared" ref="C415:C419" si="8">8*4*8</f>
        <v>256</v>
      </c>
      <c r="D415" s="1">
        <f t="shared" si="0"/>
        <v>4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>
      <c r="A416" s="9"/>
      <c r="B416" s="1">
        <v>110</v>
      </c>
      <c r="C416" s="1">
        <f t="shared" si="8"/>
        <v>256</v>
      </c>
      <c r="D416" s="1">
        <f t="shared" si="0"/>
        <v>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>
      <c r="A417" s="9"/>
      <c r="B417" s="1">
        <v>117</v>
      </c>
      <c r="C417" s="1">
        <f t="shared" si="8"/>
        <v>256</v>
      </c>
      <c r="D417" s="1">
        <f t="shared" si="0"/>
        <v>4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>
      <c r="A418" s="9"/>
      <c r="B418" s="1">
        <v>98</v>
      </c>
      <c r="C418" s="1">
        <f t="shared" si="8"/>
        <v>256</v>
      </c>
      <c r="D418" s="1">
        <f t="shared" si="0"/>
        <v>4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>
      <c r="A419" s="9"/>
      <c r="B419" s="1">
        <v>86</v>
      </c>
      <c r="C419" s="1">
        <f t="shared" si="8"/>
        <v>256</v>
      </c>
      <c r="D419" s="1">
        <f t="shared" si="0"/>
        <v>4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>
      <c r="A420" s="9"/>
      <c r="B420" s="1">
        <v>114</v>
      </c>
      <c r="C420" s="1">
        <f>8*4*6</f>
        <v>192</v>
      </c>
      <c r="D420" s="1">
        <f t="shared" si="0"/>
        <v>3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>
      <c r="A421" s="9"/>
      <c r="B421" s="1">
        <v>104</v>
      </c>
      <c r="C421" s="1">
        <f t="shared" ref="C421:C422" si="9">8*4*8</f>
        <v>256</v>
      </c>
      <c r="D421" s="1">
        <f t="shared" si="0"/>
        <v>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>
      <c r="A422" s="9"/>
      <c r="B422" s="1">
        <v>98</v>
      </c>
      <c r="C422" s="1">
        <f t="shared" si="9"/>
        <v>256</v>
      </c>
      <c r="D422" s="1">
        <f t="shared" si="0"/>
        <v>4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>
      <c r="A423" s="9"/>
      <c r="B423" s="1">
        <v>47</v>
      </c>
      <c r="C423" s="1">
        <v>4</v>
      </c>
      <c r="D423" s="1">
        <f t="shared" si="0"/>
        <v>6.25E-2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>
      <c r="A424" s="9"/>
      <c r="B424" s="1">
        <v>20</v>
      </c>
      <c r="C424" s="1">
        <v>4</v>
      </c>
      <c r="D424" s="1">
        <f t="shared" si="0"/>
        <v>6.25E-2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>
      <c r="A425" s="9"/>
      <c r="B425" s="1">
        <v>60</v>
      </c>
      <c r="C425" s="1">
        <v>4</v>
      </c>
      <c r="D425" s="1">
        <f t="shared" si="0"/>
        <v>6.25E-2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>
      <c r="A426" s="9"/>
      <c r="B426" s="1">
        <v>4</v>
      </c>
      <c r="C426" s="1">
        <v>4</v>
      </c>
      <c r="D426" s="1">
        <f t="shared" si="0"/>
        <v>6.25E-2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>
      <c r="A427" s="9">
        <v>44300</v>
      </c>
      <c r="B427" s="1">
        <v>126</v>
      </c>
      <c r="C427" s="1">
        <v>256</v>
      </c>
      <c r="D427" s="1">
        <f t="shared" si="0"/>
        <v>4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>
      <c r="A428" s="9"/>
      <c r="B428" s="1">
        <v>94</v>
      </c>
      <c r="C428" s="1">
        <v>128</v>
      </c>
      <c r="D428" s="1">
        <f t="shared" si="0"/>
        <v>2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>
      <c r="A429" s="9"/>
      <c r="B429" s="1">
        <v>100</v>
      </c>
      <c r="C429" s="1">
        <v>256</v>
      </c>
      <c r="D429" s="1">
        <f t="shared" si="0"/>
        <v>4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>
      <c r="A430" s="9"/>
      <c r="B430" s="1">
        <v>97</v>
      </c>
      <c r="C430" s="1">
        <v>256</v>
      </c>
      <c r="D430" s="1">
        <f t="shared" si="0"/>
        <v>4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>
      <c r="A431" s="9"/>
      <c r="B431" s="1">
        <v>119</v>
      </c>
      <c r="C431" s="1">
        <v>256</v>
      </c>
      <c r="D431" s="1">
        <f t="shared" si="0"/>
        <v>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>
      <c r="A432" s="9"/>
      <c r="B432" s="1">
        <v>105</v>
      </c>
      <c r="C432" s="1">
        <v>64</v>
      </c>
      <c r="D432" s="1">
        <f t="shared" si="0"/>
        <v>1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>
      <c r="A433" s="9"/>
      <c r="B433" s="1">
        <v>109</v>
      </c>
      <c r="C433" s="1">
        <v>256</v>
      </c>
      <c r="D433" s="1">
        <f t="shared" si="0"/>
        <v>4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>
      <c r="A434" s="9"/>
      <c r="B434" s="1">
        <v>21</v>
      </c>
      <c r="C434" s="1">
        <v>2</v>
      </c>
      <c r="D434" s="1">
        <f t="shared" si="0"/>
        <v>3.125E-2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>
      <c r="A435" s="9"/>
      <c r="B435" s="1">
        <v>70</v>
      </c>
      <c r="C435" s="1">
        <v>2</v>
      </c>
      <c r="D435" s="1">
        <f t="shared" si="0"/>
        <v>3.125E-2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>
      <c r="A436" s="9"/>
      <c r="B436" s="1">
        <v>80</v>
      </c>
      <c r="C436" s="1">
        <v>2</v>
      </c>
      <c r="D436" s="1">
        <f t="shared" si="0"/>
        <v>3.125E-2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>
      <c r="A437" s="9"/>
      <c r="B437" s="1">
        <v>81</v>
      </c>
      <c r="C437" s="1">
        <v>2</v>
      </c>
      <c r="D437" s="1">
        <f t="shared" si="0"/>
        <v>3.125E-2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>
      <c r="A438" s="9"/>
      <c r="B438" s="1">
        <v>101</v>
      </c>
      <c r="C438" s="1">
        <v>2</v>
      </c>
      <c r="D438" s="1">
        <f t="shared" si="0"/>
        <v>3.125E-2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>
      <c r="A439" s="9"/>
      <c r="B439" s="1">
        <v>111</v>
      </c>
      <c r="C439" s="1">
        <v>2</v>
      </c>
      <c r="D439" s="1">
        <f t="shared" si="0"/>
        <v>3.125E-2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>
      <c r="A440" s="9">
        <v>44301</v>
      </c>
      <c r="B440" s="1">
        <v>118</v>
      </c>
      <c r="C440" s="1">
        <f t="shared" ref="C440:C441" si="10">4*8*8</f>
        <v>256</v>
      </c>
      <c r="D440" s="1">
        <f t="shared" si="0"/>
        <v>4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>
      <c r="A441" s="9"/>
      <c r="B441" s="1">
        <v>99</v>
      </c>
      <c r="C441" s="1">
        <f t="shared" si="10"/>
        <v>256</v>
      </c>
      <c r="D441" s="1">
        <f t="shared" si="0"/>
        <v>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>
      <c r="A442" s="9"/>
      <c r="B442" s="1">
        <v>125</v>
      </c>
      <c r="C442" s="1">
        <f>8*4*10</f>
        <v>320</v>
      </c>
      <c r="D442" s="1">
        <f t="shared" si="0"/>
        <v>5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>
      <c r="A443" s="9"/>
      <c r="B443" s="1">
        <v>108</v>
      </c>
      <c r="C443" s="1">
        <f>(4*4)*8</f>
        <v>128</v>
      </c>
      <c r="D443" s="1">
        <f t="shared" si="0"/>
        <v>2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>
      <c r="A444" s="9"/>
      <c r="B444" s="1">
        <v>87</v>
      </c>
      <c r="C444" s="1">
        <f>8*4*8</f>
        <v>256</v>
      </c>
      <c r="D444" s="1">
        <f t="shared" si="0"/>
        <v>4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>
      <c r="A445" s="9"/>
      <c r="B445" s="1">
        <v>122</v>
      </c>
      <c r="C445" s="1">
        <f>8*4*4</f>
        <v>128</v>
      </c>
      <c r="D445" s="1">
        <f t="shared" si="0"/>
        <v>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>
      <c r="A446" s="9"/>
      <c r="B446" s="1">
        <v>113</v>
      </c>
      <c r="C446" s="1">
        <f>8*4*6</f>
        <v>192</v>
      </c>
      <c r="D446" s="1">
        <f t="shared" si="0"/>
        <v>3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>
      <c r="A447" s="9"/>
      <c r="B447" s="1">
        <v>103</v>
      </c>
      <c r="C447" s="1">
        <f>8*4*10</f>
        <v>320</v>
      </c>
      <c r="D447" s="1">
        <f t="shared" si="0"/>
        <v>5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>
      <c r="A448" s="9"/>
      <c r="B448" s="1">
        <v>21</v>
      </c>
      <c r="C448" s="1">
        <v>4</v>
      </c>
      <c r="D448" s="1">
        <f t="shared" si="0"/>
        <v>6.25E-2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>
      <c r="A449" s="9"/>
      <c r="B449" s="1">
        <v>92</v>
      </c>
      <c r="C449" s="1">
        <v>4</v>
      </c>
      <c r="D449" s="1">
        <f t="shared" si="0"/>
        <v>6.25E-2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>
      <c r="A450" s="9"/>
      <c r="B450" s="1">
        <v>111</v>
      </c>
      <c r="C450" s="1">
        <v>4</v>
      </c>
      <c r="D450" s="1">
        <f t="shared" si="0"/>
        <v>6.25E-2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>
      <c r="A451" s="9"/>
      <c r="B451" s="1">
        <v>70</v>
      </c>
      <c r="C451" s="1">
        <v>4</v>
      </c>
      <c r="D451" s="1">
        <f t="shared" si="0"/>
        <v>6.25E-2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>
      <c r="A452" s="9"/>
      <c r="B452" s="1">
        <v>45</v>
      </c>
      <c r="C452" s="1">
        <v>4</v>
      </c>
      <c r="D452" s="1">
        <f t="shared" si="0"/>
        <v>6.25E-2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>
      <c r="A453" s="9">
        <v>44302</v>
      </c>
      <c r="B453" s="1">
        <v>127</v>
      </c>
      <c r="C453" s="1">
        <v>256</v>
      </c>
      <c r="D453" s="1">
        <f t="shared" si="0"/>
        <v>4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>
      <c r="A454" s="9"/>
      <c r="B454" s="1">
        <v>93</v>
      </c>
      <c r="C454" s="1">
        <v>256</v>
      </c>
      <c r="D454" s="1">
        <f t="shared" si="0"/>
        <v>4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>
      <c r="A455" s="9"/>
      <c r="B455" s="1">
        <v>110</v>
      </c>
      <c r="C455" s="1">
        <v>256</v>
      </c>
      <c r="D455" s="1">
        <f t="shared" si="0"/>
        <v>4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>
      <c r="A456" s="9"/>
      <c r="B456" s="1">
        <v>86</v>
      </c>
      <c r="C456" s="1">
        <v>64</v>
      </c>
      <c r="D456" s="1">
        <f t="shared" si="0"/>
        <v>1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>
      <c r="A457" s="9"/>
      <c r="B457" s="1">
        <v>104</v>
      </c>
      <c r="C457" s="1">
        <v>128</v>
      </c>
      <c r="D457" s="1">
        <f t="shared" si="0"/>
        <v>2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>
      <c r="A458" s="9"/>
      <c r="B458" s="1">
        <v>117</v>
      </c>
      <c r="C458" s="1">
        <v>256</v>
      </c>
      <c r="D458" s="1">
        <f t="shared" si="0"/>
        <v>4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>
      <c r="A459" s="9"/>
      <c r="B459" s="1">
        <v>114</v>
      </c>
      <c r="C459" s="1">
        <v>64</v>
      </c>
      <c r="D459" s="1">
        <f t="shared" si="0"/>
        <v>1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>
      <c r="A460" s="9"/>
      <c r="B460" s="1">
        <v>98</v>
      </c>
      <c r="C460" s="1">
        <v>256</v>
      </c>
      <c r="D460" s="1">
        <f t="shared" si="0"/>
        <v>4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>
      <c r="A461" s="9"/>
      <c r="B461" s="1">
        <v>2</v>
      </c>
      <c r="C461" s="1">
        <v>2</v>
      </c>
      <c r="D461" s="1">
        <f t="shared" si="0"/>
        <v>3.125E-2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>
      <c r="A462" s="9">
        <v>44303</v>
      </c>
      <c r="B462" s="1">
        <v>113</v>
      </c>
      <c r="C462" s="1">
        <v>16</v>
      </c>
      <c r="D462" s="1">
        <f t="shared" si="0"/>
        <v>0.25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>
      <c r="A463" s="9"/>
      <c r="B463" s="1">
        <v>104</v>
      </c>
      <c r="C463" s="1">
        <v>16</v>
      </c>
      <c r="D463" s="1">
        <f t="shared" si="0"/>
        <v>0.25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>
      <c r="A464" s="9"/>
      <c r="B464" s="1">
        <v>103</v>
      </c>
      <c r="C464" s="1">
        <v>8</v>
      </c>
      <c r="D464" s="1">
        <f t="shared" si="0"/>
        <v>0.125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>
      <c r="A465" s="9"/>
      <c r="B465" s="1">
        <v>98</v>
      </c>
      <c r="C465" s="1">
        <v>10</v>
      </c>
      <c r="D465" s="1">
        <f t="shared" si="0"/>
        <v>0.15625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>
      <c r="A466" s="9"/>
      <c r="B466" s="1">
        <v>97</v>
      </c>
      <c r="C466" s="1">
        <v>16</v>
      </c>
      <c r="D466" s="1">
        <f t="shared" si="0"/>
        <v>0.25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>
      <c r="A467" s="9"/>
      <c r="B467" s="1">
        <v>101</v>
      </c>
      <c r="C467" s="1">
        <v>8</v>
      </c>
      <c r="D467" s="1">
        <f t="shared" si="0"/>
        <v>0.125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>
      <c r="A468" s="9"/>
      <c r="B468" s="1">
        <v>111</v>
      </c>
      <c r="C468" s="1">
        <v>8</v>
      </c>
      <c r="D468" s="1">
        <f t="shared" si="0"/>
        <v>0.125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>
      <c r="A469" s="9"/>
      <c r="B469" s="1">
        <v>70</v>
      </c>
      <c r="C469" s="1">
        <v>4</v>
      </c>
      <c r="D469" s="1">
        <f t="shared" si="0"/>
        <v>6.25E-2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>
      <c r="A470" s="9"/>
      <c r="B470" s="1">
        <v>81</v>
      </c>
      <c r="C470" s="1">
        <v>4</v>
      </c>
      <c r="D470" s="1">
        <f t="shared" si="0"/>
        <v>6.25E-2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>
      <c r="A471" s="9"/>
      <c r="B471" s="1">
        <v>2</v>
      </c>
      <c r="C471" s="1">
        <v>4</v>
      </c>
      <c r="D471" s="1">
        <f t="shared" si="0"/>
        <v>6.25E-2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>
      <c r="A472" s="9"/>
      <c r="B472" s="1">
        <v>8</v>
      </c>
      <c r="C472" s="1">
        <v>4</v>
      </c>
      <c r="D472" s="1">
        <f t="shared" si="0"/>
        <v>6.25E-2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>
      <c r="A473" s="9"/>
      <c r="B473" s="1">
        <v>25</v>
      </c>
      <c r="C473" s="1">
        <v>4</v>
      </c>
      <c r="D473" s="1">
        <f t="shared" si="0"/>
        <v>6.25E-2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>
      <c r="A474" s="9"/>
      <c r="B474" s="1">
        <v>52</v>
      </c>
      <c r="C474" s="1">
        <v>4</v>
      </c>
      <c r="D474" s="1">
        <f t="shared" si="0"/>
        <v>6.25E-2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>
      <c r="A475" s="9"/>
      <c r="B475" s="1">
        <v>71</v>
      </c>
      <c r="C475" s="1">
        <v>4</v>
      </c>
      <c r="D475" s="1">
        <f t="shared" si="0"/>
        <v>6.25E-2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>
      <c r="A476" s="9">
        <v>44305</v>
      </c>
      <c r="B476" s="1">
        <v>84</v>
      </c>
      <c r="C476" s="1">
        <v>16</v>
      </c>
      <c r="D476" s="1">
        <f t="shared" si="0"/>
        <v>0.25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>
      <c r="A477" s="9"/>
      <c r="B477" s="1">
        <v>94</v>
      </c>
      <c r="C477" s="1">
        <v>16</v>
      </c>
      <c r="D477" s="1">
        <f t="shared" si="0"/>
        <v>0.25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>
      <c r="A478" s="9"/>
      <c r="B478" s="1">
        <v>97</v>
      </c>
      <c r="C478" s="1">
        <v>16</v>
      </c>
      <c r="D478" s="1">
        <f t="shared" si="0"/>
        <v>0.25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>
      <c r="A479" s="9"/>
      <c r="B479" s="1">
        <v>104</v>
      </c>
      <c r="C479" s="1">
        <v>16</v>
      </c>
      <c r="D479" s="1">
        <f t="shared" si="0"/>
        <v>0.25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>
      <c r="A480" s="9"/>
      <c r="B480" s="1">
        <v>116</v>
      </c>
      <c r="C480" s="1">
        <v>16</v>
      </c>
      <c r="D480" s="1">
        <f t="shared" si="0"/>
        <v>0.25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>
      <c r="A481" s="9"/>
      <c r="B481" s="1">
        <v>99</v>
      </c>
      <c r="C481" s="1">
        <v>256</v>
      </c>
      <c r="D481" s="1">
        <f t="shared" si="0"/>
        <v>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>
      <c r="A482" s="9"/>
      <c r="B482" s="1">
        <v>107</v>
      </c>
      <c r="C482" s="1">
        <v>256</v>
      </c>
      <c r="D482" s="1">
        <f t="shared" si="0"/>
        <v>4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>
      <c r="A483" s="9"/>
      <c r="B483" s="1">
        <v>109</v>
      </c>
      <c r="C483" s="1">
        <v>256</v>
      </c>
      <c r="D483" s="1">
        <f t="shared" si="0"/>
        <v>4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>
      <c r="A484" s="9"/>
      <c r="B484" s="1">
        <v>123</v>
      </c>
      <c r="C484" s="1">
        <v>192</v>
      </c>
      <c r="D484" s="1">
        <f t="shared" si="0"/>
        <v>3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>
      <c r="A485" s="9"/>
      <c r="B485" s="1">
        <v>125</v>
      </c>
      <c r="C485" s="1">
        <v>160</v>
      </c>
      <c r="D485" s="1">
        <f t="shared" si="0"/>
        <v>2.5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>
      <c r="A486" s="9"/>
      <c r="B486" s="1">
        <v>2</v>
      </c>
      <c r="C486" s="1">
        <v>4</v>
      </c>
      <c r="D486" s="1">
        <f t="shared" si="0"/>
        <v>6.25E-2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>
      <c r="A487" s="9"/>
      <c r="B487" s="1">
        <v>4</v>
      </c>
      <c r="C487" s="1">
        <v>4</v>
      </c>
      <c r="D487" s="1">
        <f t="shared" si="0"/>
        <v>6.25E-2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>
      <c r="A488" s="9"/>
      <c r="B488" s="1">
        <v>6</v>
      </c>
      <c r="C488" s="1">
        <v>4</v>
      </c>
      <c r="D488" s="1">
        <f t="shared" si="0"/>
        <v>6.25E-2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>
      <c r="A489" s="9"/>
      <c r="B489" s="1">
        <v>8</v>
      </c>
      <c r="C489" s="1">
        <v>4</v>
      </c>
      <c r="D489" s="1">
        <f t="shared" si="0"/>
        <v>6.25E-2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>
      <c r="A490" s="9"/>
      <c r="B490" s="1">
        <v>11</v>
      </c>
      <c r="C490" s="1">
        <v>4</v>
      </c>
      <c r="D490" s="1">
        <f t="shared" si="0"/>
        <v>6.25E-2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>
      <c r="A491" s="9"/>
      <c r="B491" s="1">
        <v>24</v>
      </c>
      <c r="C491" s="1">
        <v>4</v>
      </c>
      <c r="D491" s="1">
        <f t="shared" si="0"/>
        <v>6.25E-2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>
      <c r="A492" s="9"/>
      <c r="B492" s="1">
        <v>40</v>
      </c>
      <c r="C492" s="1">
        <v>4</v>
      </c>
      <c r="D492" s="1">
        <f t="shared" si="0"/>
        <v>6.25E-2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>
      <c r="A493" s="9"/>
      <c r="B493" s="1">
        <v>49</v>
      </c>
      <c r="C493" s="1">
        <v>4</v>
      </c>
      <c r="D493" s="1">
        <f t="shared" si="0"/>
        <v>6.25E-2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>
      <c r="A494" s="9"/>
      <c r="B494" s="1">
        <v>66</v>
      </c>
      <c r="C494" s="1">
        <v>4</v>
      </c>
      <c r="D494" s="1">
        <f t="shared" si="0"/>
        <v>6.25E-2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>
      <c r="A495" s="9"/>
      <c r="B495" s="1">
        <v>69</v>
      </c>
      <c r="C495" s="1">
        <v>4</v>
      </c>
      <c r="D495" s="1">
        <f t="shared" si="0"/>
        <v>6.25E-2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>
      <c r="A496" s="9">
        <v>44306</v>
      </c>
      <c r="B496" s="1">
        <v>87</v>
      </c>
      <c r="C496" s="1">
        <f>4*8*8</f>
        <v>256</v>
      </c>
      <c r="D496" s="1">
        <f t="shared" si="0"/>
        <v>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>
      <c r="A497" s="9"/>
      <c r="B497" s="1">
        <v>93</v>
      </c>
      <c r="C497" s="1">
        <f>4*7*7</f>
        <v>196</v>
      </c>
      <c r="D497" s="1">
        <f t="shared" si="0"/>
        <v>3.0625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>
      <c r="A498" s="9"/>
      <c r="B498" s="1">
        <v>100</v>
      </c>
      <c r="C498" s="1">
        <f t="shared" ref="C498:C499" si="11">4*8*8</f>
        <v>256</v>
      </c>
      <c r="D498" s="1">
        <f t="shared" si="0"/>
        <v>4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>
      <c r="A499" s="9"/>
      <c r="B499" s="1">
        <v>110</v>
      </c>
      <c r="C499" s="1">
        <f t="shared" si="11"/>
        <v>256</v>
      </c>
      <c r="D499" s="1">
        <f t="shared" si="0"/>
        <v>4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>
      <c r="A500" s="9"/>
      <c r="B500" s="1">
        <v>35</v>
      </c>
      <c r="C500" s="1">
        <v>4</v>
      </c>
      <c r="D500" s="1">
        <f t="shared" si="0"/>
        <v>6.25E-2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>
      <c r="A501" s="9"/>
      <c r="B501" s="1">
        <v>42</v>
      </c>
      <c r="C501" s="1">
        <v>4</v>
      </c>
      <c r="D501" s="1">
        <f t="shared" si="0"/>
        <v>6.25E-2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>
      <c r="A502" s="9"/>
      <c r="B502" s="1">
        <v>52</v>
      </c>
      <c r="C502" s="1">
        <v>4</v>
      </c>
      <c r="D502" s="1">
        <f t="shared" si="0"/>
        <v>6.25E-2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>
      <c r="A503" s="9"/>
      <c r="B503" s="1">
        <v>68</v>
      </c>
      <c r="C503" s="1">
        <v>4</v>
      </c>
      <c r="D503" s="1">
        <f t="shared" si="0"/>
        <v>6.25E-2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>
      <c r="A504" s="9">
        <v>44307</v>
      </c>
      <c r="B504" s="1">
        <v>103</v>
      </c>
      <c r="C504" s="1">
        <v>16</v>
      </c>
      <c r="D504" s="1">
        <f t="shared" si="0"/>
        <v>0.25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>
      <c r="A505" s="9"/>
      <c r="B505" s="1">
        <v>125</v>
      </c>
      <c r="C505" s="1">
        <v>16</v>
      </c>
      <c r="D505" s="1">
        <f t="shared" si="0"/>
        <v>0.25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>
      <c r="A506" s="9"/>
      <c r="B506" s="1">
        <v>86</v>
      </c>
      <c r="C506" s="1">
        <v>16</v>
      </c>
      <c r="D506" s="1">
        <f t="shared" si="0"/>
        <v>0.25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>
      <c r="A507" s="9"/>
      <c r="B507" s="1">
        <v>104</v>
      </c>
      <c r="C507" s="1">
        <v>16</v>
      </c>
      <c r="D507" s="1">
        <f t="shared" si="0"/>
        <v>0.25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>
      <c r="A508" s="9"/>
      <c r="B508" s="1">
        <v>97</v>
      </c>
      <c r="C508" s="1">
        <v>16</v>
      </c>
      <c r="D508" s="1">
        <f t="shared" si="0"/>
        <v>0.25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>
      <c r="A509" s="9"/>
      <c r="B509" s="1">
        <v>109</v>
      </c>
      <c r="C509" s="1">
        <v>256</v>
      </c>
      <c r="D509" s="1">
        <f t="shared" si="0"/>
        <v>4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>
      <c r="A510" s="9"/>
      <c r="B510" s="1">
        <v>99</v>
      </c>
      <c r="C510" s="1">
        <v>256</v>
      </c>
      <c r="D510" s="1">
        <f t="shared" si="0"/>
        <v>4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>
      <c r="A511" s="9"/>
      <c r="B511" s="1">
        <v>107</v>
      </c>
      <c r="C511" s="1">
        <v>256</v>
      </c>
      <c r="D511" s="1">
        <f t="shared" si="0"/>
        <v>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>
      <c r="A512" s="9"/>
      <c r="B512" s="1">
        <v>13</v>
      </c>
      <c r="C512" s="1">
        <v>4</v>
      </c>
      <c r="D512" s="1">
        <f t="shared" si="0"/>
        <v>6.25E-2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>
      <c r="A513" s="9"/>
      <c r="B513" s="1">
        <v>9</v>
      </c>
      <c r="C513" s="1">
        <v>4</v>
      </c>
      <c r="D513" s="1">
        <f t="shared" si="0"/>
        <v>6.25E-2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>
      <c r="A514" s="9"/>
      <c r="B514" s="1">
        <v>118</v>
      </c>
      <c r="C514" s="1">
        <v>4</v>
      </c>
      <c r="D514" s="1">
        <f t="shared" si="0"/>
        <v>6.25E-2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>
      <c r="A515" s="9"/>
      <c r="B515" s="1">
        <v>75</v>
      </c>
      <c r="C515" s="1">
        <v>4</v>
      </c>
      <c r="D515" s="1">
        <f t="shared" si="0"/>
        <v>6.25E-2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>
      <c r="A516" s="9"/>
      <c r="B516" s="1">
        <v>80</v>
      </c>
      <c r="C516" s="1">
        <v>4</v>
      </c>
      <c r="D516" s="1">
        <f t="shared" si="0"/>
        <v>6.25E-2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>
      <c r="A517" s="9"/>
      <c r="B517" s="1">
        <v>62</v>
      </c>
      <c r="C517" s="1">
        <v>4</v>
      </c>
      <c r="D517" s="1">
        <f t="shared" si="0"/>
        <v>6.25E-2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>
      <c r="A518" s="9"/>
      <c r="B518" s="1">
        <v>67</v>
      </c>
      <c r="C518" s="1">
        <v>4</v>
      </c>
      <c r="D518" s="1">
        <f t="shared" si="0"/>
        <v>6.25E-2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>
      <c r="A519" s="9"/>
      <c r="B519" s="1">
        <v>16</v>
      </c>
      <c r="C519" s="1">
        <v>4</v>
      </c>
      <c r="D519" s="1">
        <f t="shared" si="0"/>
        <v>6.25E-2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>
      <c r="A520" s="9"/>
      <c r="B520" s="1">
        <v>100</v>
      </c>
      <c r="C520" s="1">
        <v>4</v>
      </c>
      <c r="D520" s="1">
        <f t="shared" si="0"/>
        <v>6.25E-2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>
      <c r="A521" s="9">
        <v>44308</v>
      </c>
      <c r="B521" s="1">
        <v>110</v>
      </c>
      <c r="C521" s="1">
        <f>4*5*8</f>
        <v>160</v>
      </c>
      <c r="D521" s="1">
        <f t="shared" si="0"/>
        <v>2.5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>
      <c r="A522" s="9"/>
      <c r="B522" s="1">
        <v>99</v>
      </c>
      <c r="C522" s="1">
        <f>4*7*8</f>
        <v>224</v>
      </c>
      <c r="D522" s="1">
        <f t="shared" si="0"/>
        <v>3.5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>
      <c r="A523" s="9"/>
      <c r="B523" s="1">
        <v>107</v>
      </c>
      <c r="C523" s="1">
        <f>(4*4)*8</f>
        <v>128</v>
      </c>
      <c r="D523" s="1">
        <f t="shared" si="0"/>
        <v>2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>
      <c r="A524" s="9"/>
      <c r="B524" s="1">
        <v>87</v>
      </c>
      <c r="C524" s="1">
        <f>4*8*8</f>
        <v>256</v>
      </c>
      <c r="D524" s="1">
        <f t="shared" si="0"/>
        <v>4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>
      <c r="A525" s="9"/>
      <c r="B525" s="1">
        <v>118</v>
      </c>
      <c r="C525" s="1">
        <f>4*8</f>
        <v>32</v>
      </c>
      <c r="D525" s="1">
        <f t="shared" si="0"/>
        <v>0.5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>
      <c r="A526" s="9"/>
      <c r="B526" s="1">
        <v>104</v>
      </c>
      <c r="C526" s="1">
        <v>4</v>
      </c>
      <c r="D526" s="1">
        <f t="shared" si="0"/>
        <v>6.25E-2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>
      <c r="A527" s="9"/>
      <c r="B527" s="1">
        <v>14</v>
      </c>
      <c r="C527" s="1">
        <v>4</v>
      </c>
      <c r="D527" s="1">
        <f t="shared" si="0"/>
        <v>6.25E-2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>
      <c r="A528" s="9"/>
      <c r="B528" s="1">
        <v>29</v>
      </c>
      <c r="C528" s="1">
        <v>4</v>
      </c>
      <c r="D528" s="1">
        <f t="shared" si="0"/>
        <v>6.25E-2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>
      <c r="A529" s="9"/>
      <c r="B529" s="1">
        <v>101</v>
      </c>
      <c r="C529" s="1">
        <v>4</v>
      </c>
      <c r="D529" s="1">
        <f t="shared" si="0"/>
        <v>6.25E-2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>
      <c r="A530" s="9"/>
      <c r="B530" s="1">
        <v>26</v>
      </c>
      <c r="C530" s="1">
        <v>4</v>
      </c>
      <c r="D530" s="1">
        <f t="shared" si="0"/>
        <v>6.25E-2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>
      <c r="A531" s="9">
        <v>44309</v>
      </c>
      <c r="B531" s="1">
        <v>87</v>
      </c>
      <c r="C531" s="1">
        <v>192</v>
      </c>
      <c r="D531" s="1">
        <f t="shared" si="0"/>
        <v>3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>
      <c r="A532" s="9"/>
      <c r="B532" s="1">
        <v>99</v>
      </c>
      <c r="C532" s="1">
        <v>64</v>
      </c>
      <c r="D532" s="1">
        <f t="shared" si="0"/>
        <v>1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>
      <c r="A533" s="9"/>
      <c r="B533" s="1">
        <v>86</v>
      </c>
      <c r="C533" s="1">
        <v>64</v>
      </c>
      <c r="D533" s="1">
        <f t="shared" si="0"/>
        <v>1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>
      <c r="A534" s="9"/>
      <c r="B534" s="1">
        <v>98</v>
      </c>
      <c r="C534" s="1">
        <v>64</v>
      </c>
      <c r="D534" s="1">
        <f t="shared" si="0"/>
        <v>1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>
      <c r="A535" s="9"/>
      <c r="B535" s="1">
        <v>107</v>
      </c>
      <c r="C535" s="1">
        <v>64</v>
      </c>
      <c r="D535" s="1">
        <f t="shared" si="0"/>
        <v>1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>
      <c r="A536" s="9"/>
      <c r="B536" s="1">
        <v>81</v>
      </c>
      <c r="C536" s="1">
        <v>8</v>
      </c>
      <c r="D536" s="1">
        <f t="shared" si="0"/>
        <v>0.125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>
      <c r="A537" s="9"/>
      <c r="B537" s="1">
        <v>89</v>
      </c>
      <c r="C537" s="1">
        <v>8</v>
      </c>
      <c r="D537" s="1">
        <f t="shared" si="0"/>
        <v>0.125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>
      <c r="A538" s="9"/>
      <c r="B538" s="1">
        <v>85</v>
      </c>
      <c r="C538" s="1">
        <v>8</v>
      </c>
      <c r="D538" s="1">
        <f t="shared" si="0"/>
        <v>0.125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>
      <c r="A539" s="9"/>
      <c r="B539" s="1">
        <v>101</v>
      </c>
      <c r="C539" s="1">
        <v>8</v>
      </c>
      <c r="D539" s="1">
        <f t="shared" si="0"/>
        <v>0.125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>
      <c r="A540" s="9"/>
      <c r="B540" s="1">
        <v>97</v>
      </c>
      <c r="C540" s="1">
        <v>8</v>
      </c>
      <c r="D540" s="1">
        <f t="shared" si="0"/>
        <v>0.125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>
      <c r="A541" s="9">
        <v>44313</v>
      </c>
      <c r="B541" s="1">
        <v>75</v>
      </c>
      <c r="C541" s="1">
        <f>8*8</f>
        <v>64</v>
      </c>
      <c r="D541" s="1">
        <f t="shared" si="0"/>
        <v>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>
      <c r="A542" s="9"/>
      <c r="B542" s="1">
        <v>93</v>
      </c>
      <c r="C542" s="1">
        <f>8*6</f>
        <v>48</v>
      </c>
      <c r="D542" s="1">
        <f t="shared" si="0"/>
        <v>0.75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>
      <c r="A543" s="9"/>
      <c r="B543" s="1">
        <v>99</v>
      </c>
      <c r="C543" s="1">
        <f>8</f>
        <v>8</v>
      </c>
      <c r="D543" s="1">
        <f t="shared" si="0"/>
        <v>0.125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>
      <c r="A544" s="9"/>
      <c r="B544" s="1">
        <v>100</v>
      </c>
      <c r="C544" s="1">
        <f>8*6</f>
        <v>48</v>
      </c>
      <c r="D544" s="1">
        <f t="shared" si="0"/>
        <v>0.75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>
      <c r="A545" s="9"/>
      <c r="B545" s="1">
        <v>107</v>
      </c>
      <c r="C545" s="1">
        <v>8</v>
      </c>
      <c r="D545" s="1">
        <f t="shared" si="0"/>
        <v>0.125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>
      <c r="A546" s="9"/>
      <c r="B546" s="1">
        <v>123</v>
      </c>
      <c r="C546" s="1">
        <v>32</v>
      </c>
      <c r="D546" s="1">
        <f t="shared" si="0"/>
        <v>0.5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>
      <c r="A547" s="9"/>
      <c r="B547" s="1">
        <v>16</v>
      </c>
      <c r="C547" s="1">
        <v>4</v>
      </c>
      <c r="D547" s="1">
        <f t="shared" si="0"/>
        <v>6.25E-2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>
      <c r="A548" s="9"/>
      <c r="B548" s="1">
        <v>28</v>
      </c>
      <c r="C548" s="1">
        <v>4</v>
      </c>
      <c r="D548" s="1">
        <f t="shared" si="0"/>
        <v>6.25E-2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>
      <c r="A549" s="9"/>
      <c r="B549" s="1">
        <v>67</v>
      </c>
      <c r="C549" s="1">
        <v>4</v>
      </c>
      <c r="D549" s="1">
        <f t="shared" si="0"/>
        <v>6.25E-2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>
      <c r="A550" s="9"/>
      <c r="B550" s="1">
        <v>72</v>
      </c>
      <c r="C550" s="1">
        <v>4</v>
      </c>
      <c r="D550" s="1">
        <f t="shared" si="0"/>
        <v>6.25E-2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>
      <c r="A551" s="9"/>
      <c r="B551" s="1">
        <v>90</v>
      </c>
      <c r="C551" s="1">
        <v>4</v>
      </c>
      <c r="D551" s="1">
        <f t="shared" si="0"/>
        <v>6.25E-2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>
      <c r="A552" s="9">
        <v>44314</v>
      </c>
      <c r="B552" s="1">
        <v>119</v>
      </c>
      <c r="C552" s="1">
        <f t="shared" ref="C552:C553" si="12">2*2*8</f>
        <v>32</v>
      </c>
      <c r="D552" s="1">
        <f t="shared" si="0"/>
        <v>0.5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>
      <c r="A553" s="9"/>
      <c r="B553" s="1">
        <v>109</v>
      </c>
      <c r="C553" s="1">
        <f t="shared" si="12"/>
        <v>32</v>
      </c>
      <c r="D553" s="1">
        <f t="shared" si="0"/>
        <v>0.5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>
      <c r="A554" s="9"/>
      <c r="B554" s="1">
        <v>103</v>
      </c>
      <c r="C554" s="1">
        <v>8</v>
      </c>
      <c r="D554" s="1">
        <f t="shared" si="0"/>
        <v>0.125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>
      <c r="A555" s="9"/>
      <c r="B555" s="1">
        <v>104</v>
      </c>
      <c r="C555" s="1">
        <v>8</v>
      </c>
      <c r="D555" s="1">
        <f t="shared" si="0"/>
        <v>0.125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>
      <c r="A556" s="9"/>
      <c r="B556" s="1">
        <v>86</v>
      </c>
      <c r="C556" s="1">
        <v>4</v>
      </c>
      <c r="D556" s="1">
        <f t="shared" si="0"/>
        <v>6.25E-2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>
      <c r="A557" s="9"/>
      <c r="B557" s="1">
        <v>100</v>
      </c>
      <c r="C557" s="1">
        <v>4</v>
      </c>
      <c r="D557" s="1">
        <f t="shared" si="0"/>
        <v>6.25E-2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>
      <c r="A558" s="9"/>
      <c r="B558" s="1">
        <v>89</v>
      </c>
      <c r="C558" s="1">
        <v>4</v>
      </c>
      <c r="D558" s="1">
        <f t="shared" si="0"/>
        <v>6.25E-2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>
      <c r="A559" s="9"/>
      <c r="B559" s="1">
        <v>80</v>
      </c>
      <c r="C559" s="1">
        <v>8</v>
      </c>
      <c r="D559" s="1">
        <f t="shared" si="0"/>
        <v>0.125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>
      <c r="A560" s="9"/>
      <c r="B560" s="1">
        <v>82</v>
      </c>
      <c r="C560" s="1">
        <v>4</v>
      </c>
      <c r="D560" s="1">
        <f t="shared" si="0"/>
        <v>6.25E-2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>
      <c r="A561" s="9"/>
      <c r="B561" s="1">
        <v>73</v>
      </c>
      <c r="C561" s="1">
        <v>4</v>
      </c>
      <c r="D561" s="1">
        <f t="shared" si="0"/>
        <v>6.25E-2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>
      <c r="A562" s="9"/>
      <c r="B562" s="1">
        <v>42</v>
      </c>
      <c r="C562" s="1">
        <v>4</v>
      </c>
      <c r="D562" s="1">
        <f t="shared" si="0"/>
        <v>6.25E-2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>
      <c r="A563" s="9">
        <v>44318</v>
      </c>
      <c r="B563" s="1">
        <v>124</v>
      </c>
      <c r="C563" s="1">
        <v>32</v>
      </c>
      <c r="D563" s="1">
        <f t="shared" si="0"/>
        <v>0.5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>
      <c r="A564" s="9"/>
      <c r="B564" s="1">
        <v>94</v>
      </c>
      <c r="C564" s="1">
        <v>4</v>
      </c>
      <c r="D564" s="1">
        <f t="shared" si="0"/>
        <v>6.25E-2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>
      <c r="A565" s="9"/>
      <c r="B565" s="1">
        <v>86</v>
      </c>
      <c r="C565" s="1">
        <v>4</v>
      </c>
      <c r="D565" s="1">
        <f t="shared" si="0"/>
        <v>6.25E-2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>
      <c r="A566" s="9"/>
      <c r="B566" s="1">
        <v>89</v>
      </c>
      <c r="C566" s="1">
        <v>4</v>
      </c>
      <c r="D566" s="1">
        <f t="shared" si="0"/>
        <v>6.25E-2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>
      <c r="A567" s="9"/>
      <c r="B567" s="1">
        <v>101</v>
      </c>
      <c r="C567" s="1">
        <v>4</v>
      </c>
      <c r="D567" s="1">
        <f t="shared" si="0"/>
        <v>6.25E-2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>
      <c r="A568" s="9"/>
      <c r="B568" s="1">
        <v>119</v>
      </c>
      <c r="C568" s="1">
        <v>4</v>
      </c>
      <c r="D568" s="1">
        <f t="shared" si="0"/>
        <v>6.25E-2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>
      <c r="A569" s="9"/>
      <c r="B569" s="1">
        <v>51</v>
      </c>
      <c r="C569" s="1">
        <v>4</v>
      </c>
      <c r="D569" s="1">
        <f t="shared" si="0"/>
        <v>6.25E-2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>
      <c r="A570" s="9"/>
      <c r="B570" s="1">
        <v>17</v>
      </c>
      <c r="C570" s="1">
        <v>4</v>
      </c>
      <c r="D570" s="1">
        <f t="shared" si="0"/>
        <v>6.25E-2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>
      <c r="A571" s="9"/>
      <c r="B571" s="1">
        <v>20</v>
      </c>
      <c r="C571" s="1">
        <v>4</v>
      </c>
      <c r="D571" s="1">
        <f t="shared" si="0"/>
        <v>6.25E-2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>
      <c r="A572" s="9">
        <v>44321</v>
      </c>
      <c r="B572" s="1">
        <v>97</v>
      </c>
      <c r="C572" s="1">
        <v>8</v>
      </c>
      <c r="D572" s="1">
        <f t="shared" si="0"/>
        <v>0.125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>
      <c r="A573" s="9"/>
      <c r="B573" s="1">
        <v>38</v>
      </c>
      <c r="C573" s="1">
        <v>8</v>
      </c>
      <c r="D573" s="1">
        <f t="shared" si="0"/>
        <v>0.125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>
      <c r="A574" s="9"/>
      <c r="B574" s="1">
        <v>75</v>
      </c>
      <c r="C574" s="1">
        <v>8</v>
      </c>
      <c r="D574" s="1">
        <f t="shared" si="0"/>
        <v>0.125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>
      <c r="A575" s="9"/>
      <c r="B575" s="1">
        <v>104</v>
      </c>
      <c r="C575" s="1">
        <v>8</v>
      </c>
      <c r="D575" s="1">
        <f t="shared" si="0"/>
        <v>0.125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>
      <c r="A576" s="9"/>
      <c r="B576" s="1">
        <v>20</v>
      </c>
      <c r="C576" s="1">
        <v>8</v>
      </c>
      <c r="D576" s="1">
        <f t="shared" si="0"/>
        <v>0.125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>
      <c r="A577" s="9"/>
      <c r="B577" s="1">
        <v>86</v>
      </c>
      <c r="C577" s="1">
        <v>8</v>
      </c>
      <c r="D577" s="1">
        <f t="shared" si="0"/>
        <v>0.125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>
      <c r="A578" s="9"/>
      <c r="B578" s="1">
        <v>18</v>
      </c>
      <c r="C578" s="1">
        <v>8</v>
      </c>
      <c r="D578" s="1">
        <f t="shared" si="0"/>
        <v>0.125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>
      <c r="A579" s="9"/>
      <c r="B579" s="1">
        <v>60</v>
      </c>
      <c r="C579" s="1">
        <v>8</v>
      </c>
      <c r="D579" s="1">
        <f t="shared" si="0"/>
        <v>0.125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>
      <c r="A580" s="9"/>
      <c r="B580" s="1">
        <v>87</v>
      </c>
      <c r="C580" s="1">
        <v>8</v>
      </c>
      <c r="D580" s="1">
        <f t="shared" si="0"/>
        <v>0.125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>
      <c r="A581" s="9">
        <v>44322</v>
      </c>
      <c r="B581" s="1">
        <v>82</v>
      </c>
      <c r="C581" s="1">
        <v>4</v>
      </c>
      <c r="D581" s="1">
        <f t="shared" si="0"/>
        <v>6.25E-2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>
      <c r="A582" s="9"/>
      <c r="B582" s="1">
        <v>86</v>
      </c>
      <c r="C582" s="1">
        <v>4</v>
      </c>
      <c r="D582" s="1">
        <f t="shared" si="0"/>
        <v>6.25E-2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>
      <c r="A583" s="9"/>
      <c r="B583" s="1">
        <v>119</v>
      </c>
      <c r="C583" s="1">
        <v>4</v>
      </c>
      <c r="D583" s="1">
        <f t="shared" si="0"/>
        <v>6.25E-2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>
      <c r="A584" s="9"/>
      <c r="B584" s="1">
        <v>101</v>
      </c>
      <c r="C584" s="1">
        <v>4</v>
      </c>
      <c r="D584" s="1">
        <f t="shared" si="0"/>
        <v>6.25E-2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>
      <c r="A585" s="9">
        <v>44328</v>
      </c>
      <c r="B585" s="1">
        <v>7</v>
      </c>
      <c r="C585" s="1">
        <v>8</v>
      </c>
      <c r="D585" s="1">
        <f t="shared" si="0"/>
        <v>0.125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>
      <c r="A586" s="9"/>
      <c r="B586" s="1">
        <v>35</v>
      </c>
      <c r="C586" s="1">
        <v>8</v>
      </c>
      <c r="D586" s="1">
        <f t="shared" si="0"/>
        <v>0.125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>
      <c r="A587" s="9"/>
      <c r="B587" s="1">
        <v>38</v>
      </c>
      <c r="C587" s="1">
        <v>8</v>
      </c>
      <c r="D587" s="1">
        <f t="shared" si="0"/>
        <v>0.125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>
      <c r="A588" s="9"/>
      <c r="B588" s="1">
        <v>45</v>
      </c>
      <c r="C588" s="1">
        <v>8</v>
      </c>
      <c r="D588" s="1">
        <f t="shared" si="0"/>
        <v>0.125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>
      <c r="A589" s="9"/>
      <c r="B589" s="1">
        <v>71</v>
      </c>
      <c r="C589" s="1">
        <v>8</v>
      </c>
      <c r="D589" s="1">
        <f t="shared" si="0"/>
        <v>0.125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>
      <c r="A590" s="9"/>
      <c r="B590" s="1">
        <v>79</v>
      </c>
      <c r="C590" s="1">
        <v>8</v>
      </c>
      <c r="D590" s="1">
        <f t="shared" si="0"/>
        <v>0.125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>
      <c r="A591" s="9"/>
      <c r="B591" s="1">
        <v>116</v>
      </c>
      <c r="C591" s="1">
        <v>8</v>
      </c>
      <c r="D591" s="1">
        <f t="shared" si="0"/>
        <v>0.125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>
      <c r="A592" s="9"/>
      <c r="B592" s="1">
        <v>119</v>
      </c>
      <c r="C592" s="1">
        <v>8</v>
      </c>
      <c r="D592" s="1">
        <f t="shared" si="0"/>
        <v>0.125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>
      <c r="A593" s="9">
        <v>44331</v>
      </c>
      <c r="B593" s="1">
        <v>84</v>
      </c>
      <c r="C593" s="1">
        <v>4</v>
      </c>
      <c r="D593" s="1">
        <f t="shared" si="0"/>
        <v>6.25E-2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>
      <c r="A594" s="9"/>
      <c r="B594" s="1">
        <v>90</v>
      </c>
      <c r="C594" s="1">
        <v>4</v>
      </c>
      <c r="D594" s="1">
        <f t="shared" si="0"/>
        <v>6.25E-2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>
      <c r="A595" s="9"/>
      <c r="B595" s="1">
        <v>103</v>
      </c>
      <c r="C595" s="1">
        <v>4</v>
      </c>
      <c r="D595" s="1">
        <f t="shared" si="0"/>
        <v>6.25E-2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>
      <c r="A596" s="9"/>
      <c r="B596" s="1">
        <v>104</v>
      </c>
      <c r="C596" s="1">
        <v>4</v>
      </c>
      <c r="D596" s="1">
        <f t="shared" si="0"/>
        <v>6.25E-2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>
      <c r="A597" s="9"/>
      <c r="B597" s="1">
        <v>123</v>
      </c>
      <c r="C597" s="1">
        <v>4</v>
      </c>
      <c r="D597" s="1">
        <f t="shared" si="0"/>
        <v>6.25E-2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>
      <c r="A598" s="9"/>
      <c r="B598" s="1">
        <v>117</v>
      </c>
      <c r="C598" s="1">
        <v>4</v>
      </c>
      <c r="D598" s="1">
        <f t="shared" si="0"/>
        <v>6.25E-2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>
      <c r="A599" s="9"/>
      <c r="B599" s="1">
        <v>118</v>
      </c>
      <c r="C599" s="1">
        <v>4</v>
      </c>
      <c r="D599" s="1">
        <f t="shared" si="0"/>
        <v>6.25E-2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>
      <c r="A600" s="9"/>
      <c r="B600" s="1">
        <v>125</v>
      </c>
      <c r="C600" s="1">
        <v>4</v>
      </c>
      <c r="D600" s="1">
        <f t="shared" si="0"/>
        <v>6.25E-2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>
      <c r="A601" s="9">
        <v>44335</v>
      </c>
      <c r="B601" s="1">
        <v>12</v>
      </c>
      <c r="C601" s="1">
        <v>4</v>
      </c>
      <c r="D601" s="1">
        <f t="shared" si="0"/>
        <v>6.25E-2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>
      <c r="A602" s="9"/>
      <c r="B602" s="1">
        <v>18</v>
      </c>
      <c r="C602" s="1">
        <v>4</v>
      </c>
      <c r="D602" s="1">
        <f t="shared" si="0"/>
        <v>6.25E-2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>
      <c r="A603" s="9"/>
      <c r="B603" s="1">
        <v>28</v>
      </c>
      <c r="C603" s="1">
        <v>4</v>
      </c>
      <c r="D603" s="1">
        <f t="shared" si="0"/>
        <v>6.25E-2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>
      <c r="A604" s="9"/>
      <c r="B604" s="1">
        <v>43</v>
      </c>
      <c r="C604" s="1">
        <v>4</v>
      </c>
      <c r="D604" s="1">
        <f t="shared" si="0"/>
        <v>6.25E-2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>
      <c r="A605" s="9"/>
      <c r="B605" s="1">
        <v>62</v>
      </c>
      <c r="C605" s="1">
        <v>4</v>
      </c>
      <c r="D605" s="1">
        <f t="shared" si="0"/>
        <v>6.25E-2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>
      <c r="A606" s="9"/>
      <c r="B606" s="1">
        <v>66</v>
      </c>
      <c r="C606" s="1">
        <v>4</v>
      </c>
      <c r="D606" s="1">
        <f t="shared" si="0"/>
        <v>6.25E-2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>
      <c r="A607" s="9"/>
      <c r="B607" s="1">
        <v>70</v>
      </c>
      <c r="C607" s="1">
        <v>4</v>
      </c>
      <c r="D607" s="1">
        <f t="shared" si="0"/>
        <v>6.25E-2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>
      <c r="A608" s="9"/>
      <c r="B608" s="1">
        <v>71</v>
      </c>
      <c r="C608" s="1">
        <v>4</v>
      </c>
      <c r="D608" s="1">
        <f t="shared" si="0"/>
        <v>6.25E-2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>
      <c r="A609" s="9"/>
      <c r="B609" s="1">
        <v>75</v>
      </c>
      <c r="C609" s="1">
        <v>4</v>
      </c>
      <c r="D609" s="1">
        <f t="shared" si="0"/>
        <v>6.25E-2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>
      <c r="A610" s="9"/>
      <c r="B610" s="1">
        <v>89</v>
      </c>
      <c r="C610" s="1">
        <v>4</v>
      </c>
      <c r="D610" s="1">
        <f t="shared" si="0"/>
        <v>6.25E-2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>
      <c r="A611" s="9"/>
      <c r="B611" s="1">
        <v>90</v>
      </c>
      <c r="C611" s="1">
        <v>4</v>
      </c>
      <c r="D611" s="1">
        <f t="shared" si="0"/>
        <v>6.25E-2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>
      <c r="A612" s="9">
        <v>44337</v>
      </c>
      <c r="B612" s="1">
        <v>2</v>
      </c>
      <c r="C612" s="1">
        <v>4</v>
      </c>
      <c r="D612" s="1">
        <f t="shared" si="0"/>
        <v>6.25E-2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>
      <c r="A613" s="9"/>
      <c r="B613" s="1">
        <v>20</v>
      </c>
      <c r="C613" s="1">
        <v>4</v>
      </c>
      <c r="D613" s="1">
        <f t="shared" si="0"/>
        <v>6.25E-2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>
      <c r="A614" s="9"/>
      <c r="B614" s="1">
        <v>49</v>
      </c>
      <c r="C614" s="1">
        <v>4</v>
      </c>
      <c r="D614" s="1">
        <f t="shared" si="0"/>
        <v>6.25E-2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>
      <c r="A615" s="9"/>
      <c r="B615" s="1">
        <v>64</v>
      </c>
      <c r="C615" s="1">
        <v>4</v>
      </c>
      <c r="D615" s="1">
        <f t="shared" si="0"/>
        <v>6.25E-2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>
      <c r="A616" s="9"/>
      <c r="B616" s="1">
        <v>77</v>
      </c>
      <c r="C616" s="1">
        <v>4</v>
      </c>
      <c r="D616" s="1">
        <f t="shared" si="0"/>
        <v>6.25E-2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>
      <c r="A617" s="9"/>
      <c r="B617" s="1">
        <v>79</v>
      </c>
      <c r="C617" s="1">
        <v>4</v>
      </c>
      <c r="D617" s="1">
        <f t="shared" si="0"/>
        <v>6.25E-2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>
      <c r="A618" s="9"/>
      <c r="B618" s="1">
        <v>116</v>
      </c>
      <c r="C618" s="1">
        <v>4</v>
      </c>
      <c r="D618" s="1">
        <f t="shared" si="0"/>
        <v>6.25E-2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>
      <c r="A619" s="9">
        <v>44340</v>
      </c>
      <c r="B619" s="1">
        <v>31</v>
      </c>
      <c r="C619" s="1">
        <v>4</v>
      </c>
      <c r="D619" s="1">
        <f t="shared" si="0"/>
        <v>6.25E-2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>
      <c r="A620" s="9"/>
      <c r="B620" s="1">
        <v>2</v>
      </c>
      <c r="C620" s="1">
        <v>4</v>
      </c>
      <c r="D620" s="1">
        <f t="shared" si="0"/>
        <v>6.25E-2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>
      <c r="A621" s="9"/>
      <c r="B621" s="1">
        <v>6</v>
      </c>
      <c r="C621" s="1">
        <v>4</v>
      </c>
      <c r="D621" s="1">
        <f t="shared" si="0"/>
        <v>6.25E-2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>
      <c r="A622" s="9"/>
      <c r="B622" s="1">
        <v>9</v>
      </c>
      <c r="C622" s="1">
        <v>4</v>
      </c>
      <c r="D622" s="1">
        <f t="shared" si="0"/>
        <v>6.25E-2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>
      <c r="A623" s="9"/>
      <c r="B623" s="1">
        <v>37</v>
      </c>
      <c r="C623" s="1">
        <v>4</v>
      </c>
      <c r="D623" s="1">
        <f t="shared" si="0"/>
        <v>6.25E-2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>
      <c r="A624" s="9"/>
      <c r="B624" s="1">
        <v>46</v>
      </c>
      <c r="C624" s="1">
        <v>4</v>
      </c>
      <c r="D624" s="1">
        <f t="shared" si="0"/>
        <v>6.25E-2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>
      <c r="A625" s="9"/>
      <c r="B625" s="1">
        <v>73</v>
      </c>
      <c r="C625" s="1">
        <v>4</v>
      </c>
      <c r="D625" s="1">
        <f t="shared" si="0"/>
        <v>6.25E-2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>
      <c r="A626" s="9"/>
      <c r="B626" s="1">
        <v>76</v>
      </c>
      <c r="C626" s="1">
        <v>4</v>
      </c>
      <c r="D626" s="1">
        <f t="shared" si="0"/>
        <v>6.25E-2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>
      <c r="A627" s="9"/>
      <c r="B627" s="1">
        <v>81</v>
      </c>
      <c r="C627" s="1">
        <v>4</v>
      </c>
      <c r="D627" s="1">
        <f t="shared" si="0"/>
        <v>6.25E-2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>
      <c r="A628" s="9"/>
      <c r="B628" s="1">
        <v>82</v>
      </c>
      <c r="C628" s="1">
        <v>4</v>
      </c>
      <c r="D628" s="1">
        <f t="shared" si="0"/>
        <v>6.25E-2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>
      <c r="A629" s="12">
        <v>44341</v>
      </c>
      <c r="B629" s="13">
        <v>9</v>
      </c>
      <c r="C629" s="13">
        <v>4</v>
      </c>
      <c r="D629" s="1">
        <f t="shared" si="0"/>
        <v>6.25E-2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>
      <c r="A630" s="9"/>
      <c r="B630" s="13">
        <v>18</v>
      </c>
      <c r="C630" s="13">
        <v>4</v>
      </c>
      <c r="D630" s="1">
        <f t="shared" si="0"/>
        <v>6.25E-2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>
      <c r="A631" s="9"/>
      <c r="B631" s="13">
        <v>20</v>
      </c>
      <c r="C631" s="13">
        <v>4</v>
      </c>
      <c r="D631" s="1">
        <f t="shared" si="0"/>
        <v>6.25E-2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>
      <c r="A632" s="9"/>
      <c r="B632" s="13">
        <v>21</v>
      </c>
      <c r="C632" s="13">
        <v>4</v>
      </c>
      <c r="D632" s="1">
        <f t="shared" si="0"/>
        <v>6.25E-2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>
      <c r="A633" s="9"/>
      <c r="B633" s="13">
        <v>28</v>
      </c>
      <c r="C633" s="13">
        <v>4</v>
      </c>
      <c r="D633" s="1">
        <f t="shared" si="0"/>
        <v>6.25E-2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>
      <c r="A634" s="9"/>
      <c r="B634" s="13">
        <v>43</v>
      </c>
      <c r="C634" s="13">
        <v>4</v>
      </c>
      <c r="D634" s="1">
        <f t="shared" si="0"/>
        <v>6.25E-2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>
      <c r="A635" s="9"/>
      <c r="B635" s="13">
        <v>55</v>
      </c>
      <c r="C635" s="13">
        <v>4</v>
      </c>
      <c r="D635" s="1">
        <f t="shared" si="0"/>
        <v>6.25E-2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>
      <c r="A636" s="9"/>
      <c r="B636" s="13">
        <v>56</v>
      </c>
      <c r="C636" s="13">
        <v>4</v>
      </c>
      <c r="D636" s="1">
        <f t="shared" si="0"/>
        <v>6.25E-2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>
      <c r="A637" s="9"/>
      <c r="B637" s="13">
        <v>67</v>
      </c>
      <c r="C637" s="13">
        <v>4</v>
      </c>
      <c r="D637" s="1">
        <f t="shared" si="0"/>
        <v>6.25E-2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>
      <c r="A638" s="9"/>
      <c r="B638" s="13">
        <v>75</v>
      </c>
      <c r="C638" s="13">
        <v>4</v>
      </c>
      <c r="D638" s="1">
        <f t="shared" si="0"/>
        <v>6.25E-2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>
      <c r="A639" s="9"/>
      <c r="B639" s="13">
        <v>76</v>
      </c>
      <c r="C639" s="13">
        <v>4</v>
      </c>
      <c r="D639" s="1">
        <f t="shared" si="0"/>
        <v>6.25E-2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>
      <c r="A640" s="9"/>
      <c r="B640" s="13">
        <v>79</v>
      </c>
      <c r="C640" s="13">
        <v>4</v>
      </c>
      <c r="D640" s="1">
        <f t="shared" si="0"/>
        <v>6.25E-2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>
      <c r="A641" s="9">
        <v>44399</v>
      </c>
      <c r="B641" s="13">
        <v>1</v>
      </c>
      <c r="C641" s="13">
        <v>4</v>
      </c>
      <c r="D641" s="1">
        <f t="shared" si="0"/>
        <v>6.25E-2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>
      <c r="A642" s="9"/>
      <c r="B642" s="1">
        <f>SUM(B641,2)</f>
        <v>3</v>
      </c>
      <c r="C642" s="13">
        <v>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>
      <c r="A643" s="9"/>
      <c r="B643" s="1">
        <f>SUM(B642,2)</f>
        <v>5</v>
      </c>
      <c r="C643" s="13">
        <v>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>
      <c r="A644" s="9"/>
      <c r="B644" s="1">
        <f t="shared" ref="B644:B699" si="13">SUM(B643,2)</f>
        <v>7</v>
      </c>
      <c r="C644" s="13">
        <v>4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>
      <c r="A645" s="9"/>
      <c r="B645" s="1">
        <f t="shared" si="13"/>
        <v>9</v>
      </c>
      <c r="C645" s="13">
        <v>4</v>
      </c>
      <c r="D645" s="1"/>
      <c r="E645" s="1"/>
      <c r="F645" s="24" t="s">
        <v>42</v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>
      <c r="A646" s="9"/>
      <c r="B646" s="1">
        <f t="shared" si="13"/>
        <v>11</v>
      </c>
      <c r="C646" s="13">
        <v>4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>
      <c r="A647" s="9"/>
      <c r="B647" s="1">
        <f t="shared" si="13"/>
        <v>13</v>
      </c>
      <c r="C647" s="13">
        <v>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>
      <c r="A648" s="9"/>
      <c r="B648" s="1">
        <f t="shared" si="13"/>
        <v>15</v>
      </c>
      <c r="C648" s="13">
        <v>4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>
      <c r="A649" s="9"/>
      <c r="B649" s="1">
        <f t="shared" si="13"/>
        <v>17</v>
      </c>
      <c r="C649" s="13">
        <v>4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>
      <c r="A650" s="9"/>
      <c r="B650" s="1">
        <f t="shared" si="13"/>
        <v>19</v>
      </c>
      <c r="C650" s="13">
        <v>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>
      <c r="A651" s="9"/>
      <c r="B651" s="1">
        <f t="shared" si="13"/>
        <v>21</v>
      </c>
      <c r="C651" s="13">
        <v>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>
      <c r="A652" s="9"/>
      <c r="B652" s="1">
        <v>24</v>
      </c>
      <c r="C652" s="13">
        <v>4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>
      <c r="A653" s="9"/>
      <c r="B653" s="1">
        <f t="shared" si="13"/>
        <v>26</v>
      </c>
      <c r="C653" s="13">
        <v>4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>
      <c r="A654" s="9"/>
      <c r="B654" s="1">
        <f t="shared" si="13"/>
        <v>28</v>
      </c>
      <c r="C654" s="13">
        <v>4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>
      <c r="A655" s="9"/>
      <c r="B655" s="1">
        <f t="shared" si="13"/>
        <v>30</v>
      </c>
      <c r="C655" s="13">
        <v>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>
      <c r="A656" s="9"/>
      <c r="B656" s="1">
        <f t="shared" si="13"/>
        <v>32</v>
      </c>
      <c r="C656" s="13">
        <v>4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>
      <c r="A657" s="9"/>
      <c r="B657" s="1">
        <f t="shared" si="13"/>
        <v>34</v>
      </c>
      <c r="C657" s="13">
        <v>4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>
      <c r="A658" s="9"/>
      <c r="B658" s="1">
        <v>35</v>
      </c>
      <c r="C658" s="13">
        <v>4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>
      <c r="A659" s="9"/>
      <c r="B659" s="1">
        <f t="shared" si="13"/>
        <v>37</v>
      </c>
      <c r="C659" s="13">
        <v>4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>
      <c r="A660" s="9"/>
      <c r="B660" s="1">
        <f t="shared" si="13"/>
        <v>39</v>
      </c>
      <c r="C660" s="13">
        <v>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>
      <c r="A661" s="9"/>
      <c r="B661" s="1">
        <f t="shared" si="13"/>
        <v>41</v>
      </c>
      <c r="C661" s="13">
        <v>4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>
      <c r="A662" s="9"/>
      <c r="B662" s="1">
        <f t="shared" si="13"/>
        <v>43</v>
      </c>
      <c r="C662" s="13">
        <v>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>
      <c r="A663" s="9"/>
      <c r="B663" s="1">
        <f t="shared" si="13"/>
        <v>45</v>
      </c>
      <c r="C663" s="13">
        <v>4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>
      <c r="A664" s="9"/>
      <c r="B664" s="1">
        <v>48</v>
      </c>
      <c r="C664" s="13">
        <v>4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>
      <c r="A665" s="9"/>
      <c r="B665" s="1">
        <f t="shared" si="13"/>
        <v>50</v>
      </c>
      <c r="C665" s="13">
        <v>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>
      <c r="A666" s="9"/>
      <c r="B666" s="1">
        <f t="shared" si="13"/>
        <v>52</v>
      </c>
      <c r="C666" s="13">
        <v>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>
      <c r="A667" s="9"/>
      <c r="B667" s="1">
        <f t="shared" si="13"/>
        <v>54</v>
      </c>
      <c r="C667" s="13">
        <v>4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>
      <c r="A668" s="9"/>
      <c r="B668" s="1">
        <f t="shared" si="13"/>
        <v>56</v>
      </c>
      <c r="C668" s="13">
        <v>4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>
      <c r="A669" s="9"/>
      <c r="B669" s="1">
        <v>59</v>
      </c>
      <c r="C669" s="13">
        <v>4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>
      <c r="A670" s="9"/>
      <c r="B670" s="1">
        <f t="shared" si="13"/>
        <v>61</v>
      </c>
      <c r="C670" s="13">
        <v>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>
      <c r="A671" s="9"/>
      <c r="B671" s="1">
        <f t="shared" si="13"/>
        <v>63</v>
      </c>
      <c r="C671" s="13">
        <v>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>
      <c r="A672" s="9"/>
      <c r="B672" s="1">
        <f t="shared" si="13"/>
        <v>65</v>
      </c>
      <c r="C672" s="13">
        <v>4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>
      <c r="A673" s="9"/>
      <c r="B673" s="1">
        <f t="shared" si="13"/>
        <v>67</v>
      </c>
      <c r="C673" s="13">
        <v>4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>
      <c r="A674" s="9"/>
      <c r="B674" s="1">
        <f t="shared" si="13"/>
        <v>69</v>
      </c>
      <c r="C674" s="13">
        <v>4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>
      <c r="A675" s="9"/>
      <c r="B675" s="1">
        <f t="shared" si="13"/>
        <v>71</v>
      </c>
      <c r="C675" s="13">
        <v>4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>
      <c r="A676" s="9"/>
      <c r="B676" s="1">
        <f t="shared" si="13"/>
        <v>73</v>
      </c>
      <c r="C676" s="13">
        <v>4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>
      <c r="A677" s="9"/>
      <c r="B677" s="1">
        <f t="shared" si="13"/>
        <v>75</v>
      </c>
      <c r="C677" s="13">
        <v>4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>
      <c r="A678" s="9"/>
      <c r="B678" s="1">
        <f t="shared" si="13"/>
        <v>77</v>
      </c>
      <c r="C678" s="13">
        <v>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>
      <c r="A679" s="9"/>
      <c r="B679" s="1">
        <f t="shared" si="13"/>
        <v>79</v>
      </c>
      <c r="C679" s="13">
        <v>4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>
      <c r="A680" s="9"/>
      <c r="B680" s="1">
        <f t="shared" si="13"/>
        <v>81</v>
      </c>
      <c r="C680" s="13">
        <v>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>
      <c r="A681" s="9"/>
      <c r="B681" s="1">
        <f t="shared" si="13"/>
        <v>83</v>
      </c>
      <c r="C681" s="13">
        <v>4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>
      <c r="A682" s="9"/>
      <c r="B682" s="1">
        <f t="shared" si="13"/>
        <v>85</v>
      </c>
      <c r="C682" s="13">
        <v>4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>
      <c r="A683" s="9"/>
      <c r="B683" s="1">
        <f t="shared" si="13"/>
        <v>87</v>
      </c>
      <c r="C683" s="13">
        <v>4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>
      <c r="A684" s="9"/>
      <c r="B684" s="1">
        <f t="shared" si="13"/>
        <v>89</v>
      </c>
      <c r="C684" s="13">
        <v>4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>
      <c r="A685" s="9"/>
      <c r="B685" s="1">
        <f t="shared" si="13"/>
        <v>91</v>
      </c>
      <c r="C685" s="13">
        <v>4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>
      <c r="A686" s="9"/>
      <c r="B686" s="1">
        <v>94</v>
      </c>
      <c r="C686" s="13">
        <v>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>
      <c r="A687" s="9"/>
      <c r="B687" s="1">
        <f t="shared" si="13"/>
        <v>96</v>
      </c>
      <c r="C687" s="13">
        <v>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>
      <c r="A688" s="9"/>
      <c r="B688" s="1">
        <f t="shared" si="13"/>
        <v>98</v>
      </c>
      <c r="C688" s="13">
        <v>4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>
      <c r="A689" s="9"/>
      <c r="B689" s="1">
        <f t="shared" si="13"/>
        <v>100</v>
      </c>
      <c r="C689" s="13">
        <v>4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>
      <c r="A690" s="9"/>
      <c r="B690" s="1">
        <f t="shared" si="13"/>
        <v>102</v>
      </c>
      <c r="C690" s="13">
        <v>4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>
      <c r="A691" s="9"/>
      <c r="B691" s="1">
        <v>105</v>
      </c>
      <c r="C691" s="13">
        <v>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>
      <c r="A692" s="9"/>
      <c r="B692" s="1">
        <f t="shared" si="13"/>
        <v>107</v>
      </c>
      <c r="C692" s="13">
        <v>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>
      <c r="A693" s="9"/>
      <c r="B693" s="1">
        <f t="shared" si="13"/>
        <v>109</v>
      </c>
      <c r="C693" s="13">
        <v>4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>
      <c r="A694" s="9"/>
      <c r="B694" s="1">
        <f t="shared" si="13"/>
        <v>111</v>
      </c>
      <c r="C694" s="13">
        <v>4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>
      <c r="A695" s="9"/>
      <c r="B695" s="1">
        <f t="shared" si="13"/>
        <v>113</v>
      </c>
      <c r="C695" s="13">
        <v>4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>
      <c r="A696" s="9"/>
      <c r="B696" s="1">
        <f t="shared" si="13"/>
        <v>115</v>
      </c>
      <c r="C696" s="13">
        <v>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>
      <c r="A697" s="9"/>
      <c r="B697" s="1">
        <f t="shared" si="13"/>
        <v>117</v>
      </c>
      <c r="C697" s="13">
        <v>4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>
      <c r="A698" s="9"/>
      <c r="B698" s="1">
        <f t="shared" si="13"/>
        <v>119</v>
      </c>
      <c r="C698" s="13">
        <v>4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>
      <c r="A699" s="9"/>
      <c r="B699" s="1">
        <f t="shared" si="13"/>
        <v>121</v>
      </c>
      <c r="C699" s="13">
        <v>4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>
      <c r="A700" s="9"/>
      <c r="B700" s="1">
        <v>122</v>
      </c>
      <c r="C700" s="13">
        <v>4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>
      <c r="A701" s="9"/>
      <c r="B701" s="1">
        <v>124</v>
      </c>
      <c r="C701" s="13">
        <v>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>
      <c r="A702" s="9"/>
      <c r="B702" s="1">
        <v>126</v>
      </c>
      <c r="C702" s="13">
        <v>8</v>
      </c>
      <c r="D702" s="1"/>
      <c r="E702" s="1"/>
      <c r="F702" s="24" t="s">
        <v>43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>
      <c r="A703" s="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>
      <c r="A704" s="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>
      <c r="A705" s="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>
      <c r="A706" s="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>
      <c r="A707" s="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>
      <c r="A708" s="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>
      <c r="A709" s="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>
      <c r="A710" s="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>
      <c r="A711" s="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>
      <c r="A712" s="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>
      <c r="A713" s="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>
      <c r="A714" s="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>
      <c r="A715" s="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>
      <c r="A716" s="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>
      <c r="A717" s="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>
      <c r="A718" s="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>
      <c r="A719" s="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>
      <c r="A720" s="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>
      <c r="A721" s="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>
      <c r="A722" s="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>
      <c r="A723" s="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>
      <c r="A724" s="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>
      <c r="A725" s="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>
      <c r="A726" s="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>
      <c r="A727" s="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>
      <c r="A728" s="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>
      <c r="A729" s="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>
      <c r="A730" s="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>
      <c r="A731" s="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>
      <c r="A732" s="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>
      <c r="A733" s="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>
      <c r="A734" s="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>
      <c r="A735" s="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>
      <c r="A736" s="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>
      <c r="A737" s="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>
      <c r="A738" s="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>
      <c r="A739" s="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>
      <c r="A740" s="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>
      <c r="A741" s="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>
      <c r="A742" s="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>
      <c r="A743" s="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>
      <c r="A744" s="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>
      <c r="A745" s="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>
      <c r="A746" s="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>
      <c r="A747" s="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>
      <c r="A748" s="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>
      <c r="A749" s="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>
      <c r="A750" s="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>
      <c r="A751" s="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>
      <c r="A752" s="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>
      <c r="A753" s="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>
      <c r="A754" s="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>
      <c r="A755" s="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>
      <c r="A756" s="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>
      <c r="A757" s="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>
      <c r="A758" s="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>
      <c r="A759" s="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>
      <c r="A760" s="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>
      <c r="A761" s="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>
      <c r="A762" s="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>
      <c r="A763" s="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>
      <c r="A764" s="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>
      <c r="A765" s="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>
      <c r="A766" s="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>
      <c r="A767" s="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>
      <c r="A768" s="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>
      <c r="A769" s="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>
      <c r="A770" s="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>
      <c r="A771" s="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>
      <c r="A772" s="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>
      <c r="A773" s="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>
      <c r="A774" s="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>
      <c r="A775" s="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>
      <c r="A776" s="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>
      <c r="A777" s="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>
      <c r="A778" s="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>
      <c r="A779" s="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>
      <c r="A780" s="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>
      <c r="A781" s="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>
      <c r="A782" s="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>
      <c r="A783" s="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>
      <c r="A784" s="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>
      <c r="A785" s="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>
      <c r="A786" s="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>
      <c r="A787" s="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>
      <c r="A788" s="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>
      <c r="A789" s="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>
      <c r="A790" s="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>
      <c r="A791" s="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>
      <c r="A792" s="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>
      <c r="A793" s="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>
      <c r="A794" s="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>
      <c r="A795" s="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>
      <c r="A796" s="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>
      <c r="A797" s="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>
      <c r="A798" s="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>
      <c r="A799" s="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>
      <c r="A800" s="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>
      <c r="A801" s="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>
      <c r="A802" s="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>
      <c r="A803" s="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>
      <c r="A804" s="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>
      <c r="A805" s="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>
      <c r="A806" s="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>
      <c r="A807" s="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>
      <c r="A808" s="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>
      <c r="A809" s="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>
      <c r="A810" s="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>
      <c r="A811" s="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>
      <c r="A812" s="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>
      <c r="A813" s="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>
      <c r="A814" s="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>
      <c r="A815" s="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>
      <c r="A816" s="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>
      <c r="A817" s="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>
      <c r="A818" s="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>
      <c r="A819" s="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>
      <c r="A820" s="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>
      <c r="A821" s="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>
      <c r="A822" s="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>
      <c r="A823" s="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>
      <c r="A824" s="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>
      <c r="A825" s="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>
      <c r="A826" s="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>
      <c r="A827" s="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>
      <c r="A828" s="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>
      <c r="A829" s="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>
      <c r="A830" s="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>
      <c r="A831" s="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>
      <c r="A832" s="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>
      <c r="A833" s="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>
      <c r="A834" s="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>
      <c r="A835" s="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>
      <c r="A836" s="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>
      <c r="A837" s="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>
      <c r="A838" s="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>
      <c r="A839" s="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>
      <c r="A840" s="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>
      <c r="A841" s="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>
      <c r="A842" s="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>
      <c r="A843" s="9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>
      <c r="A844" s="9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>
      <c r="A845" s="9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>
      <c r="A846" s="9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>
      <c r="A847" s="9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>
      <c r="A848" s="9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>
      <c r="A849" s="9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>
      <c r="A850" s="9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>
      <c r="A851" s="9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>
      <c r="A852" s="9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>
      <c r="A853" s="9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>
      <c r="A854" s="9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>
      <c r="A855" s="9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>
      <c r="A856" s="9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>
      <c r="A857" s="9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>
      <c r="A858" s="9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>
      <c r="A859" s="9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>
      <c r="A860" s="9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>
      <c r="A861" s="9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>
      <c r="A862" s="9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>
      <c r="A863" s="9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>
      <c r="A864" s="9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>
      <c r="A865" s="9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>
      <c r="A866" s="9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>
      <c r="A867" s="9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>
      <c r="A868" s="9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>
      <c r="A869" s="9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>
      <c r="A870" s="9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>
      <c r="A871" s="9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>
      <c r="A872" s="9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>
      <c r="A873" s="9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>
      <c r="A874" s="9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>
      <c r="A875" s="9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>
      <c r="A876" s="9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>
      <c r="A877" s="9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>
      <c r="A878" s="9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>
      <c r="A879" s="9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>
      <c r="A880" s="9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>
      <c r="A881" s="9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>
      <c r="A882" s="9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>
      <c r="A883" s="9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>
      <c r="A884" s="9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>
      <c r="A885" s="9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>
      <c r="A886" s="9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>
      <c r="A887" s="9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>
      <c r="A888" s="9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>
      <c r="A889" s="9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>
      <c r="A890" s="9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>
      <c r="A891" s="9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>
      <c r="A892" s="9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>
      <c r="A893" s="9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>
      <c r="A894" s="9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>
      <c r="A895" s="9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>
      <c r="A896" s="9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>
      <c r="A897" s="9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>
      <c r="A898" s="9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>
      <c r="A899" s="9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>
      <c r="A900" s="9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>
      <c r="A901" s="9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>
      <c r="A902" s="9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>
      <c r="A903" s="9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>
      <c r="A904" s="9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>
      <c r="A905" s="9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>
      <c r="A906" s="9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>
      <c r="A907" s="9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>
      <c r="A908" s="9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>
      <c r="A909" s="9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>
      <c r="A910" s="9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>
      <c r="A911" s="9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>
      <c r="A912" s="9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>
      <c r="A913" s="9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>
      <c r="A914" s="9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>
      <c r="A915" s="9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>
      <c r="A916" s="9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>
      <c r="A917" s="9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>
      <c r="A918" s="9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>
      <c r="A919" s="9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>
      <c r="A920" s="9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>
      <c r="A921" s="9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>
      <c r="A922" s="9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>
      <c r="A923" s="9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>
      <c r="A924" s="9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>
      <c r="A925" s="9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>
      <c r="A926" s="9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>
      <c r="A927" s="9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>
      <c r="A928" s="9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>
      <c r="A929" s="9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>
      <c r="A930" s="9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>
      <c r="A931" s="9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>
      <c r="A932" s="9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>
      <c r="A933" s="9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>
      <c r="A934" s="9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>
      <c r="A935" s="9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>
      <c r="A936" s="9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AD1000"/>
  <sheetViews>
    <sheetView workbookViewId="0"/>
  </sheetViews>
  <sheetFormatPr defaultColWidth="14.42578125" defaultRowHeight="15" customHeight="1"/>
  <cols>
    <col min="1" max="30" width="7.7109375" customWidth="1"/>
  </cols>
  <sheetData>
    <row r="1" spans="3:30" ht="15.75" customHeight="1"/>
    <row r="2" spans="3:30" ht="15.75" customHeight="1"/>
    <row r="3" spans="3:30" ht="15.75" customHeight="1">
      <c r="C3" s="11"/>
      <c r="D3" s="11"/>
      <c r="E3" s="11"/>
      <c r="F3" s="11"/>
      <c r="G3" s="21" t="s">
        <v>31</v>
      </c>
      <c r="H3" s="22"/>
      <c r="I3" s="22"/>
      <c r="J3" s="22"/>
      <c r="K3" s="22"/>
      <c r="L3" s="23"/>
      <c r="M3" s="11"/>
      <c r="N3" s="11"/>
    </row>
    <row r="4" spans="3:30" ht="15.75" customHeight="1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3:30" ht="15.75" customHeight="1">
      <c r="C5" s="11"/>
      <c r="D5" s="11"/>
      <c r="E5" s="11"/>
      <c r="F5" s="11"/>
      <c r="G5" s="14">
        <v>121</v>
      </c>
      <c r="H5" s="14">
        <v>124</v>
      </c>
      <c r="I5" s="14">
        <v>123</v>
      </c>
      <c r="J5" s="14">
        <v>126</v>
      </c>
      <c r="K5" s="14">
        <v>125</v>
      </c>
      <c r="L5" s="14">
        <v>128</v>
      </c>
      <c r="M5" s="14">
        <v>127</v>
      </c>
      <c r="N5" s="11"/>
    </row>
    <row r="6" spans="3:30" ht="15.75" customHeight="1">
      <c r="C6" s="11"/>
      <c r="D6" s="11"/>
      <c r="E6" s="11"/>
      <c r="F6" s="14">
        <v>114</v>
      </c>
      <c r="G6" s="14">
        <v>113</v>
      </c>
      <c r="H6" s="14">
        <v>116</v>
      </c>
      <c r="I6" s="14">
        <v>115</v>
      </c>
      <c r="J6" s="14">
        <v>118</v>
      </c>
      <c r="K6" s="14">
        <v>117</v>
      </c>
      <c r="L6" s="14">
        <v>120</v>
      </c>
      <c r="M6" s="14">
        <v>119</v>
      </c>
      <c r="N6" s="14">
        <v>122</v>
      </c>
    </row>
    <row r="7" spans="3:30" ht="15.75" customHeight="1">
      <c r="C7" s="11"/>
      <c r="D7" s="11"/>
      <c r="E7" s="14">
        <v>104</v>
      </c>
      <c r="F7" s="14">
        <v>103</v>
      </c>
      <c r="G7" s="14">
        <v>106</v>
      </c>
      <c r="H7" s="14">
        <v>105</v>
      </c>
      <c r="I7" s="14">
        <v>108</v>
      </c>
      <c r="J7" s="14">
        <v>107</v>
      </c>
      <c r="K7" s="14">
        <v>110</v>
      </c>
      <c r="L7" s="14">
        <v>109</v>
      </c>
      <c r="M7" s="14">
        <v>112</v>
      </c>
      <c r="N7" s="14">
        <v>111</v>
      </c>
      <c r="AD7" s="1"/>
    </row>
    <row r="8" spans="3:30" ht="15.75" customHeight="1">
      <c r="C8" s="11"/>
      <c r="D8" s="11"/>
      <c r="E8" s="14">
        <v>67</v>
      </c>
      <c r="F8" s="14">
        <v>68</v>
      </c>
      <c r="G8" s="14">
        <v>65</v>
      </c>
      <c r="H8" s="14">
        <v>66</v>
      </c>
      <c r="I8" s="14">
        <v>98</v>
      </c>
      <c r="J8" s="14">
        <v>97</v>
      </c>
      <c r="K8" s="14">
        <v>100</v>
      </c>
      <c r="L8" s="14">
        <v>99</v>
      </c>
      <c r="M8" s="14">
        <v>102</v>
      </c>
      <c r="N8" s="14">
        <v>101</v>
      </c>
      <c r="AD8" s="1"/>
    </row>
    <row r="9" spans="3:30" ht="15.75" customHeight="1">
      <c r="C9" s="11"/>
      <c r="D9" s="14">
        <v>80</v>
      </c>
      <c r="E9" s="14">
        <v>77</v>
      </c>
      <c r="F9" s="14">
        <v>78</v>
      </c>
      <c r="G9" s="14">
        <v>75</v>
      </c>
      <c r="H9" s="14">
        <v>76</v>
      </c>
      <c r="I9" s="14">
        <v>73</v>
      </c>
      <c r="J9" s="14">
        <v>74</v>
      </c>
      <c r="K9" s="14">
        <v>71</v>
      </c>
      <c r="L9" s="14">
        <v>72</v>
      </c>
      <c r="M9" s="14">
        <v>69</v>
      </c>
      <c r="N9" s="14">
        <v>70</v>
      </c>
      <c r="AD9" s="1"/>
    </row>
    <row r="10" spans="3:30" ht="15.75" customHeight="1">
      <c r="C10" s="11"/>
      <c r="D10" s="14">
        <v>89</v>
      </c>
      <c r="E10" s="14">
        <v>90</v>
      </c>
      <c r="F10" s="14">
        <v>87</v>
      </c>
      <c r="G10" s="14">
        <v>88</v>
      </c>
      <c r="H10" s="14">
        <v>85</v>
      </c>
      <c r="I10" s="14">
        <v>86</v>
      </c>
      <c r="J10" s="14">
        <v>83</v>
      </c>
      <c r="K10" s="14">
        <v>84</v>
      </c>
      <c r="L10" s="14">
        <v>81</v>
      </c>
      <c r="M10" s="14">
        <v>82</v>
      </c>
      <c r="N10" s="14">
        <v>79</v>
      </c>
      <c r="AD10" s="1"/>
    </row>
    <row r="11" spans="3:30" ht="15.75" customHeight="1">
      <c r="C11" s="14">
        <v>5</v>
      </c>
      <c r="D11" s="14">
        <v>6</v>
      </c>
      <c r="E11" s="14">
        <v>3</v>
      </c>
      <c r="F11" s="14">
        <v>4</v>
      </c>
      <c r="G11" s="14">
        <v>1</v>
      </c>
      <c r="H11" s="14">
        <v>2</v>
      </c>
      <c r="I11" s="14">
        <v>95</v>
      </c>
      <c r="J11" s="14">
        <v>96</v>
      </c>
      <c r="K11" s="14">
        <v>93</v>
      </c>
      <c r="L11" s="14">
        <v>94</v>
      </c>
      <c r="M11" s="14">
        <v>91</v>
      </c>
      <c r="N11" s="14">
        <v>92</v>
      </c>
      <c r="AD11" s="1"/>
    </row>
    <row r="12" spans="3:30" ht="15.75" customHeight="1">
      <c r="C12" s="14">
        <v>17</v>
      </c>
      <c r="D12" s="14">
        <v>18</v>
      </c>
      <c r="E12" s="14">
        <v>15</v>
      </c>
      <c r="F12" s="14">
        <v>16</v>
      </c>
      <c r="G12" s="14">
        <v>13</v>
      </c>
      <c r="H12" s="14">
        <v>14</v>
      </c>
      <c r="I12" s="14">
        <v>11</v>
      </c>
      <c r="J12" s="14">
        <v>12</v>
      </c>
      <c r="K12" s="14">
        <v>9</v>
      </c>
      <c r="L12" s="14">
        <v>10</v>
      </c>
      <c r="M12" s="14">
        <v>7</v>
      </c>
      <c r="N12" s="14">
        <v>8</v>
      </c>
      <c r="AD12" s="1"/>
    </row>
    <row r="13" spans="3:30" ht="15.75" customHeight="1">
      <c r="C13" s="14">
        <v>29</v>
      </c>
      <c r="D13" s="14">
        <v>30</v>
      </c>
      <c r="E13" s="14">
        <v>27</v>
      </c>
      <c r="F13" s="14">
        <v>28</v>
      </c>
      <c r="G13" s="14">
        <v>25</v>
      </c>
      <c r="H13" s="14">
        <v>26</v>
      </c>
      <c r="I13" s="14">
        <v>23</v>
      </c>
      <c r="J13" s="14">
        <v>24</v>
      </c>
      <c r="K13" s="14">
        <v>21</v>
      </c>
      <c r="L13" s="14">
        <v>22</v>
      </c>
      <c r="M13" s="14">
        <v>19</v>
      </c>
      <c r="N13" s="14">
        <v>20</v>
      </c>
      <c r="AD13" s="1"/>
    </row>
    <row r="14" spans="3:30" ht="15.75" customHeight="1">
      <c r="C14" s="14">
        <v>41</v>
      </c>
      <c r="D14" s="14">
        <v>42</v>
      </c>
      <c r="E14" s="14">
        <v>39</v>
      </c>
      <c r="F14" s="14">
        <v>40</v>
      </c>
      <c r="G14" s="14">
        <v>37</v>
      </c>
      <c r="H14" s="14">
        <v>38</v>
      </c>
      <c r="I14" s="14">
        <v>35</v>
      </c>
      <c r="J14" s="14">
        <v>36</v>
      </c>
      <c r="K14" s="14">
        <v>33</v>
      </c>
      <c r="L14" s="14">
        <v>34</v>
      </c>
      <c r="M14" s="14">
        <v>31</v>
      </c>
      <c r="N14" s="14">
        <v>32</v>
      </c>
      <c r="AD14" s="1"/>
    </row>
    <row r="15" spans="3:30" ht="15.75" customHeight="1">
      <c r="C15" s="14">
        <v>53</v>
      </c>
      <c r="D15" s="14">
        <v>54</v>
      </c>
      <c r="E15" s="14">
        <v>51</v>
      </c>
      <c r="F15" s="14">
        <v>52</v>
      </c>
      <c r="G15" s="14">
        <v>49</v>
      </c>
      <c r="H15" s="14">
        <v>50</v>
      </c>
      <c r="I15" s="14">
        <v>47</v>
      </c>
      <c r="J15" s="14">
        <v>48</v>
      </c>
      <c r="K15" s="14">
        <v>45</v>
      </c>
      <c r="L15" s="14">
        <v>46</v>
      </c>
      <c r="M15" s="14">
        <v>43</v>
      </c>
      <c r="N15" s="14">
        <v>44</v>
      </c>
      <c r="AD15" s="1"/>
    </row>
    <row r="16" spans="3:30" ht="15.75" customHeight="1">
      <c r="C16" s="11"/>
      <c r="D16" s="14">
        <v>63</v>
      </c>
      <c r="E16" s="14">
        <v>64</v>
      </c>
      <c r="F16" s="14">
        <v>61</v>
      </c>
      <c r="G16" s="14">
        <v>62</v>
      </c>
      <c r="H16" s="14">
        <v>59</v>
      </c>
      <c r="I16" s="14">
        <v>60</v>
      </c>
      <c r="J16" s="14">
        <v>57</v>
      </c>
      <c r="K16" s="14">
        <v>58</v>
      </c>
      <c r="L16" s="14">
        <v>55</v>
      </c>
      <c r="M16" s="14">
        <v>56</v>
      </c>
      <c r="N16" s="11"/>
      <c r="AD16" s="1"/>
    </row>
    <row r="17" spans="15:30" ht="15.75" customHeight="1">
      <c r="AD17" s="1"/>
    </row>
    <row r="18" spans="15:30" ht="15.75" customHeight="1">
      <c r="AD18" s="1"/>
    </row>
    <row r="19" spans="15:30" ht="15.75" customHeight="1">
      <c r="AD19" s="1"/>
    </row>
    <row r="20" spans="15:30" ht="15.75" customHeight="1">
      <c r="AD20" s="1"/>
    </row>
    <row r="21" spans="15:30" ht="15.75" customHeight="1">
      <c r="O21" s="8"/>
      <c r="AD21" s="1"/>
    </row>
    <row r="22" spans="15:30" ht="15.75" customHeight="1">
      <c r="O22" s="8"/>
      <c r="AD22" s="1"/>
    </row>
    <row r="23" spans="15:30" ht="15.75" customHeight="1">
      <c r="O23" s="8"/>
    </row>
    <row r="24" spans="15:30" ht="15.75" customHeight="1">
      <c r="O24" s="8"/>
    </row>
    <row r="25" spans="15:30" ht="15.75" customHeight="1">
      <c r="O25" s="8"/>
    </row>
    <row r="26" spans="15:30" ht="15.75" customHeight="1">
      <c r="O26" s="8"/>
    </row>
    <row r="27" spans="15:30" ht="15.75" customHeight="1">
      <c r="O27" s="8"/>
    </row>
    <row r="28" spans="15:30" ht="15.75" customHeight="1">
      <c r="O28" s="8"/>
    </row>
    <row r="29" spans="15:30" ht="15.75" customHeight="1">
      <c r="O29" s="8"/>
    </row>
    <row r="30" spans="15:30" ht="15.75" customHeight="1">
      <c r="O30" s="8"/>
    </row>
    <row r="31" spans="15:30" ht="15.75" customHeight="1">
      <c r="O31" s="8"/>
    </row>
    <row r="32" spans="15:30" ht="15.75" customHeight="1">
      <c r="O32" s="8"/>
    </row>
    <row r="33" spans="15:15" ht="15.75" customHeight="1">
      <c r="O33" s="8"/>
    </row>
    <row r="34" spans="15:15" ht="15.75" customHeight="1">
      <c r="O34" s="8"/>
    </row>
    <row r="35" spans="15:15" ht="15.75" customHeight="1"/>
    <row r="36" spans="15:15" ht="15.75" customHeight="1"/>
    <row r="37" spans="15:15" ht="15.75" customHeight="1"/>
    <row r="38" spans="15:15" ht="15.75" customHeight="1"/>
    <row r="39" spans="15:15" ht="15.75" customHeight="1"/>
    <row r="40" spans="15:15" ht="15.75" customHeight="1"/>
    <row r="41" spans="15:15" ht="15.75" customHeight="1"/>
    <row r="42" spans="15:15" ht="15.75" customHeight="1"/>
    <row r="43" spans="15:15" ht="15.75" customHeight="1"/>
    <row r="44" spans="15:15" ht="15.75" customHeight="1"/>
    <row r="45" spans="15:15" ht="15.75" customHeight="1"/>
    <row r="46" spans="15:15" ht="15.75" customHeight="1"/>
    <row r="47" spans="15:15" ht="15.75" customHeight="1"/>
    <row r="48" spans="15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G3:L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4.42578125" defaultRowHeight="15" customHeight="1"/>
  <sheetData>
    <row r="1" spans="1:1" ht="15.75" customHeight="1"/>
    <row r="2" spans="1:1" ht="15.75" customHeight="1">
      <c r="A2" s="15" t="s">
        <v>32</v>
      </c>
    </row>
    <row r="3" spans="1:1" ht="15.75" customHeight="1"/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spans="10:10" ht="15.75" customHeight="1"/>
    <row r="18" spans="10:10" ht="15.75" customHeight="1"/>
    <row r="19" spans="10:10" ht="15.75" customHeight="1"/>
    <row r="20" spans="10:10" ht="15.75" customHeight="1"/>
    <row r="21" spans="10:10" ht="15.75" customHeight="1"/>
    <row r="22" spans="10:10" ht="15.75" customHeight="1"/>
    <row r="23" spans="10:10" ht="15.75" customHeight="1">
      <c r="J23" s="16" t="s">
        <v>33</v>
      </c>
    </row>
    <row r="24" spans="10:10" ht="15.75" customHeight="1"/>
    <row r="25" spans="10:10" ht="15.75" customHeight="1"/>
    <row r="26" spans="10:10" ht="15.75" customHeight="1"/>
    <row r="27" spans="10:10" ht="15.75" customHeight="1"/>
    <row r="28" spans="10:10" ht="15.75" customHeight="1"/>
    <row r="29" spans="10:10" ht="15.75" customHeight="1"/>
    <row r="30" spans="10:10" ht="15.75" customHeight="1"/>
    <row r="31" spans="10:10" ht="15.75" customHeight="1"/>
    <row r="32" spans="10:10" ht="15.75" customHeight="1"/>
    <row r="33" spans="1:3" ht="15.75" customHeight="1"/>
    <row r="34" spans="1:3" ht="15.75" customHeight="1"/>
    <row r="35" spans="1:3" ht="15.75" customHeight="1"/>
    <row r="36" spans="1:3" ht="15.75" customHeight="1">
      <c r="A36" s="15" t="s">
        <v>34</v>
      </c>
    </row>
    <row r="37" spans="1:3" ht="15.75" customHeight="1">
      <c r="C37" s="17" t="s">
        <v>35</v>
      </c>
    </row>
    <row r="38" spans="1:3" ht="15.75" customHeight="1"/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87"/>
  <sheetViews>
    <sheetView workbookViewId="0"/>
  </sheetViews>
  <sheetFormatPr defaultColWidth="14.42578125" defaultRowHeight="15" customHeight="1"/>
  <cols>
    <col min="1" max="26" width="10.7109375" customWidth="1"/>
  </cols>
  <sheetData>
    <row r="1" spans="1:17" ht="12.75" customHeight="1">
      <c r="A1" s="1"/>
      <c r="B1" s="1"/>
      <c r="C1" s="1"/>
      <c r="D1" s="1"/>
      <c r="E1" s="21" t="s">
        <v>31</v>
      </c>
      <c r="F1" s="22"/>
      <c r="G1" s="22"/>
      <c r="H1" s="22"/>
      <c r="I1" s="22"/>
      <c r="J1" s="23"/>
      <c r="K1" s="1"/>
      <c r="L1" s="1"/>
    </row>
    <row r="2" spans="1:17" ht="12.75" customHeight="1">
      <c r="A2" s="1"/>
      <c r="B2" s="1"/>
      <c r="C2" s="1"/>
      <c r="D2" s="1"/>
      <c r="E2" s="18">
        <f>SUMIFS(Depth!$B:$B,Depth!$A:$A,DriveMap!E2)</f>
        <v>10.0625</v>
      </c>
      <c r="F2" s="18">
        <f>SUMIFS(Depth!$B:$B,Depth!$A:$A,DriveMap!F2)</f>
        <v>12.703125</v>
      </c>
      <c r="G2" s="18">
        <f>SUMIFS(Depth!$B:$B,Depth!$A:$A,DriveMap!G2)</f>
        <v>8.84375</v>
      </c>
      <c r="H2" s="18">
        <f>SUMIFS(Depth!$B:$B,Depth!$A:$A,DriveMap!H2)</f>
        <v>15.6875</v>
      </c>
      <c r="I2" s="18">
        <f>SUMIFS(Depth!$B:$B,Depth!$A:$A,DriveMap!I2)</f>
        <v>11.5</v>
      </c>
      <c r="J2" s="18">
        <f>SUMIFS(Depth!$B:$B,Depth!$A:$A,DriveMap!J2)</f>
        <v>11.875</v>
      </c>
      <c r="K2" s="18">
        <f>SUMIFS(Depth!$B:$B,Depth!$A:$A,DriveMap!K2)</f>
        <v>8.140625</v>
      </c>
      <c r="L2" s="1"/>
      <c r="N2" s="7" t="s">
        <v>36</v>
      </c>
      <c r="P2" s="7" t="s">
        <v>7</v>
      </c>
    </row>
    <row r="3" spans="1:17" ht="12.75" customHeight="1">
      <c r="A3" s="1"/>
      <c r="B3" s="1"/>
      <c r="C3" s="1"/>
      <c r="D3" s="18">
        <f>SUMIFS(Depth!$B:$B,Depth!$A:$A,DriveMap!D3)</f>
        <v>11.546875</v>
      </c>
      <c r="E3" s="18">
        <f>SUMIFS(Depth!$B:$B,Depth!$A:$A,DriveMap!E3)</f>
        <v>12.5</v>
      </c>
      <c r="F3" s="18">
        <f>SUMIFS(Depth!$B:$B,Depth!$A:$A,DriveMap!F3)</f>
        <v>9.0625</v>
      </c>
      <c r="G3" s="18">
        <f>SUMIFS(Depth!$B:$B,Depth!$A:$A,DriveMap!G3)</f>
        <v>9.84375</v>
      </c>
      <c r="H3" s="18">
        <f>SUMIFS(Depth!$B:$B,Depth!$A:$A,DriveMap!H3)</f>
        <v>16.25</v>
      </c>
      <c r="I3" s="18">
        <f>SUMIFS(Depth!$B:$B,Depth!$A:$A,DriveMap!I3)</f>
        <v>8.625</v>
      </c>
      <c r="J3" s="18">
        <f>SUMIFS(Depth!$B:$B,Depth!$A:$A,DriveMap!J3)</f>
        <v>8.3125</v>
      </c>
      <c r="K3" s="18">
        <f>SUMIFS(Depth!$B:$B,Depth!$A:$A,DriveMap!K3)</f>
        <v>8.625</v>
      </c>
      <c r="L3" s="18">
        <f>SUMIFS(Depth!$B:$B,Depth!$A:$A,DriveMap!L3)</f>
        <v>9</v>
      </c>
      <c r="N3" s="7">
        <v>0</v>
      </c>
      <c r="P3" s="1" t="s">
        <v>37</v>
      </c>
    </row>
    <row r="4" spans="1:17" ht="12.75" customHeight="1">
      <c r="A4" s="1"/>
      <c r="B4" s="1"/>
      <c r="C4" s="18">
        <f>SUMIFS(Depth!$B:$B,Depth!$A:$A,DriveMap!C4)</f>
        <v>13.625</v>
      </c>
      <c r="D4" s="18">
        <f>SUMIFS(Depth!$B:$B,Depth!$A:$A,DriveMap!D4)</f>
        <v>14.875</v>
      </c>
      <c r="E4" s="18">
        <f>SUMIFS(Depth!$B:$B,Depth!$A:$A,DriveMap!E4)</f>
        <v>10.6875</v>
      </c>
      <c r="F4" s="18">
        <f>SUMIFS(Depth!$B:$B,Depth!$A:$A,DriveMap!F4)</f>
        <v>9.375</v>
      </c>
      <c r="G4" s="18">
        <f>SUMIFS(Depth!$B:$B,Depth!$A:$A,DriveMap!G4)</f>
        <v>18.0625</v>
      </c>
      <c r="H4" s="18">
        <f>SUMIFS(Depth!$B:$B,Depth!$A:$A,DriveMap!H4)</f>
        <v>17.75</v>
      </c>
      <c r="I4" s="18">
        <f>SUMIFS(Depth!$B:$B,Depth!$A:$A,DriveMap!I4)</f>
        <v>18.0625</v>
      </c>
      <c r="J4" s="18">
        <f>SUMIFS(Depth!$B:$B,Depth!$A:$A,DriveMap!J4)</f>
        <v>18.75</v>
      </c>
      <c r="K4" s="18">
        <f>SUMIFS(Depth!$B:$B,Depth!$A:$A,DriveMap!K4)</f>
        <v>9.84375</v>
      </c>
      <c r="L4" s="18">
        <f>SUMIFS(Depth!$B:$B,Depth!$A:$A,DriveMap!L4)</f>
        <v>9.125</v>
      </c>
      <c r="N4" s="7">
        <v>1</v>
      </c>
      <c r="P4" s="19" t="s">
        <v>38</v>
      </c>
    </row>
    <row r="5" spans="1:17" ht="12.75" customHeight="1">
      <c r="A5" s="1"/>
      <c r="B5" s="1"/>
      <c r="C5" s="18">
        <f>SUMIFS(Depth!$B:$B,Depth!$A:$A,DriveMap!C5)</f>
        <v>15.171875</v>
      </c>
      <c r="D5" s="18">
        <f>SUMIFS(Depth!$B:$B,Depth!$A:$A,DriveMap!D5)</f>
        <v>10</v>
      </c>
      <c r="E5" s="18">
        <f>SUMIFS(Depth!$B:$B,Depth!$A:$A,DriveMap!E5)</f>
        <v>8.3125</v>
      </c>
      <c r="F5" s="18">
        <f>SUMIFS(Depth!$B:$B,Depth!$A:$A,DriveMap!F5)</f>
        <v>7.5625</v>
      </c>
      <c r="G5" s="18">
        <f>SUMIFS(Depth!$B:$B,Depth!$A:$A,DriveMap!G5)</f>
        <v>21</v>
      </c>
      <c r="H5" s="18">
        <f>SUMIFS(Depth!$B:$B,Depth!$A:$A,DriveMap!H5)</f>
        <v>21.21875</v>
      </c>
      <c r="I5" s="18">
        <f>SUMIFS(Depth!$B:$B,Depth!$A:$A,DriveMap!I5)</f>
        <v>21.1875</v>
      </c>
      <c r="J5" s="18">
        <f>SUMIFS(Depth!$B:$B,Depth!$A:$A,DriveMap!J5)</f>
        <v>12.8125</v>
      </c>
      <c r="K5" s="18">
        <f>SUMIFS(Depth!$B:$B,Depth!$A:$A,DriveMap!K5)</f>
        <v>10.59375</v>
      </c>
      <c r="L5" s="18">
        <f>SUMIFS(Depth!$B:$B,Depth!$A:$A,DriveMap!L5)</f>
        <v>10.0625</v>
      </c>
      <c r="N5" s="7">
        <v>2</v>
      </c>
    </row>
    <row r="6" spans="1:17" ht="12.75" customHeight="1">
      <c r="A6" s="1"/>
      <c r="B6" s="18">
        <f>SUMIFS(Depth!$B:$B,Depth!$A:$A,DriveMap!B6)</f>
        <v>5.90625</v>
      </c>
      <c r="C6" s="18">
        <f>SUMIFS(Depth!$B:$B,Depth!$A:$A,DriveMap!C6)</f>
        <v>7.3125</v>
      </c>
      <c r="D6" s="18">
        <f>SUMIFS(Depth!$B:$B,Depth!$A:$A,DriveMap!D6)</f>
        <v>9.3125</v>
      </c>
      <c r="E6" s="18">
        <f>SUMIFS(Depth!$B:$B,Depth!$A:$A,DriveMap!E6)</f>
        <v>9.9375</v>
      </c>
      <c r="F6" s="18">
        <f>SUMIFS(Depth!$B:$B,Depth!$A:$A,DriveMap!F6)</f>
        <v>22.6875</v>
      </c>
      <c r="G6" s="18">
        <f>SUMIFS(Depth!$B:$B,Depth!$A:$A,DriveMap!G6)</f>
        <v>22.6875</v>
      </c>
      <c r="H6" s="18">
        <f>SUMIFS(Depth!$B:$B,Depth!$A:$A,DriveMap!H6)</f>
        <v>15.921875</v>
      </c>
      <c r="I6" s="18">
        <f>SUMIFS(Depth!$B:$B,Depth!$A:$A,DriveMap!I6)</f>
        <v>4.765625</v>
      </c>
      <c r="J6" s="18">
        <f>SUMIFS(Depth!$B:$B,Depth!$A:$A,DriveMap!J6)</f>
        <v>3.6875</v>
      </c>
      <c r="K6" s="18">
        <f>SUMIFS(Depth!$B:$B,Depth!$A:$A,DriveMap!K6)</f>
        <v>11.1875</v>
      </c>
      <c r="L6" s="18">
        <f>SUMIFS(Depth!$B:$B,Depth!$A:$A,DriveMap!L6)</f>
        <v>10.5625</v>
      </c>
      <c r="N6" s="1">
        <v>3</v>
      </c>
      <c r="P6" s="7" t="s">
        <v>39</v>
      </c>
      <c r="Q6" s="7">
        <f>COUNTIF(A2:L13,"=0")</f>
        <v>0</v>
      </c>
    </row>
    <row r="7" spans="1:17" ht="12.75" customHeight="1">
      <c r="A7" s="1"/>
      <c r="B7" s="18">
        <f>SUMIFS(Depth!$B:$B,Depth!$A:$A,DriveMap!B7)</f>
        <v>4.25</v>
      </c>
      <c r="C7" s="18">
        <f>SUMIFS(Depth!$B:$B,Depth!$A:$A,DriveMap!C7)</f>
        <v>3.9375</v>
      </c>
      <c r="D7" s="18">
        <f>SUMIFS(Depth!$B:$B,Depth!$A:$A,DriveMap!D7)</f>
        <v>5.4375</v>
      </c>
      <c r="E7" s="18">
        <f>SUMIFS(Depth!$B:$B,Depth!$A:$A,DriveMap!E7)</f>
        <v>3.75</v>
      </c>
      <c r="F7" s="18">
        <f>SUMIFS(Depth!$B:$B,Depth!$A:$A,DriveMap!F7)</f>
        <v>5.375</v>
      </c>
      <c r="G7" s="18">
        <f>SUMIFS(Depth!$B:$B,Depth!$A:$A,DriveMap!G7)</f>
        <v>3.625</v>
      </c>
      <c r="H7" s="18">
        <f>SUMIFS(Depth!$B:$B,Depth!$A:$A,DriveMap!H7)</f>
        <v>4</v>
      </c>
      <c r="I7" s="18">
        <f>SUMIFS(Depth!$B:$B,Depth!$A:$A,DriveMap!I7)</f>
        <v>4.1875</v>
      </c>
      <c r="J7" s="18">
        <f>SUMIFS(Depth!$B:$B,Depth!$A:$A,DriveMap!J7)</f>
        <v>4.1875</v>
      </c>
      <c r="K7" s="18">
        <f>SUMIFS(Depth!$B:$B,Depth!$A:$A,DriveMap!K7)</f>
        <v>11.375</v>
      </c>
      <c r="L7" s="18">
        <f>SUMIFS(Depth!$B:$B,Depth!$A:$A,DriveMap!L7)</f>
        <v>10.21875</v>
      </c>
      <c r="N7" s="1">
        <v>4</v>
      </c>
      <c r="P7" s="7" t="s">
        <v>40</v>
      </c>
      <c r="Q7" s="7">
        <f>COUNTIF(A2:L13,"&gt;0")</f>
        <v>128</v>
      </c>
    </row>
    <row r="8" spans="1:17" ht="12.75" customHeight="1">
      <c r="A8" s="18">
        <f>SUMIFS(Depth!$B:$B,Depth!$A:$A,DriveMap!A8)</f>
        <v>7.125</v>
      </c>
      <c r="B8" s="18">
        <f>SUMIFS(Depth!$B:$B,Depth!$A:$A,DriveMap!B8)</f>
        <v>4.1875</v>
      </c>
      <c r="C8" s="18">
        <f>SUMIFS(Depth!$B:$B,Depth!$A:$A,DriveMap!C8)</f>
        <v>3.9375</v>
      </c>
      <c r="D8" s="18">
        <f>SUMIFS(Depth!$B:$B,Depth!$A:$A,DriveMap!D8)</f>
        <v>4.3125</v>
      </c>
      <c r="E8" s="18">
        <f>SUMIFS(Depth!$B:$B,Depth!$A:$A,DriveMap!E8)</f>
        <v>4.4375</v>
      </c>
      <c r="F8" s="18">
        <f>SUMIFS(Depth!$B:$B,Depth!$A:$A,DriveMap!F8)</f>
        <v>3.8125</v>
      </c>
      <c r="G8" s="18">
        <f>SUMIFS(Depth!$B:$B,Depth!$A:$A,DriveMap!G8)</f>
        <v>3.5625</v>
      </c>
      <c r="H8" s="18">
        <f>SUMIFS(Depth!$B:$B,Depth!$A:$A,DriveMap!H8)</f>
        <v>3.875</v>
      </c>
      <c r="I8" s="18">
        <f>SUMIFS(Depth!$B:$B,Depth!$A:$A,DriveMap!I8)</f>
        <v>3.5</v>
      </c>
      <c r="J8" s="18">
        <f>SUMIFS(Depth!$B:$B,Depth!$A:$A,DriveMap!J8)</f>
        <v>3.75</v>
      </c>
      <c r="K8" s="18">
        <f>SUMIFS(Depth!$B:$B,Depth!$A:$A,DriveMap!K8)</f>
        <v>11.3125</v>
      </c>
      <c r="L8" s="18">
        <f>SUMIFS(Depth!$B:$B,Depth!$A:$A,DriveMap!L8)</f>
        <v>10.203125</v>
      </c>
      <c r="N8" s="1">
        <v>5</v>
      </c>
      <c r="P8" s="7" t="s">
        <v>41</v>
      </c>
      <c r="Q8" s="7">
        <f>COUNTIF(A2:L13,"&gt;=3")</f>
        <v>128</v>
      </c>
    </row>
    <row r="9" spans="1:17" ht="12.75" customHeight="1">
      <c r="A9" s="18">
        <f>SUMIFS(Depth!$B:$B,Depth!$A:$A,DriveMap!A9)</f>
        <v>3.84375</v>
      </c>
      <c r="B9" s="18">
        <f>SUMIFS(Depth!$B:$B,Depth!$A:$A,DriveMap!B9)</f>
        <v>4.5625</v>
      </c>
      <c r="C9" s="18">
        <f>SUMIFS(Depth!$B:$B,Depth!$A:$A,DriveMap!C9)</f>
        <v>4.4375</v>
      </c>
      <c r="D9" s="18">
        <f>SUMIFS(Depth!$B:$B,Depth!$A:$A,DriveMap!D9)</f>
        <v>5.6875</v>
      </c>
      <c r="E9" s="18">
        <f>SUMIFS(Depth!$B:$B,Depth!$A:$A,DriveMap!E9)</f>
        <v>4.0625</v>
      </c>
      <c r="F9" s="18">
        <f>SUMIFS(Depth!$B:$B,Depth!$A:$A,DriveMap!F9)</f>
        <v>4.1875</v>
      </c>
      <c r="G9" s="18">
        <f>SUMIFS(Depth!$B:$B,Depth!$A:$A,DriveMap!G9)</f>
        <v>3.15625</v>
      </c>
      <c r="H9" s="18">
        <f>SUMIFS(Depth!$B:$B,Depth!$A:$A,DriveMap!H9)</f>
        <v>15.3125</v>
      </c>
      <c r="I9" s="18">
        <f>SUMIFS(Depth!$B:$B,Depth!$A:$A,DriveMap!I9)</f>
        <v>4</v>
      </c>
      <c r="J9" s="18">
        <f>SUMIFS(Depth!$B:$B,Depth!$A:$A,DriveMap!J9)</f>
        <v>4.25</v>
      </c>
      <c r="K9" s="18">
        <f>SUMIFS(Depth!$B:$B,Depth!$A:$A,DriveMap!K9)</f>
        <v>10.5</v>
      </c>
      <c r="L9" s="18">
        <f>SUMIFS(Depth!$B:$B,Depth!$A:$A,DriveMap!L9)</f>
        <v>4</v>
      </c>
      <c r="N9" s="1">
        <v>6</v>
      </c>
    </row>
    <row r="10" spans="1:17" ht="12.75" customHeight="1">
      <c r="A10" s="18">
        <f>SUMIFS(Depth!$B:$B,Depth!$A:$A,DriveMap!A10)</f>
        <v>6.6875</v>
      </c>
      <c r="B10" s="18">
        <f>SUMIFS(Depth!$B:$B,Depth!$A:$A,DriveMap!B10)</f>
        <v>5.015625</v>
      </c>
      <c r="C10" s="18">
        <f>SUMIFS(Depth!$B:$B,Depth!$A:$A,DriveMap!C10)</f>
        <v>5.609375</v>
      </c>
      <c r="D10" s="18">
        <f>SUMIFS(Depth!$B:$B,Depth!$A:$A,DriveMap!D10)</f>
        <v>3.25</v>
      </c>
      <c r="E10" s="18">
        <f>SUMIFS(Depth!$B:$B,Depth!$A:$A,DriveMap!E10)</f>
        <v>3.9375</v>
      </c>
      <c r="F10" s="18">
        <f>SUMIFS(Depth!$B:$B,Depth!$A:$A,DriveMap!F10)</f>
        <v>6.890625</v>
      </c>
      <c r="G10" s="18">
        <f>SUMIFS(Depth!$B:$B,Depth!$A:$A,DriveMap!G10)</f>
        <v>4.125</v>
      </c>
      <c r="H10" s="18">
        <f>SUMIFS(Depth!$B:$B,Depth!$A:$A,DriveMap!H10)</f>
        <v>4.609375</v>
      </c>
      <c r="I10" s="18">
        <f>SUMIFS(Depth!$B:$B,Depth!$A:$A,DriveMap!I10)</f>
        <v>4.515625</v>
      </c>
      <c r="J10" s="18">
        <f>SUMIFS(Depth!$B:$B,Depth!$A:$A,DriveMap!J10)</f>
        <v>3.046875</v>
      </c>
      <c r="K10" s="18">
        <f>SUMIFS(Depth!$B:$B,Depth!$A:$A,DriveMap!K10)</f>
        <v>10.75</v>
      </c>
      <c r="L10" s="18">
        <f>SUMIFS(Depth!$B:$B,Depth!$A:$A,DriveMap!L10)</f>
        <v>10.5625</v>
      </c>
      <c r="N10" s="1">
        <v>7</v>
      </c>
    </row>
    <row r="11" spans="1:17" ht="12.75" customHeight="1">
      <c r="A11" s="18">
        <f>SUMIFS(Depth!$B:$B,Depth!$A:$A,DriveMap!A11)</f>
        <v>3.78125</v>
      </c>
      <c r="B11" s="18">
        <f>SUMIFS(Depth!$B:$B,Depth!$A:$A,DriveMap!B11)</f>
        <v>7.15625</v>
      </c>
      <c r="C11" s="18">
        <f>SUMIFS(Depth!$B:$B,Depth!$A:$A,DriveMap!C11)</f>
        <v>4.375</v>
      </c>
      <c r="D11" s="18">
        <f>SUMIFS(Depth!$B:$B,Depth!$A:$A,DriveMap!D11)</f>
        <v>4.625</v>
      </c>
      <c r="E11" s="18">
        <f>SUMIFS(Depth!$B:$B,Depth!$A:$A,DriveMap!E11)</f>
        <v>3.625</v>
      </c>
      <c r="F11" s="18">
        <f>SUMIFS(Depth!$B:$B,Depth!$A:$A,DriveMap!F11)</f>
        <v>3.75</v>
      </c>
      <c r="G11" s="18">
        <f>SUMIFS(Depth!$B:$B,Depth!$A:$A,DriveMap!G11)</f>
        <v>3.6875</v>
      </c>
      <c r="H11" s="18">
        <f>SUMIFS(Depth!$B:$B,Depth!$A:$A,DriveMap!H11)</f>
        <v>3.3125</v>
      </c>
      <c r="I11" s="18">
        <f>SUMIFS(Depth!$B:$B,Depth!$A:$A,DriveMap!I11)</f>
        <v>4.0625</v>
      </c>
      <c r="J11" s="18">
        <f>SUMIFS(Depth!$B:$B,Depth!$A:$A,DriveMap!J11)</f>
        <v>8.578125</v>
      </c>
      <c r="K11" s="18">
        <f>SUMIFS(Depth!$B:$B,Depth!$A:$A,DriveMap!K11)</f>
        <v>10.703125</v>
      </c>
      <c r="L11" s="18">
        <f>SUMIFS(Depth!$B:$B,Depth!$A:$A,DriveMap!L11)</f>
        <v>10.5625</v>
      </c>
      <c r="N11" s="1">
        <v>8</v>
      </c>
    </row>
    <row r="12" spans="1:17" ht="12.75" customHeight="1">
      <c r="A12" s="18">
        <f>SUMIFS(Depth!$B:$B,Depth!$A:$A,DriveMap!A12)</f>
        <v>3.78125</v>
      </c>
      <c r="B12" s="18">
        <f>SUMIFS(Depth!$B:$B,Depth!$A:$A,DriveMap!B12)</f>
        <v>5.09375</v>
      </c>
      <c r="C12" s="18">
        <f>SUMIFS(Depth!$B:$B,Depth!$A:$A,DriveMap!C12)</f>
        <v>4.25</v>
      </c>
      <c r="D12" s="18">
        <f>SUMIFS(Depth!$B:$B,Depth!$A:$A,DriveMap!D12)</f>
        <v>4.1875</v>
      </c>
      <c r="E12" s="18">
        <f>SUMIFS(Depth!$B:$B,Depth!$A:$A,DriveMap!E12)</f>
        <v>3.9375</v>
      </c>
      <c r="F12" s="18">
        <f>SUMIFS(Depth!$B:$B,Depth!$A:$A,DriveMap!F12)</f>
        <v>4.125</v>
      </c>
      <c r="G12" s="18">
        <f>SUMIFS(Depth!$B:$B,Depth!$A:$A,DriveMap!G12)</f>
        <v>3.703125</v>
      </c>
      <c r="H12" s="18">
        <f>SUMIFS(Depth!$B:$B,Depth!$A:$A,DriveMap!H12)</f>
        <v>15.296875</v>
      </c>
      <c r="I12" s="18">
        <f>SUMIFS(Depth!$B:$B,Depth!$A:$A,DriveMap!I12)</f>
        <v>3.4375</v>
      </c>
      <c r="J12" s="18">
        <f>SUMIFS(Depth!$B:$B,Depth!$A:$A,DriveMap!J12)</f>
        <v>4.375</v>
      </c>
      <c r="K12" s="18">
        <f>SUMIFS(Depth!$B:$B,Depth!$A:$A,DriveMap!K12)</f>
        <v>11.21875</v>
      </c>
      <c r="L12" s="18">
        <f>SUMIFS(Depth!$B:$B,Depth!$A:$A,DriveMap!L12)</f>
        <v>10.515625</v>
      </c>
      <c r="N12" s="1">
        <v>9</v>
      </c>
    </row>
    <row r="13" spans="1:17" ht="12.75" customHeight="1">
      <c r="A13" s="1"/>
      <c r="B13" s="18">
        <f>SUMIFS(Depth!$B:$B,Depth!$A:$A,DriveMap!B13)</f>
        <v>4.390625</v>
      </c>
      <c r="C13" s="18">
        <f>SUMIFS(Depth!$B:$B,Depth!$A:$A,DriveMap!C13)</f>
        <v>4.03125</v>
      </c>
      <c r="D13" s="18">
        <f>SUMIFS(Depth!$B:$B,Depth!$A:$A,DriveMap!D13)</f>
        <v>17.4375</v>
      </c>
      <c r="E13" s="18">
        <f>SUMIFS(Depth!$B:$B,Depth!$A:$A,DriveMap!E13)</f>
        <v>3.25</v>
      </c>
      <c r="F13" s="18">
        <f>SUMIFS(Depth!$B:$B,Depth!$A:$A,DriveMap!F13)</f>
        <v>4.484375</v>
      </c>
      <c r="G13" s="18">
        <f>SUMIFS(Depth!$B:$B,Depth!$A:$A,DriveMap!G13)</f>
        <v>4.25</v>
      </c>
      <c r="H13" s="18">
        <f>SUMIFS(Depth!$B:$B,Depth!$A:$A,DriveMap!H13)</f>
        <v>3.8125</v>
      </c>
      <c r="I13" s="18">
        <f>SUMIFS(Depth!$B:$B,Depth!$A:$A,DriveMap!I13)</f>
        <v>3.859375</v>
      </c>
      <c r="J13" s="18">
        <f>SUMIFS(Depth!$B:$B,Depth!$A:$A,DriveMap!J13)</f>
        <v>4</v>
      </c>
      <c r="K13" s="18">
        <f>SUMIFS(Depth!$B:$B,Depth!$A:$A,DriveMap!K13)</f>
        <v>11.140625</v>
      </c>
      <c r="L13" s="1"/>
      <c r="N13" s="1">
        <v>10</v>
      </c>
      <c r="P13" s="10"/>
    </row>
    <row r="14" spans="1:17" ht="12.75" customHeight="1"/>
    <row r="15" spans="1:17" ht="12.75" customHeight="1"/>
    <row r="16" spans="1:1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</sheetData>
  <mergeCells count="1">
    <mergeCell ref="E1:J1"/>
  </mergeCells>
  <conditionalFormatting sqref="A2:O13">
    <cfRule type="colorScale" priority="1">
      <colorScale>
        <cfvo type="formula" val="3"/>
        <cfvo type="formula" val="13"/>
        <color rgb="FFFFFFFF"/>
        <color rgb="FFFF0000"/>
      </colorScale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12" ht="12.75" customHeight="1">
      <c r="A1" s="11"/>
      <c r="B1" s="11"/>
      <c r="C1" s="11"/>
      <c r="D1" s="11"/>
      <c r="E1" s="21" t="s">
        <v>31</v>
      </c>
      <c r="F1" s="22"/>
      <c r="G1" s="22"/>
      <c r="H1" s="22"/>
      <c r="I1" s="22"/>
      <c r="J1" s="23"/>
      <c r="K1" s="11"/>
      <c r="L1" s="11"/>
    </row>
    <row r="2" spans="1:12" ht="12.75" customHeight="1">
      <c r="A2" s="11"/>
      <c r="B2" s="11"/>
      <c r="C2" s="11"/>
      <c r="D2" s="11"/>
      <c r="E2" s="14">
        <v>122</v>
      </c>
      <c r="F2" s="14">
        <v>123</v>
      </c>
      <c r="G2" s="14">
        <v>124</v>
      </c>
      <c r="H2" s="14">
        <v>125</v>
      </c>
      <c r="I2" s="14">
        <v>126</v>
      </c>
      <c r="J2" s="14">
        <v>127</v>
      </c>
      <c r="K2" s="14">
        <v>128</v>
      </c>
      <c r="L2" s="11"/>
    </row>
    <row r="3" spans="1:12" ht="12.75" customHeight="1">
      <c r="A3" s="11"/>
      <c r="B3" s="11"/>
      <c r="C3" s="11"/>
      <c r="D3" s="14">
        <v>113</v>
      </c>
      <c r="E3" s="14">
        <v>114</v>
      </c>
      <c r="F3" s="14">
        <v>115</v>
      </c>
      <c r="G3" s="14">
        <v>116</v>
      </c>
      <c r="H3" s="14">
        <v>117</v>
      </c>
      <c r="I3" s="14">
        <v>118</v>
      </c>
      <c r="J3" s="14">
        <v>119</v>
      </c>
      <c r="K3" s="14">
        <v>120</v>
      </c>
      <c r="L3" s="14">
        <v>121</v>
      </c>
    </row>
    <row r="4" spans="1:12" ht="12.75" customHeight="1">
      <c r="A4" s="11"/>
      <c r="B4" s="11"/>
      <c r="C4" s="14">
        <v>103</v>
      </c>
      <c r="D4" s="14">
        <v>104</v>
      </c>
      <c r="E4" s="14">
        <v>105</v>
      </c>
      <c r="F4" s="14">
        <v>106</v>
      </c>
      <c r="G4" s="14">
        <v>107</v>
      </c>
      <c r="H4" s="14">
        <v>108</v>
      </c>
      <c r="I4" s="14">
        <v>109</v>
      </c>
      <c r="J4" s="14">
        <v>110</v>
      </c>
      <c r="K4" s="14">
        <v>111</v>
      </c>
      <c r="L4" s="14">
        <v>112</v>
      </c>
    </row>
    <row r="5" spans="1:12" ht="12.75" customHeight="1">
      <c r="A5" s="11"/>
      <c r="B5" s="11"/>
      <c r="C5" s="14">
        <v>93</v>
      </c>
      <c r="D5" s="14">
        <v>94</v>
      </c>
      <c r="E5" s="14">
        <v>95</v>
      </c>
      <c r="F5" s="14">
        <v>96</v>
      </c>
      <c r="G5" s="14">
        <v>97</v>
      </c>
      <c r="H5" s="14">
        <v>98</v>
      </c>
      <c r="I5" s="14">
        <v>99</v>
      </c>
      <c r="J5" s="14">
        <v>100</v>
      </c>
      <c r="K5" s="14">
        <v>101</v>
      </c>
      <c r="L5" s="14">
        <v>102</v>
      </c>
    </row>
    <row r="6" spans="1:12" ht="12.75" customHeight="1">
      <c r="A6" s="11"/>
      <c r="B6" s="14">
        <v>82</v>
      </c>
      <c r="C6" s="14">
        <v>83</v>
      </c>
      <c r="D6" s="14">
        <v>84</v>
      </c>
      <c r="E6" s="14">
        <v>85</v>
      </c>
      <c r="F6" s="14">
        <v>86</v>
      </c>
      <c r="G6" s="14">
        <v>87</v>
      </c>
      <c r="H6" s="14">
        <v>88</v>
      </c>
      <c r="I6" s="14">
        <v>89</v>
      </c>
      <c r="J6" s="14">
        <v>90</v>
      </c>
      <c r="K6" s="14">
        <v>91</v>
      </c>
      <c r="L6" s="14">
        <v>92</v>
      </c>
    </row>
    <row r="7" spans="1:12" ht="12.75" customHeight="1">
      <c r="A7" s="11"/>
      <c r="B7" s="14">
        <v>71</v>
      </c>
      <c r="C7" s="20">
        <v>72</v>
      </c>
      <c r="D7" s="20">
        <v>73</v>
      </c>
      <c r="E7" s="20">
        <v>74</v>
      </c>
      <c r="F7" s="20">
        <v>75</v>
      </c>
      <c r="G7" s="20">
        <v>76</v>
      </c>
      <c r="H7" s="20">
        <v>77</v>
      </c>
      <c r="I7" s="20">
        <v>78</v>
      </c>
      <c r="J7" s="20">
        <v>79</v>
      </c>
      <c r="K7" s="20">
        <v>80</v>
      </c>
      <c r="L7" s="20">
        <v>81</v>
      </c>
    </row>
    <row r="8" spans="1:12" ht="12.75" customHeight="1">
      <c r="A8" s="14">
        <v>59</v>
      </c>
      <c r="B8" s="14">
        <v>60</v>
      </c>
      <c r="C8" s="14">
        <v>61</v>
      </c>
      <c r="D8" s="14">
        <v>62</v>
      </c>
      <c r="E8" s="14">
        <v>63</v>
      </c>
      <c r="F8" s="14">
        <v>64</v>
      </c>
      <c r="G8" s="14">
        <v>65</v>
      </c>
      <c r="H8" s="14">
        <v>66</v>
      </c>
      <c r="I8" s="14">
        <v>67</v>
      </c>
      <c r="J8" s="14">
        <v>68</v>
      </c>
      <c r="K8" s="14">
        <v>69</v>
      </c>
      <c r="L8" s="14">
        <v>70</v>
      </c>
    </row>
    <row r="9" spans="1:12" ht="12.75" customHeight="1">
      <c r="A9" s="14">
        <v>47</v>
      </c>
      <c r="B9" s="14">
        <v>48</v>
      </c>
      <c r="C9" s="14">
        <v>49</v>
      </c>
      <c r="D9" s="14">
        <v>50</v>
      </c>
      <c r="E9" s="14">
        <v>51</v>
      </c>
      <c r="F9" s="14">
        <v>52</v>
      </c>
      <c r="G9" s="14">
        <v>53</v>
      </c>
      <c r="H9" s="14">
        <v>54</v>
      </c>
      <c r="I9" s="14">
        <v>55</v>
      </c>
      <c r="J9" s="14">
        <v>56</v>
      </c>
      <c r="K9" s="14">
        <v>57</v>
      </c>
      <c r="L9" s="14">
        <v>58</v>
      </c>
    </row>
    <row r="10" spans="1:12" ht="12.75" customHeight="1">
      <c r="A10" s="14">
        <v>35</v>
      </c>
      <c r="B10" s="14">
        <v>36</v>
      </c>
      <c r="C10" s="14">
        <v>37</v>
      </c>
      <c r="D10" s="14">
        <v>38</v>
      </c>
      <c r="E10" s="14">
        <v>39</v>
      </c>
      <c r="F10" s="14">
        <v>40</v>
      </c>
      <c r="G10" s="14">
        <v>41</v>
      </c>
      <c r="H10" s="14">
        <v>42</v>
      </c>
      <c r="I10" s="14">
        <v>43</v>
      </c>
      <c r="J10" s="14">
        <v>44</v>
      </c>
      <c r="K10" s="14">
        <v>45</v>
      </c>
      <c r="L10" s="14">
        <v>46</v>
      </c>
    </row>
    <row r="11" spans="1:12" ht="12.75" customHeight="1">
      <c r="A11" s="14">
        <v>23</v>
      </c>
      <c r="B11" s="14">
        <v>24</v>
      </c>
      <c r="C11" s="14">
        <v>25</v>
      </c>
      <c r="D11" s="14">
        <v>26</v>
      </c>
      <c r="E11" s="14">
        <v>27</v>
      </c>
      <c r="F11" s="14">
        <v>28</v>
      </c>
      <c r="G11" s="14">
        <v>29</v>
      </c>
      <c r="H11" s="14">
        <v>30</v>
      </c>
      <c r="I11" s="14">
        <v>31</v>
      </c>
      <c r="J11" s="14">
        <v>32</v>
      </c>
      <c r="K11" s="14">
        <v>33</v>
      </c>
      <c r="L11" s="14">
        <v>34</v>
      </c>
    </row>
    <row r="12" spans="1:12" ht="12.75" customHeight="1">
      <c r="A12" s="14">
        <v>11</v>
      </c>
      <c r="B12" s="14">
        <v>12</v>
      </c>
      <c r="C12" s="14">
        <v>13</v>
      </c>
      <c r="D12" s="14">
        <v>14</v>
      </c>
      <c r="E12" s="14">
        <v>15</v>
      </c>
      <c r="F12" s="14">
        <v>16</v>
      </c>
      <c r="G12" s="14">
        <v>17</v>
      </c>
      <c r="H12" s="14">
        <v>18</v>
      </c>
      <c r="I12" s="14">
        <v>19</v>
      </c>
      <c r="J12" s="14">
        <v>20</v>
      </c>
      <c r="K12" s="14">
        <v>21</v>
      </c>
      <c r="L12" s="14">
        <v>22</v>
      </c>
    </row>
    <row r="13" spans="1:12" ht="12.75" customHeight="1">
      <c r="A13" s="11"/>
      <c r="B13" s="14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</v>
      </c>
      <c r="K13" s="14">
        <v>10</v>
      </c>
      <c r="L13" s="11"/>
    </row>
    <row r="14" spans="1:12" ht="12.75" customHeight="1"/>
    <row r="15" spans="1:12" ht="12.75" customHeight="1"/>
    <row r="16" spans="1:1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E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drive2headstage</vt:lpstr>
      <vt:lpstr>exportMap</vt:lpstr>
      <vt:lpstr>Depth</vt:lpstr>
      <vt:lpstr>TurnCountRecord</vt:lpstr>
      <vt:lpstr>Electrode to Trode line</vt:lpstr>
      <vt:lpstr>schematics</vt:lpstr>
      <vt:lpstr>DepthMap</vt:lpstr>
      <vt:lpstr>DriveMap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Lab</dc:creator>
  <cp:lastModifiedBy>HaydenLab</cp:lastModifiedBy>
  <dcterms:created xsi:type="dcterms:W3CDTF">2021-01-11T17:14:13Z</dcterms:created>
  <dcterms:modified xsi:type="dcterms:W3CDTF">2021-07-22T21:26:08Z</dcterms:modified>
</cp:coreProperties>
</file>