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3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WA0XL0AE9698B10C7</t>
        </is>
      </c>
      <c r="C2" t="inlineStr">
        <is>
          <t>གཙུག་ཏོར་དྲི་མེད་ཀྱི་ཆོ་ག</t>
        </is>
      </c>
      <c r="D2">
        <f>HYPERLINK("https://library.bdrc.io/show/bdr:MW1GS66286_0AE969?uilang=bo","MW1GS66286_0AE969")</f>
        <v/>
      </c>
      <c r="E2" t="inlineStr"/>
      <c r="F2" t="inlineStr"/>
      <c r="G2">
        <f>HYPERLINK("https://library.bdrc.io/search?lg=bo&amp;t=Work&amp;pg=1&amp;f=author,exc,bdr:P3379&amp;uilang=bo&amp;q=གཙུག་ཏོར་དྲི་མེད་ཀྱི་ཆོ་ག~1", "བརྩམས་ཆོས་གཞན།")</f>
        <v/>
      </c>
      <c r="H2">
        <f>HYPERLINK("https://library.bdrc.io/search?lg=bo&amp;t=Etext&amp;pg=1&amp;f=author,exc,bdr:P3379&amp;uilang=bo&amp;q=གཙུག་ཏོར་དྲི་མེད་ཀྱི་ཆོ་ག~1", "ཡིག་རྐྱང་གཞན།")</f>
        <v/>
      </c>
    </row>
    <row r="3" ht="70" customHeight="1">
      <c r="A3" t="inlineStr"/>
      <c r="B3" t="inlineStr">
        <is>
          <t>WA0XLA0126DBD27B7</t>
        </is>
      </c>
      <c r="C3" t="inlineStr">
        <is>
          <t>བརྒྱད་པ། འཕོ་བའི་ཚོམས།</t>
        </is>
      </c>
      <c r="D3">
        <f>HYPERLINK("https://library.bdrc.io/show/bdr:MW1GS66286_A0126D?uilang=bo","MW1GS66286_A0126D")</f>
        <v/>
      </c>
      <c r="E3" t="inlineStr"/>
      <c r="F3" t="inlineStr"/>
      <c r="G3">
        <f>HYPERLINK("https://library.bdrc.io/search?lg=bo&amp;t=Work&amp;pg=1&amp;f=author,exc,bdr:P3379&amp;uilang=bo&amp;q=བརྒྱད་པ། འཕོ་བའི་ཚོམས།~1", "བརྩམས་ཆོས་གཞན།")</f>
        <v/>
      </c>
      <c r="H3">
        <f>HYPERLINK("https://library.bdrc.io/search?lg=bo&amp;t=Etext&amp;pg=1&amp;f=author,exc,bdr:P3379&amp;uilang=bo&amp;q=བརྒྱད་པ། འཕོ་བའི་ཚོམས།~1", "ཡིག་རྐྱང་གཞན།")</f>
        <v/>
      </c>
    </row>
    <row r="4" ht="70" customHeight="1">
      <c r="A4" t="inlineStr"/>
      <c r="B4" t="inlineStr">
        <is>
          <t>WA0XL2E3A4FC1419C</t>
        </is>
      </c>
      <c r="C4" t="inlineStr">
        <is>
          <t>རྡོ་རྗེ་གཏུམ་པོའི་སྒྲུབ་ཐབས།</t>
        </is>
      </c>
      <c r="D4">
        <f>HYPERLINK("https://library.bdrc.io/show/bdr:MW1GS66286_2E3A4F?uilang=bo","MW1GS66286_2E3A4F")</f>
        <v/>
      </c>
      <c r="E4" t="inlineStr"/>
      <c r="F4" t="inlineStr"/>
      <c r="G4">
        <f>HYPERLINK("https://library.bdrc.io/search?lg=bo&amp;t=Work&amp;pg=1&amp;f=author,exc,bdr:P3379&amp;uilang=bo&amp;q=རྡོ་རྗེ་གཏུམ་པོའི་སྒྲུབ་ཐབས།~1", "བརྩམས་ཆོས་གཞན།")</f>
        <v/>
      </c>
      <c r="H4">
        <f>HYPERLINK("https://library.bdrc.io/search?lg=bo&amp;t=Etext&amp;pg=1&amp;f=author,exc,bdr:P3379&amp;uilang=bo&amp;q=རྡོ་རྗེ་གཏུམ་པོའི་སྒྲུབ་ཐབས།~1", "ཡིག་རྐྱང་གཞན།")</f>
        <v/>
      </c>
    </row>
    <row r="5" ht="70" customHeight="1">
      <c r="A5" t="inlineStr"/>
      <c r="B5" t="inlineStr">
        <is>
          <t>WA0XL9E1A9DFCBDD9</t>
        </is>
      </c>
      <c r="C5" t="inlineStr">
        <is>
          <t>ཁྲོ་རྒྱལ་མི་གཡོ་བའི་སྒྲུབ་ཐབས།</t>
        </is>
      </c>
      <c r="D5">
        <f>HYPERLINK("https://library.bdrc.io/show/bdr:MW1GS66286_9E1A9D?uilang=bo","MW1GS66286_9E1A9D")</f>
        <v/>
      </c>
      <c r="E5" t="inlineStr"/>
      <c r="F5" t="inlineStr"/>
      <c r="G5">
        <f>HYPERLINK("https://library.bdrc.io/search?lg=bo&amp;t=Work&amp;pg=1&amp;f=author,exc,bdr:P3379&amp;uilang=bo&amp;q=ཁྲོ་རྒྱལ་མི་གཡོ་བའི་སྒྲུབ་ཐབས།~1", "བརྩམས་ཆོས་གཞན།")</f>
        <v/>
      </c>
      <c r="H5">
        <f>HYPERLINK("https://library.bdrc.io/search?lg=bo&amp;t=Etext&amp;pg=1&amp;f=author,exc,bdr:P3379&amp;uilang=bo&amp;q=ཁྲོ་རྒྱལ་མི་གཡོ་བའི་སྒྲུབ་ཐབས།~1", "ཡིག་རྐྱང་གཞན།")</f>
        <v/>
      </c>
    </row>
    <row r="6" ht="70" customHeight="1">
      <c r="A6" t="inlineStr"/>
      <c r="B6" t="inlineStr">
        <is>
          <t>WA0XL1C68C46A078C</t>
        </is>
      </c>
      <c r="C6" t="inlineStr">
        <is>
          <t>ཁུ་རྔོག་འབྲོམ་གསུམ་གྱིས་ཇོ་བོ་ལ་ལམ་གྱི་ཆོས་ཐམས་ཅད་ཀྱི་མཆོག་གང་ལགས་ཞུས་པ།</t>
        </is>
      </c>
      <c r="D6">
        <f>HYPERLINK("https://library.bdrc.io/show/bdr:MW23746_1C68C4?uilang=bo","MW23746_1C68C4")</f>
        <v/>
      </c>
      <c r="E6" t="inlineStr"/>
      <c r="F6" t="inlineStr"/>
      <c r="G6">
        <f>HYPERLINK("https://library.bdrc.io/search?lg=bo&amp;t=Work&amp;pg=1&amp;f=author,exc,bdr:P3379&amp;uilang=bo&amp;q=ཁུ་རྔོག་འབྲོམ་གསུམ་གྱིས་ཇོ་བོ་ལ་ལམ་གྱི་ཆོས་ཐམས་ཅད་ཀྱི་མཆོག་གང་ལགས་ཞུས་པ།~1", "བརྩམས་ཆོས་གཞན།")</f>
        <v/>
      </c>
      <c r="H6">
        <f>HYPERLINK("https://library.bdrc.io/search?lg=bo&amp;t=Etext&amp;pg=1&amp;f=author,exc,bdr:P3379&amp;uilang=bo&amp;q=ཁུ་རྔོག་འབྲོམ་གསུམ་གྱིས་ཇོ་བོ་ལ་ལམ་གྱི་ཆོས་ཐམས་ཅད་ཀྱི་མཆོག་གང་ལགས་ཞུས་པ།~1", "ཡིག་རྐྱང་གཞན།")</f>
        <v/>
      </c>
    </row>
    <row r="7" ht="70" customHeight="1">
      <c r="A7" t="inlineStr"/>
      <c r="B7" t="inlineStr">
        <is>
          <t>WA0XLE280FA3C4DF0</t>
        </is>
      </c>
      <c r="C7" t="inlineStr">
        <is>
          <t>དབང་གི་མན་ངག</t>
        </is>
      </c>
      <c r="D7">
        <f>HYPERLINK("https://library.bdrc.io/show/bdr:MW1GS66286_E280FA?uilang=bo","MW1GS66286_E280FA")</f>
        <v/>
      </c>
      <c r="E7" t="inlineStr"/>
      <c r="F7" t="inlineStr"/>
      <c r="G7">
        <f>HYPERLINK("https://library.bdrc.io/search?lg=bo&amp;t=Work&amp;pg=1&amp;f=author,exc,bdr:P3379&amp;uilang=bo&amp;q=དབང་གི་མན་ངག~1", "བརྩམས་ཆོས་གཞན།")</f>
        <v/>
      </c>
      <c r="H7">
        <f>HYPERLINK("https://library.bdrc.io/search?lg=bo&amp;t=Etext&amp;pg=1&amp;f=author,exc,bdr:P3379&amp;uilang=bo&amp;q=དབང་གི་མན་ངག~1", "ཡིག་རྐྱང་གཞན།")</f>
        <v/>
      </c>
    </row>
    <row r="8" ht="70" customHeight="1">
      <c r="A8" t="inlineStr"/>
      <c r="B8" t="inlineStr">
        <is>
          <t>WA0XLCF6A8C010D67</t>
        </is>
      </c>
      <c r="C8" t="inlineStr">
        <is>
          <t>ཇོ་བོ་རྗེས་ལྷ་བཙུན་འོད་ལ་གདམས་པ།</t>
        </is>
      </c>
      <c r="D8">
        <f>HYPERLINK("https://library.bdrc.io/show/bdr:MW23746_CF6A8C?uilang=bo","MW23746_CF6A8C")</f>
        <v/>
      </c>
      <c r="E8" t="inlineStr"/>
      <c r="F8" t="inlineStr"/>
      <c r="G8">
        <f>HYPERLINK("https://library.bdrc.io/search?lg=bo&amp;t=Work&amp;pg=1&amp;f=author,exc,bdr:P3379&amp;uilang=bo&amp;q=ཇོ་བོ་རྗེས་ལྷ་བཙུན་འོད་ལ་གདམས་པ།~1", "བརྩམས་ཆོས་གཞན།")</f>
        <v/>
      </c>
      <c r="H8">
        <f>HYPERLINK("https://library.bdrc.io/search?lg=bo&amp;t=Etext&amp;pg=1&amp;f=author,exc,bdr:P3379&amp;uilang=bo&amp;q=ཇོ་བོ་རྗེས་ལྷ་བཙུན་འོད་ལ་གདམས་པ།~1", "ཡིག་རྐྱང་གཞན།")</f>
        <v/>
      </c>
    </row>
    <row r="9" ht="70" customHeight="1">
      <c r="A9" t="inlineStr"/>
      <c r="B9" t="inlineStr">
        <is>
          <t>WA0XLD0E49DA5CB98</t>
        </is>
      </c>
      <c r="C9" t="inlineStr">
        <is>
          <t>ཁ་ཏོན་གླེགས་བམ་ཀློག་པའི་སྔོན་དུ་བྱ་བའི་ཆོ་ག</t>
        </is>
      </c>
      <c r="D9">
        <f>HYPERLINK("https://library.bdrc.io/show/bdr:MW1NLM2737_D0E49D?uilang=bo","MW1NLM2737_D0E49D")</f>
        <v/>
      </c>
      <c r="E9" t="inlineStr"/>
      <c r="F9" t="inlineStr"/>
      <c r="G9">
        <f>HYPERLINK("https://library.bdrc.io/search?lg=bo&amp;t=Work&amp;pg=1&amp;f=author,exc,bdr:P3379&amp;uilang=bo&amp;q=ཁ་ཏོན་གླེགས་བམ་ཀློག་པའི་སྔོན་དུ་བྱ་བའི་ཆོ་ག~1", "བརྩམས་ཆོས་གཞན།")</f>
        <v/>
      </c>
      <c r="H9">
        <f>HYPERLINK("https://library.bdrc.io/search?lg=bo&amp;t=Etext&amp;pg=1&amp;f=author,exc,bdr:P3379&amp;uilang=bo&amp;q=ཁ་ཏོན་གླེགས་བམ་ཀློག་པའི་སྔོན་དུ་བྱ་བའི་ཆོ་ག~1", "ཡིག་རྐྱང་གཞན།")</f>
        <v/>
      </c>
    </row>
    <row r="10" ht="70" customHeight="1">
      <c r="A10" t="inlineStr"/>
      <c r="B10" t="inlineStr">
        <is>
          <t>WA0XLD0E49DA5CB98</t>
        </is>
      </c>
      <c r="C10" t="inlineStr">
        <is>
          <t>adhyayanapustakapathanapraskriyavidhi</t>
        </is>
      </c>
      <c r="D10">
        <f>HYPERLINK("https://library.bdrc.io/show/bdr:MW1NLM2737_D0E49D?uilang=bo","MW1NLM2737_D0E49D")</f>
        <v/>
      </c>
      <c r="E10" t="inlineStr"/>
      <c r="F10" t="inlineStr"/>
      <c r="G10">
        <f>HYPERLINK("https://library.bdrc.io/search?lg=bo&amp;t=Work&amp;pg=1&amp;f=author,exc,bdr:P3379&amp;uilang=bo&amp;q=adhyayanapustakapathanapraskriyavidhi~1", "བརྩམས་ཆོས་གཞན།")</f>
        <v/>
      </c>
      <c r="H10">
        <f>HYPERLINK("https://library.bdrc.io/search?lg=bo&amp;t=Etext&amp;pg=1&amp;f=author,exc,bdr:P3379&amp;uilang=bo&amp;q=adhyayanapustakapathanapraskriyavidhi~1", "ཡིག་རྐྱང་གཞན།")</f>
        <v/>
      </c>
    </row>
    <row r="11" ht="70" customHeight="1">
      <c r="A11" t="inlineStr"/>
      <c r="B11" t="inlineStr">
        <is>
          <t>WA0XL4E2CE1B90D85</t>
        </is>
      </c>
      <c r="C11" t="inlineStr">
        <is>
          <t>མདོ་སྡེ་སྣ་ཚོགས་ལས་བཏུས་པ།</t>
        </is>
      </c>
      <c r="D11">
        <f>HYPERLINK("https://library.bdrc.io/show/bdr:MW1NLM2737_4E2CE1?uilang=bo","MW1NLM2737_4E2CE1")</f>
        <v/>
      </c>
      <c r="E11" t="inlineStr"/>
      <c r="F11" t="inlineStr"/>
      <c r="G11">
        <f>HYPERLINK("https://library.bdrc.io/search?lg=bo&amp;t=Work&amp;pg=1&amp;f=author,exc,bdr:P3379&amp;uilang=bo&amp;q=མདོ་སྡེ་སྣ་ཚོགས་ལས་བཏུས་པ།~1", "བརྩམས་ཆོས་གཞན།")</f>
        <v/>
      </c>
      <c r="H11">
        <f>HYPERLINK("https://library.bdrc.io/search?lg=bo&amp;t=Etext&amp;pg=1&amp;f=author,exc,bdr:P3379&amp;uilang=bo&amp;q=མདོ་སྡེ་སྣ་ཚོགས་ལས་བཏུས་པ།~1", "ཡིག་རྐྱང་གཞན།")</f>
        <v/>
      </c>
    </row>
    <row r="12" ht="70" customHeight="1">
      <c r="A12" t="inlineStr"/>
      <c r="B12" t="inlineStr">
        <is>
          <t>WA0XL4E2CE1B90D85</t>
        </is>
      </c>
      <c r="C12" t="inlineStr">
        <is>
          <t>sutrarthasamuccayopadesa</t>
        </is>
      </c>
      <c r="D12">
        <f>HYPERLINK("https://library.bdrc.io/show/bdr:MW1NLM2737_4E2CE1?uilang=bo","MW1NLM2737_4E2CE1")</f>
        <v/>
      </c>
      <c r="E12" t="inlineStr"/>
      <c r="F12" t="inlineStr"/>
      <c r="G12">
        <f>HYPERLINK("https://library.bdrc.io/search?lg=bo&amp;t=Work&amp;pg=1&amp;f=author,exc,bdr:P3379&amp;uilang=bo&amp;q=sutrarthasamuccayopadesa~1", "བརྩམས་ཆོས་གཞན།")</f>
        <v/>
      </c>
      <c r="H12">
        <f>HYPERLINK("https://library.bdrc.io/search?lg=bo&amp;t=Etext&amp;pg=1&amp;f=author,exc,bdr:P3379&amp;uilang=bo&amp;q=sutrarthasamuccayopadesa~1", "ཡིག་རྐྱང་གཞན།")</f>
        <v/>
      </c>
    </row>
    <row r="13" ht="70" customHeight="1">
      <c r="A13" t="inlineStr"/>
      <c r="B13" t="inlineStr">
        <is>
          <t>WA0XLF2E6B913800A</t>
        </is>
      </c>
      <c r="C13" t="inlineStr">
        <is>
          <t>ཇོ་བོའི་གདམས་པ་གནད་ཀྱི་ཁོངས་ཟེར།</t>
        </is>
      </c>
      <c r="D13">
        <f>HYPERLINK("https://library.bdrc.io/show/bdr:MW1GS66286_F2E6B9?uilang=bo","MW1GS66286_F2E6B9")</f>
        <v/>
      </c>
      <c r="E13" t="inlineStr"/>
      <c r="F13" t="inlineStr"/>
      <c r="G13">
        <f>HYPERLINK("https://library.bdrc.io/search?lg=bo&amp;t=Work&amp;pg=1&amp;f=author,exc,bdr:P3379&amp;uilang=bo&amp;q=ཇོ་བོའི་གདམས་པ་གནད་ཀྱི་ཁོངས་ཟེར།~1", "བརྩམས་ཆོས་གཞན།")</f>
        <v/>
      </c>
      <c r="H13">
        <f>HYPERLINK("https://library.bdrc.io/search?lg=bo&amp;t=Etext&amp;pg=1&amp;f=author,exc,bdr:P3379&amp;uilang=bo&amp;q=ཇོ་བོའི་གདམས་པ་གནད་ཀྱི་ཁོངས་ཟེར།~1", "ཡིག་རྐྱང་གཞན།")</f>
        <v/>
      </c>
    </row>
    <row r="14" ht="70" customHeight="1">
      <c r="A14" t="inlineStr"/>
      <c r="B14" t="inlineStr">
        <is>
          <t>WA20856</t>
        </is>
      </c>
      <c r="C14" t="inlineStr">
        <is>
          <t>བཀའ་ཆེམས་ཀ་ཁོལ་མ།</t>
        </is>
      </c>
      <c r="D14">
        <f>HYPERLINK("https://library.bdrc.io/show/bdr:MW20856?uilang=bo","MW20856")</f>
        <v/>
      </c>
      <c r="E14">
        <f>HYPERLINK("https://library.bdrc.io/show/bdr:W20856",IMAGE("https://iiif.bdrc.io/bdr:I4778::47780003.tif/full/150,/0/default.jpg"))</f>
        <v/>
      </c>
      <c r="F14">
        <f>HYPERLINK("https://library.bdrc.io/show/bdr:W20856",IMAGE("https://iiif.bdrc.io/bdr:I4778::47780192.tif/full/150,/0/default.jpg"))</f>
        <v/>
      </c>
      <c r="G14">
        <f>HYPERLINK("https://library.bdrc.io/search?lg=bo&amp;t=Work&amp;pg=1&amp;f=author,exc,bdr:P3379&amp;uilang=bo&amp;q=བཀའ་ཆེམས་ཀ་ཁོལ་མ།~1", "བརྩམས་ཆོས་གཞན།")</f>
        <v/>
      </c>
      <c r="H14">
        <f>HYPERLINK("https://library.bdrc.io/search?lg=bo&amp;t=Etext&amp;pg=1&amp;f=author,exc,bdr:P3379&amp;uilang=bo&amp;q=བཀའ་ཆེམས་ཀ་ཁོལ་མ།~1", "ཡིག་རྐྱང་གཞན།")</f>
        <v/>
      </c>
    </row>
    <row r="15" ht="70" customHeight="1">
      <c r="A15" t="inlineStr"/>
      <c r="B15" t="inlineStr">
        <is>
          <t>WA20856</t>
        </is>
      </c>
      <c r="C15" t="inlineStr">
        <is>
          <t>བཀའ་ཆེམས་ཀ་ཁོལ་མ།</t>
        </is>
      </c>
      <c r="D15">
        <f>HYPERLINK("https://library.bdrc.io/show/bdr:MW3CN22734?uilang=bo","MW3CN22734")</f>
        <v/>
      </c>
      <c r="E15">
        <f>HYPERLINK("https://library.bdrc.io/show/bdr:W3CN22734",IMAGE("https://iiif.bdrc.io/bdr:I4CN10195::I4CN101950003.jpg/full/150,/0/default.jpg"))</f>
        <v/>
      </c>
      <c r="F15">
        <f>HYPERLINK("https://library.bdrc.io/show/bdr:W3CN22734",IMAGE("https://iiif.bdrc.io/bdr:I4CN10195::I4CN101950256.tif/full/150,/0/default.jpg"))</f>
        <v/>
      </c>
      <c r="G15">
        <f>HYPERLINK("https://library.bdrc.io/search?lg=bo&amp;t=Work&amp;pg=1&amp;f=author,exc,bdr:P3379&amp;uilang=bo&amp;q=བཀའ་ཆེམས་ཀ་ཁོལ་མ།~1", "བརྩམས་ཆོས་གཞན།")</f>
        <v/>
      </c>
      <c r="H15">
        <f>HYPERLINK("https://library.bdrc.io/search?lg=bo&amp;t=Etext&amp;pg=1&amp;f=author,exc,bdr:P3379&amp;uilang=bo&amp;q=བཀའ་ཆེམས་ཀ་ཁོལ་མ།~1", "ཡིག་རྐྱང་གཞན།")</f>
        <v/>
      </c>
    </row>
    <row r="16" ht="70" customHeight="1">
      <c r="A16" t="inlineStr"/>
      <c r="B16" t="inlineStr">
        <is>
          <t>WA0XLA1155BBD6F54</t>
        </is>
      </c>
      <c r="C16" t="inlineStr">
        <is>
          <t>འཕགས་པ་སྤྱན་རས་གཟིགས་དབང་ཕྱུག་གི་སྒྲུབ་ཐབས།</t>
        </is>
      </c>
      <c r="D16">
        <f>HYPERLINK("https://library.bdrc.io/show/bdr:MW1GS66286_A1155B?uilang=bo","MW1GS66286_A1155B")</f>
        <v/>
      </c>
      <c r="E16" t="inlineStr"/>
      <c r="F16" t="inlineStr"/>
      <c r="G16">
        <f>HYPERLINK("https://library.bdrc.io/search?lg=bo&amp;t=Work&amp;pg=1&amp;f=author,exc,bdr:P3379&amp;uilang=bo&amp;q=འཕགས་པ་སྤྱན་རས་གཟིགས་དབང་ཕྱུག་གི་སྒྲུབ་ཐབས།~1", "བརྩམས་ཆོས་གཞན།")</f>
        <v/>
      </c>
      <c r="H16">
        <f>HYPERLINK("https://library.bdrc.io/search?lg=bo&amp;t=Etext&amp;pg=1&amp;f=author,exc,bdr:P3379&amp;uilang=bo&amp;q=འཕགས་པ་སྤྱན་རས་གཟིགས་དབང་ཕྱུག་གི་སྒྲུབ་ཐབས།~1", "ཡིག་རྐྱང་གཞན།")</f>
        <v/>
      </c>
    </row>
    <row r="17" ht="70" customHeight="1">
      <c r="A17" t="inlineStr"/>
      <c r="B17" t="inlineStr">
        <is>
          <t>WA2KG217488</t>
        </is>
      </c>
      <c r="C17" t="inlineStr">
        <is>
          <t>ཇོ་བོ་རྗེའི་རྣམ་ཐར་རྒྱས་པ་ཡོངས་གྲགས།</t>
        </is>
      </c>
      <c r="D17">
        <f>HYPERLINK("https://library.bdrc.io/show/bdr:MW2KG217488?uilang=bo","MW2KG217488")</f>
        <v/>
      </c>
      <c r="E17">
        <f>HYPERLINK("https://library.bdrc.io/show/bdr:W2KG217488",IMAGE("https://iiif.bdrc.io/bdr:I2KG220170::I2KG2201700003.jpg/full/150,/0/default.jpg"))</f>
        <v/>
      </c>
      <c r="F17">
        <f>HYPERLINK("https://library.bdrc.io/show/bdr:W2KG217488",IMAGE("https://iiif.bdrc.io/bdr:I2KG220170::I2KG2201700111.jpg/full/150,/0/default.jpg"))</f>
        <v/>
      </c>
      <c r="G17">
        <f>HYPERLINK("https://library.bdrc.io/search?lg=bo&amp;t=Work&amp;pg=1&amp;f=author,exc,bdr:P3379&amp;uilang=bo&amp;q=ཇོ་བོ་རྗེའི་རྣམ་ཐར་རྒྱས་པ་ཡོངས་གྲགས།~1", "བརྩམས་ཆོས་གཞན།")</f>
        <v/>
      </c>
      <c r="H17">
        <f>HYPERLINK("https://library.bdrc.io/search?lg=bo&amp;t=Etext&amp;pg=1&amp;f=author,exc,bdr:P3379&amp;uilang=bo&amp;q=ཇོ་བོ་རྗེའི་རྣམ་ཐར་རྒྱས་པ་ཡོངས་གྲགས།~1", "ཡིག་རྐྱང་གཞན།")</f>
        <v/>
      </c>
    </row>
    <row r="18" ht="70" customHeight="1">
      <c r="A18" t="inlineStr"/>
      <c r="B18" t="inlineStr">
        <is>
          <t>WA0XL0CE702D3BF7A</t>
        </is>
      </c>
      <c r="C18" t="inlineStr">
        <is>
          <t>ས་གཞི་བྱིན་ཆེ་བའི་འཁོར་ལོ་བཅའ་ཐབས།</t>
        </is>
      </c>
      <c r="D18">
        <f>HYPERLINK("https://library.bdrc.io/show/bdr:MW1GS66286_0CE702?uilang=bo","MW1GS66286_0CE702")</f>
        <v/>
      </c>
      <c r="E18" t="inlineStr"/>
      <c r="F18" t="inlineStr"/>
      <c r="G18">
        <f>HYPERLINK("https://library.bdrc.io/search?lg=bo&amp;t=Work&amp;pg=1&amp;f=author,exc,bdr:P3379&amp;uilang=bo&amp;q=ས་གཞི་བྱིན་ཆེ་བའི་འཁོར་ལོ་བཅའ་ཐབས།~1", "བརྩམས་ཆོས་གཞན།")</f>
        <v/>
      </c>
      <c r="H18">
        <f>HYPERLINK("https://library.bdrc.io/search?lg=bo&amp;t=Etext&amp;pg=1&amp;f=author,exc,bdr:P3379&amp;uilang=bo&amp;q=ས་གཞི་བྱིན་ཆེ་བའི་འཁོར་ལོ་བཅའ་ཐབས།~1", "ཡིག་རྐྱང་གཞན།")</f>
        <v/>
      </c>
    </row>
    <row r="19" ht="70" customHeight="1">
      <c r="A19" t="inlineStr"/>
      <c r="B19" t="inlineStr">
        <is>
          <t>WA0XL40E7DBDA6F9D</t>
        </is>
      </c>
      <c r="C19" t="inlineStr">
        <is>
          <t>ཇོ་བོའི་གདམས་པ་ཐུན་མོང་མ་ཡིན་པ།</t>
        </is>
      </c>
      <c r="D19">
        <f>HYPERLINK("https://library.bdrc.io/show/bdr:MW1GS66286_40E7DB?uilang=bo","MW1GS66286_40E7DB")</f>
        <v/>
      </c>
      <c r="E19" t="inlineStr"/>
      <c r="F19" t="inlineStr"/>
      <c r="G19">
        <f>HYPERLINK("https://library.bdrc.io/search?lg=bo&amp;t=Work&amp;pg=1&amp;f=author,exc,bdr:P3379&amp;uilang=bo&amp;q=ཇོ་བོའི་གདམས་པ་ཐུན་མོང་མ་ཡིན་པ།~1", "བརྩམས་ཆོས་གཞན།")</f>
        <v/>
      </c>
      <c r="H19">
        <f>HYPERLINK("https://library.bdrc.io/search?lg=bo&amp;t=Etext&amp;pg=1&amp;f=author,exc,bdr:P3379&amp;uilang=bo&amp;q=ཇོ་བོའི་གདམས་པ་ཐུན་མོང་མ་ཡིན་པ།~1", "ཡིག་རྐྱང་གཞན།")</f>
        <v/>
      </c>
    </row>
    <row r="20" ht="70" customHeight="1">
      <c r="A20" t="inlineStr"/>
      <c r="B20" t="inlineStr">
        <is>
          <t>WA0XL6168ABC729CC</t>
        </is>
      </c>
      <c r="C20" t="inlineStr">
        <is>
          <t>ཉི་ཤུ་བཞི་པ། དམ་ཚིག་ཆཻན་པོ་དཔེ་བསྟན་ཏེ།</t>
        </is>
      </c>
      <c r="D20">
        <f>HYPERLINK("https://library.bdrc.io/show/bdr:MW1GS66286_6168AB?uilang=bo","MW1GS66286_6168AB")</f>
        <v/>
      </c>
      <c r="E20" t="inlineStr"/>
      <c r="F20" t="inlineStr"/>
      <c r="G20">
        <f>HYPERLINK("https://library.bdrc.io/search?lg=bo&amp;t=Work&amp;pg=1&amp;f=author,exc,bdr:P3379&amp;uilang=bo&amp;q=ཉི་ཤུ་བཞི་པ། དམ་ཚིག་ཆཻན་པོ་དཔེ་བསྟན་ཏེ།~1", "བརྩམས་ཆོས་གཞན།")</f>
        <v/>
      </c>
      <c r="H20">
        <f>HYPERLINK("https://library.bdrc.io/search?lg=bo&amp;t=Etext&amp;pg=1&amp;f=author,exc,bdr:P3379&amp;uilang=bo&amp;q=ཉི་ཤུ་བཞི་པ། དམ་ཚིག་ཆཻན་པོ་དཔེ་བསྟན་ཏེ།~1", "ཡིག་རྐྱང་གཞན།")</f>
        <v/>
      </c>
    </row>
    <row r="21" ht="70" customHeight="1">
      <c r="A21" t="inlineStr"/>
      <c r="B21" t="inlineStr">
        <is>
          <t>WA0XLE94EA09A4935</t>
        </is>
      </c>
      <c r="C21" t="inlineStr">
        <is>
          <t>སྒྲོལ་མ་ཉེར་གཅི་གི་སྒྲུབ་ཐབས།</t>
        </is>
      </c>
      <c r="D21">
        <f>HYPERLINK("https://library.bdrc.io/show/bdr:MW1GS66286_E94EA0?uilang=bo","MW1GS66286_E94EA0")</f>
        <v/>
      </c>
      <c r="E21" t="inlineStr"/>
      <c r="F21" t="inlineStr"/>
      <c r="G21">
        <f>HYPERLINK("https://library.bdrc.io/search?lg=bo&amp;t=Work&amp;pg=1&amp;f=author,exc,bdr:P3379&amp;uilang=bo&amp;q=སྒྲོལ་མ་ཉེར་གཅི་གི་སྒྲུབ་ཐབས།~1", "བརྩམས་ཆོས་གཞན།")</f>
        <v/>
      </c>
      <c r="H21">
        <f>HYPERLINK("https://library.bdrc.io/search?lg=bo&amp;t=Etext&amp;pg=1&amp;f=author,exc,bdr:P3379&amp;uilang=bo&amp;q=སྒྲོལ་མ་ཉེར་གཅི་གི་སྒྲུབ་ཐབས།~1", "ཡིག་རྐྱང་གཞན།")</f>
        <v/>
      </c>
    </row>
    <row r="22" ht="70" customHeight="1">
      <c r="A22" t="inlineStr"/>
      <c r="B22" t="inlineStr">
        <is>
          <t>WA0XLACC85FD4AE38</t>
        </is>
      </c>
      <c r="C22" t="inlineStr">
        <is>
          <t>སྐྱེས་རབས་བཀའ་གདམས་བུ་ཆོས།</t>
        </is>
      </c>
      <c r="D22">
        <f>HYPERLINK("https://library.bdrc.io/show/bdr:MW1GS66286_ACC85F?uilang=bo","MW1GS66286_ACC85F")</f>
        <v/>
      </c>
      <c r="E22" t="inlineStr"/>
      <c r="F22" t="inlineStr"/>
      <c r="G22">
        <f>HYPERLINK("https://library.bdrc.io/search?lg=bo&amp;t=Work&amp;pg=1&amp;f=author,exc,bdr:P3379&amp;uilang=bo&amp;q=སྐྱེས་རབས་བཀའ་གདམས་བུ་ཆོས།~1", "བརྩམས་ཆོས་གཞན།")</f>
        <v/>
      </c>
      <c r="H22">
        <f>HYPERLINK("https://library.bdrc.io/search?lg=bo&amp;t=Etext&amp;pg=1&amp;f=author,exc,bdr:P3379&amp;uilang=bo&amp;q=སྐྱེས་རབས་བཀའ་གདམས་བུ་ཆོས།~1", "ཡིག་རྐྱང་གཞན།")</f>
        <v/>
      </c>
    </row>
    <row r="23" ht="70" customHeight="1">
      <c r="A23" t="inlineStr"/>
      <c r="B23" t="inlineStr">
        <is>
          <t>WA0XLE7AFB15CBBEB</t>
        </is>
      </c>
      <c r="C23" t="inlineStr">
        <is>
          <t>བཅོ་བརྒྱད་པ། སྔགས་པ་དམ་ཚིག་ཉམས་གྱུར།</t>
        </is>
      </c>
      <c r="D23">
        <f>HYPERLINK("https://library.bdrc.io/show/bdr:MW1GS66286_E7AFB1?uilang=bo","MW1GS66286_E7AFB1")</f>
        <v/>
      </c>
      <c r="E23" t="inlineStr"/>
      <c r="F23" t="inlineStr"/>
      <c r="G23">
        <f>HYPERLINK("https://library.bdrc.io/search?lg=bo&amp;t=Work&amp;pg=1&amp;f=author,exc,bdr:P3379&amp;uilang=bo&amp;q=བཅོ་བརྒྱད་པ། སྔགས་པ་དམ་ཚིག་ཉམས་གྱུར།~1", "བརྩམས་ཆོས་གཞན།")</f>
        <v/>
      </c>
      <c r="H23">
        <f>HYPERLINK("https://library.bdrc.io/search?lg=bo&amp;t=Etext&amp;pg=1&amp;f=author,exc,bdr:P3379&amp;uilang=bo&amp;q=བཅོ་བརྒྱད་པ། སྔགས་པ་དམ་ཚིག་ཉམས་གྱུར།~1", "ཡིག་རྐྱང་གཞན།")</f>
        <v/>
      </c>
    </row>
    <row r="24" ht="70" customHeight="1">
      <c r="A24" t="inlineStr"/>
      <c r="B24" t="inlineStr">
        <is>
          <t>WA0XL07BC50039B80</t>
        </is>
      </c>
      <c r="C24" t="inlineStr">
        <is>
          <t>ལོངས་སྤྱོད་ཀྱི་རྣལ་འབྱོར།</t>
        </is>
      </c>
      <c r="D24">
        <f>HYPERLINK("https://library.bdrc.io/show/bdr:MW1GS66286_07BC50?uilang=bo","MW1GS66286_07BC50")</f>
        <v/>
      </c>
      <c r="E24" t="inlineStr"/>
      <c r="F24" t="inlineStr"/>
      <c r="G24">
        <f>HYPERLINK("https://library.bdrc.io/search?lg=bo&amp;t=Work&amp;pg=1&amp;f=author,exc,bdr:P3379&amp;uilang=bo&amp;q=ལོངས་སྤྱོད་ཀྱི་རྣལ་འབྱོར།~1", "བརྩམས་ཆོས་གཞན།")</f>
        <v/>
      </c>
      <c r="H24">
        <f>HYPERLINK("https://library.bdrc.io/search?lg=bo&amp;t=Etext&amp;pg=1&amp;f=author,exc,bdr:P3379&amp;uilang=bo&amp;q=ལོངས་སྤྱོད་ཀྱི་རྣལ་འབྱོར།~1", "ཡིག་རྐྱང་གཞན།")</f>
        <v/>
      </c>
    </row>
    <row r="25" ht="70" customHeight="1">
      <c r="A25" t="inlineStr"/>
      <c r="B25" t="inlineStr">
        <is>
          <t>WA0XL7371EF191702</t>
        </is>
      </c>
      <c r="C25" t="inlineStr">
        <is>
          <t>བྱང་ཆུབ་སེམས་ནོར་བུའི་འཕྲེང་བ།</t>
        </is>
      </c>
      <c r="D25">
        <f>HYPERLINK("https://library.bdrc.io/show/bdr:MW1GS66286_7371EF?uilang=bo","MW1GS66286_7371EF")</f>
        <v/>
      </c>
      <c r="E25" t="inlineStr"/>
      <c r="F25" t="inlineStr"/>
      <c r="G25">
        <f>HYPERLINK("https://library.bdrc.io/search?lg=bo&amp;t=Work&amp;pg=1&amp;f=author,exc,bdr:P3379&amp;uilang=bo&amp;q=བྱང་ཆུབ་སེམས་ནོར་བུའི་འཕྲེང་བ།~1", "བརྩམས་ཆོས་གཞན།")</f>
        <v/>
      </c>
      <c r="H25">
        <f>HYPERLINK("https://library.bdrc.io/search?lg=bo&amp;t=Etext&amp;pg=1&amp;f=author,exc,bdr:P3379&amp;uilang=bo&amp;q=བྱང་ཆུབ་སེམས་ནོར་བུའི་འཕྲེང་བ།~1", "ཡིག་རྐྱང་གཞན།")</f>
        <v/>
      </c>
    </row>
    <row r="26" ht="70" customHeight="1">
      <c r="A26" t="inlineStr"/>
      <c r="B26" t="inlineStr">
        <is>
          <t>WA2KG221947</t>
        </is>
      </c>
      <c r="C26" t="inlineStr">
        <is>
          <t>ཇོ་བོ་རྗེས་མཛད་པའི་གཞུང་ཚན་ལྔ་།</t>
        </is>
      </c>
      <c r="D26">
        <f>HYPERLINK("https://library.bdrc.io/show/bdr:MW2KG221947?uilang=bo","MW2KG221947")</f>
        <v/>
      </c>
      <c r="E26">
        <f>HYPERLINK("https://library.bdrc.io/show/bdr:W2KG221947",IMAGE("https://iiif.bdrc.io/bdr:I2KG221954::I2KG2219540003.jpg/full/150,/0/default.jpg"))</f>
        <v/>
      </c>
      <c r="F26">
        <f>HYPERLINK("https://library.bdrc.io/show/bdr:W2KG221947",IMAGE("https://iiif.bdrc.io/bdr:I2KG221954::I2KG2219540070.tif/full/150,/0/default.jpg"))</f>
        <v/>
      </c>
      <c r="G26">
        <f>HYPERLINK("https://library.bdrc.io/search?lg=bo&amp;t=Work&amp;pg=1&amp;f=author,exc,bdr:P3379&amp;uilang=bo&amp;q=ཇོ་བོ་རྗེས་མཛད་པའི་གཞུང་ཚན་ལྔ་།~1", "བརྩམས་ཆོས་གཞན།")</f>
        <v/>
      </c>
      <c r="H26">
        <f>HYPERLINK("https://library.bdrc.io/search?lg=bo&amp;t=Etext&amp;pg=1&amp;f=author,exc,bdr:P3379&amp;uilang=bo&amp;q=ཇོ་བོ་རྗེས་མཛད་པའི་གཞུང་ཚན་ལྔ་།~1", "ཡིག་རྐྱང་གཞན།")</f>
        <v/>
      </c>
    </row>
    <row r="27" ht="70" customHeight="1">
      <c r="A27" t="inlineStr"/>
      <c r="B27" t="inlineStr">
        <is>
          <t>WA2KG221947</t>
        </is>
      </c>
      <c r="C27" t="inlineStr">
        <is>
          <t>five treatises of acarya dipamkarasrijnana</t>
        </is>
      </c>
      <c r="D27">
        <f>HYPERLINK("https://library.bdrc.io/show/bdr:MW2KG221947?uilang=bo","MW2KG221947")</f>
        <v/>
      </c>
      <c r="E27">
        <f>HYPERLINK("https://library.bdrc.io/show/bdr:W2KG221947",IMAGE("https://iiif.bdrc.io/bdr:I2KG221954::I2KG2219540003.jpg/full/150,/0/default.jpg"))</f>
        <v/>
      </c>
      <c r="F27">
        <f>HYPERLINK("https://library.bdrc.io/show/bdr:W2KG221947",IMAGE("https://iiif.bdrc.io/bdr:I2KG221954::I2KG2219540329.tif/full/150,/0/default.jpg"))</f>
        <v/>
      </c>
      <c r="G27">
        <f>HYPERLINK("https://library.bdrc.io/search?lg=bo&amp;t=Work&amp;pg=1&amp;f=author,exc,bdr:P3379&amp;uilang=bo&amp;q=five treatises of acarya dipamkarasrijnana~1", "བརྩམས་ཆོས་གཞན།")</f>
        <v/>
      </c>
      <c r="H27">
        <f>HYPERLINK("https://library.bdrc.io/search?lg=bo&amp;t=Etext&amp;pg=1&amp;f=author,exc,bdr:P3379&amp;uilang=bo&amp;q=five treatises of acarya dipamkarasrijnana~1", "ཡིག་རྐྱང་གཞན།")</f>
        <v/>
      </c>
    </row>
    <row r="28" ht="70" customHeight="1">
      <c r="A28" t="inlineStr"/>
      <c r="B28" t="inlineStr">
        <is>
          <t>WA2KG221947</t>
        </is>
      </c>
      <c r="C28" t="inlineStr">
        <is>
          <t>आचार्य दीपंकरश्रीज्ञान प्रणीत पञ्च ग्रन्थ संग्रह</t>
        </is>
      </c>
      <c r="D28">
        <f>HYPERLINK("https://library.bdrc.io/show/bdr:MW2KG221947?uilang=bo","MW2KG221947")</f>
        <v/>
      </c>
      <c r="E28">
        <f>HYPERLINK("https://library.bdrc.io/show/bdr:W2KG221947",IMAGE("https://iiif.bdrc.io/bdr:I2KG221954::I2KG2219540003.jpg/full/150,/0/default.jpg"))</f>
        <v/>
      </c>
      <c r="F28">
        <f>HYPERLINK("https://library.bdrc.io/show/bdr:W2KG221947",IMAGE("https://iiif.bdrc.io/bdr:I2KG221954::I2KG2219540191.tif/full/150,/0/default.jpg"))</f>
        <v/>
      </c>
      <c r="G28">
        <f>HYPERLINK("https://library.bdrc.io/search?lg=bo&amp;t=Work&amp;pg=1&amp;f=author,exc,bdr:P3379&amp;uilang=bo&amp;q=आचार्य दीपंकरश्रीज्ञान प्रणीत पञ्च ग्रन्थ संग्रह~1", "བརྩམས་ཆོས་གཞན།")</f>
        <v/>
      </c>
      <c r="H28">
        <f>HYPERLINK("https://library.bdrc.io/search?lg=bo&amp;t=Etext&amp;pg=1&amp;f=author,exc,bdr:P3379&amp;uilang=bo&amp;q=आचार्य दीपंकरश्रीज्ञान प्रणीत पञ्च ग्रन्थ संग्रह~1", "ཡིག་རྐྱང་གཞན།")</f>
        <v/>
      </c>
    </row>
    <row r="29" ht="70" customHeight="1">
      <c r="A29" t="inlineStr"/>
      <c r="B29" t="inlineStr">
        <is>
          <t>WA0XLB3E86D394010</t>
        </is>
      </c>
      <c r="C29" t="inlineStr">
        <is>
          <t>དབུ་མ་བདེན་གཉིས་ཀྱི་འབུམ།</t>
        </is>
      </c>
      <c r="D29">
        <f>HYPERLINK("https://library.bdrc.io/show/bdr:MW1PD89051_B3E86D?uilang=bo","MW1PD89051_B3E86D")</f>
        <v/>
      </c>
      <c r="E29" t="inlineStr"/>
      <c r="F29" t="inlineStr"/>
      <c r="G29">
        <f>HYPERLINK("https://library.bdrc.io/search?lg=bo&amp;t=Work&amp;pg=1&amp;f=author,exc,bdr:P3379&amp;uilang=bo&amp;q=དབུ་མ་བདེན་གཉིས་ཀྱི་འབུམ།~1", "བརྩམས་ཆོས་གཞན།")</f>
        <v/>
      </c>
      <c r="H29">
        <f>HYPERLINK("https://library.bdrc.io/search?lg=bo&amp;t=Etext&amp;pg=1&amp;f=author,exc,bdr:P3379&amp;uilang=bo&amp;q=དབུ་མ་བདེན་གཉིས་ཀྱི་འབུམ།~1", "ཡིག་རྐྱང་གཞན།")</f>
        <v/>
      </c>
    </row>
    <row r="30" ht="70" customHeight="1">
      <c r="A30" t="inlineStr"/>
      <c r="B30" t="inlineStr">
        <is>
          <t>WA0XLAE711FCAB817</t>
        </is>
      </c>
      <c r="C30" t="inlineStr">
        <is>
          <t>བཅུ་གཅིག་པ། ཁྱད་པར་བསྒྱུབ་པའི་དམ་ཚིག</t>
        </is>
      </c>
      <c r="D30">
        <f>HYPERLINK("https://library.bdrc.io/show/bdr:MW1GS66286_AE711F?uilang=bo","MW1GS66286_AE711F")</f>
        <v/>
      </c>
      <c r="E30" t="inlineStr"/>
      <c r="F30" t="inlineStr"/>
      <c r="G30">
        <f>HYPERLINK("https://library.bdrc.io/search?lg=bo&amp;t=Work&amp;pg=1&amp;f=author,exc,bdr:P3379&amp;uilang=bo&amp;q=བཅུ་གཅིག་པ། ཁྱད་པར་བསྒྱུབ་པའི་དམ་ཚིག~1", "བརྩམས་ཆོས་གཞན།")</f>
        <v/>
      </c>
      <c r="H30">
        <f>HYPERLINK("https://library.bdrc.io/search?lg=bo&amp;t=Etext&amp;pg=1&amp;f=author,exc,bdr:P3379&amp;uilang=bo&amp;q=བཅུ་གཅིག་པ། ཁྱད་པར་བསྒྱུབ་པའི་དམ་ཚིག~1", "ཡིག་རྐྱང་གཞན།")</f>
        <v/>
      </c>
    </row>
    <row r="31" ht="70" customHeight="1">
      <c r="A31" t="inlineStr"/>
      <c r="B31" t="inlineStr">
        <is>
          <t>WA8LS22431</t>
        </is>
      </c>
      <c r="C31" t="inlineStr">
        <is>
          <t>མངོན་རྟོགས་རྒྱན། དབུ་མ་འཇུག་པ། མཛོད། དབུ་མ་རྒྱན། བྱང་ཆུབ་ལམ་སྒྲོན་དང་སུམ་ཅུ་པའི་རྩ་བ།</t>
        </is>
      </c>
      <c r="D31">
        <f>HYPERLINK("https://library.bdrc.io/show/bdr:MW8LS22431?uilang=bo","MW8LS22431")</f>
        <v/>
      </c>
      <c r="E31">
        <f>HYPERLINK("https://library.bdrc.io/show/bdr:W8LS22431",IMAGE("https://iiif.bdrc.io/bdr:I8LS22433::I8LS224330003.jpg/full/150,/0/default.jpg"))</f>
        <v/>
      </c>
      <c r="F31">
        <f>HYPERLINK("https://library.bdrc.io/show/bdr:W8LS22431",IMAGE("https://iiif.bdrc.io/bdr:I8LS22433::I8LS224330286.jpg/full/150,/0/default.jpg"))</f>
        <v/>
      </c>
      <c r="G31">
        <f>HYPERLINK("https://library.bdrc.io/search?lg=bo&amp;t=Work&amp;pg=1&amp;f=author,exc,bdr:P3379&amp;uilang=bo&amp;q=མངོན་རྟོགས་རྒྱན། དབུ་མ་འཇུག་པ། མཛོད། དབུ་མ་རྒྱན། བྱང་ཆུབ་ལམ་སྒྲོན་དང་སུམ་ཅུ་པའི་རྩ་བ།~1", "བརྩམས་ཆོས་གཞན།")</f>
        <v/>
      </c>
      <c r="H31">
        <f>HYPERLINK("https://library.bdrc.io/search?lg=bo&amp;t=Etext&amp;pg=1&amp;f=author,exc,bdr:P3379&amp;uilang=bo&amp;q=མངོན་རྟོགས་རྒྱན། དབུ་མ་འཇུག་པ། མཛོད། དབུ་མ་རྒྱན། བྱང་ཆུབ་ལམ་སྒྲོན་དང་སུམ་ཅུ་པའི་རྩ་བ།~1", "ཡིག་རྐྱང་གཞན།")</f>
        <v/>
      </c>
    </row>
    <row r="32" ht="70" customHeight="1">
      <c r="A32" t="inlineStr"/>
      <c r="B32" t="inlineStr">
        <is>
          <t>WA0XL6DD666B09F62</t>
        </is>
      </c>
      <c r="C32" t="inlineStr">
        <is>
          <t>ལྟ་བའི་ལུང་།</t>
        </is>
      </c>
      <c r="D32">
        <f>HYPERLINK("https://library.bdrc.io/show/bdr:MW1GS66286_6DD666?uilang=bo","MW1GS66286_6DD666")</f>
        <v/>
      </c>
      <c r="E32" t="inlineStr"/>
      <c r="F32" t="inlineStr"/>
      <c r="G32">
        <f>HYPERLINK("https://library.bdrc.io/search?lg=bo&amp;t=Work&amp;pg=1&amp;f=author,exc,bdr:P3379&amp;uilang=bo&amp;q=ལྟ་བའི་ལུང་།~1", "བརྩམས་ཆོས་གཞན།")</f>
        <v/>
      </c>
      <c r="H32">
        <f>HYPERLINK("https://library.bdrc.io/search?lg=bo&amp;t=Etext&amp;pg=1&amp;f=author,exc,bdr:P3379&amp;uilang=bo&amp;q=ལྟ་བའི་ལུང་།~1", "ཡིག་རྐྱང་གཞན།")</f>
        <v/>
      </c>
    </row>
    <row r="33" ht="70" customHeight="1">
      <c r="A33" t="inlineStr"/>
      <c r="B33" t="inlineStr">
        <is>
          <t>WA0XL58E2A2BA68EE</t>
        </is>
      </c>
      <c r="C33" t="inlineStr">
        <is>
          <t>ཇོ་བོ་རྗེའི་མར་མེ་སྨོན་ལམ།</t>
        </is>
      </c>
      <c r="D33">
        <f>HYPERLINK("https://library.bdrc.io/show/bdr:MW1KG4532_58E2A2?uilang=bo","MW1KG4532_58E2A2")</f>
        <v/>
      </c>
      <c r="E33" t="inlineStr"/>
      <c r="F33" t="inlineStr"/>
      <c r="G33">
        <f>HYPERLINK("https://library.bdrc.io/search?lg=bo&amp;t=Work&amp;pg=1&amp;f=author,exc,bdr:P3379&amp;uilang=bo&amp;q=ཇོ་བོ་རྗེའི་མར་མེ་སྨོན་ལམ།~1", "བརྩམས་ཆོས་གཞན།")</f>
        <v/>
      </c>
      <c r="H33">
        <f>HYPERLINK("https://library.bdrc.io/search?lg=bo&amp;t=Etext&amp;pg=1&amp;f=author,exc,bdr:P3379&amp;uilang=bo&amp;q=ཇོ་བོ་རྗེའི་མར་མེ་སྨོན་ལམ།~1", "ཡིག་རྐྱང་གཞན།")</f>
        <v/>
      </c>
    </row>
    <row r="34" ht="70" customHeight="1">
      <c r="A34" t="inlineStr"/>
      <c r="B34" t="inlineStr">
        <is>
          <t>WA0XLF193ABCF3FF1</t>
        </is>
      </c>
      <c r="C34" t="inlineStr">
        <is>
          <t>དང་པོ། འདམ་གྱི་བརྫེ་བཅངས་པའི་ཚོམས།</t>
        </is>
      </c>
      <c r="D34">
        <f>HYPERLINK("https://library.bdrc.io/show/bdr:MW1GS66286_F193AB?uilang=bo","MW1GS66286_F193AB")</f>
        <v/>
      </c>
      <c r="E34" t="inlineStr"/>
      <c r="F34" t="inlineStr"/>
      <c r="G34">
        <f>HYPERLINK("https://library.bdrc.io/search?lg=bo&amp;t=Work&amp;pg=1&amp;f=author,exc,bdr:P3379&amp;uilang=bo&amp;q=དང་པོ། འདམ་གྱི་བརྫེ་བཅངས་པའི་ཚོམས།~1", "བརྩམས་ཆོས་གཞན།")</f>
        <v/>
      </c>
      <c r="H34">
        <f>HYPERLINK("https://library.bdrc.io/search?lg=bo&amp;t=Etext&amp;pg=1&amp;f=author,exc,bdr:P3379&amp;uilang=bo&amp;q=དང་པོ། འདམ་གྱི་བརྫེ་བཅངས་པའི་ཚོམས།~1", "ཡིག་རྐྱང་གཞན།")</f>
        <v/>
      </c>
    </row>
    <row r="35" ht="70" customHeight="1">
      <c r="A35" t="inlineStr"/>
      <c r="B35" t="inlineStr">
        <is>
          <t>WA0XL01D2B9379F13</t>
        </is>
      </c>
      <c r="C35" t="inlineStr">
        <is>
          <t>དྲུག་པ། འདི་ནི་བརྫེས་བཅངས་ཚོམས།</t>
        </is>
      </c>
      <c r="D35">
        <f>HYPERLINK("https://library.bdrc.io/show/bdr:MW1GS66286_01D2B9?uilang=bo","MW1GS66286_01D2B9")</f>
        <v/>
      </c>
      <c r="E35" t="inlineStr"/>
      <c r="F35" t="inlineStr"/>
      <c r="G35">
        <f>HYPERLINK("https://library.bdrc.io/search?lg=bo&amp;t=Work&amp;pg=1&amp;f=author,exc,bdr:P3379&amp;uilang=bo&amp;q=དྲུག་པ། འདི་ནི་བརྫེས་བཅངས་ཚོམས།~1", "བརྩམས་ཆོས་གཞན།")</f>
        <v/>
      </c>
      <c r="H35">
        <f>HYPERLINK("https://library.bdrc.io/search?lg=bo&amp;t=Etext&amp;pg=1&amp;f=author,exc,bdr:P3379&amp;uilang=bo&amp;q=དྲུག་པ། འདི་ནི་བརྫེས་བཅངས་ཚོམས།~1", "ཡིག་རྐྱང་གཞན།")</f>
        <v/>
      </c>
    </row>
    <row r="36" ht="70" customHeight="1">
      <c r="A36" t="inlineStr"/>
      <c r="B36" t="inlineStr">
        <is>
          <t>WA0XL27EA89D277CC</t>
        </is>
      </c>
      <c r="C36" t="inlineStr">
        <is>
          <t>གསང་བ་སྔགས་ཀྱི་བློ་སྦྱོང་གི་སྐོར།</t>
        </is>
      </c>
      <c r="D36">
        <f>HYPERLINK("https://library.bdrc.io/show/bdr:MW1GS66286_27EA89?uilang=bo","MW1GS66286_27EA89")</f>
        <v/>
      </c>
      <c r="E36" t="inlineStr"/>
      <c r="F36" t="inlineStr"/>
      <c r="G36">
        <f>HYPERLINK("https://library.bdrc.io/search?lg=bo&amp;t=Work&amp;pg=1&amp;f=author,exc,bdr:P3379&amp;uilang=bo&amp;q=གསང་བ་སྔགས་ཀྱི་བློ་སྦྱོང་གི་སྐོར།~1", "བརྩམས་ཆོས་གཞན།")</f>
        <v/>
      </c>
      <c r="H36">
        <f>HYPERLINK("https://library.bdrc.io/search?lg=bo&amp;t=Etext&amp;pg=1&amp;f=author,exc,bdr:P3379&amp;uilang=bo&amp;q=གསང་བ་སྔགས་ཀྱི་བློ་སྦྱོང་གི་སྐོར།~1", "ཡིག་རྐྱང་གཞན།")</f>
        <v/>
      </c>
    </row>
    <row r="37" ht="70" customHeight="1">
      <c r="A37" t="inlineStr"/>
      <c r="B37" t="inlineStr">
        <is>
          <t>WA3CN15690</t>
        </is>
      </c>
      <c r="C37" t="inlineStr">
        <is>
          <t>âryatriskandhasåtram and its three Commentaries</t>
        </is>
      </c>
      <c r="D37">
        <f>HYPERLINK("https://library.bdrc.io/show/bdr:MW3CN15690?uilang=bo","MW3CN15690")</f>
        <v/>
      </c>
      <c r="E37">
        <f>HYPERLINK("https://library.bdrc.io/show/bdr:W3CN15690",IMAGE("https://iiif.bdrc.io/bdr:I3CN15814::I3CN158140003.jpg/full/150,/0/default.jpg"))</f>
        <v/>
      </c>
      <c r="F37">
        <f>HYPERLINK("https://library.bdrc.io/show/bdr:W3CN15690",IMAGE("https://iiif.bdrc.io/bdr:I3CN15814::I3CN158140662.tif/full/150,/0/default.jpg"))</f>
        <v/>
      </c>
      <c r="G37">
        <f>HYPERLINK("https://library.bdrc.io/search?lg=bo&amp;t=Work&amp;pg=1&amp;f=author,exc,bdr:P3379&amp;uilang=bo&amp;q=âryatriskandhasåtram and its three Commentaries~1", "བརྩམས་ཆོས་གཞན།")</f>
        <v/>
      </c>
      <c r="H37">
        <f>HYPERLINK("https://library.bdrc.io/search?lg=bo&amp;t=Etext&amp;pg=1&amp;f=author,exc,bdr:P3379&amp;uilang=bo&amp;q=âryatriskandhasåtram and its three Commentaries~1", "ཡིག་རྐྱང་གཞན།")</f>
        <v/>
      </c>
    </row>
    <row r="38" ht="70" customHeight="1">
      <c r="A38" t="inlineStr"/>
      <c r="B38" t="inlineStr">
        <is>
          <t>WA3CN15690</t>
        </is>
      </c>
      <c r="C38" t="inlineStr">
        <is>
          <t>आर्यत्रिस्कन्धसूत्रं टीकात्रयसंवलितम्</t>
        </is>
      </c>
      <c r="D38">
        <f>HYPERLINK("https://library.bdrc.io/show/bdr:MW3CN15690?uilang=bo","MW3CN15690")</f>
        <v/>
      </c>
      <c r="E38">
        <f>HYPERLINK("https://library.bdrc.io/show/bdr:W3CN15690",IMAGE("https://iiif.bdrc.io/bdr:I3CN15814::I3CN158140003.jpg/full/150,/0/default.jpg"))</f>
        <v/>
      </c>
      <c r="F38">
        <f>HYPERLINK("https://library.bdrc.io/show/bdr:W3CN15690",IMAGE("https://iiif.bdrc.io/bdr:I3CN15814::I3CN158140351.tif/full/150,/0/default.jpg"))</f>
        <v/>
      </c>
      <c r="G38">
        <f>HYPERLINK("https://library.bdrc.io/search?lg=bo&amp;t=Work&amp;pg=1&amp;f=author,exc,bdr:P3379&amp;uilang=bo&amp;q=आर्यत्रिस्कन्धसूत्रं टीकात्रयसंवलितम्~1", "བརྩམས་ཆོས་གཞན།")</f>
        <v/>
      </c>
      <c r="H38">
        <f>HYPERLINK("https://library.bdrc.io/search?lg=bo&amp;t=Etext&amp;pg=1&amp;f=author,exc,bdr:P3379&amp;uilang=bo&amp;q=आर्यत्रिस्कन्धसूत्रं टीकात्रयसंवलितम्~1", "ཡིག་རྐྱང་གཞན།")</f>
        <v/>
      </c>
    </row>
    <row r="39" ht="70" customHeight="1">
      <c r="A39" t="inlineStr"/>
      <c r="B39" t="inlineStr">
        <is>
          <t>WA3CN15690</t>
        </is>
      </c>
      <c r="C39" t="inlineStr">
        <is>
          <t>འཕགས་པ་ཕུང་པོ་གསུམ་པའི་མདོ་དང་དེའི་རྒྱ་འགྲེལ་གསུམ།</t>
        </is>
      </c>
      <c r="D39">
        <f>HYPERLINK("https://library.bdrc.io/show/bdr:MW3CN15690?uilang=bo","MW3CN15690")</f>
        <v/>
      </c>
      <c r="E39">
        <f>HYPERLINK("https://library.bdrc.io/show/bdr:W3CN15690",IMAGE("https://iiif.bdrc.io/bdr:I3CN15814::I3CN158140003.jpg/full/150,/0/default.jpg"))</f>
        <v/>
      </c>
      <c r="F39">
        <f>HYPERLINK("https://library.bdrc.io/show/bdr:W3CN15690",IMAGE("https://iiif.bdrc.io/bdr:I3CN15814::I3CN158140439.tif/full/150,/0/default.jpg"))</f>
        <v/>
      </c>
      <c r="G39">
        <f>HYPERLINK("https://library.bdrc.io/search?lg=bo&amp;t=Work&amp;pg=1&amp;f=author,exc,bdr:P3379&amp;uilang=bo&amp;q=འཕགས་པ་ཕུང་པོ་གསུམ་པའི་མདོ་དང་དེའི་རྒྱ་འགྲེལ་གསུམ།~1", "བརྩམས་ཆོས་གཞན།")</f>
        <v/>
      </c>
      <c r="H39">
        <f>HYPERLINK("https://library.bdrc.io/search?lg=bo&amp;t=Etext&amp;pg=1&amp;f=author,exc,bdr:P3379&amp;uilang=bo&amp;q=འཕགས་པ་ཕུང་པོ་གསུམ་པའི་མདོ་དང་དེའི་རྒྱ་འགྲེལ་གསུམ།~1", "ཡིག་རྐྱང་གཞན།")</f>
        <v/>
      </c>
    </row>
    <row r="40" ht="70" customHeight="1">
      <c r="A40" t="inlineStr"/>
      <c r="B40" t="inlineStr">
        <is>
          <t>WA8LS76628</t>
        </is>
      </c>
      <c r="C40" t="inlineStr">
        <is>
          <t>ཇོ་བོའི་ཆོས་འབྱུང་བརྒྱ་རྩ།</t>
        </is>
      </c>
      <c r="D40">
        <f>HYPERLINK("https://library.bdrc.io/show/bdr:MW8LS76628?uilang=bo","MW8LS76628")</f>
        <v/>
      </c>
      <c r="E40">
        <f>HYPERLINK("https://library.bdrc.io/show/bdr:W8LS76628",IMAGE("https://iiif.bdrc.io/bdr:I8LS76630::I8LS766300003.jpg/full/150,/0/default.jpg"))</f>
        <v/>
      </c>
      <c r="F40">
        <f>HYPERLINK("https://library.bdrc.io/show/bdr:W8LS76628",IMAGE("https://iiif.bdrc.io/bdr:I8LS76630::I8LS766300284.jpg/full/150,/0/default.jpg"))</f>
        <v/>
      </c>
      <c r="G40">
        <f>HYPERLINK("https://library.bdrc.io/search?lg=bo&amp;t=Work&amp;pg=1&amp;f=author,exc,bdr:P3379&amp;uilang=bo&amp;q=ཇོ་བོའི་ཆོས་འབྱུང་བརྒྱ་རྩ།~1", "བརྩམས་ཆོས་གཞན།")</f>
        <v/>
      </c>
      <c r="H40">
        <f>HYPERLINK("https://library.bdrc.io/search?lg=bo&amp;t=Etext&amp;pg=1&amp;f=author,exc,bdr:P3379&amp;uilang=bo&amp;q=ཇོ་བོའི་ཆོས་འབྱུང་བརྒྱ་རྩ།~1", "ཡིག་རྐྱང་གཞན།")</f>
        <v/>
      </c>
    </row>
    <row r="41" ht="70" customHeight="1">
      <c r="A41" t="inlineStr"/>
      <c r="B41" t="inlineStr">
        <is>
          <t>WA4CZ74320</t>
        </is>
      </c>
      <c r="C41" t="inlineStr">
        <is>
          <t>ཇོ་བོའི་ཆོས་ཆུང་བརྒྱ་རྩ།</t>
        </is>
      </c>
      <c r="D41">
        <f>HYPERLINK("https://library.bdrc.io/show/bdr:MW4CZ74320?uilang=bo","MW4CZ74320")</f>
        <v/>
      </c>
      <c r="E41">
        <f>HYPERLINK("https://library.bdrc.io/show/bdr:W4CZ74320",IMAGE("https://iiif.bdrc.io/bdr:I4CZ74343::I4CZ743430003.jpg/full/150,/0/default.jpg"))</f>
        <v/>
      </c>
      <c r="F41">
        <f>HYPERLINK("https://library.bdrc.io/show/bdr:W4CZ74320",IMAGE("https://iiif.bdrc.io/bdr:I4CZ74343::I4CZ743430080.jpg/full/150,/0/default.jpg"))</f>
        <v/>
      </c>
      <c r="G41">
        <f>HYPERLINK("https://library.bdrc.io/search?lg=bo&amp;t=Work&amp;pg=1&amp;f=author,exc,bdr:P3379&amp;uilang=bo&amp;q=ཇོ་བོའི་ཆོས་ཆུང་བརྒྱ་རྩ།~1", "བརྩམས་ཆོས་གཞན།")</f>
        <v/>
      </c>
      <c r="H41">
        <f>HYPERLINK("https://library.bdrc.io/search?lg=bo&amp;t=Etext&amp;pg=1&amp;f=author,exc,bdr:P3379&amp;uilang=bo&amp;q=ཇོ་བོའི་ཆོས་ཆུང་བརྒྱ་རྩ།~1", "ཡིག་རྐྱང་གཞན།")</f>
        <v/>
      </c>
    </row>
    <row r="42" ht="70" customHeight="1">
      <c r="A42" t="inlineStr"/>
      <c r="B42" t="inlineStr">
        <is>
          <t>WA4CZ74320</t>
        </is>
      </c>
      <c r="C42" t="inlineStr">
        <is>
          <t>ཇོ་བོའི་ཆོས་ཆུང་བརྒྱ་རྩ།</t>
        </is>
      </c>
      <c r="D42">
        <f>HYPERLINK("https://library.bdrc.io/show/bdr:MW2CZ6751?uilang=bo","MW2CZ6751")</f>
        <v/>
      </c>
      <c r="E42">
        <f>HYPERLINK("https://library.bdrc.io/show/bdr:W2CZ6751",IMAGE("https://iiif.bdrc.io/bdr:I1KG1811::I1KG18110003.tif/full/150,/0/default.jpg"))</f>
        <v/>
      </c>
      <c r="F42">
        <f>HYPERLINK("https://library.bdrc.io/show/bdr:W2CZ6751",IMAGE("https://iiif.bdrc.io/bdr:I1KG1811::I1KG18110364.tif/full/150,/0/default.jpg"))</f>
        <v/>
      </c>
      <c r="G42">
        <f>HYPERLINK("https://library.bdrc.io/search?lg=bo&amp;t=Work&amp;pg=1&amp;f=author,exc,bdr:P3379&amp;uilang=bo&amp;q=ཇོ་བོའི་ཆོས་ཆུང་བརྒྱ་རྩ།~1", "བརྩམས་ཆོས་གཞན།")</f>
        <v/>
      </c>
      <c r="H42">
        <f>HYPERLINK("https://library.bdrc.io/search?lg=bo&amp;t=Etext&amp;pg=1&amp;f=author,exc,bdr:P3379&amp;uilang=bo&amp;q=ཇོ་བོའི་ཆོས་ཆུང་བརྒྱ་རྩ།~1", "ཡིག་རྐྱང་གཞན།")</f>
        <v/>
      </c>
    </row>
    <row r="43" ht="70" customHeight="1">
      <c r="A43" t="inlineStr"/>
      <c r="B43" t="inlineStr">
        <is>
          <t>WA0XLDE17B9B62E15</t>
        </is>
      </c>
      <c r="C43" t="inlineStr">
        <is>
          <t>དམ་ཚིག་ཀུན་ལས་བཏུས་པ།</t>
        </is>
      </c>
      <c r="D43">
        <f>HYPERLINK("https://library.bdrc.io/show/bdr:MW1GS66286_DE17B9?uilang=bo","MW1GS66286_DE17B9")</f>
        <v/>
      </c>
      <c r="E43" t="inlineStr"/>
      <c r="F43" t="inlineStr"/>
      <c r="G43">
        <f>HYPERLINK("https://library.bdrc.io/search?lg=bo&amp;t=Work&amp;pg=1&amp;f=author,exc,bdr:P3379&amp;uilang=bo&amp;q=དམ་ཚིག་ཀུན་ལས་བཏུས་པ།~1", "བརྩམས་ཆོས་གཞན།")</f>
        <v/>
      </c>
      <c r="H43">
        <f>HYPERLINK("https://library.bdrc.io/search?lg=bo&amp;t=Etext&amp;pg=1&amp;f=author,exc,bdr:P3379&amp;uilang=bo&amp;q=དམ་ཚིག་ཀུན་ལས་བཏུས་པ།~1", "ཡིག་རྐྱང་གཞན།")</f>
        <v/>
      </c>
    </row>
    <row r="44" ht="70" customHeight="1">
      <c r="A44" t="inlineStr"/>
      <c r="B44" t="inlineStr">
        <is>
          <t>WA0XL931AABC4D027</t>
        </is>
      </c>
      <c r="C44" t="inlineStr">
        <is>
          <t>ལྔ་བ། དམ་པ་དང་པོའི་རྒྱུད་ལས་གྲགས་པ་ཡི།</t>
        </is>
      </c>
      <c r="D44">
        <f>HYPERLINK("https://library.bdrc.io/show/bdr:MW1GS66286_931AAB?uilang=bo","MW1GS66286_931AAB")</f>
        <v/>
      </c>
      <c r="E44" t="inlineStr"/>
      <c r="F44" t="inlineStr"/>
      <c r="G44">
        <f>HYPERLINK("https://library.bdrc.io/search?lg=bo&amp;t=Work&amp;pg=1&amp;f=author,exc,bdr:P3379&amp;uilang=bo&amp;q=ལྔ་བ། དམ་པ་དང་པོའི་རྒྱུད་ལས་གྲགས་པ་ཡི།~1", "བརྩམས་ཆོས་གཞན།")</f>
        <v/>
      </c>
      <c r="H44">
        <f>HYPERLINK("https://library.bdrc.io/search?lg=bo&amp;t=Etext&amp;pg=1&amp;f=author,exc,bdr:P3379&amp;uilang=bo&amp;q=ལྔ་བ། དམ་པ་དང་པོའི་རྒྱུད་ལས་གྲགས་པ་ཡི།~1", "ཡིག་རྐྱང་གཞན།")</f>
        <v/>
      </c>
    </row>
    <row r="45" ht="70" customHeight="1">
      <c r="A45" t="inlineStr"/>
      <c r="B45" t="inlineStr">
        <is>
          <t>WA1KG16597</t>
        </is>
      </c>
      <c r="C45" t="inlineStr">
        <is>
          <t>འབྲོམ་སྟོན་པ་རྒྱལ་བའི་འབྱུང་གནས་ཀྱི་སྐྱེས་རབས་བཀའ་གདམས་བུ་ཆོས།</t>
        </is>
      </c>
      <c r="D45">
        <f>HYPERLINK("https://library.bdrc.io/show/bdr:MW1KG16597?uilang=bo","MW1KG16597")</f>
        <v/>
      </c>
      <c r="E45">
        <f>HYPERLINK("https://library.bdrc.io/show/bdr:W1KG16597",IMAGE("https://iiif.bdrc.io/bdr:I2PD17975::I2PD179750003.jpg/full/150,/0/default.jpg"))</f>
        <v/>
      </c>
      <c r="F45">
        <f>HYPERLINK("https://library.bdrc.io/show/bdr:W1KG16597",IMAGE("https://iiif.bdrc.io/bdr:I2PD17975::I2PD179750247.tif/full/150,/0/default.jpg"))</f>
        <v/>
      </c>
      <c r="G45">
        <f>HYPERLINK("https://library.bdrc.io/search?lg=bo&amp;t=Work&amp;pg=1&amp;f=author,exc,bdr:P3379&amp;uilang=bo&amp;q=འབྲོམ་སྟོན་པ་རྒྱལ་བའི་འབྱུང་གནས་ཀྱི་སྐྱེས་རབས་བཀའ་གདམས་བུ་ཆོས།~1", "བརྩམས་ཆོས་གཞན།")</f>
        <v/>
      </c>
      <c r="H45">
        <f>HYPERLINK("https://library.bdrc.io/search?lg=bo&amp;t=Etext&amp;pg=1&amp;f=author,exc,bdr:P3379&amp;uilang=bo&amp;q=འབྲོམ་སྟོན་པ་རྒྱལ་བའི་འབྱུང་གནས་ཀྱི་སྐྱེས་རབས་བཀའ་གདམས་བུ་ཆོས།~1", "ཡིག་རྐྱང་གཞན།")</f>
        <v/>
      </c>
    </row>
    <row r="46" ht="70" customHeight="1">
      <c r="A46" t="inlineStr"/>
      <c r="B46" t="inlineStr">
        <is>
          <t>WA0XL99001E2D44C3</t>
        </is>
      </c>
      <c r="C46" t="inlineStr">
        <is>
          <t>ཉི་ཤུ་པ། ཉམས་ན་བསྐང་ཐབས་བཤད་པར་བྱ།</t>
        </is>
      </c>
      <c r="D46">
        <f>HYPERLINK("https://library.bdrc.io/show/bdr:MW1GS66286_99001E?uilang=bo","MW1GS66286_99001E")</f>
        <v/>
      </c>
      <c r="E46" t="inlineStr"/>
      <c r="F46" t="inlineStr"/>
      <c r="G46">
        <f>HYPERLINK("https://library.bdrc.io/search?lg=bo&amp;t=Work&amp;pg=1&amp;f=author,exc,bdr:P3379&amp;uilang=bo&amp;q=ཉི་ཤུ་པ། ཉམས་ན་བསྐང་ཐབས་བཤད་པར་བྱ།~1", "བརྩམས་ཆོས་གཞན།")</f>
        <v/>
      </c>
      <c r="H46">
        <f>HYPERLINK("https://library.bdrc.io/search?lg=bo&amp;t=Etext&amp;pg=1&amp;f=author,exc,bdr:P3379&amp;uilang=bo&amp;q=ཉི་ཤུ་པ། ཉམས་ན་བསྐང་ཐབས་བཤད་པར་བྱ།~1", "ཡིག་རྐྱང་གཞན།")</f>
        <v/>
      </c>
    </row>
    <row r="47" ht="70" customHeight="1">
      <c r="A47" t="inlineStr"/>
      <c r="B47" t="inlineStr">
        <is>
          <t>WA0XL9C27D36F654D</t>
        </is>
      </c>
      <c r="C47" t="inlineStr">
        <is>
          <t>ཉི་ཤུ་གསུམ་པ། ཁྱོད་ཀྱི་སྐུ་ལ་ཤ་ཁྲག་མེད།</t>
        </is>
      </c>
      <c r="D47">
        <f>HYPERLINK("https://library.bdrc.io/show/bdr:MW1GS66286_9C27D3?uilang=bo","MW1GS66286_9C27D3")</f>
        <v/>
      </c>
      <c r="E47" t="inlineStr"/>
      <c r="F47" t="inlineStr"/>
      <c r="G47">
        <f>HYPERLINK("https://library.bdrc.io/search?lg=bo&amp;t=Work&amp;pg=1&amp;f=author,exc,bdr:P3379&amp;uilang=bo&amp;q=ཉི་ཤུ་གསུམ་པ། ཁྱོད་ཀྱི་སྐུ་ལ་ཤ་ཁྲག་མེད།~1", "བརྩམས་ཆོས་གཞན།")</f>
        <v/>
      </c>
      <c r="H47">
        <f>HYPERLINK("https://library.bdrc.io/search?lg=bo&amp;t=Etext&amp;pg=1&amp;f=author,exc,bdr:P3379&amp;uilang=bo&amp;q=ཉི་ཤུ་གསུམ་པ། ཁྱོད་ཀྱི་སྐུ་ལ་ཤ་ཁྲག་མེད།~1", "ཡིག་རྐྱང་གཞན།")</f>
        <v/>
      </c>
    </row>
    <row r="48" ht="70" customHeight="1">
      <c r="A48" t="inlineStr"/>
      <c r="B48" t="inlineStr">
        <is>
          <t>WA1PD192036</t>
        </is>
      </c>
      <c r="C48" t="inlineStr">
        <is>
          <t>ཇོ་བོ་རྗེ་དཔལ་ལྡན་ཨ་ཏི་ཤའི་གསུང་འབུམ།</t>
        </is>
      </c>
      <c r="D48">
        <f>HYPERLINK("https://library.bdrc.io/show/bdr:MW1PD192036?uilang=bo","MW1PD192036")</f>
        <v/>
      </c>
      <c r="E48">
        <f>HYPERLINK("https://library.bdrc.io/show/bdr:W1PD192036",IMAGE("https://iiif.bdrc.io/bdr:I2PD17744::I2PD177440003.jpg/full/150,/0/default.jpg"))</f>
        <v/>
      </c>
      <c r="F48">
        <f>HYPERLINK("https://library.bdrc.io/show/bdr:W1PD192036",IMAGE("https://iiif.bdrc.io/bdr:I2PD17744::I2PD177440286.tif/full/150,/0/default.jpg"))</f>
        <v/>
      </c>
      <c r="G48">
        <f>HYPERLINK("https://library.bdrc.io/search?lg=bo&amp;t=Work&amp;pg=1&amp;f=author,exc,bdr:P3379&amp;uilang=bo&amp;q=ཇོ་བོ་རྗེ་དཔལ་ལྡན་ཨ་ཏི་ཤའི་གསུང་འབུམ།~1", "བརྩམས་ཆོས་གཞན།")</f>
        <v/>
      </c>
      <c r="H48">
        <f>HYPERLINK("https://library.bdrc.io/search?lg=bo&amp;t=Etext&amp;pg=1&amp;f=author,exc,bdr:P3379&amp;uilang=bo&amp;q=ཇོ་བོ་རྗེ་དཔལ་ལྡན་ཨ་ཏི་ཤའི་གསུང་འབུམ།~1", "ཡིག་རྐྱང་གཞན།")</f>
        <v/>
      </c>
    </row>
    <row r="49" ht="70" customHeight="1">
      <c r="A49" t="inlineStr"/>
      <c r="B49" t="inlineStr">
        <is>
          <t>WA0XL33261AAB6AEB</t>
        </is>
      </c>
      <c r="C49" t="inlineStr">
        <is>
          <t>ཉི་ཤུ་ལྔ་པ། དམ་ཚིག་ཅེས་བྱ་བ་ནི་བསྲུང་བར་བྱེད་པའི་ཕྱིར།</t>
        </is>
      </c>
      <c r="D49">
        <f>HYPERLINK("https://library.bdrc.io/show/bdr:MW1GS66286_33261A?uilang=bo","MW1GS66286_33261A")</f>
        <v/>
      </c>
      <c r="E49" t="inlineStr"/>
      <c r="F49" t="inlineStr"/>
      <c r="G49">
        <f>HYPERLINK("https://library.bdrc.io/search?lg=bo&amp;t=Work&amp;pg=1&amp;f=author,exc,bdr:P3379&amp;uilang=bo&amp;q=ཉི་ཤུ་ལྔ་པ། དམ་ཚིག་ཅེས་བྱ་བ་ནི་བསྲུང་བར་བྱེད་པའི་ཕྱིར།~1", "བརྩམས་ཆོས་གཞན།")</f>
        <v/>
      </c>
      <c r="H49">
        <f>HYPERLINK("https://library.bdrc.io/search?lg=bo&amp;t=Etext&amp;pg=1&amp;f=author,exc,bdr:P3379&amp;uilang=bo&amp;q=ཉི་ཤུ་ལྔ་པ། དམ་ཚིག་ཅེས་བྱ་བ་ནི་བསྲུང་བར་བྱེད་པའི་ཕྱིར།~1", "ཡིག་རྐྱང་གཞན།")</f>
        <v/>
      </c>
    </row>
    <row r="50" ht="70" customHeight="1">
      <c r="A50" t="inlineStr"/>
      <c r="B50" t="inlineStr">
        <is>
          <t>WA0XL234455DB574A</t>
        </is>
      </c>
      <c r="C50" t="inlineStr">
        <is>
          <t>ཇོ་བོ་རྗེས་དགོན་པ་བ་ལ་གནས་བའི་ཕྱག་ཆེན།</t>
        </is>
      </c>
      <c r="D50">
        <f>HYPERLINK("https://library.bdrc.io/show/bdr:MW1GS66286_234455?uilang=bo","MW1GS66286_234455")</f>
        <v/>
      </c>
      <c r="E50" t="inlineStr"/>
      <c r="F50" t="inlineStr"/>
      <c r="G50">
        <f>HYPERLINK("https://library.bdrc.io/search?lg=bo&amp;t=Work&amp;pg=1&amp;f=author,exc,bdr:P3379&amp;uilang=bo&amp;q=ཇོ་བོ་རྗེས་དགོན་པ་བ་ལ་གནས་བའི་ཕྱག་ཆེན།~1", "བརྩམས་ཆོས་གཞན།")</f>
        <v/>
      </c>
      <c r="H50">
        <f>HYPERLINK("https://library.bdrc.io/search?lg=bo&amp;t=Etext&amp;pg=1&amp;f=author,exc,bdr:P3379&amp;uilang=bo&amp;q=ཇོ་བོ་རྗེས་དགོན་པ་བ་ལ་གནས་བའི་ཕྱག་ཆེན།~1", "ཡིག་རྐྱང་གཞན།")</f>
        <v/>
      </c>
    </row>
    <row r="51" ht="70" customHeight="1">
      <c r="A51" t="inlineStr"/>
      <c r="B51" t="inlineStr">
        <is>
          <t>WA0XLA860360F44C4</t>
        </is>
      </c>
      <c r="C51" t="inlineStr">
        <is>
          <t>བདེན་གཉིས་རྣམ་བཤད་ཊི་ཀ</t>
        </is>
      </c>
      <c r="D51">
        <f>HYPERLINK("https://library.bdrc.io/show/bdr:MW1PD89051_A86036?uilang=bo","MW1PD89051_A86036")</f>
        <v/>
      </c>
      <c r="E51" t="inlineStr"/>
      <c r="F51" t="inlineStr"/>
      <c r="G51">
        <f>HYPERLINK("https://library.bdrc.io/search?lg=bo&amp;t=Work&amp;pg=1&amp;f=author,exc,bdr:P3379&amp;uilang=bo&amp;q=བདེན་གཉིས་རྣམ་བཤད་ཊི་ཀ~1", "བརྩམས་ཆོས་གཞན།")</f>
        <v/>
      </c>
      <c r="H51">
        <f>HYPERLINK("https://library.bdrc.io/search?lg=bo&amp;t=Etext&amp;pg=1&amp;f=author,exc,bdr:P3379&amp;uilang=bo&amp;q=བདེན་གཉིས་རྣམ་བཤད་ཊི་ཀ~1", "ཡིག་རྐྱང་གཞན།")</f>
        <v/>
      </c>
    </row>
    <row r="52" ht="70" customHeight="1">
      <c r="A52" t="inlineStr"/>
      <c r="B52" t="inlineStr">
        <is>
          <t>WA0XL70B8B1933857</t>
        </is>
      </c>
      <c r="C52" t="inlineStr">
        <is>
          <t>ལས་སྒྲིབ་རྣམ་སྦྱོང་གི་གཟུངས་ཀྱི་སྒྲུབ་ཐབས།</t>
        </is>
      </c>
      <c r="D52">
        <f>HYPERLINK("https://library.bdrc.io/show/bdr:MW1GS66286_70B8B1?uilang=bo","MW1GS66286_70B8B1")</f>
        <v/>
      </c>
      <c r="E52" t="inlineStr"/>
      <c r="F52" t="inlineStr"/>
      <c r="G52">
        <f>HYPERLINK("https://library.bdrc.io/search?lg=bo&amp;t=Work&amp;pg=1&amp;f=author,exc,bdr:P3379&amp;uilang=bo&amp;q=ལས་སྒྲིབ་རྣམ་སྦྱོང་གི་གཟུངས་ཀྱི་སྒྲུབ་ཐབས།~1", "བརྩམས་ཆོས་གཞན།")</f>
        <v/>
      </c>
      <c r="H52">
        <f>HYPERLINK("https://library.bdrc.io/search?lg=bo&amp;t=Etext&amp;pg=1&amp;f=author,exc,bdr:P3379&amp;uilang=bo&amp;q=ལས་སྒྲིབ་རྣམ་སྦྱོང་གི་གཟུངས་ཀྱི་སྒྲུབ་ཐབས།~1", "ཡིག་རྐྱང་གཞན།")</f>
        <v/>
      </c>
    </row>
    <row r="53" ht="70" customHeight="1">
      <c r="A53" t="inlineStr"/>
      <c r="B53" t="inlineStr">
        <is>
          <t>WA0XL0B86FF958325</t>
        </is>
      </c>
      <c r="C53" t="inlineStr">
        <is>
          <t>དྲུག་པ། རྡོ་རྗེ་དམྱལ་བར་འཚེད་པ་ཡིན།</t>
        </is>
      </c>
      <c r="D53">
        <f>HYPERLINK("https://library.bdrc.io/show/bdr:MW1GS66286_0B86FF?uilang=bo","MW1GS66286_0B86FF")</f>
        <v/>
      </c>
      <c r="E53" t="inlineStr"/>
      <c r="F53" t="inlineStr"/>
      <c r="G53">
        <f>HYPERLINK("https://library.bdrc.io/search?lg=bo&amp;t=Work&amp;pg=1&amp;f=author,exc,bdr:P3379&amp;uilang=bo&amp;q=དྲུག་པ། རྡོ་རྗེ་དམྱལ་བར་འཚེད་པ་ཡིན།~1", "བརྩམས་ཆོས་གཞན།")</f>
        <v/>
      </c>
      <c r="H53">
        <f>HYPERLINK("https://library.bdrc.io/search?lg=bo&amp;t=Etext&amp;pg=1&amp;f=author,exc,bdr:P3379&amp;uilang=bo&amp;q=དྲུག་པ། རྡོ་རྗེ་དམྱལ་བར་འཚེད་པ་ཡིན།~1", "ཡིག་རྐྱང་གཞན།")</f>
        <v/>
      </c>
    </row>
    <row r="54" ht="70" customHeight="1">
      <c r="A54" t="inlineStr"/>
      <c r="B54" t="inlineStr">
        <is>
          <t>WA0XL6305DF6AAD6B</t>
        </is>
      </c>
      <c r="C54" t="inlineStr">
        <is>
          <t>བརྒྱད་པ། དམ་མེད་གདོད་དང་མི་ལྡན་པའི</t>
        </is>
      </c>
      <c r="D54">
        <f>HYPERLINK("https://library.bdrc.io/show/bdr:MW1GS66286_6305DF?uilang=bo","MW1GS66286_6305DF")</f>
        <v/>
      </c>
      <c r="E54" t="inlineStr"/>
      <c r="F54" t="inlineStr"/>
      <c r="G54">
        <f>HYPERLINK("https://library.bdrc.io/search?lg=bo&amp;t=Work&amp;pg=1&amp;f=author,exc,bdr:P3379&amp;uilang=bo&amp;q=བརྒྱད་པ། དམ་མེད་གདོད་དང་མི་ལྡན་པའི~1", "བརྩམས་ཆོས་གཞན།")</f>
        <v/>
      </c>
      <c r="H54">
        <f>HYPERLINK("https://library.bdrc.io/search?lg=bo&amp;t=Etext&amp;pg=1&amp;f=author,exc,bdr:P3379&amp;uilang=bo&amp;q=བརྒྱད་པ། དམ་མེད་གདོད་དང་མི་ལྡན་པའི~1", "ཡིག་རྐྱང་གཞན།")</f>
        <v/>
      </c>
    </row>
    <row r="55" ht="70" customHeight="1">
      <c r="A55" t="inlineStr"/>
      <c r="B55" t="inlineStr">
        <is>
          <t>WA0XLE1083ACE90D9</t>
        </is>
      </c>
      <c r="C55" t="inlineStr">
        <is>
          <t>བླ་མའི་བྱ་བའི་རིམ་པ།</t>
        </is>
      </c>
      <c r="D55">
        <f>HYPERLINK("https://library.bdrc.io/show/bdr:MW1NLM2737_E1083A?uilang=bo","MW1NLM2737_E1083A")</f>
        <v/>
      </c>
      <c r="E55" t="inlineStr"/>
      <c r="F55" t="inlineStr"/>
      <c r="G55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55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56" ht="70" customHeight="1">
      <c r="A56" t="inlineStr"/>
      <c r="B56" t="inlineStr">
        <is>
          <t>WA0XL27911E1D78C8</t>
        </is>
      </c>
      <c r="C56" t="inlineStr">
        <is>
          <t>རབ་ཏུ་གནས་པ།</t>
        </is>
      </c>
      <c r="D56">
        <f>HYPERLINK("https://library.bdrc.io/show/bdr:MW1GS66286_27911E?uilang=bo","MW1GS66286_27911E")</f>
        <v/>
      </c>
      <c r="E56" t="inlineStr"/>
      <c r="F56" t="inlineStr"/>
      <c r="G56">
        <f>HYPERLINK("https://library.bdrc.io/search?lg=bo&amp;t=Work&amp;pg=1&amp;f=author,exc,bdr:P3379&amp;uilang=bo&amp;q=རབ་ཏུ་གནས་པ།~1", "བརྩམས་ཆོས་གཞན།")</f>
        <v/>
      </c>
      <c r="H56">
        <f>HYPERLINK("https://library.bdrc.io/search?lg=bo&amp;t=Etext&amp;pg=1&amp;f=author,exc,bdr:P3379&amp;uilang=bo&amp;q=རབ་ཏུ་གནས་པ།~1", "ཡིག་རྐྱང་གཞན།")</f>
        <v/>
      </c>
    </row>
    <row r="57" ht="70" customHeight="1">
      <c r="A57" t="inlineStr"/>
      <c r="B57" t="inlineStr">
        <is>
          <t>WA8LS76619</t>
        </is>
      </c>
      <c r="C57" t="inlineStr">
        <is>
          <t>བློ་སྦྱོང་ཉེར་མཁོ་ཕྱོགས་བསྒྲིགས།</t>
        </is>
      </c>
      <c r="D57">
        <f>HYPERLINK("https://library.bdrc.io/show/bdr:MW8LS76619?uilang=bo","MW8LS76619")</f>
        <v/>
      </c>
      <c r="E57">
        <f>HYPERLINK("https://library.bdrc.io/show/bdr:W8LS76619",IMAGE("https://iiif.bdrc.io/bdr:I8LS76705::I8LS767050003.jpg/full/150,/0/default.jpg"))</f>
        <v/>
      </c>
      <c r="F57">
        <f>HYPERLINK("https://library.bdrc.io/show/bdr:W8LS76619",IMAGE("https://iiif.bdrc.io/bdr:I8LS76705::I8LS767050075.jpg/full/150,/0/default.jpg"))</f>
        <v/>
      </c>
      <c r="G57">
        <f>HYPERLINK("https://library.bdrc.io/search?lg=bo&amp;t=Work&amp;pg=1&amp;f=author,exc,bdr:P3379&amp;uilang=bo&amp;q=བློ་སྦྱོང་ཉེར་མཁོ་ཕྱོགས་བསྒྲིགས།~1", "བརྩམས་ཆོས་གཞན།")</f>
        <v/>
      </c>
      <c r="H57">
        <f>HYPERLINK("https://library.bdrc.io/search?lg=bo&amp;t=Etext&amp;pg=1&amp;f=author,exc,bdr:P3379&amp;uilang=bo&amp;q=བློ་སྦྱོང་ཉེར་མཁོ་ཕྱོགས་བསྒྲིགས།~1", "ཡིག་རྐྱང་གཞན།")</f>
        <v/>
      </c>
    </row>
    <row r="58" ht="70" customHeight="1">
      <c r="A58" t="inlineStr"/>
      <c r="B58" t="inlineStr">
        <is>
          <t>WA0XLDAD4481877ED</t>
        </is>
      </c>
      <c r="C58" t="inlineStr">
        <is>
          <t>སྒྲོལ་བསྟོད་ཉེར་གཅིག་མ།</t>
        </is>
      </c>
      <c r="D58">
        <f>HYPERLINK("https://library.bdrc.io/show/bdr:MW1GS66286_DAD448?uilang=bo","MW1GS66286_DAD448")</f>
        <v/>
      </c>
      <c r="E58" t="inlineStr"/>
      <c r="F58" t="inlineStr"/>
      <c r="G58">
        <f>HYPERLINK("https://library.bdrc.io/search?lg=bo&amp;t=Work&amp;pg=1&amp;f=author,exc,bdr:P3379&amp;uilang=bo&amp;q=སྒྲོལ་བསྟོད་ཉེར་གཅིག་མ།~1", "བརྩམས་ཆོས་གཞན།")</f>
        <v/>
      </c>
      <c r="H58">
        <f>HYPERLINK("https://library.bdrc.io/search?lg=bo&amp;t=Etext&amp;pg=1&amp;f=author,exc,bdr:P3379&amp;uilang=bo&amp;q=སྒྲོལ་བསྟོད་ཉེར་གཅིག་མ།~1", "ཡིག་རྐྱང་གཞན།")</f>
        <v/>
      </c>
    </row>
    <row r="59" ht="70" customHeight="1">
      <c r="A59" t="inlineStr"/>
      <c r="B59" t="inlineStr">
        <is>
          <t>WA0XL2122422831E8</t>
        </is>
      </c>
      <c r="C59" t="inlineStr">
        <is>
          <t>ལྔ་བ། འདུས་བྱས་ཚོམས།</t>
        </is>
      </c>
      <c r="D59">
        <f>HYPERLINK("https://library.bdrc.io/show/bdr:MW1GS66286_212242?uilang=bo","MW1GS66286_212242")</f>
        <v/>
      </c>
      <c r="E59" t="inlineStr"/>
      <c r="F59" t="inlineStr"/>
      <c r="G59">
        <f>HYPERLINK("https://library.bdrc.io/search?lg=bo&amp;t=Work&amp;pg=1&amp;f=author,exc,bdr:P3379&amp;uilang=bo&amp;q=ལྔ་བ། འདུས་བྱས་ཚོམས།~1", "བརྩམས་ཆོས་གཞན།")</f>
        <v/>
      </c>
      <c r="H59">
        <f>HYPERLINK("https://library.bdrc.io/search?lg=bo&amp;t=Etext&amp;pg=1&amp;f=author,exc,bdr:P3379&amp;uilang=bo&amp;q=ལྔ་བ། འདུས་བྱས་ཚོམས།~1", "ཡིག་རྐྱང་གཞན།")</f>
        <v/>
      </c>
    </row>
    <row r="60" ht="70" customHeight="1">
      <c r="A60" t="inlineStr"/>
      <c r="B60" t="inlineStr">
        <is>
          <t>WA1KG506</t>
        </is>
      </c>
      <c r="C60" t="inlineStr">
        <is>
          <t>བྱང་ཆུབ་ལམ་གྱི་རིམ་པ།</t>
        </is>
      </c>
      <c r="D60">
        <f>HYPERLINK("https://library.bdrc.io/show/bdr:MW1KG506?uilang=bo","MW1KG506")</f>
        <v/>
      </c>
      <c r="E60">
        <f>HYPERLINK("https://library.bdrc.io/show/bdr:W1KG506",IMAGE("https://iiif.bdrc.io/bdr:I1KG508::I1KG5080003.tif/full/150,/0/default.jpg"))</f>
        <v/>
      </c>
      <c r="F60">
        <f>HYPERLINK("https://library.bdrc.io/show/bdr:W1KG506",IMAGE("https://iiif.bdrc.io/bdr:I1KG508::I1KG5080171.tif/full/150,/0/default.jpg"))</f>
        <v/>
      </c>
      <c r="G60">
        <f>HYPERLINK("https://library.bdrc.io/search?lg=bo&amp;t=Work&amp;pg=1&amp;f=author,exc,bdr:P3379&amp;uilang=bo&amp;q=བྱང་ཆུབ་ལམ་གྱི་རིམ་པ།~1", "བརྩམས་ཆོས་གཞན།")</f>
        <v/>
      </c>
      <c r="H60">
        <f>HYPERLINK("https://library.bdrc.io/search?lg=bo&amp;t=Etext&amp;pg=1&amp;f=author,exc,bdr:P3379&amp;uilang=bo&amp;q=བྱང་ཆུབ་ལམ་གྱི་རིམ་པ།~1", "ཡིག་རྐྱང་གཞན།")</f>
        <v/>
      </c>
    </row>
    <row r="61" ht="70" customHeight="1">
      <c r="A61" t="inlineStr"/>
      <c r="B61" t="inlineStr">
        <is>
          <t>WA1KG506</t>
        </is>
      </c>
      <c r="C61" t="inlineStr">
        <is>
          <t>བྱང་ཆུབ་ལམ་གྱི་རིམ་པ།</t>
        </is>
      </c>
      <c r="D61">
        <f>HYPERLINK("https://library.bdrc.io/show/bdr:MW1KG506_31D9BA?uilang=bo","MW1KG506_31D9BA")</f>
        <v/>
      </c>
      <c r="E61" t="inlineStr"/>
      <c r="F61" t="inlineStr"/>
      <c r="G61">
        <f>HYPERLINK("https://library.bdrc.io/search?lg=bo&amp;t=Work&amp;pg=1&amp;f=author,exc,bdr:P3379&amp;uilang=bo&amp;q=བྱང་ཆུབ་ལམ་གྱི་རིམ་པ།~1", "བརྩམས་ཆོས་གཞན།")</f>
        <v/>
      </c>
      <c r="H61">
        <f>HYPERLINK("https://library.bdrc.io/search?lg=bo&amp;t=Etext&amp;pg=1&amp;f=author,exc,bdr:P3379&amp;uilang=bo&amp;q=བྱང་ཆུབ་ལམ་གྱི་རིམ་པ།~1", "ཡིག་རྐྱང་གཞན།")</f>
        <v/>
      </c>
    </row>
    <row r="62" ht="70" customHeight="1">
      <c r="A62" t="inlineStr"/>
      <c r="B62" t="inlineStr">
        <is>
          <t>WA1KG506</t>
        </is>
      </c>
      <c r="C62" t="inlineStr">
        <is>
          <t>བྱང་ཆུབ་ལམ་གྱི་རིམ་པ།</t>
        </is>
      </c>
      <c r="D62">
        <f>HYPERLINK("https://library.bdrc.io/show/bdr:MW4PD3076_2C2493?uilang=bo","MW4PD3076_2C2493")</f>
        <v/>
      </c>
      <c r="E62" t="inlineStr"/>
      <c r="F62" t="inlineStr"/>
      <c r="G62">
        <f>HYPERLINK("https://library.bdrc.io/search?lg=bo&amp;t=Work&amp;pg=1&amp;f=author,exc,bdr:P3379&amp;uilang=bo&amp;q=བྱང་ཆུབ་ལམ་གྱི་རིམ་པ།~1", "བརྩམས་ཆོས་གཞན།")</f>
        <v/>
      </c>
      <c r="H62">
        <f>HYPERLINK("https://library.bdrc.io/search?lg=bo&amp;t=Etext&amp;pg=1&amp;f=author,exc,bdr:P3379&amp;uilang=bo&amp;q=བྱང་ཆུབ་ལམ་གྱི་རིམ་པ།~1", "ཡིག་རྐྱང་གཞན།")</f>
        <v/>
      </c>
    </row>
    <row r="63" ht="70" customHeight="1">
      <c r="A63" t="inlineStr"/>
      <c r="B63" t="inlineStr">
        <is>
          <t>WA0XL1FEB93256961</t>
        </is>
      </c>
      <c r="C63" t="inlineStr">
        <is>
          <t>སྨེས་བསྐྱེད་པ་དང་སྡོམ་པའི་ཆོ་གའི་རིམ་པ།</t>
        </is>
      </c>
      <c r="D63">
        <f>HYPERLINK("https://library.bdrc.io/show/bdr:MW1NLM2737_1FEB93?uilang=bo","MW1NLM2737_1FEB93")</f>
        <v/>
      </c>
      <c r="E63" t="inlineStr"/>
      <c r="F63" t="inlineStr"/>
      <c r="G63">
        <f>HYPERLINK("https://library.bdrc.io/search?lg=bo&amp;t=Work&amp;pg=1&amp;f=author,exc,bdr:P3379&amp;uilang=bo&amp;q=སྨེས་བསྐྱེད་པ་དང་སྡོམ་པའི་ཆོ་གའི་རིམ་པ།~1", "བརྩམས་ཆོས་གཞན།")</f>
        <v/>
      </c>
      <c r="H63">
        <f>HYPERLINK("https://library.bdrc.io/search?lg=bo&amp;t=Etext&amp;pg=1&amp;f=author,exc,bdr:P3379&amp;uilang=bo&amp;q=སྨེས་བསྐྱེད་པ་དང་སྡོམ་པའི་ཆོ་གའི་རིམ་པ།~1", "ཡིག་རྐྱང་གཞན།")</f>
        <v/>
      </c>
    </row>
    <row r="64" ht="70" customHeight="1">
      <c r="A64" t="inlineStr"/>
      <c r="B64" t="inlineStr">
        <is>
          <t>WA0XL1FEB93256961</t>
        </is>
      </c>
      <c r="C64" t="inlineStr">
        <is>
          <t>cittotpadasamvaravidhikrama</t>
        </is>
      </c>
      <c r="D64">
        <f>HYPERLINK("https://library.bdrc.io/show/bdr:MW1NLM2737_1FEB93?uilang=bo","MW1NLM2737_1FEB93")</f>
        <v/>
      </c>
      <c r="E64" t="inlineStr"/>
      <c r="F64" t="inlineStr"/>
      <c r="G64">
        <f>HYPERLINK("https://library.bdrc.io/search?lg=bo&amp;t=Work&amp;pg=1&amp;f=author,exc,bdr:P3379&amp;uilang=bo&amp;q=cittotpadasamvaravidhikrama~1", "བརྩམས་ཆོས་གཞན།")</f>
        <v/>
      </c>
      <c r="H64">
        <f>HYPERLINK("https://library.bdrc.io/search?lg=bo&amp;t=Etext&amp;pg=1&amp;f=author,exc,bdr:P3379&amp;uilang=bo&amp;q=cittotpadasamvaravidhikrama~1", "ཡིག་རྐྱང་གཞན།")</f>
        <v/>
      </c>
    </row>
    <row r="65" ht="70" customHeight="1">
      <c r="A65" t="inlineStr"/>
      <c r="B65" t="inlineStr">
        <is>
          <t>WA0XL4D157F973643</t>
        </is>
      </c>
      <c r="C65" t="inlineStr">
        <is>
          <t>ཚེའི་སྒྲུབ་ཐབས།</t>
        </is>
      </c>
      <c r="D65">
        <f>HYPERLINK("https://library.bdrc.io/show/bdr:MW1GS66286_4D157F?uilang=bo","MW1GS66286_4D157F")</f>
        <v/>
      </c>
      <c r="E65" t="inlineStr"/>
      <c r="F65" t="inlineStr"/>
      <c r="G65">
        <f>HYPERLINK("https://library.bdrc.io/search?lg=bo&amp;t=Work&amp;pg=1&amp;f=author,exc,bdr:P3379&amp;uilang=bo&amp;q=ཚེའི་སྒྲུབ་ཐབས།~1", "བརྩམས་ཆོས་གཞན།")</f>
        <v/>
      </c>
      <c r="H65">
        <f>HYPERLINK("https://library.bdrc.io/search?lg=bo&amp;t=Etext&amp;pg=1&amp;f=author,exc,bdr:P3379&amp;uilang=bo&amp;q=ཚེའི་སྒྲུབ་ཐབས།~1", "ཡིག་རྐྱང་གཞན།")</f>
        <v/>
      </c>
    </row>
    <row r="66" ht="70" customHeight="1">
      <c r="A66" t="inlineStr"/>
      <c r="B66" t="inlineStr">
        <is>
          <t>WA8LS76583</t>
        </is>
      </c>
      <c r="C66" t="inlineStr">
        <is>
          <t>བྱང་ཆུབ་ལམ་གྱི་སྒྲོན་མ།</t>
        </is>
      </c>
      <c r="D66">
        <f>HYPERLINK("https://library.bdrc.io/show/bdr:MW8LS76583?uilang=bo","MW8LS76583")</f>
        <v/>
      </c>
      <c r="E66">
        <f>HYPERLINK("https://library.bdrc.io/show/bdr:W8LS76583",IMAGE("https://iiif.bdrc.io/bdr:I8LS76638::I8LS766380003.jpg/full/150,/0/default.jpg"))</f>
        <v/>
      </c>
      <c r="F66">
        <f>HYPERLINK("https://library.bdrc.io/show/bdr:W8LS76583",IMAGE("https://iiif.bdrc.io/bdr:I8LS76638::I8LS766380043.jpg/full/150,/0/default.jpg"))</f>
        <v/>
      </c>
      <c r="G66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66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67" ht="70" customHeight="1">
      <c r="A67" t="inlineStr"/>
      <c r="B67" t="inlineStr">
        <is>
          <t>WA8LS76583</t>
        </is>
      </c>
      <c r="C67" t="inlineStr">
        <is>
          <t>The Lamp for the Path to Enlightenment</t>
        </is>
      </c>
      <c r="D67">
        <f>HYPERLINK("https://library.bdrc.io/show/bdr:MW8LS76583?uilang=bo","MW8LS76583")</f>
        <v/>
      </c>
      <c r="E67">
        <f>HYPERLINK("https://library.bdrc.io/show/bdr:W8LS76583",IMAGE("https://iiif.bdrc.io/bdr:I8LS76638::I8LS766380003.jpg/full/150,/0/default.jpg"))</f>
        <v/>
      </c>
      <c r="F67">
        <f>HYPERLINK("https://library.bdrc.io/show/bdr:W8LS76583",IMAGE("https://iiif.bdrc.io/bdr:I8LS76638::I8LS766380014.jpg/full/150,/0/default.jpg"))</f>
        <v/>
      </c>
      <c r="G67">
        <f>HYPERLINK("https://library.bdrc.io/search?lg=bo&amp;t=Work&amp;pg=1&amp;f=author,exc,bdr:P3379&amp;uilang=bo&amp;q=The Lamp for the Path to Enlightenment~1", "བརྩམས་ཆོས་གཞན།")</f>
        <v/>
      </c>
      <c r="H67">
        <f>HYPERLINK("https://library.bdrc.io/search?lg=bo&amp;t=Etext&amp;pg=1&amp;f=author,exc,bdr:P3379&amp;uilang=bo&amp;q=The Lamp for the Path to Enlightenment~1", "ཡིག་རྐྱང་གཞན།")</f>
        <v/>
      </c>
    </row>
    <row r="68" ht="70" customHeight="1">
      <c r="A68" t="inlineStr"/>
      <c r="B68" t="inlineStr">
        <is>
          <t>WA0XL7E34EC47441B</t>
        </is>
      </c>
      <c r="C68" t="inlineStr">
        <is>
          <t>རིན་པོ་ཆེ་ཟ་ར་ཚགས།</t>
        </is>
      </c>
      <c r="D68">
        <f>HYPERLINK("https://library.bdrc.io/show/bdr:MW1GS66286_7E34EC?uilang=bo","MW1GS66286_7E34EC")</f>
        <v/>
      </c>
      <c r="E68" t="inlineStr"/>
      <c r="F68" t="inlineStr"/>
      <c r="G68">
        <f>HYPERLINK("https://library.bdrc.io/search?lg=bo&amp;t=Work&amp;pg=1&amp;f=author,exc,bdr:P3379&amp;uilang=bo&amp;q=རིན་པོ་ཆེ་ཟ་ར་ཚགས།~1", "བརྩམས་ཆོས་གཞན།")</f>
        <v/>
      </c>
      <c r="H68">
        <f>HYPERLINK("https://library.bdrc.io/search?lg=bo&amp;t=Etext&amp;pg=1&amp;f=author,exc,bdr:P3379&amp;uilang=bo&amp;q=རིན་པོ་ཆེ་ཟ་ར་ཚགས།~1", "ཡིག་རྐྱང་གཞན།")</f>
        <v/>
      </c>
    </row>
    <row r="69" ht="70" customHeight="1">
      <c r="A69" t="inlineStr"/>
      <c r="B69" t="inlineStr">
        <is>
          <t>WA0XLEB71D3B47C5F</t>
        </is>
      </c>
      <c r="C69" t="inlineStr">
        <is>
          <t>ལྐོག་ཆོས།</t>
        </is>
      </c>
      <c r="D69">
        <f>HYPERLINK("https://library.bdrc.io/show/bdr:MW1KG506_EB71D3?uilang=bo","MW1KG506_EB71D3")</f>
        <v/>
      </c>
      <c r="E69" t="inlineStr"/>
      <c r="F69" t="inlineStr"/>
      <c r="G69">
        <f>HYPERLINK("https://library.bdrc.io/search?lg=bo&amp;t=Work&amp;pg=1&amp;f=author,exc,bdr:P3379&amp;uilang=bo&amp;q=ལྐོག་ཆོས།~1", "བརྩམས་ཆོས་གཞན།")</f>
        <v/>
      </c>
      <c r="H69">
        <f>HYPERLINK("https://library.bdrc.io/search?lg=bo&amp;t=Etext&amp;pg=1&amp;f=author,exc,bdr:P3379&amp;uilang=bo&amp;q=ལྐོག་ཆོས།~1", "ཡིག་རྐྱང་གཞན།")</f>
        <v/>
      </c>
    </row>
    <row r="70" ht="70" customHeight="1">
      <c r="A70" t="inlineStr"/>
      <c r="B70" t="inlineStr">
        <is>
          <t>WA0XLF068D928DCF2</t>
        </is>
      </c>
      <c r="C70" t="inlineStr">
        <is>
          <t>སྤྱན་རས་གཟིགས་ཀྱི་སྒྲུབ་ཐབས་དཔལ་གསང་བ་འདུས་པའི་རྒྱུད་ཀྱི་རིམ་པས་སྒྲུབ་པ།</t>
        </is>
      </c>
      <c r="D70">
        <f>HYPERLINK("https://library.bdrc.io/show/bdr:MW1GS66286_F068D9?uilang=bo","MW1GS66286_F068D9")</f>
        <v/>
      </c>
      <c r="E70" t="inlineStr"/>
      <c r="F70" t="inlineStr"/>
      <c r="G70">
        <f>HYPERLINK("https://library.bdrc.io/search?lg=bo&amp;t=Work&amp;pg=1&amp;f=author,exc,bdr:P3379&amp;uilang=bo&amp;q=སྤྱན་རས་གཟིགས་ཀྱི་སྒྲུབ་ཐབས་དཔལ་གསང་བ་འདུས་པའི་རྒྱུད་ཀྱི་རིམ་པས་སྒྲུབ་པ།~1", "བརྩམས་ཆོས་གཞན།")</f>
        <v/>
      </c>
      <c r="H70">
        <f>HYPERLINK("https://library.bdrc.io/search?lg=bo&amp;t=Etext&amp;pg=1&amp;f=author,exc,bdr:P3379&amp;uilang=bo&amp;q=སྤྱན་རས་གཟིགས་ཀྱི་སྒྲུབ་ཐབས་དཔལ་གསང་བ་འདུས་པའི་རྒྱུད་ཀྱི་རིམ་པས་སྒྲུབ་པ།~1", "ཡིག་རྐྱང་གཞན།")</f>
        <v/>
      </c>
    </row>
    <row r="71" ht="70" customHeight="1">
      <c r="A71" t="inlineStr"/>
      <c r="B71" t="inlineStr">
        <is>
          <t>WA0XLD72F4EE503D9</t>
        </is>
      </c>
      <c r="C71" t="inlineStr">
        <is>
          <t>རྟ་མགྲིན་གྱི་སྒྲུབ་ཐབས།</t>
        </is>
      </c>
      <c r="D71">
        <f>HYPERLINK("https://library.bdrc.io/show/bdr:MW1GS66286_D72F4E?uilang=bo","MW1GS66286_D72F4E")</f>
        <v/>
      </c>
      <c r="E71" t="inlineStr"/>
      <c r="F71" t="inlineStr"/>
      <c r="G71">
        <f>HYPERLINK("https://library.bdrc.io/search?lg=bo&amp;t=Work&amp;pg=1&amp;f=author,exc,bdr:P3379&amp;uilang=bo&amp;q=རྟ་མགྲིན་གྱི་སྒྲུབ་ཐབས།~1", "བརྩམས་ཆོས་གཞན།")</f>
        <v/>
      </c>
      <c r="H71">
        <f>HYPERLINK("https://library.bdrc.io/search?lg=bo&amp;t=Etext&amp;pg=1&amp;f=author,exc,bdr:P3379&amp;uilang=bo&amp;q=རྟ་མགྲིན་གྱི་སྒྲུབ་ཐབས།~1", "ཡིག་རྐྱང་གཞན།")</f>
        <v/>
      </c>
    </row>
    <row r="72" ht="70" customHeight="1">
      <c r="A72" t="inlineStr"/>
      <c r="B72" t="inlineStr">
        <is>
          <t>WA0XL3C1E7BE9913C</t>
        </is>
      </c>
      <c r="C72" t="inlineStr">
        <is>
          <t>ཇོ་བོས་ཁུ་རྔོག་འབྲོམ་གསུམ་ལ་དྲི་ལན་གནང་བ།</t>
        </is>
      </c>
      <c r="D72">
        <f>HYPERLINK("https://library.bdrc.io/show/bdr:MW23746_3C1E7B?uilang=bo","MW23746_3C1E7B")</f>
        <v/>
      </c>
      <c r="E72" t="inlineStr"/>
      <c r="F72" t="inlineStr"/>
      <c r="G72">
        <f>HYPERLINK("https://library.bdrc.io/search?lg=bo&amp;t=Work&amp;pg=1&amp;f=author,exc,bdr:P3379&amp;uilang=bo&amp;q=ཇོ་བོས་ཁུ་རྔོག་འབྲོམ་གསུམ་ལ་དྲི་ལན་གནང་བ།~1", "བརྩམས་ཆོས་གཞན།")</f>
        <v/>
      </c>
      <c r="H72">
        <f>HYPERLINK("https://library.bdrc.io/search?lg=bo&amp;t=Etext&amp;pg=1&amp;f=author,exc,bdr:P3379&amp;uilang=bo&amp;q=ཇོ་བོས་ཁུ་རྔོག་འབྲོམ་གསུམ་ལ་དྲི་ལན་གནང་བ།~1", "ཡིག་རྐྱང་གཞན།")</f>
        <v/>
      </c>
    </row>
    <row r="73" ht="70" customHeight="1">
      <c r="A73" t="inlineStr"/>
      <c r="B73" t="inlineStr">
        <is>
          <t>WA1KG5180</t>
        </is>
      </c>
      <c r="C73" t="inlineStr">
        <is>
          <t>ཇོ་བོ་རྗེ་དཔལ་ལྡན་ཨ་ཏི་ཤའི་རྣམ་ཐར་བཀའ་གདམས་ཕ་ཆོས།</t>
        </is>
      </c>
      <c r="D73">
        <f>HYPERLINK("https://library.bdrc.io/show/bdr:MW00KG09688?uilang=bo","MW00KG09688")</f>
        <v/>
      </c>
      <c r="E73">
        <f>HYPERLINK("https://library.bdrc.io/show/bdr:W00KG09688",IMAGE("https://iiif.bdrc.io/bdr:I00KG09718::I00KG097180003.tif/full/150,/0/default.jpg"))</f>
        <v/>
      </c>
      <c r="F73">
        <f>HYPERLINK("https://library.bdrc.io/show/bdr:W00KG09688",IMAGE("https://iiif.bdrc.io/bdr:I00KG09718::I00KG097180864.tif/full/150,/0/default.jpg"))</f>
        <v/>
      </c>
      <c r="G73">
        <f>HYPERLINK("https://library.bdrc.io/search?lg=bo&amp;t=Work&amp;pg=1&amp;f=author,exc,bdr:P3379&amp;uilang=bo&amp;q=ཇོ་བོ་རྗེ་དཔལ་ལྡན་ཨ་ཏི་ཤའི་རྣམ་ཐར་བཀའ་གདམས་ཕ་ཆོས།~1", "བརྩམས་ཆོས་གཞན།")</f>
        <v/>
      </c>
      <c r="H73">
        <f>HYPERLINK("https://library.bdrc.io/search?lg=bo&amp;t=Etext&amp;pg=1&amp;f=author,exc,bdr:P3379&amp;uilang=bo&amp;q=ཇོ་བོ་རྗེ་དཔལ་ལྡན་ཨ་ཏི་ཤའི་རྣམ་ཐར་བཀའ་གདམས་ཕ་ཆོས།~1", "ཡིག་རྐྱང་གཞན།")</f>
        <v/>
      </c>
    </row>
    <row r="74" ht="70" customHeight="1">
      <c r="A74" t="inlineStr"/>
      <c r="B74" t="inlineStr">
        <is>
          <t>WA1KG5180</t>
        </is>
      </c>
      <c r="C74" t="inlineStr">
        <is>
          <t>ཇོ་བོ་རྗེ་དཔལ་ལྡན་ཨ་ཏི་ཤའི་རྣམ་ཐར་བཀའ་གདམས་ཕ་ཆོས།</t>
        </is>
      </c>
      <c r="D74">
        <f>HYPERLINK("https://library.bdrc.io/show/bdr:MW1KG5180?uilang=bo","MW1KG5180")</f>
        <v/>
      </c>
      <c r="E74">
        <f>HYPERLINK("https://library.bdrc.io/show/bdr:W1KG5180",IMAGE("https://iiif.bdrc.io/bdr:I1KG5238::I1KG52380003.tif/full/150,/0/default.jpg"))</f>
        <v/>
      </c>
      <c r="F74">
        <f>HYPERLINK("https://library.bdrc.io/show/bdr:W1KG5180",IMAGE("https://iiif.bdrc.io/bdr:I1KG5238::I1KG52380502.tif/full/150,/0/default.jpg"))</f>
        <v/>
      </c>
      <c r="G74">
        <f>HYPERLINK("https://library.bdrc.io/search?lg=bo&amp;t=Work&amp;pg=1&amp;f=author,exc,bdr:P3379&amp;uilang=bo&amp;q=ཇོ་བོ་རྗེ་དཔལ་ལྡན་ཨ་ཏི་ཤའི་རྣམ་ཐར་བཀའ་གདམས་ཕ་ཆོས།~1", "བརྩམས་ཆོས་གཞན།")</f>
        <v/>
      </c>
      <c r="H74">
        <f>HYPERLINK("https://library.bdrc.io/search?lg=bo&amp;t=Etext&amp;pg=1&amp;f=author,exc,bdr:P3379&amp;uilang=bo&amp;q=ཇོ་བོ་རྗེ་དཔལ་ལྡན་ཨ་ཏི་ཤའི་རྣམ་ཐར་བཀའ་གདམས་ཕ་ཆོས།~1", "ཡིག་རྐྱང་གཞན།")</f>
        <v/>
      </c>
    </row>
    <row r="75" ht="70" customHeight="1">
      <c r="A75" t="inlineStr"/>
      <c r="B75" t="inlineStr">
        <is>
          <t>WA0XLF76825F1ACF6</t>
        </is>
      </c>
      <c r="C75" t="inlineStr">
        <is>
          <t>རིན་པོ་ཆེ་ཟ་མ་ཏོག་ཁ་ཕྱེ་བ།</t>
        </is>
      </c>
      <c r="D75">
        <f>HYPERLINK("https://library.bdrc.io/show/bdr:MW1GS66286_F76825?uilang=bo","MW1GS66286_F76825")</f>
        <v/>
      </c>
      <c r="E75" t="inlineStr"/>
      <c r="F75" t="inlineStr"/>
      <c r="G75">
        <f>HYPERLINK("https://library.bdrc.io/search?lg=bo&amp;t=Work&amp;pg=1&amp;f=author,exc,bdr:P3379&amp;uilang=bo&amp;q=རིན་པོ་ཆེ་ཟ་མ་ཏོག་ཁ་ཕྱེ་བ།~1", "བརྩམས་ཆོས་གཞན།")</f>
        <v/>
      </c>
      <c r="H75">
        <f>HYPERLINK("https://library.bdrc.io/search?lg=bo&amp;t=Etext&amp;pg=1&amp;f=author,exc,bdr:P3379&amp;uilang=bo&amp;q=རིན་པོ་ཆེ་ཟ་མ་ཏོག་ཁ་ཕྱེ་བ།~1", "ཡིག་རྐྱང་གཞན།")</f>
        <v/>
      </c>
    </row>
    <row r="76" ht="70" customHeight="1">
      <c r="A76" t="inlineStr"/>
      <c r="B76" t="inlineStr">
        <is>
          <t>WA8LS76624</t>
        </is>
      </c>
      <c r="C76" t="inlineStr">
        <is>
          <t>བྱང་ཆུབ་ལམ་སྒྲོན།</t>
        </is>
      </c>
      <c r="D76">
        <f>HYPERLINK("https://library.bdrc.io/show/bdr:MW8LS76624?uilang=bo","MW8LS76624")</f>
        <v/>
      </c>
      <c r="E76" t="inlineStr"/>
      <c r="F76" t="inlineStr"/>
      <c r="G76">
        <f>HYPERLINK("https://library.bdrc.io/search?lg=bo&amp;t=Work&amp;pg=1&amp;f=author,exc,bdr:P3379&amp;uilang=bo&amp;q=བྱང་ཆུབ་ལམ་སྒྲོན།~1", "བརྩམས་ཆོས་གཞན།")</f>
        <v/>
      </c>
      <c r="H76">
        <f>HYPERLINK("https://library.bdrc.io/search?lg=bo&amp;t=Etext&amp;pg=1&amp;f=author,exc,bdr:P3379&amp;uilang=bo&amp;q=བྱང་ཆུབ་ལམ་སྒྲོན།~1", "ཡིག་རྐྱང་གཞན།")</f>
        <v/>
      </c>
    </row>
    <row r="77" ht="70" customHeight="1">
      <c r="A77" t="inlineStr"/>
      <c r="B77" t="inlineStr">
        <is>
          <t>WA0XLD690DEB65EA9</t>
        </is>
      </c>
      <c r="C77" t="inlineStr">
        <is>
          <t>སྐུ་གསུངས་ཐུགས་ཀྱི་རབ་གནས།</t>
        </is>
      </c>
      <c r="D77">
        <f>HYPERLINK("https://library.bdrc.io/show/bdr:MW1GS66286_D690DE?uilang=bo","MW1GS66286_D690DE")</f>
        <v/>
      </c>
      <c r="E77" t="inlineStr"/>
      <c r="F77" t="inlineStr"/>
      <c r="G77">
        <f>HYPERLINK("https://library.bdrc.io/search?lg=bo&amp;t=Work&amp;pg=1&amp;f=author,exc,bdr:P3379&amp;uilang=bo&amp;q=སྐུ་གསུངས་ཐུགས་ཀྱི་རབ་གནས།~1", "བརྩམས་ཆོས་གཞན།")</f>
        <v/>
      </c>
      <c r="H77">
        <f>HYPERLINK("https://library.bdrc.io/search?lg=bo&amp;t=Etext&amp;pg=1&amp;f=author,exc,bdr:P3379&amp;uilang=bo&amp;q=སྐུ་གསུངས་ཐུགས་ཀྱི་རབ་གནས།~1", "ཡིག་རྐྱང་གཞན།")</f>
        <v/>
      </c>
    </row>
    <row r="78" ht="70" customHeight="1">
      <c r="A78" t="inlineStr"/>
      <c r="B78" t="inlineStr">
        <is>
          <t>WA0XL7926BD68859F</t>
        </is>
      </c>
      <c r="C78" t="inlineStr">
        <is>
          <t>དང་པོ། གདམས་པའི་ཚོམས།</t>
        </is>
      </c>
      <c r="D78">
        <f>HYPERLINK("https://library.bdrc.io/show/bdr:MW1GS66286_7926BD?uilang=bo","MW1GS66286_7926BD")</f>
        <v/>
      </c>
      <c r="E78" t="inlineStr"/>
      <c r="F78" t="inlineStr"/>
      <c r="G78">
        <f>HYPERLINK("https://library.bdrc.io/search?lg=bo&amp;t=Work&amp;pg=1&amp;f=author,exc,bdr:P3379&amp;uilang=bo&amp;q=དང་པོ། གདམས་པའི་ཚོམས།~1", "བརྩམས་ཆོས་གཞན།")</f>
        <v/>
      </c>
      <c r="H78">
        <f>HYPERLINK("https://library.bdrc.io/search?lg=bo&amp;t=Etext&amp;pg=1&amp;f=author,exc,bdr:P3379&amp;uilang=bo&amp;q=དང་པོ། གདམས་པའི་ཚོམས།~1", "ཡིག་རྐྱང་གཞན།")</f>
        <v/>
      </c>
    </row>
    <row r="79" ht="70" customHeight="1">
      <c r="A79" t="inlineStr"/>
      <c r="B79" t="inlineStr">
        <is>
          <t>WA1KG5813</t>
        </is>
      </c>
      <c r="C79" t="inlineStr">
        <is>
          <t>བྱང་ཆུབ་ལམ་སྒྲོན་ལམ་རིམ་བདུད་རྩིའི་ཉིང་ཁུ་བློ་སྦྱོང་མཚོན་ཆ་རྩ་འགྲེལ་བློ་སྦྱོང་དོན་བདུན་རྩ་འགྲེལ།</t>
        </is>
      </c>
      <c r="D79">
        <f>HYPERLINK("https://library.bdrc.io/show/bdr:MW1KG5813?uilang=bo","MW1KG5813")</f>
        <v/>
      </c>
      <c r="E79">
        <f>HYPERLINK("https://library.bdrc.io/show/bdr:W1KG5813",IMAGE("https://iiif.bdrc.io/bdr:I1KG5830::I1KG58300003.tif/full/150,/0/default.jpg"))</f>
        <v/>
      </c>
      <c r="F79">
        <f>HYPERLINK("https://library.bdrc.io/show/bdr:W1KG5813",IMAGE("https://iiif.bdrc.io/bdr:I1KG5830::I1KG58300015.tif/full/150,/0/default.jpg"))</f>
        <v/>
      </c>
      <c r="G79">
        <f>HYPERLINK("https://library.bdrc.io/search?lg=bo&amp;t=Work&amp;pg=1&amp;f=author,exc,bdr:P3379&amp;uilang=bo&amp;q=བྱང་ཆུབ་ལམ་སྒྲོན་ལམ་རིམ་བདུད་རྩིའི་ཉིང་ཁུ་བློ་སྦྱོང་མཚོན་ཆ་རྩ་འགྲེལ་བློ་སྦྱོང་དོན་བདུན་རྩ་འགྲེལ།~1", "བརྩམས་ཆོས་གཞན།")</f>
        <v/>
      </c>
      <c r="H79">
        <f>HYPERLINK("https://library.bdrc.io/search?lg=bo&amp;t=Etext&amp;pg=1&amp;f=author,exc,bdr:P3379&amp;uilang=bo&amp;q=བྱང་ཆུབ་ལམ་སྒྲོན་ལམ་རིམ་བདུད་རྩིའི་ཉིང་ཁུ་བློ་སྦྱོང་མཚོན་ཆ་རྩ་འགྲེལ་བློ་སྦྱོང་དོན་བདུན་རྩ་འགྲེལ།~1", "ཡིག་རྐྱང་གཞན།")</f>
        <v/>
      </c>
    </row>
    <row r="80" ht="70" customHeight="1">
      <c r="A80" t="inlineStr"/>
      <c r="B80" t="inlineStr">
        <is>
          <t>WA0XL1D6A2313C80D</t>
        </is>
      </c>
      <c r="C80" t="inlineStr">
        <is>
          <t>ཐེག་པ་ཆེན་པོའི་ལམ་གྱི་རིམ་པའི་གཞུང་བྱང་ཆུབ་ལམ་གྱི་སྒྲོན་མ།</t>
        </is>
      </c>
      <c r="D80">
        <f>HYPERLINK("https://library.bdrc.io/show/bdr:MW20877_1D6A23?uilang=bo","MW20877_1D6A23")</f>
        <v/>
      </c>
      <c r="E80" t="inlineStr"/>
      <c r="F80" t="inlineStr"/>
      <c r="G80">
        <f>HYPERLINK("https://library.bdrc.io/search?lg=bo&amp;t=Work&amp;pg=1&amp;f=author,exc,bdr:P3379&amp;uilang=bo&amp;q=ཐེག་པ་ཆེན་པོའི་ལམ་གྱི་རིམ་པའི་གཞུང་བྱང་ཆུབ་ལམ་གྱི་སྒྲོན་མ།~1", "བརྩམས་ཆོས་གཞན།")</f>
        <v/>
      </c>
      <c r="H80">
        <f>HYPERLINK("https://library.bdrc.io/search?lg=bo&amp;t=Etext&amp;pg=1&amp;f=author,exc,bdr:P3379&amp;uilang=bo&amp;q=ཐེག་པ་ཆེན་པོའི་ལམ་གྱི་རིམ་པའི་གཞུང་བྱང་ཆུབ་ལམ་གྱི་སྒྲོན་མ།~1", "ཡིག་རྐྱང་གཞན།")</f>
        <v/>
      </c>
    </row>
    <row r="81" ht="70" customHeight="1">
      <c r="A81" t="inlineStr"/>
      <c r="B81" t="inlineStr">
        <is>
          <t>WA0XLD46AF0EC122F</t>
        </is>
      </c>
      <c r="C81" t="inlineStr">
        <is>
          <t>ཡི་གེ་བརྒྱ་པའི་སྒྲུབ་ཐབས།</t>
        </is>
      </c>
      <c r="D81">
        <f>HYPERLINK("https://library.bdrc.io/show/bdr:MW1GS66286_D46AF0?uilang=bo","MW1GS66286_D46AF0")</f>
        <v/>
      </c>
      <c r="E81" t="inlineStr"/>
      <c r="F81" t="inlineStr"/>
      <c r="G81">
        <f>HYPERLINK("https://library.bdrc.io/search?lg=bo&amp;t=Work&amp;pg=1&amp;f=author,exc,bdr:P3379&amp;uilang=bo&amp;q=ཡི་གེ་བརྒྱ་པའི་སྒྲུབ་ཐབས།~1", "བརྩམས་ཆོས་གཞན།")</f>
        <v/>
      </c>
      <c r="H81">
        <f>HYPERLINK("https://library.bdrc.io/search?lg=bo&amp;t=Etext&amp;pg=1&amp;f=author,exc,bdr:P3379&amp;uilang=bo&amp;q=ཡི་གེ་བརྒྱ་པའི་སྒྲུབ་ཐབས།~1", "ཡིག་རྐྱང་གཞན།")</f>
        <v/>
      </c>
    </row>
    <row r="82" ht="70" customHeight="1">
      <c r="A82" t="inlineStr"/>
      <c r="B82" t="inlineStr">
        <is>
          <t>WA0XLC54DBBF7F64C</t>
        </is>
      </c>
      <c r="C82" t="inlineStr">
        <is>
          <t>ད། ཇོ་བོ་ཡབ་སྲས་ཀྱི་གསུང་བགྲོས་པ་ཆོས་རིན་པོ་ཆེའི་གཏེར་མཛོད། བྱང་ཆུབ་སེམས་དཔའི་ནོར་བུའི་ཕྲེང་བ་རྩ་འགྲེལ།</t>
        </is>
      </c>
      <c r="D82">
        <f>HYPERLINK("https://library.bdrc.io/show/bdr:MW3CN22337_C54DBB?uilang=bo","MW3CN22337_C54DBB")</f>
        <v/>
      </c>
      <c r="E82" t="inlineStr"/>
      <c r="F82" t="inlineStr"/>
      <c r="G82">
        <f>HYPERLINK("https://library.bdrc.io/search?lg=bo&amp;t=Work&amp;pg=1&amp;f=author,exc,bdr:P3379&amp;uilang=bo&amp;q=ད། ཇོ་བོ་ཡབ་སྲས་ཀྱི་གསུང་བགྲོས་པ་ཆོས་རིན་པོ་ཆེའི་གཏེར་མཛོད། བྱང་ཆུབ་སེམས་དཔའི་ནོར་བུའི་ཕྲེང་བ་རྩ་འགྲེལ།~1", "བརྩམས་ཆོས་གཞན།")</f>
        <v/>
      </c>
      <c r="H82">
        <f>HYPERLINK("https://library.bdrc.io/search?lg=bo&amp;t=Etext&amp;pg=1&amp;f=author,exc,bdr:P3379&amp;uilang=bo&amp;q=ད། ཇོ་བོ་ཡབ་སྲས་ཀྱི་གསུང་བགྲོས་པ་ཆོས་རིན་པོ་ཆེའི་གཏེར་མཛོད། བྱང་ཆུབ་སེམས་དཔའི་ནོར་བུའི་ཕྲེང་བ་རྩ་འགྲེལ།~1", "ཡིག་རྐྱང་གཞན།")</f>
        <v/>
      </c>
    </row>
    <row r="83" ht="70" customHeight="1">
      <c r="A83" t="inlineStr"/>
      <c r="B83" t="inlineStr">
        <is>
          <t>WA0XL48A0951B725E</t>
        </is>
      </c>
      <c r="C83" t="inlineStr">
        <is>
          <t>ཉི་ཤུ་རྩ་གཅིག་པ། བསོད་ནམས་ཚོགས་ནི་ཡོངས་རྫོགས་པ།</t>
        </is>
      </c>
      <c r="D83">
        <f>HYPERLINK("https://library.bdrc.io/show/bdr:MW1GS66286_48A095?uilang=bo","MW1GS66286_48A095")</f>
        <v/>
      </c>
      <c r="E83" t="inlineStr"/>
      <c r="F83" t="inlineStr"/>
      <c r="G83">
        <f>HYPERLINK("https://library.bdrc.io/search?lg=bo&amp;t=Work&amp;pg=1&amp;f=author,exc,bdr:P3379&amp;uilang=bo&amp;q=ཉི་ཤུ་རྩ་གཅིག་པ། བསོད་ནམས་ཚོགས་ནི་ཡོངས་རྫོགས་པ།~1", "བརྩམས་ཆོས་གཞན།")</f>
        <v/>
      </c>
      <c r="H83">
        <f>HYPERLINK("https://library.bdrc.io/search?lg=bo&amp;t=Etext&amp;pg=1&amp;f=author,exc,bdr:P3379&amp;uilang=bo&amp;q=ཉི་ཤུ་རྩ་གཅིག་པ། བསོད་ནམས་ཚོགས་ནི་ཡོངས་རྫོགས་པ།~1", "ཡིག་རྐྱང་གཞན།")</f>
        <v/>
      </c>
    </row>
    <row r="84" ht="70" customHeight="1">
      <c r="A84" t="inlineStr"/>
      <c r="B84" t="inlineStr">
        <is>
          <t>WA1EE60</t>
        </is>
      </c>
      <c r="C84" t="inlineStr">
        <is>
          <t>བློ་སྦྱོང་མཚོན་ཆའི་འཁོར་ལོ། ༼སོག་ཡིག༽</t>
        </is>
      </c>
      <c r="D84">
        <f>HYPERLINK("https://library.bdrc.io/show/bdr:MW1EE60?uilang=bo","MW1EE60")</f>
        <v/>
      </c>
      <c r="E84">
        <f>HYPERLINK("https://library.bdrc.io/show/bdr:W1EE60",IMAGE("https://iiif.bdrc.io/bdr:I1KG16984::I1KG169840003.jpg/full/150,/0/default.jpg"))</f>
        <v/>
      </c>
      <c r="F84">
        <f>HYPERLINK("https://library.bdrc.io/show/bdr:W1EE60",IMAGE("https://iiif.bdrc.io/bdr:I1KG16984::I1KG169840022.jpg/full/150,/0/default.jpg"))</f>
        <v/>
      </c>
      <c r="G84">
        <f>HYPERLINK("https://library.bdrc.io/search?lg=bo&amp;t=Work&amp;pg=1&amp;f=author,exc,bdr:P3379&amp;uilang=bo&amp;q=བློ་སྦྱོང་མཚོན་ཆའི་འཁོར་ལོ། ༼སོག་ཡིག༽~1", "བརྩམས་ཆོས་གཞན།")</f>
        <v/>
      </c>
      <c r="H84">
        <f>HYPERLINK("https://library.bdrc.io/search?lg=bo&amp;t=Etext&amp;pg=1&amp;f=author,exc,bdr:P3379&amp;uilang=bo&amp;q=བློ་སྦྱོང་མཚོན་ཆའི་འཁོར་ལོ། ༼སོག་ཡིག༽~1", "ཡིག་རྐྱང་གཞན།")</f>
        <v/>
      </c>
    </row>
    <row r="85" ht="70" customHeight="1">
      <c r="A85" t="inlineStr"/>
      <c r="B85" t="inlineStr">
        <is>
          <t>WA1EE60</t>
        </is>
      </c>
      <c r="C85" t="inlineStr">
        <is>
          <t>dharm-a raksita ber jou adisa-dur soyurqagsan oyun sudulqu mese-yin kurdun kemegdeku orusiba</t>
        </is>
      </c>
      <c r="D85">
        <f>HYPERLINK("https://library.bdrc.io/show/bdr:MW1EE60?uilang=bo","MW1EE60")</f>
        <v/>
      </c>
      <c r="E85">
        <f>HYPERLINK("https://library.bdrc.io/show/bdr:W1EE60",IMAGE("https://iiif.bdrc.io/bdr:I1KG16984::I1KG169840003.jpg/full/150,/0/default.jpg"))</f>
        <v/>
      </c>
      <c r="F85">
        <f>HYPERLINK("https://library.bdrc.io/show/bdr:W1EE60",IMAGE("https://iiif.bdrc.io/bdr:I1KG16984::I1KG169840025.jpg/full/150,/0/default.jpg"))</f>
        <v/>
      </c>
      <c r="G85">
        <f>HYPERLINK("https://library.bdrc.io/search?lg=bo&amp;t=Work&amp;pg=1&amp;f=author,exc,bdr:P3379&amp;uilang=bo&amp;q=dharm-a raksita ber jou adisa-dur soyurqagsan oyun sudulqu mese-yin kurdun kemegdeku orusiba~1", "བརྩམས་ཆོས་གཞན།")</f>
        <v/>
      </c>
      <c r="H85">
        <f>HYPERLINK("https://library.bdrc.io/search?lg=bo&amp;t=Etext&amp;pg=1&amp;f=author,exc,bdr:P3379&amp;uilang=bo&amp;q=dharm-a raksita ber jou adisa-dur soyurqagsan oyun sudulqu mese-yin kurdun kemegdeku orusiba~1", "ཡིག་རྐྱང་གཞན།")</f>
        <v/>
      </c>
    </row>
    <row r="86" ht="70" customHeight="1">
      <c r="A86" t="inlineStr"/>
      <c r="B86" t="inlineStr">
        <is>
          <t>WA0XLA8B123BF017D</t>
        </is>
      </c>
      <c r="C86" t="inlineStr">
        <is>
          <t>བཅུ་དགུ་པ། རྣལ་འབྱོར་སྐྱེས་བུ་ཆེན་པོ།</t>
        </is>
      </c>
      <c r="D86">
        <f>HYPERLINK("https://library.bdrc.io/show/bdr:MW1GS66286_A8B123?uilang=bo","MW1GS66286_A8B123")</f>
        <v/>
      </c>
      <c r="E86" t="inlineStr"/>
      <c r="F86" t="inlineStr"/>
      <c r="G86">
        <f>HYPERLINK("https://library.bdrc.io/search?lg=bo&amp;t=Work&amp;pg=1&amp;f=author,exc,bdr:P3379&amp;uilang=bo&amp;q=བཅུ་དགུ་པ། རྣལ་འབྱོར་སྐྱེས་བུ་ཆེན་པོ།~1", "བརྩམས་ཆོས་གཞན།")</f>
        <v/>
      </c>
      <c r="H86">
        <f>HYPERLINK("https://library.bdrc.io/search?lg=bo&amp;t=Etext&amp;pg=1&amp;f=author,exc,bdr:P3379&amp;uilang=bo&amp;q=བཅུ་དགུ་པ། རྣལ་འབྱོར་སྐྱེས་བུ་ཆེན་པོ།~1", "ཡིག་རྐྱང་གཞན།")</f>
        <v/>
      </c>
    </row>
    <row r="87" ht="70" customHeight="1">
      <c r="A87" t="inlineStr"/>
      <c r="B87" t="inlineStr">
        <is>
          <t>WA0XL4A61E578F1F8</t>
        </is>
      </c>
      <c r="C87" t="inlineStr">
        <is>
          <t>རྡོ་རྗེ་མཁའ་སྤྱོད་མ་ལ་བསྟོད་པ།</t>
        </is>
      </c>
      <c r="D87">
        <f>HYPERLINK("https://library.bdrc.io/show/bdr:MW1GS66286_4A61E5?uilang=bo","MW1GS66286_4A61E5")</f>
        <v/>
      </c>
      <c r="E87" t="inlineStr"/>
      <c r="F87" t="inlineStr"/>
      <c r="G87">
        <f>HYPERLINK("https://library.bdrc.io/search?lg=bo&amp;t=Work&amp;pg=1&amp;f=author,exc,bdr:P3379&amp;uilang=bo&amp;q=རྡོ་རྗེ་མཁའ་སྤྱོད་མ་ལ་བསྟོད་པ།~1", "བརྩམས་ཆོས་གཞན།")</f>
        <v/>
      </c>
      <c r="H87">
        <f>HYPERLINK("https://library.bdrc.io/search?lg=bo&amp;t=Etext&amp;pg=1&amp;f=author,exc,bdr:P3379&amp;uilang=bo&amp;q=རྡོ་རྗེ་མཁའ་སྤྱོད་མ་ལ་བསྟོད་པ།~1", "ཡིག་རྐྱང་གཞན།")</f>
        <v/>
      </c>
    </row>
    <row r="88" ht="70" customHeight="1">
      <c r="A88" t="inlineStr"/>
      <c r="B88" t="inlineStr">
        <is>
          <t>WA0XLF10F5DF895AA</t>
        </is>
      </c>
      <c r="C88" t="inlineStr">
        <is>
          <t>ཛཾ་བྷ་ལ་དཀར་པོའི་སྒྲུབ་ཐབས།</t>
        </is>
      </c>
      <c r="D88">
        <f>HYPERLINK("https://library.bdrc.io/show/bdr:MW1GS66286_F10F5D?uilang=bo","MW1GS66286_F10F5D")</f>
        <v/>
      </c>
      <c r="E88" t="inlineStr"/>
      <c r="F88" t="inlineStr"/>
      <c r="G88">
        <f>HYPERLINK("https://library.bdrc.io/search?lg=bo&amp;t=Work&amp;pg=1&amp;f=author,exc,bdr:P3379&amp;uilang=bo&amp;q=ཛཾ་བྷ་ལ་དཀར་པོའི་སྒྲུབ་ཐབས།~1", "བརྩམས་ཆོས་གཞན།")</f>
        <v/>
      </c>
      <c r="H88">
        <f>HYPERLINK("https://library.bdrc.io/search?lg=bo&amp;t=Etext&amp;pg=1&amp;f=author,exc,bdr:P3379&amp;uilang=bo&amp;q=ཛཾ་བྷ་ལ་དཀར་པོའི་སྒྲུབ་ཐབས།~1", "ཡིག་རྐྱང་གཞན།")</f>
        <v/>
      </c>
    </row>
    <row r="89" ht="70" customHeight="1">
      <c r="A89" t="inlineStr"/>
      <c r="B89" t="inlineStr">
        <is>
          <t>WA3CN21390</t>
        </is>
      </c>
      <c r="C89" t="inlineStr">
        <is>
          <t>སློབ་དཔོན་མར་མེ་མཛད་ཡེ་ཤེས་དང་འབྲེལ་ཡོད་ཀྱི་གསུང་ཕྱོགས་བསྡུས།</t>
        </is>
      </c>
      <c r="D89">
        <f>HYPERLINK("https://library.bdrc.io/show/bdr:MW3CN21390?uilang=bo","MW3CN21390")</f>
        <v/>
      </c>
      <c r="E89" t="inlineStr"/>
      <c r="F89" t="inlineStr"/>
      <c r="G89">
        <f>HYPERLINK("https://library.bdrc.io/search?lg=bo&amp;t=Work&amp;pg=1&amp;f=author,exc,bdr:P3379&amp;uilang=bo&amp;q=སློབ་དཔོན་མར་མེ་མཛད་ཡེ་ཤེས་དང་འབྲེལ་ཡོད་ཀྱི་གསུང་ཕྱོགས་བསྡུས།~1", "བརྩམས་ཆོས་གཞན།")</f>
        <v/>
      </c>
      <c r="H89">
        <f>HYPERLINK("https://library.bdrc.io/search?lg=bo&amp;t=Etext&amp;pg=1&amp;f=author,exc,bdr:P3379&amp;uilang=bo&amp;q=སློབ་དཔོན་མར་མེ་མཛད་ཡེ་ཤེས་དང་འབྲེལ་ཡོད་ཀྱི་གསུང་ཕྱོགས་བསྡུས།~1", "ཡིག་རྐྱང་གཞན།")</f>
        <v/>
      </c>
    </row>
    <row r="90" ht="70" customHeight="1">
      <c r="A90" t="inlineStr"/>
      <c r="B90" t="inlineStr">
        <is>
          <t>WA0XLE34DBE6A95C1</t>
        </is>
      </c>
      <c r="C90" t="inlineStr">
        <is>
          <t>བདེ་མཆོག་གི་བསྟོད་པ།</t>
        </is>
      </c>
      <c r="D90">
        <f>HYPERLINK("https://library.bdrc.io/show/bdr:MW1GS66286_E34DBE?uilang=bo","MW1GS66286_E34DBE")</f>
        <v/>
      </c>
      <c r="E90" t="inlineStr"/>
      <c r="F90" t="inlineStr"/>
      <c r="G90">
        <f>HYPERLINK("https://library.bdrc.io/search?lg=bo&amp;t=Work&amp;pg=1&amp;f=author,exc,bdr:P3379&amp;uilang=bo&amp;q=བདེ་མཆོག་གི་བསྟོད་པ།~1", "བརྩམས་ཆོས་གཞན།")</f>
        <v/>
      </c>
      <c r="H90">
        <f>HYPERLINK("https://library.bdrc.io/search?lg=bo&amp;t=Etext&amp;pg=1&amp;f=author,exc,bdr:P3379&amp;uilang=bo&amp;q=བདེ་མཆོག་གི་བསྟོད་པ།~1", "ཡིག་རྐྱང་གཞན།")</f>
        <v/>
      </c>
    </row>
    <row r="91" ht="70" customHeight="1">
      <c r="A91" t="inlineStr"/>
      <c r="B91" t="inlineStr">
        <is>
          <t>WA0XLF0E7C2A34F9E</t>
        </is>
      </c>
      <c r="C91" t="inlineStr">
        <is>
          <t>བདུན་པ། རྟག་པར་དངོས་གྲུབ་རྣམས་ཀྱི་རྒྱུ།</t>
        </is>
      </c>
      <c r="D91">
        <f>HYPERLINK("https://library.bdrc.io/show/bdr:MW1GS66286_F0E7C2?uilang=bo","MW1GS66286_F0E7C2")</f>
        <v/>
      </c>
      <c r="E91" t="inlineStr"/>
      <c r="F91" t="inlineStr"/>
      <c r="G91">
        <f>HYPERLINK("https://library.bdrc.io/search?lg=bo&amp;t=Work&amp;pg=1&amp;f=author,exc,bdr:P3379&amp;uilang=bo&amp;q=བདུན་པ། རྟག་པར་དངོས་གྲུབ་རྣམས་ཀྱི་རྒྱུ།~1", "བརྩམས་ཆོས་གཞན།")</f>
        <v/>
      </c>
      <c r="H91">
        <f>HYPERLINK("https://library.bdrc.io/search?lg=bo&amp;t=Etext&amp;pg=1&amp;f=author,exc,bdr:P3379&amp;uilang=bo&amp;q=བདུན་པ། རྟག་པར་དངོས་གྲུབ་རྣམས་ཀྱི་རྒྱུ།~1", "ཡིག་རྐྱང་གཞན།")</f>
        <v/>
      </c>
    </row>
    <row r="92" ht="70" customHeight="1">
      <c r="A92" t="inlineStr"/>
      <c r="B92" t="inlineStr">
        <is>
          <t>WA0XLCDCFB8C25644</t>
        </is>
      </c>
      <c r="C92" t="inlineStr">
        <is>
          <t>དཀྱིལ་འཁོར་གྱི་ཆོ་ག</t>
        </is>
      </c>
      <c r="D92">
        <f>HYPERLINK("https://library.bdrc.io/show/bdr:MW1GS66286_CDCFB8?uilang=bo","MW1GS66286_CDCFB8")</f>
        <v/>
      </c>
      <c r="E92" t="inlineStr"/>
      <c r="F92" t="inlineStr"/>
      <c r="G92">
        <f>HYPERLINK("https://library.bdrc.io/search?lg=bo&amp;t=Work&amp;pg=1&amp;f=author,exc,bdr:P3379&amp;uilang=bo&amp;q=དཀྱིལ་འཁོར་གྱི་ཆོ་ག~1", "བརྩམས་ཆོས་གཞན།")</f>
        <v/>
      </c>
      <c r="H92">
        <f>HYPERLINK("https://library.bdrc.io/search?lg=bo&amp;t=Etext&amp;pg=1&amp;f=author,exc,bdr:P3379&amp;uilang=bo&amp;q=དཀྱིལ་འཁོར་གྱི་ཆོ་ག~1", "ཡིག་རྐྱང་གཞན།")</f>
        <v/>
      </c>
    </row>
    <row r="93" ht="70" customHeight="1">
      <c r="A93" t="inlineStr"/>
      <c r="B93" t="inlineStr">
        <is>
          <t>WA0XL59484F0E11EE</t>
        </is>
      </c>
      <c r="C93" t="inlineStr">
        <is>
          <t>རྣམ་ཐར་མདོར་བསྡུས།</t>
        </is>
      </c>
      <c r="D93">
        <f>HYPERLINK("https://library.bdrc.io/show/bdr:MW1GS66286_59484F?uilang=bo","MW1GS66286_59484F")</f>
        <v/>
      </c>
      <c r="E93" t="inlineStr"/>
      <c r="F93" t="inlineStr"/>
      <c r="G93">
        <f>HYPERLINK("https://library.bdrc.io/search?lg=bo&amp;t=Work&amp;pg=1&amp;f=author,exc,bdr:P3379&amp;uilang=bo&amp;q=རྣམ་ཐར་མདོར་བསྡུས།~1", "བརྩམས་ཆོས་གཞན།")</f>
        <v/>
      </c>
      <c r="H93">
        <f>HYPERLINK("https://library.bdrc.io/search?lg=bo&amp;t=Etext&amp;pg=1&amp;f=author,exc,bdr:P3379&amp;uilang=bo&amp;q=རྣམ་ཐར་མདོར་བསྡུས།~1", "ཡིག་རྐྱང་གཞན།")</f>
        <v/>
      </c>
    </row>
    <row r="94" ht="70" customHeight="1">
      <c r="A94" t="inlineStr"/>
      <c r="B94" t="inlineStr">
        <is>
          <t>WA0XLEBEA89D55A6D</t>
        </is>
      </c>
      <c r="C94" t="inlineStr">
        <is>
          <t>གསུམ་པ། སྣང་བའི་ཚོམས།</t>
        </is>
      </c>
      <c r="D94">
        <f>HYPERLINK("https://library.bdrc.io/show/bdr:MW1GS66286_EBEA89?uilang=bo","MW1GS66286_EBEA89")</f>
        <v/>
      </c>
      <c r="E94" t="inlineStr"/>
      <c r="F94" t="inlineStr"/>
      <c r="G94">
        <f>HYPERLINK("https://library.bdrc.io/search?lg=bo&amp;t=Work&amp;pg=1&amp;f=author,exc,bdr:P3379&amp;uilang=bo&amp;q=གསུམ་པ། སྣང་བའི་ཚོམས།~1", "བརྩམས་ཆོས་གཞན།")</f>
        <v/>
      </c>
      <c r="H94">
        <f>HYPERLINK("https://library.bdrc.io/search?lg=bo&amp;t=Etext&amp;pg=1&amp;f=author,exc,bdr:P3379&amp;uilang=bo&amp;q=གསུམ་པ། སྣང་བའི་ཚོམས།~1", "ཡིག་རྐྱང་གཞན།")</f>
        <v/>
      </c>
    </row>
    <row r="95" ht="70" customHeight="1">
      <c r="A95" t="inlineStr"/>
      <c r="B95" t="inlineStr">
        <is>
          <t>WA27018</t>
        </is>
      </c>
      <c r="C95" t="inlineStr">
        <is>
          <t>སྔོན་འགྲོ་ཁྲིད་ཆེན་བཞི།</t>
        </is>
      </c>
      <c r="D95">
        <f>HYPERLINK("https://library.bdrc.io/show/bdr:MW27018?uilang=bo","MW27018")</f>
        <v/>
      </c>
      <c r="E95">
        <f>HYPERLINK("https://library.bdrc.io/show/bdr:W27018",IMAGE("https://iiif.bdrc.io/bdr:I1KG10461::I1KG104610003.jpg/full/150,/0/default.jpg"))</f>
        <v/>
      </c>
      <c r="F95">
        <f>HYPERLINK("https://library.bdrc.io/show/bdr:W27018",IMAGE("https://iiif.bdrc.io/bdr:I1KG10461::I1KG104610063.jpg/full/150,/0/default.jpg"))</f>
        <v/>
      </c>
      <c r="G95">
        <f>HYPERLINK("https://library.bdrc.io/search?lg=bo&amp;t=Work&amp;pg=1&amp;f=author,exc,bdr:P3379&amp;uilang=bo&amp;q=སྔོན་འགྲོ་ཁྲིད་ཆེན་བཞི།~1", "བརྩམས་ཆོས་གཞན།")</f>
        <v/>
      </c>
      <c r="H95">
        <f>HYPERLINK("https://library.bdrc.io/search?lg=bo&amp;t=Etext&amp;pg=1&amp;f=author,exc,bdr:P3379&amp;uilang=bo&amp;q=སྔོན་འགྲོ་ཁྲིད་ཆེན་བཞི།~1", "ཡིག་རྐྱང་གཞན།")</f>
        <v/>
      </c>
    </row>
    <row r="96" ht="70" customHeight="1">
      <c r="A96" t="inlineStr"/>
      <c r="B96" t="inlineStr">
        <is>
          <t>WA1NLM351</t>
        </is>
      </c>
      <c r="C96" t="inlineStr">
        <is>
          <t>བྱང་ཆུབ་ལམ་གྱི་སྒྲོན་མེ་སོགས་ཉེར་འཁོ་འགའ་ཞིག</t>
        </is>
      </c>
      <c r="D96">
        <f>HYPERLINK("https://library.bdrc.io/show/bdr:MW1NLM351?uilang=bo","MW1NLM351")</f>
        <v/>
      </c>
      <c r="E96">
        <f>HYPERLINK("https://library.bdrc.io/show/bdr:W1NLM351",IMAGE("https://iiif.bdrc.io/bdr:I1NLM351_001::I1NLM351_0010003.jpg/full/150,/0/default.jpg"))</f>
        <v/>
      </c>
      <c r="F96">
        <f>HYPERLINK("https://library.bdrc.io/show/bdr:W1NLM351",IMAGE("https://iiif.bdrc.io/bdr:I1NLM351_001::I1NLM351_0010091.jpg/full/150,/0/default.jpg"))</f>
        <v/>
      </c>
      <c r="G96">
        <f>HYPERLINK("https://library.bdrc.io/search?lg=bo&amp;t=Work&amp;pg=1&amp;f=author,exc,bdr:P3379&amp;uilang=bo&amp;q=བྱང་ཆུབ་ལམ་གྱི་སྒྲོན་མེ་སོགས་ཉེར་འཁོ་འགའ་ཞིག~1", "བརྩམས་ཆོས་གཞན།")</f>
        <v/>
      </c>
      <c r="H96">
        <f>HYPERLINK("https://library.bdrc.io/search?lg=bo&amp;t=Etext&amp;pg=1&amp;f=author,exc,bdr:P3379&amp;uilang=bo&amp;q=བྱང་ཆུབ་ལམ་གྱི་སྒྲོན་མེ་སོགས་ཉེར་འཁོ་འགའ་ཞིག~1", "ཡིག་རྐྱང་གཞན།")</f>
        <v/>
      </c>
    </row>
    <row r="97" ht="70" customHeight="1">
      <c r="A97" t="inlineStr"/>
      <c r="B97" t="inlineStr">
        <is>
          <t>WA0XL948FC3805A89</t>
        </is>
      </c>
      <c r="C97" t="inlineStr">
        <is>
          <t>འཇིགས་པ་བརྒྱད་སྐྱོབ་ཀྱི་སྒྲུབ་ཐབས།</t>
        </is>
      </c>
      <c r="D97">
        <f>HYPERLINK("https://library.bdrc.io/show/bdr:MW1GS66286_948FC3?uilang=bo","MW1GS66286_948FC3")</f>
        <v/>
      </c>
      <c r="E97" t="inlineStr"/>
      <c r="F97" t="inlineStr"/>
      <c r="G97">
        <f>HYPERLINK("https://library.bdrc.io/search?lg=bo&amp;t=Work&amp;pg=1&amp;f=author,exc,bdr:P3379&amp;uilang=bo&amp;q=འཇིགས་པ་བརྒྱད་སྐྱོབ་ཀྱི་སྒྲུབ་ཐབས།~1", "བརྩམས་ཆོས་གཞན།")</f>
        <v/>
      </c>
      <c r="H97">
        <f>HYPERLINK("https://library.bdrc.io/search?lg=bo&amp;t=Etext&amp;pg=1&amp;f=author,exc,bdr:P3379&amp;uilang=bo&amp;q=འཇིགས་པ་བརྒྱད་སྐྱོབ་ཀྱི་སྒྲུབ་ཐབས།~1", "ཡིག་རྐྱང་གཞན།")</f>
        <v/>
      </c>
    </row>
    <row r="98" ht="70" customHeight="1">
      <c r="A98" t="inlineStr"/>
      <c r="B98" t="inlineStr">
        <is>
          <t>WA0XL94AC1BFC10C7</t>
        </is>
      </c>
      <c r="C98" t="inlineStr">
        <is>
          <t>རྩ་བའི་ལྟུང་བའི་རྒྱ་ཆེར་འགྲེལ་དང་དམ་ཚིག་ཐམས་ཅད་བསྡུས་པ།</t>
        </is>
      </c>
      <c r="D98">
        <f>HYPERLINK("https://library.bdrc.io/show/bdr:MW1GS66286_94AC1B?uilang=bo","MW1GS66286_94AC1B")</f>
        <v/>
      </c>
      <c r="E98" t="inlineStr"/>
      <c r="F98" t="inlineStr"/>
      <c r="G98">
        <f>HYPERLINK("https://library.bdrc.io/search?lg=bo&amp;t=Work&amp;pg=1&amp;f=author,exc,bdr:P3379&amp;uilang=bo&amp;q=རྩ་བའི་ལྟུང་བའི་རྒྱ་ཆེར་འགྲེལ་དང་དམ་ཚིག་ཐམས་ཅད་བསྡུས་པ།~1", "བརྩམས་ཆོས་གཞན།")</f>
        <v/>
      </c>
      <c r="H98">
        <f>HYPERLINK("https://library.bdrc.io/search?lg=bo&amp;t=Etext&amp;pg=1&amp;f=author,exc,bdr:P3379&amp;uilang=bo&amp;q=རྩ་བའི་ལྟུང་བའི་རྒྱ་ཆེར་འགྲེལ་དང་དམ་ཚིག་ཐམས་ཅད་བསྡུས་པ།~1", "ཡིག་རྐྱང་གཞན།")</f>
        <v/>
      </c>
    </row>
    <row r="99" ht="70" customHeight="1">
      <c r="A99" t="inlineStr"/>
      <c r="B99" t="inlineStr">
        <is>
          <t>WA0XL297EE5301C9F</t>
        </is>
      </c>
      <c r="C99" t="inlineStr">
        <is>
          <t>ཉེར་གཅིག་པ། བཀའ་རྒྱ། ཁུ་ཆོས་གཉིས། ལུང་བསྟན། རྡོར་གླུ། ཁ་སྐོང་རྣམས།</t>
        </is>
      </c>
      <c r="D99">
        <f>HYPERLINK("https://library.bdrc.io/show/bdr:MW1GS66286_297EE5?uilang=bo","MW1GS66286_297EE5")</f>
        <v/>
      </c>
      <c r="E99" t="inlineStr"/>
      <c r="F99" t="inlineStr"/>
      <c r="G99">
        <f>HYPERLINK("https://library.bdrc.io/search?lg=bo&amp;t=Work&amp;pg=1&amp;f=author,exc,bdr:P3379&amp;uilang=bo&amp;q=ཉེར་གཅིག་པ། བཀའ་རྒྱ། ཁུ་ཆོས་གཉིས། ལུང་བསྟན། རྡོར་གླུ། ཁ་སྐོང་རྣམས།~1", "བརྩམས་ཆོས་གཞན།")</f>
        <v/>
      </c>
      <c r="H99">
        <f>HYPERLINK("https://library.bdrc.io/search?lg=bo&amp;t=Etext&amp;pg=1&amp;f=author,exc,bdr:P3379&amp;uilang=bo&amp;q=ཉེར་གཅིག་པ། བཀའ་རྒྱ། ཁུ་ཆོས་གཉིས། ལུང་བསྟན། རྡོར་གླུ། ཁ་སྐོང་རྣམས།~1", "ཡིག་རྐྱང་གཞན།")</f>
        <v/>
      </c>
    </row>
    <row r="100" ht="70" customHeight="1">
      <c r="A100" t="inlineStr"/>
      <c r="B100" t="inlineStr">
        <is>
          <t>WA0XLEA656FD667CE</t>
        </is>
      </c>
      <c r="C100" t="inlineStr">
        <is>
          <t>ཁྲུས་ཀྱི་ཆོ་ག</t>
        </is>
      </c>
      <c r="D100">
        <f>HYPERLINK("https://library.bdrc.io/show/bdr:MW1GS66286_EA656F?uilang=bo","MW1GS66286_EA656F")</f>
        <v/>
      </c>
      <c r="E100" t="inlineStr"/>
      <c r="F100" t="inlineStr"/>
      <c r="G100">
        <f>HYPERLINK("https://library.bdrc.io/search?lg=bo&amp;t=Work&amp;pg=1&amp;f=author,exc,bdr:P3379&amp;uilang=bo&amp;q=ཁྲུས་ཀྱི་ཆོ་ག~1", "བརྩམས་ཆོས་གཞན།")</f>
        <v/>
      </c>
      <c r="H100">
        <f>HYPERLINK("https://library.bdrc.io/search?lg=bo&amp;t=Etext&amp;pg=1&amp;f=author,exc,bdr:P3379&amp;uilang=bo&amp;q=ཁྲུས་ཀྱི་ཆོ་ག~1", "ཡིག་རྐྱང་གཞན།")</f>
        <v/>
      </c>
    </row>
    <row r="101" ht="70" customHeight="1">
      <c r="A101" t="inlineStr"/>
      <c r="B101" t="inlineStr">
        <is>
          <t>WA0XL96D874CD1DC1</t>
        </is>
      </c>
      <c r="C101" t="inlineStr">
        <is>
          <t>སྙིང་པོ་ངེས་པར་བསྡུས་པ།</t>
        </is>
      </c>
      <c r="D101">
        <f>HYPERLINK("https://library.bdrc.io/show/bdr:MW1GS66286_96D874?uilang=bo","MW1GS66286_96D874")</f>
        <v/>
      </c>
      <c r="E101" t="inlineStr"/>
      <c r="F101" t="inlineStr"/>
      <c r="G101">
        <f>HYPERLINK("https://library.bdrc.io/search?lg=bo&amp;t=Work&amp;pg=1&amp;f=author,exc,bdr:P3379&amp;uilang=bo&amp;q=སྙིང་པོ་ངེས་པར་བསྡུས་པ།~1", "བརྩམས་ཆོས་གཞན།")</f>
        <v/>
      </c>
      <c r="H101">
        <f>HYPERLINK("https://library.bdrc.io/search?lg=bo&amp;t=Etext&amp;pg=1&amp;f=author,exc,bdr:P3379&amp;uilang=bo&amp;q=སྙིང་པོ་ངེས་པར་བསྡུས་པ།~1", "ཡིག་རྐྱང་གཞན།")</f>
        <v/>
      </c>
    </row>
    <row r="102" ht="70" customHeight="1">
      <c r="A102" t="inlineStr"/>
      <c r="B102" t="inlineStr">
        <is>
          <t>WA0XL0A9695DBDBD8</t>
        </is>
      </c>
      <c r="C102" t="inlineStr">
        <is>
          <t>ཇོ་བོས་སྙེ་ཐང་དགོན་པ་ལ་གསུངས་པའི་ཚིག་དྲུག</t>
        </is>
      </c>
      <c r="D102">
        <f>HYPERLINK("https://library.bdrc.io/show/bdr:MW00EGS1016238_0A9695?uilang=bo","MW00EGS1016238_0A9695")</f>
        <v/>
      </c>
      <c r="E102" t="inlineStr"/>
      <c r="F102" t="inlineStr"/>
      <c r="G102">
        <f>HYPERLINK("https://library.bdrc.io/search?lg=bo&amp;t=Work&amp;pg=1&amp;f=author,exc,bdr:P3379&amp;uilang=bo&amp;q=ཇོ་བོས་སྙེ་ཐང་དགོན་པ་ལ་གསུངས་པའི་ཚིག་དྲུག~1", "བརྩམས་ཆོས་གཞན།")</f>
        <v/>
      </c>
      <c r="H102">
        <f>HYPERLINK("https://library.bdrc.io/search?lg=bo&amp;t=Etext&amp;pg=1&amp;f=author,exc,bdr:P3379&amp;uilang=bo&amp;q=ཇོ་བོས་སྙེ་ཐང་དགོན་པ་ལ་གསུངས་པའི་ཚིག་དྲུག~1", "ཡིག་རྐྱང་གཞན།")</f>
        <v/>
      </c>
    </row>
    <row r="103" ht="70" customHeight="1">
      <c r="A103" t="inlineStr"/>
      <c r="B103" t="inlineStr">
        <is>
          <t>WA0XL92E92B63EE1D</t>
        </is>
      </c>
      <c r="C103" t="inlineStr">
        <is>
          <t>བཅུ་བདུན་པ། ལྷ་བརྒྱད་དམ་ཚིག་ཞེས་བྱ་སྟེ།</t>
        </is>
      </c>
      <c r="D103">
        <f>HYPERLINK("https://library.bdrc.io/show/bdr:MW1GS66286_92E92B?uilang=bo","MW1GS66286_92E92B")</f>
        <v/>
      </c>
      <c r="E103" t="inlineStr"/>
      <c r="F103" t="inlineStr"/>
      <c r="G103">
        <f>HYPERLINK("https://library.bdrc.io/search?lg=bo&amp;t=Work&amp;pg=1&amp;f=author,exc,bdr:P3379&amp;uilang=bo&amp;q=བཅུ་བདུན་པ། ལྷ་བརྒྱད་དམ་ཚིག་ཞེས་བྱ་སྟེ།~1", "བརྩམས་ཆོས་གཞན།")</f>
        <v/>
      </c>
      <c r="H103">
        <f>HYPERLINK("https://library.bdrc.io/search?lg=bo&amp;t=Etext&amp;pg=1&amp;f=author,exc,bdr:P3379&amp;uilang=bo&amp;q=བཅུ་བདུན་པ། ལྷ་བརྒྱད་དམ་ཚིག་ཞེས་བྱ་སྟེ།~1", "ཡིག་རྐྱང་གཞན།")</f>
        <v/>
      </c>
    </row>
    <row r="104" ht="70" customHeight="1">
      <c r="A104" t="inlineStr"/>
      <c r="B104" t="inlineStr">
        <is>
          <t>WA0XL087A2BF39E01</t>
        </is>
      </c>
      <c r="C104" t="inlineStr">
        <is>
          <t>མཁའ་སྤྱོད་མ་དཀར་མོའི་སྒྲུབ་སྐོར་ཚང་མ།</t>
        </is>
      </c>
      <c r="D104">
        <f>HYPERLINK("https://library.bdrc.io/show/bdr:MW8LS32723_087A2B?uilang=bo","MW8LS32723_087A2B")</f>
        <v/>
      </c>
      <c r="E104" t="inlineStr"/>
      <c r="F104" t="inlineStr"/>
      <c r="G104">
        <f>HYPERLINK("https://library.bdrc.io/search?lg=bo&amp;t=Work&amp;pg=1&amp;f=author,exc,bdr:P3379&amp;uilang=bo&amp;q=མཁའ་སྤྱོད་མ་དཀར་མོའི་སྒྲུབ་སྐོར་ཚང་མ།~1", "བརྩམས་ཆོས་གཞན།")</f>
        <v/>
      </c>
      <c r="H104">
        <f>HYPERLINK("https://library.bdrc.io/search?lg=bo&amp;t=Etext&amp;pg=1&amp;f=author,exc,bdr:P3379&amp;uilang=bo&amp;q=མཁའ་སྤྱོད་མ་དཀར་མོའི་སྒྲུབ་སྐོར་ཚང་མ།~1", "ཡིག་རྐྱང་གཞན།")</f>
        <v/>
      </c>
    </row>
    <row r="105" ht="70" customHeight="1">
      <c r="A105" t="inlineStr"/>
      <c r="B105" t="inlineStr">
        <is>
          <t>WA8LS76521</t>
        </is>
      </c>
      <c r="C105" t="inlineStr">
        <is>
          <t>ཤེར་འབྱུང་བློ་གྲོས་ཀྱི་བསྡུས་དོན། ཁ་ཆེ་གཞོན་ནུ་དཔལ་གྱི་བསྡུས་དོན། ཇོ་བོ་རྗེའི་བསྡུས་དོན། ཤེས་རབ་སྒྲོན་མེའི་ཕྲེང་བ་བཅས།</t>
        </is>
      </c>
      <c r="D105">
        <f>HYPERLINK("https://library.bdrc.io/show/bdr:MW8LS76521?uilang=bo","MW8LS76521")</f>
        <v/>
      </c>
      <c r="E105">
        <f>HYPERLINK("https://library.bdrc.io/show/bdr:W8LS76521",IMAGE("https://iiif.bdrc.io/bdr:I8LS76523::I8LS765230003.jpg/full/150,/0/default.jpg"))</f>
        <v/>
      </c>
      <c r="F105">
        <f>HYPERLINK("https://library.bdrc.io/show/bdr:W8LS76521",IMAGE("https://iiif.bdrc.io/bdr:I8LS76523::I8LS765230312.tif/full/150,/0/default.jpg"))</f>
        <v/>
      </c>
      <c r="G105">
        <f>HYPERLINK("https://library.bdrc.io/search?lg=bo&amp;t=Work&amp;pg=1&amp;f=author,exc,bdr:P3379&amp;uilang=bo&amp;q=ཤེར་འབྱུང་བློ་གྲོས་ཀྱི་བསྡུས་དོན། ཁ་ཆེ་གཞོན་ནུ་དཔལ་གྱི་བསྡུས་དོན། ཇོ་བོ་རྗེའི་བསྡུས་དོན། ཤེས་རབ་སྒྲོན་མེའི་ཕྲེང་བ་བཅས།~1", "བརྩམས་ཆོས་གཞན།")</f>
        <v/>
      </c>
      <c r="H105">
        <f>HYPERLINK("https://library.bdrc.io/search?lg=bo&amp;t=Etext&amp;pg=1&amp;f=author,exc,bdr:P3379&amp;uilang=bo&amp;q=ཤེར་འབྱུང་བློ་གྲོས་ཀྱི་བསྡུས་དོན། ཁ་ཆེ་གཞོན་ནུ་དཔལ་གྱི་བསྡུས་དོན། ཇོ་བོ་རྗེའི་བསྡུས་དོན། ཤེས་རབ་སྒྲོན་མེའི་ཕྲེང་བ་བཅས།~1", "ཡིག་རྐྱང་གཞན།")</f>
        <v/>
      </c>
    </row>
    <row r="106" ht="70" customHeight="1">
      <c r="A106" t="inlineStr"/>
      <c r="B106" t="inlineStr">
        <is>
          <t>WA0XLC1041F5CB20D</t>
        </is>
      </c>
      <c r="C106" t="inlineStr">
        <is>
          <t>ཕ་རོལ་ཏུ་ཕྱིན་པའི་ཐེག་པའི་སཱཙྪ་གདབ་པའི་ཆོ་ག</t>
        </is>
      </c>
      <c r="D106">
        <f>HYPERLINK("https://library.bdrc.io/show/bdr:MW1NLM2737_C1041F?uilang=bo","MW1NLM2737_C1041F")</f>
        <v/>
      </c>
      <c r="E106" t="inlineStr"/>
      <c r="F106" t="inlineStr"/>
      <c r="G106">
        <f>HYPERLINK("https://library.bdrc.io/search?lg=bo&amp;t=Work&amp;pg=1&amp;f=author,exc,bdr:P3379&amp;uilang=bo&amp;q=ཕ་རོལ་ཏུ་ཕྱིན་པའི་ཐེག་པའི་སཱཙྪ་གདབ་པའི་ཆོ་ག~1", "བརྩམས་ཆོས་གཞན།")</f>
        <v/>
      </c>
      <c r="H106">
        <f>HYPERLINK("https://library.bdrc.io/search?lg=bo&amp;t=Etext&amp;pg=1&amp;f=author,exc,bdr:P3379&amp;uilang=bo&amp;q=ཕ་རོལ་ཏུ་ཕྱིན་པའི་ཐེག་པའི་སཱཙྪ་གདབ་པའི་ཆོ་ག~1", "ཡིག་རྐྱང་གཞན།")</f>
        <v/>
      </c>
    </row>
    <row r="107" ht="70" customHeight="1">
      <c r="A107" t="inlineStr"/>
      <c r="B107" t="inlineStr">
        <is>
          <t>WA0XLE2DC71BE0B6C</t>
        </is>
      </c>
      <c r="C107" t="inlineStr">
        <is>
          <t>སྔོན་འགྲོའི་ཞུ་ཚིག</t>
        </is>
      </c>
      <c r="D107">
        <f>HYPERLINK("https://library.bdrc.io/show/bdr:MW1GS66286_E2DC71?uilang=bo","MW1GS66286_E2DC71")</f>
        <v/>
      </c>
      <c r="E107" t="inlineStr"/>
      <c r="F107" t="inlineStr"/>
      <c r="G107">
        <f>HYPERLINK("https://library.bdrc.io/search?lg=bo&amp;t=Work&amp;pg=1&amp;f=author,exc,bdr:P3379&amp;uilang=bo&amp;q=སྔོན་འགྲོའི་ཞུ་ཚིག~1", "བརྩམས་ཆོས་གཞན།")</f>
        <v/>
      </c>
      <c r="H107">
        <f>HYPERLINK("https://library.bdrc.io/search?lg=bo&amp;t=Etext&amp;pg=1&amp;f=author,exc,bdr:P3379&amp;uilang=bo&amp;q=སྔོན་འགྲོའི་ཞུ་ཚིག~1", "ཡིག་རྐྱང་གཞན།")</f>
        <v/>
      </c>
    </row>
    <row r="108" ht="70" customHeight="1">
      <c r="A108" t="inlineStr"/>
      <c r="B108" t="inlineStr">
        <is>
          <t>WA0XL4D5F08345AE5</t>
        </is>
      </c>
      <c r="C108" t="inlineStr">
        <is>
          <t>འཇམ་དབྱངས་དཔའ་བོ་གཅིག་ཏུ་སྒྲུབ་པའི་སྒྲུབ་ཐབས།</t>
        </is>
      </c>
      <c r="D108">
        <f>HYPERLINK("https://library.bdrc.io/show/bdr:MW1GS66286_4D5F08?uilang=bo","MW1GS66286_4D5F08")</f>
        <v/>
      </c>
      <c r="E108" t="inlineStr"/>
      <c r="F108" t="inlineStr"/>
      <c r="G108">
        <f>HYPERLINK("https://library.bdrc.io/search?lg=bo&amp;t=Work&amp;pg=1&amp;f=author,exc,bdr:P3379&amp;uilang=bo&amp;q=འཇམ་དབྱངས་དཔའ་བོ་གཅིག་ཏུ་སྒྲུབ་པའི་སྒྲུབ་ཐབས།~1", "བརྩམས་ཆོས་གཞན།")</f>
        <v/>
      </c>
      <c r="H108">
        <f>HYPERLINK("https://library.bdrc.io/search?lg=bo&amp;t=Etext&amp;pg=1&amp;f=author,exc,bdr:P3379&amp;uilang=bo&amp;q=འཇམ་དབྱངས་དཔའ་བོ་གཅིག་ཏུ་སྒྲུབ་པའི་སྒྲུབ་ཐབས།~1", "ཡིག་རྐྱང་གཞན།")</f>
        <v/>
      </c>
    </row>
    <row r="109" ht="70" customHeight="1">
      <c r="A109" t="inlineStr"/>
      <c r="B109" t="inlineStr">
        <is>
          <t>WA3CN17921</t>
        </is>
      </c>
      <c r="C109" t="inlineStr">
        <is>
          <t>གསུང་འབུམ།  ཨ་ཏི་ཤ</t>
        </is>
      </c>
      <c r="D109">
        <f>HYPERLINK("https://library.bdrc.io/show/bdr:MW1GS66286?uilang=bo","MW1GS66286")</f>
        <v/>
      </c>
      <c r="E109">
        <f>HYPERLINK("https://library.bdrc.io/show/bdr:W1GS66286",IMAGE("https://iiif.bdrc.io/bdr:I1GS88393::I1GS883930003.TIF/full/150,/0/default.jpg"))</f>
        <v/>
      </c>
      <c r="F109">
        <f>HYPERLINK("https://library.bdrc.io/show/bdr:W1GS66286",IMAGE("https://iiif.bdrc.io/bdr:I1GS88393::I1GS883930491.tif/full/150,/0/default.jpg"))</f>
        <v/>
      </c>
      <c r="G109">
        <f>HYPERLINK("https://library.bdrc.io/search?lg=bo&amp;t=Work&amp;pg=1&amp;f=author,exc,bdr:P3379&amp;uilang=bo&amp;q=གསུང་འབུམ།  ཨ་ཏི་ཤ~1", "བརྩམས་ཆོས་གཞན།")</f>
        <v/>
      </c>
      <c r="H109">
        <f>HYPERLINK("https://library.bdrc.io/search?lg=bo&amp;t=Etext&amp;pg=1&amp;f=author,exc,bdr:P3379&amp;uilang=bo&amp;q=གསུང་འབུམ།  ཨ་ཏི་ཤ~1", "ཡིག་རྐྱང་གཞན།")</f>
        <v/>
      </c>
    </row>
    <row r="110" ht="70" customHeight="1">
      <c r="A110" t="inlineStr"/>
      <c r="B110" t="inlineStr">
        <is>
          <t>WA3CN17921</t>
        </is>
      </c>
      <c r="C110" t="inlineStr">
        <is>
          <t>གསུང་ཐོར་བུ། ཨ་ཏི་ཤ</t>
        </is>
      </c>
      <c r="D110">
        <f>HYPERLINK("https://library.bdrc.io/show/bdr:MW3CN17921?uilang=bo","MW3CN17921")</f>
        <v/>
      </c>
      <c r="E110">
        <f>HYPERLINK("https://library.bdrc.io/show/bdr:W3CN17921",IMAGE("https://iiif.bdrc.io/bdr:I3CN17923::I3CN179230005.jpg/full/150,/0/default.jpg"))</f>
        <v/>
      </c>
      <c r="F110">
        <f>HYPERLINK("https://library.bdrc.io/show/bdr:W3CN17921",IMAGE("https://iiif.bdrc.io/bdr:I3CN17923::I3CN179230320.jpg/full/150,/0/default.jpg"))</f>
        <v/>
      </c>
      <c r="G110">
        <f>HYPERLINK("https://library.bdrc.io/search?lg=bo&amp;t=Work&amp;pg=1&amp;f=author,exc,bdr:P3379&amp;uilang=bo&amp;q=གསུང་ཐོར་བུ། ཨ་ཏི་ཤ~1", "བརྩམས་ཆོས་གཞན།")</f>
        <v/>
      </c>
      <c r="H110">
        <f>HYPERLINK("https://library.bdrc.io/search?lg=bo&amp;t=Etext&amp;pg=1&amp;f=author,exc,bdr:P3379&amp;uilang=bo&amp;q=གསུང་ཐོར་བུ། ཨ་ཏི་ཤ~1", "ཡིག་རྐྱང་གཞན།")</f>
        <v/>
      </c>
    </row>
    <row r="111" ht="70" customHeight="1">
      <c r="A111" t="inlineStr"/>
      <c r="B111" t="inlineStr">
        <is>
          <t>WA0XLF8B0F882E481</t>
        </is>
      </c>
      <c r="C111" t="inlineStr">
        <is>
          <t>བློ་སྤྱོང་དོན་བདུན་མའི་འགྲེལ་པ།</t>
        </is>
      </c>
      <c r="D111">
        <f>HYPERLINK("https://library.bdrc.io/show/bdr:MW23164_F8B0F8?uilang=bo","MW23164_F8B0F8")</f>
        <v/>
      </c>
      <c r="E111" t="inlineStr"/>
      <c r="F111" t="inlineStr"/>
      <c r="G111">
        <f>HYPERLINK("https://library.bdrc.io/search?lg=bo&amp;t=Work&amp;pg=1&amp;f=author,exc,bdr:P3379&amp;uilang=bo&amp;q=བློ་སྤྱོང་དོན་བདུན་མའི་འགྲེལ་པ།~1", "བརྩམས་ཆོས་གཞན།")</f>
        <v/>
      </c>
      <c r="H111">
        <f>HYPERLINK("https://library.bdrc.io/search?lg=bo&amp;t=Etext&amp;pg=1&amp;f=author,exc,bdr:P3379&amp;uilang=bo&amp;q=བློ་སྤྱོང་དོན་བདུན་མའི་འགྲེལ་པ།~1", "ཡིག་རྐྱང་གཞན།")</f>
        <v/>
      </c>
    </row>
    <row r="112" ht="70" customHeight="1">
      <c r="A112" t="inlineStr"/>
      <c r="B112" t="inlineStr">
        <is>
          <t>WA0XL20BACEF36C73</t>
        </is>
      </c>
      <c r="C112" t="inlineStr">
        <is>
          <t>བཅུ་བཞི་པ། བྱ་ངན་བྱེད་མཐོང་མི་སྨོན།</t>
        </is>
      </c>
      <c r="D112">
        <f>HYPERLINK("https://library.bdrc.io/show/bdr:MW1GS66286_20BACE?uilang=bo","MW1GS66286_20BACE")</f>
        <v/>
      </c>
      <c r="E112" t="inlineStr"/>
      <c r="F112" t="inlineStr"/>
      <c r="G112">
        <f>HYPERLINK("https://library.bdrc.io/search?lg=bo&amp;t=Work&amp;pg=1&amp;f=author,exc,bdr:P3379&amp;uilang=bo&amp;q=བཅུ་བཞི་པ། བྱ་ངན་བྱེད་མཐོང་མི་སྨོན།~1", "བརྩམས་ཆོས་གཞན།")</f>
        <v/>
      </c>
      <c r="H112">
        <f>HYPERLINK("https://library.bdrc.io/search?lg=bo&amp;t=Etext&amp;pg=1&amp;f=author,exc,bdr:P3379&amp;uilang=bo&amp;q=བཅུ་བཞི་པ། བྱ་ངན་བྱེད་མཐོང་མི་སྨོན།~1", "ཡིག་རྐྱང་གཞན།")</f>
        <v/>
      </c>
    </row>
    <row r="113" ht="70" customHeight="1">
      <c r="A113" t="inlineStr"/>
      <c r="B113" t="inlineStr">
        <is>
          <t>WA0XL5916F5E495CB</t>
        </is>
      </c>
      <c r="C113" t="inlineStr">
        <is>
          <t>དབུ་མའི་མན་ངག་གི་འབུམ། བདེན་ཆུང་གི་འབུམ།</t>
        </is>
      </c>
      <c r="D113">
        <f>HYPERLINK("https://library.bdrc.io/show/bdr:MW1PD89051_5916F5?uilang=bo","MW1PD89051_5916F5")</f>
        <v/>
      </c>
      <c r="E113" t="inlineStr"/>
      <c r="F113" t="inlineStr"/>
      <c r="G113">
        <f>HYPERLINK("https://library.bdrc.io/search?lg=bo&amp;t=Work&amp;pg=1&amp;f=author,exc,bdr:P3379&amp;uilang=bo&amp;q=དབུ་མའི་མན་ངག་གི་འབུམ། བདེན་ཆུང་གི་འབུམ།~1", "བརྩམས་ཆོས་གཞན།")</f>
        <v/>
      </c>
      <c r="H113">
        <f>HYPERLINK("https://library.bdrc.io/search?lg=bo&amp;t=Etext&amp;pg=1&amp;f=author,exc,bdr:P3379&amp;uilang=bo&amp;q=དབུ་མའི་མན་ངག་གི་འབུམ། བདེན་ཆུང་གི་འབུམ།~1", "ཡིག་རྐྱང་གཞན།")</f>
        <v/>
      </c>
    </row>
    <row r="114" ht="70" customHeight="1">
      <c r="A114" t="inlineStr"/>
      <c r="B114" t="inlineStr">
        <is>
          <t>WA0XL37DD3CB4FA2D</t>
        </is>
      </c>
      <c r="C114" t="inlineStr">
        <is>
          <t>བཅོ་ལྔ་པ། རྩ་བའི་སྤྱོད་པ་གསུམ་སོགས་པ།</t>
        </is>
      </c>
      <c r="D114">
        <f>HYPERLINK("https://library.bdrc.io/show/bdr:MW1GS66286_37DD3C?uilang=bo","MW1GS66286_37DD3C")</f>
        <v/>
      </c>
      <c r="E114" t="inlineStr"/>
      <c r="F114" t="inlineStr"/>
      <c r="G114">
        <f>HYPERLINK("https://library.bdrc.io/search?lg=bo&amp;t=Work&amp;pg=1&amp;f=author,exc,bdr:P3379&amp;uilang=bo&amp;q=བཅོ་ལྔ་པ། རྩ་བའི་སྤྱོད་པ་གསུམ་སོགས་པ།~1", "བརྩམས་ཆོས་གཞན།")</f>
        <v/>
      </c>
      <c r="H114">
        <f>HYPERLINK("https://library.bdrc.io/search?lg=bo&amp;t=Etext&amp;pg=1&amp;f=author,exc,bdr:P3379&amp;uilang=bo&amp;q=བཅོ་ལྔ་པ། རྩ་བའི་སྤྱོད་པ་གསུམ་སོགས་པ།~1", "ཡིག་རྐྱང་གཞན།")</f>
        <v/>
      </c>
    </row>
    <row r="115" ht="70" customHeight="1">
      <c r="A115" t="inlineStr"/>
      <c r="B115" t="inlineStr">
        <is>
          <t>WA0XLD0374F85D0F8</t>
        </is>
      </c>
      <c r="C115" t="inlineStr">
        <is>
          <t>ལྟ་སྒོམ་འབྲེང་པོ།</t>
        </is>
      </c>
      <c r="D115">
        <f>HYPERLINK("https://library.bdrc.io/show/bdr:MW1GS66286_D0374F?uilang=bo","MW1GS66286_D0374F")</f>
        <v/>
      </c>
      <c r="E115" t="inlineStr"/>
      <c r="F115" t="inlineStr"/>
      <c r="G115">
        <f>HYPERLINK("https://library.bdrc.io/search?lg=bo&amp;t=Work&amp;pg=1&amp;f=author,exc,bdr:P3379&amp;uilang=bo&amp;q=ལྟ་སྒོམ་འབྲེང་པོ།~1", "བརྩམས་ཆོས་གཞན།")</f>
        <v/>
      </c>
      <c r="H115">
        <f>HYPERLINK("https://library.bdrc.io/search?lg=bo&amp;t=Etext&amp;pg=1&amp;f=author,exc,bdr:P3379&amp;uilang=bo&amp;q=ལྟ་སྒོམ་འབྲེང་པོ།~1", "ཡིག་རྐྱང་གཞན།")</f>
        <v/>
      </c>
    </row>
    <row r="116" ht="70" customHeight="1">
      <c r="A116" t="inlineStr"/>
      <c r="B116" t="inlineStr">
        <is>
          <t>WA0XL9B98C9E9C6FE</t>
        </is>
      </c>
      <c r="C116" t="inlineStr">
        <is>
          <t>མགོན་པོ་ནག་པོའི་གཏོར་མ།</t>
        </is>
      </c>
      <c r="D116">
        <f>HYPERLINK("https://library.bdrc.io/show/bdr:MW1GS66286_9B98C9?uilang=bo","MW1GS66286_9B98C9")</f>
        <v/>
      </c>
      <c r="E116" t="inlineStr"/>
      <c r="F116" t="inlineStr"/>
      <c r="G116">
        <f>HYPERLINK("https://library.bdrc.io/search?lg=bo&amp;t=Work&amp;pg=1&amp;f=author,exc,bdr:P3379&amp;uilang=bo&amp;q=མགོན་པོ་ནག་པོའི་གཏོར་མ།~1", "བརྩམས་ཆོས་གཞན།")</f>
        <v/>
      </c>
      <c r="H116">
        <f>HYPERLINK("https://library.bdrc.io/search?lg=bo&amp;t=Etext&amp;pg=1&amp;f=author,exc,bdr:P3379&amp;uilang=bo&amp;q=མགོན་པོ་ནག་པོའི་གཏོར་མ།~1", "ཡིག་རྐྱང་གཞན།")</f>
        <v/>
      </c>
    </row>
    <row r="117" ht="70" customHeight="1">
      <c r="A117" t="inlineStr"/>
      <c r="B117" t="inlineStr">
        <is>
          <t>WA0XL57EE45627FB2</t>
        </is>
      </c>
      <c r="C117" t="inlineStr">
        <is>
          <t>རང་གི་བྱ་བའི་རིམ་པ་བསྐུལ་བ།</t>
        </is>
      </c>
      <c r="D117">
        <f>HYPERLINK("https://library.bdrc.io/show/bdr:MW1GS66286_57EE45?uilang=bo","MW1GS66286_57EE45")</f>
        <v/>
      </c>
      <c r="E117" t="inlineStr"/>
      <c r="F117" t="inlineStr"/>
      <c r="G117">
        <f>HYPERLINK("https://library.bdrc.io/search?lg=bo&amp;t=Work&amp;pg=1&amp;f=author,exc,bdr:P3379&amp;uilang=bo&amp;q=རང་གི་བྱ་བའི་རིམ་པ་བསྐུལ་བ།~1", "བརྩམས་ཆོས་གཞན།")</f>
        <v/>
      </c>
      <c r="H117">
        <f>HYPERLINK("https://library.bdrc.io/search?lg=bo&amp;t=Etext&amp;pg=1&amp;f=author,exc,bdr:P3379&amp;uilang=bo&amp;q=རང་གི་བྱ་བའི་རིམ་པ་བསྐུལ་བ།~1", "ཡིག་རྐྱང་གཞན།")</f>
        <v/>
      </c>
    </row>
    <row r="118" ht="70" customHeight="1">
      <c r="A118" t="inlineStr"/>
      <c r="B118" t="inlineStr">
        <is>
          <t>WA0XLA20AE4690C58</t>
        </is>
      </c>
      <c r="C118" t="inlineStr">
        <is>
          <t>མངོན་རྟོགས་རྣམ་འབྱེད།</t>
        </is>
      </c>
      <c r="D118">
        <f>HYPERLINK("https://library.bdrc.io/show/bdr:MW1GS66286_A20AE4?uilang=bo","MW1GS66286_A20AE4")</f>
        <v/>
      </c>
      <c r="E118" t="inlineStr"/>
      <c r="F118" t="inlineStr"/>
      <c r="G118">
        <f>HYPERLINK("https://library.bdrc.io/search?lg=bo&amp;t=Work&amp;pg=1&amp;f=author,exc,bdr:P3379&amp;uilang=bo&amp;q=མངོན་རྟོགས་རྣམ་འབྱེད།~1", "བརྩམས་ཆོས་གཞན།")</f>
        <v/>
      </c>
      <c r="H118">
        <f>HYPERLINK("https://library.bdrc.io/search?lg=bo&amp;t=Etext&amp;pg=1&amp;f=author,exc,bdr:P3379&amp;uilang=bo&amp;q=མངོན་རྟོགས་རྣམ་འབྱེད།~1", "ཡིག་རྐྱང་གཞན།")</f>
        <v/>
      </c>
    </row>
    <row r="119" ht="70" customHeight="1">
      <c r="A119" t="inlineStr"/>
      <c r="B119" t="inlineStr">
        <is>
          <t>WA0XL17D98486E0AC</t>
        </is>
      </c>
      <c r="C119" t="inlineStr">
        <is>
          <t>ང༡༽ ལོག་པའི་ཀུན་རྫོབ་ཀྱི་བདེན་པའི་སྒྲ་དོན།</t>
        </is>
      </c>
      <c r="D119">
        <f>HYPERLINK("https://library.bdrc.io/show/bdr:MW1GS66286_17D984?uilang=bo","MW1GS66286_17D984")</f>
        <v/>
      </c>
      <c r="E119" t="inlineStr"/>
      <c r="F119" t="inlineStr"/>
      <c r="G119">
        <f>HYPERLINK("https://library.bdrc.io/search?lg=bo&amp;t=Work&amp;pg=1&amp;f=author,exc,bdr:P3379&amp;uilang=bo&amp;q=ང༡༽ ལོག་པའི་ཀུན་རྫོབ་ཀྱི་བདེན་པའི་སྒྲ་དོན།~1", "བརྩམས་ཆོས་གཞན།")</f>
        <v/>
      </c>
      <c r="H119">
        <f>HYPERLINK("https://library.bdrc.io/search?lg=bo&amp;t=Etext&amp;pg=1&amp;f=author,exc,bdr:P3379&amp;uilang=bo&amp;q=ང༡༽ ལོག་པའི་ཀུན་རྫོབ་ཀྱི་བདེན་པའི་སྒྲ་དོན།~1", "ཡིག་རྐྱང་གཞན།")</f>
        <v/>
      </c>
    </row>
    <row r="120" ht="70" customHeight="1">
      <c r="A120" t="inlineStr"/>
      <c r="B120" t="inlineStr">
        <is>
          <t>WA0XL13D31B127213</t>
        </is>
      </c>
      <c r="C120" t="inlineStr">
        <is>
          <t>བདུན་པ། ཚོམས་སུ་བྱས་བ།</t>
        </is>
      </c>
      <c r="D120">
        <f>HYPERLINK("https://library.bdrc.io/show/bdr:MW1GS66286_13D31B?uilang=bo","MW1GS66286_13D31B")</f>
        <v/>
      </c>
      <c r="E120" t="inlineStr"/>
      <c r="F120" t="inlineStr"/>
      <c r="G120">
        <f>HYPERLINK("https://library.bdrc.io/search?lg=bo&amp;t=Work&amp;pg=1&amp;f=author,exc,bdr:P3379&amp;uilang=bo&amp;q=བདུན་པ། ཚོམས་སུ་བྱས་བ།~1", "བརྩམས་ཆོས་གཞན།")</f>
        <v/>
      </c>
      <c r="H120">
        <f>HYPERLINK("https://library.bdrc.io/search?lg=bo&amp;t=Etext&amp;pg=1&amp;f=author,exc,bdr:P3379&amp;uilang=bo&amp;q=བདུན་པ། ཚོམས་སུ་བྱས་བ།~1", "ཡིག་རྐྱང་གཞན།")</f>
        <v/>
      </c>
    </row>
    <row r="121" ht="70" customHeight="1">
      <c r="A121" t="inlineStr"/>
      <c r="B121" t="inlineStr">
        <is>
          <t>WA0XLA275B12B9271</t>
        </is>
      </c>
      <c r="C121" t="inlineStr">
        <is>
          <t>འཕྲིན་ཡིག་སུམ་ཅུ་པ།</t>
        </is>
      </c>
      <c r="D121">
        <f>HYPERLINK("https://library.bdrc.io/show/bdr:MW1GS66286_A275B1?uilang=bo","MW1GS66286_A275B1")</f>
        <v/>
      </c>
      <c r="E121" t="inlineStr"/>
      <c r="F121" t="inlineStr"/>
      <c r="G121">
        <f>HYPERLINK("https://library.bdrc.io/search?lg=bo&amp;t=Work&amp;pg=1&amp;f=author,exc,bdr:P3379&amp;uilang=bo&amp;q=འཕྲིན་ཡིག་སུམ་ཅུ་པ།~1", "བརྩམས་ཆོས་གཞན།")</f>
        <v/>
      </c>
      <c r="H121">
        <f>HYPERLINK("https://library.bdrc.io/search?lg=bo&amp;t=Etext&amp;pg=1&amp;f=author,exc,bdr:P3379&amp;uilang=bo&amp;q=འཕྲིན་ཡིག་སུམ་ཅུ་པ།~1", "ཡིག་རྐྱང་གཞན།")</f>
        <v/>
      </c>
    </row>
    <row r="122" ht="70" customHeight="1">
      <c r="A122" t="inlineStr"/>
      <c r="B122" t="inlineStr">
        <is>
          <t>WA0XL60FEC0B474EF</t>
        </is>
      </c>
      <c r="C122" t="inlineStr">
        <is>
          <t>དབུ་མའི་མན་ངག་གི་འབུམ།</t>
        </is>
      </c>
      <c r="D122">
        <f>HYPERLINK("https://library.bdrc.io/show/bdr:MW1GS66286_60FEC0?uilang=bo","MW1GS66286_60FEC0")</f>
        <v/>
      </c>
      <c r="E122" t="inlineStr"/>
      <c r="F122" t="inlineStr"/>
      <c r="G122">
        <f>HYPERLINK("https://library.bdrc.io/search?lg=bo&amp;t=Work&amp;pg=1&amp;f=author,exc,bdr:P3379&amp;uilang=bo&amp;q=དབུ་མའི་མན་ངག་གི་འབུམ།~1", "བརྩམས་ཆོས་གཞན།")</f>
        <v/>
      </c>
      <c r="H122">
        <f>HYPERLINK("https://library.bdrc.io/search?lg=bo&amp;t=Etext&amp;pg=1&amp;f=author,exc,bdr:P3379&amp;uilang=bo&amp;q=དབུ་མའི་མན་ངག་གི་འབུམ།~1", "ཡིག་རྐྱང་གཞན།")</f>
        <v/>
      </c>
    </row>
    <row r="123" ht="70" customHeight="1">
      <c r="A123" t="inlineStr"/>
      <c r="B123" t="inlineStr">
        <is>
          <t>WA0XLC82B46E2D87F</t>
        </is>
      </c>
      <c r="C123" t="inlineStr">
        <is>
          <t>བདེན་གཉིས་སྤྱི་བཤད་དང་བདེན་གཉིས་འཇོག་ཚུལ།</t>
        </is>
      </c>
      <c r="D123">
        <f>HYPERLINK("https://library.bdrc.io/show/bdr:MW1GS66286_C82B46?uilang=bo","MW1GS66286_C82B46")</f>
        <v/>
      </c>
      <c r="E123" t="inlineStr"/>
      <c r="F123" t="inlineStr"/>
      <c r="G123">
        <f>HYPERLINK("https://library.bdrc.io/search?lg=bo&amp;t=Work&amp;pg=1&amp;f=author,exc,bdr:P3379&amp;uilang=bo&amp;q=བདེན་གཉིས་སྤྱི་བཤད་དང་བདེན་གཉིས་འཇོག་ཚུལ།~1", "བརྩམས་ཆོས་གཞན།")</f>
        <v/>
      </c>
      <c r="H123">
        <f>HYPERLINK("https://library.bdrc.io/search?lg=bo&amp;t=Etext&amp;pg=1&amp;f=author,exc,bdr:P3379&amp;uilang=bo&amp;q=བདེན་གཉིས་སྤྱི་བཤད་དང་བདེན་གཉིས་འཇོག་ཚུལ།~1", "ཡིག་རྐྱང་གཞན།")</f>
        <v/>
      </c>
    </row>
    <row r="124" ht="70" customHeight="1">
      <c r="A124" t="inlineStr"/>
      <c r="B124" t="inlineStr">
        <is>
          <t>WA23571</t>
        </is>
      </c>
      <c r="C124" t="inlineStr">
        <is>
          <t>བྱང་ཆུབ་ལམ་གྱི་སྒྲོན་མ།</t>
        </is>
      </c>
      <c r="D124">
        <f>HYPERLINK("https://library.bdrc.io/show/bdr:MW23571?uilang=bo","MW23571")</f>
        <v/>
      </c>
      <c r="E124">
        <f>HYPERLINK("https://library.bdrc.io/show/bdr:W23571",IMAGE("https://iiif.bdrc.io/bdr:I1PD36259::I1PD362590003.tif/full/150,/0/default.jpg"))</f>
        <v/>
      </c>
      <c r="F124">
        <f>HYPERLINK("https://library.bdrc.io/show/bdr:W23571",IMAGE("https://iiif.bdrc.io/bdr:I1PD36259::I1PD362590010.tif/full/150,/0/default.jpg"))</f>
        <v/>
      </c>
      <c r="G124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124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125" ht="70" customHeight="1">
      <c r="A125" t="inlineStr"/>
      <c r="B125" t="inlineStr">
        <is>
          <t>WA23571</t>
        </is>
      </c>
      <c r="C125" t="inlineStr">
        <is>
          <t>བྱང་ཆུབ་ལམ་གྱི་སྒྲོན་མེ།</t>
        </is>
      </c>
      <c r="D125">
        <f>HYPERLINK("https://library.bdrc.io/show/bdr:MW8LS20753?uilang=bo","MW8LS20753")</f>
        <v/>
      </c>
      <c r="E125">
        <f>HYPERLINK("https://library.bdrc.io/show/bdr:W8LS20753",IMAGE("https://iiif.bdrc.io/bdr:I8LS20772::I8LS207720003.jpg/full/150,/0/default.jpg"))</f>
        <v/>
      </c>
      <c r="F125">
        <f>HYPERLINK("https://library.bdrc.io/show/bdr:W8LS20753",IMAGE("https://iiif.bdrc.io/bdr:I8LS20772::I8LS207720104.tif/full/150,/0/default.jpg"))</f>
        <v/>
      </c>
      <c r="G125">
        <f>HYPERLINK("https://library.bdrc.io/search?lg=bo&amp;t=Work&amp;pg=1&amp;f=author,exc,bdr:P3379&amp;uilang=bo&amp;q=བྱང་ཆུབ་ལམ་གྱི་སྒྲོན་མེ།~1", "བརྩམས་ཆོས་གཞན།")</f>
        <v/>
      </c>
      <c r="H125">
        <f>HYPERLINK("https://library.bdrc.io/search?lg=bo&amp;t=Etext&amp;pg=1&amp;f=author,exc,bdr:P3379&amp;uilang=bo&amp;q=བྱང་ཆུབ་ལམ་གྱི་སྒྲོན་མེ།~1", "ཡིག་རྐྱང་གཞན།")</f>
        <v/>
      </c>
    </row>
    <row r="126" ht="70" customHeight="1">
      <c r="A126" t="inlineStr"/>
      <c r="B126" t="inlineStr">
        <is>
          <t>WA23571</t>
        </is>
      </c>
      <c r="C126" t="inlineStr">
        <is>
          <t>བྱང་ཆུབ་ལམ་གྱི་སྒྲོལ་མ།</t>
        </is>
      </c>
      <c r="D126">
        <f>HYPERLINK("https://library.bdrc.io/show/bdr:MW1GS66286_212879?uilang=bo","MW1GS66286_212879")</f>
        <v/>
      </c>
      <c r="E126" t="inlineStr"/>
      <c r="F126" t="inlineStr"/>
      <c r="G126">
        <f>HYPERLINK("https://library.bdrc.io/search?lg=bo&amp;t=Work&amp;pg=1&amp;f=author,exc,bdr:P3379&amp;uilang=bo&amp;q=བྱང་ཆུབ་ལམ་གྱི་སྒྲོལ་མ།~1", "བརྩམས་ཆོས་གཞན།")</f>
        <v/>
      </c>
      <c r="H126">
        <f>HYPERLINK("https://library.bdrc.io/search?lg=bo&amp;t=Etext&amp;pg=1&amp;f=author,exc,bdr:P3379&amp;uilang=bo&amp;q=བྱང་ཆུབ་ལམ་གྱི་སྒྲོལ་མ།~1", "ཡིག་རྐྱང་གཞན།")</f>
        <v/>
      </c>
    </row>
    <row r="127" ht="70" customHeight="1">
      <c r="A127" t="inlineStr"/>
      <c r="B127" t="inlineStr">
        <is>
          <t>WA23571</t>
        </is>
      </c>
      <c r="C127" t="inlineStr">
        <is>
          <t>བྱང་ཆུབ་ལམ་གྱི་སྒྲོན་མ།</t>
        </is>
      </c>
      <c r="D127">
        <f>HYPERLINK("https://library.bdrc.io/show/bdr:MW0NGMCP54951?uilang=bo","MW0NGMCP54951")</f>
        <v/>
      </c>
      <c r="E127" t="inlineStr"/>
      <c r="F127" t="inlineStr"/>
      <c r="G127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127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128" ht="70" customHeight="1">
      <c r="A128" t="inlineStr"/>
      <c r="B128" t="inlineStr">
        <is>
          <t>WA23571</t>
        </is>
      </c>
      <c r="C128" t="inlineStr">
        <is>
          <t>བྱང་ཆུབ་ལམ་གྱི་སྒྲོན་མ།</t>
        </is>
      </c>
      <c r="D128">
        <f>HYPERLINK("https://library.bdrc.io/show/bdr:MW0NGMCP59593?uilang=bo","MW0NGMCP59593")</f>
        <v/>
      </c>
      <c r="E128" t="inlineStr"/>
      <c r="F128" t="inlineStr"/>
      <c r="G128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128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129" ht="70" customHeight="1">
      <c r="A129" t="inlineStr"/>
      <c r="B129" t="inlineStr">
        <is>
          <t>WA23571</t>
        </is>
      </c>
      <c r="C129" t="inlineStr">
        <is>
          <t>བྱང་ཆུབ་ལམ་གྱི་སྒྲོན་མ།</t>
        </is>
      </c>
      <c r="D129">
        <f>HYPERLINK("https://library.bdrc.io/show/bdr:MW0NGMCP62249?uilang=bo","MW0NGMCP62249")</f>
        <v/>
      </c>
      <c r="E129" t="inlineStr"/>
      <c r="F129" t="inlineStr"/>
      <c r="G129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129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130" ht="70" customHeight="1">
      <c r="A130" t="inlineStr"/>
      <c r="B130" t="inlineStr">
        <is>
          <t>WA3CN4309</t>
        </is>
      </c>
      <c r="C130" t="inlineStr">
        <is>
          <t>འཇིག་རྟེན་ལས་འདས་པར་བསྟོད་པ་སོགས།</t>
        </is>
      </c>
      <c r="D130">
        <f>HYPERLINK("https://library.bdrc.io/show/bdr:MW3CN4309?uilang=bo","MW3CN4309")</f>
        <v/>
      </c>
      <c r="E130">
        <f>HYPERLINK("https://library.bdrc.io/show/bdr:W3CN4309",IMAGE("https://iiif.bdrc.io/bdr:I3CN4326::I3CN43260003.jpg/full/150,/0/default.jpg"))</f>
        <v/>
      </c>
      <c r="F130">
        <f>HYPERLINK("https://library.bdrc.io/show/bdr:W3CN4309",IMAGE("https://iiif.bdrc.io/bdr:I3CN4326::I3CN43260139.tif/full/150,/0/default.jpg"))</f>
        <v/>
      </c>
      <c r="G130">
        <f>HYPERLINK("https://library.bdrc.io/search?lg=bo&amp;t=Work&amp;pg=1&amp;f=author,exc,bdr:P3379&amp;uilang=bo&amp;q=འཇིག་རྟེན་ལས་འདས་པར་བསྟོད་པ་སོགས།~1", "བརྩམས་ཆོས་གཞན།")</f>
        <v/>
      </c>
      <c r="H130">
        <f>HYPERLINK("https://library.bdrc.io/search?lg=bo&amp;t=Etext&amp;pg=1&amp;f=author,exc,bdr:P3379&amp;uilang=bo&amp;q=འཇིག་རྟེན་ལས་འདས་པར་བསྟོད་པ་སོགས།~1", "ཡིག་རྐྱང་གཞན།")</f>
        <v/>
      </c>
    </row>
    <row r="131" ht="70" customHeight="1">
      <c r="A131" t="inlineStr"/>
      <c r="B131" t="inlineStr">
        <is>
          <t>WA0XLAD8D0F857A48</t>
        </is>
      </c>
      <c r="C131" t="inlineStr">
        <is>
          <t>ཐེག་པ་ཆེན་པོའི་བློ་སྦྱོང་གི་རྩ་ཚིག</t>
        </is>
      </c>
      <c r="D131">
        <f>HYPERLINK("https://library.bdrc.io/show/bdr:MW23164_AD8D0F?uilang=bo","MW23164_AD8D0F")</f>
        <v/>
      </c>
      <c r="E131" t="inlineStr"/>
      <c r="F131" t="inlineStr"/>
      <c r="G131">
        <f>HYPERLINK("https://library.bdrc.io/search?lg=bo&amp;t=Work&amp;pg=1&amp;f=author,exc,bdr:P3379&amp;uilang=bo&amp;q=ཐེག་པ་ཆེན་པོའི་བློ་སྦྱོང་གི་རྩ་ཚིག~1", "བརྩམས་ཆོས་གཞན།")</f>
        <v/>
      </c>
      <c r="H131">
        <f>HYPERLINK("https://library.bdrc.io/search?lg=bo&amp;t=Etext&amp;pg=1&amp;f=author,exc,bdr:P3379&amp;uilang=bo&amp;q=ཐེག་པ་ཆེན་པོའི་བློ་སྦྱོང་གི་རྩ་ཚིག~1", "ཡིག་རྐྱང་གཞན།")</f>
        <v/>
      </c>
    </row>
    <row r="132" ht="70" customHeight="1">
      <c r="A132" t="inlineStr"/>
      <c r="B132" t="inlineStr">
        <is>
          <t>WA0XLAD8D0F857A48</t>
        </is>
      </c>
      <c r="C132" t="inlineStr">
        <is>
          <t>ཐེག་པ་ཆེན་པོའི་བློ་སྦྱོང་གི་རྩ་ཚིག</t>
        </is>
      </c>
      <c r="D132">
        <f>HYPERLINK("https://library.bdrc.io/show/bdr:MW23164_8E47F8?uilang=bo","MW23164_8E47F8")</f>
        <v/>
      </c>
      <c r="E132" t="inlineStr"/>
      <c r="F132" t="inlineStr"/>
      <c r="G132">
        <f>HYPERLINK("https://library.bdrc.io/search?lg=bo&amp;t=Work&amp;pg=1&amp;f=author,exc,bdr:P3379&amp;uilang=bo&amp;q=ཐེག་པ་ཆེན་པོའི་བློ་སྦྱོང་གི་རྩ་ཚིག~1", "བརྩམས་ཆོས་གཞན།")</f>
        <v/>
      </c>
      <c r="H132">
        <f>HYPERLINK("https://library.bdrc.io/search?lg=bo&amp;t=Etext&amp;pg=1&amp;f=author,exc,bdr:P3379&amp;uilang=bo&amp;q=ཐེག་པ་ཆེན་པོའི་བློ་སྦྱོང་གི་རྩ་ཚིག~1", "ཡིག་རྐྱང་གཞན།")</f>
        <v/>
      </c>
    </row>
    <row r="133" ht="70" customHeight="1">
      <c r="A133" t="inlineStr"/>
      <c r="B133" t="inlineStr">
        <is>
          <t>WA0XLAD8D0F857A48</t>
        </is>
      </c>
      <c r="C133" t="inlineStr">
        <is>
          <t>ཐེག་པ་ཆེན་པོའི་བློ་སྦྱོང་གི་རྩ་ཚིག</t>
        </is>
      </c>
      <c r="D133">
        <f>HYPERLINK("https://library.bdrc.io/show/bdr:MW1GS66286_9D6293?uilang=bo","MW1GS66286_9D6293")</f>
        <v/>
      </c>
      <c r="E133" t="inlineStr"/>
      <c r="F133" t="inlineStr"/>
      <c r="G133">
        <f>HYPERLINK("https://library.bdrc.io/search?lg=bo&amp;t=Work&amp;pg=1&amp;f=author,exc,bdr:P3379&amp;uilang=bo&amp;q=ཐེག་པ་ཆེན་པོའི་བློ་སྦྱོང་གི་རྩ་ཚིག~1", "བརྩམས་ཆོས་གཞན།")</f>
        <v/>
      </c>
      <c r="H133">
        <f>HYPERLINK("https://library.bdrc.io/search?lg=bo&amp;t=Etext&amp;pg=1&amp;f=author,exc,bdr:P3379&amp;uilang=bo&amp;q=ཐེག་པ་ཆེན་པོའི་བློ་སྦྱོང་གི་རྩ་ཚིག~1", "ཡིག་རྐྱང་གཞན།")</f>
        <v/>
      </c>
    </row>
    <row r="134" ht="70" customHeight="1">
      <c r="A134" t="inlineStr"/>
      <c r="B134" t="inlineStr">
        <is>
          <t>WA0XL4565FE98B010</t>
        </is>
      </c>
      <c r="C134" t="inlineStr">
        <is>
          <t>ལྷ་མཆོད་པའི་རིམ་པ།</t>
        </is>
      </c>
      <c r="D134">
        <f>HYPERLINK("https://library.bdrc.io/show/bdr:MW1GS66286_4565FE?uilang=bo","MW1GS66286_4565FE")</f>
        <v/>
      </c>
      <c r="E134" t="inlineStr"/>
      <c r="F134" t="inlineStr"/>
      <c r="G134">
        <f>HYPERLINK("https://library.bdrc.io/search?lg=bo&amp;t=Work&amp;pg=1&amp;f=author,exc,bdr:P3379&amp;uilang=bo&amp;q=ལྷ་མཆོད་པའི་རིམ་པ།~1", "བརྩམས་ཆོས་གཞན།")</f>
        <v/>
      </c>
      <c r="H134">
        <f>HYPERLINK("https://library.bdrc.io/search?lg=bo&amp;t=Etext&amp;pg=1&amp;f=author,exc,bdr:P3379&amp;uilang=bo&amp;q=ལྷ་མཆོད་པའི་རིམ་པ།~1", "ཡིག་རྐྱང་གཞན།")</f>
        <v/>
      </c>
    </row>
    <row r="135" ht="70" customHeight="1">
      <c r="A135" t="inlineStr"/>
      <c r="B135" t="inlineStr">
        <is>
          <t>WA0XLB9FCFEFADC79</t>
        </is>
      </c>
      <c r="C135" t="inlineStr">
        <is>
          <t>སེམས་བསྐྱེད་དང་སྡོམ་པའི་ཆོ་ག</t>
        </is>
      </c>
      <c r="D135">
        <f>HYPERLINK("https://library.bdrc.io/show/bdr:MW1GS66286_B9FCFE?uilang=bo","MW1GS66286_B9FCFE")</f>
        <v/>
      </c>
      <c r="E135" t="inlineStr"/>
      <c r="F135" t="inlineStr"/>
      <c r="G135">
        <f>HYPERLINK("https://library.bdrc.io/search?lg=bo&amp;t=Work&amp;pg=1&amp;f=author,exc,bdr:P3379&amp;uilang=bo&amp;q=སེམས་བསྐྱེད་དང་སྡོམ་པའི་ཆོ་ག~1", "བརྩམས་ཆོས་གཞན།")</f>
        <v/>
      </c>
      <c r="H135">
        <f>HYPERLINK("https://library.bdrc.io/search?lg=bo&amp;t=Etext&amp;pg=1&amp;f=author,exc,bdr:P3379&amp;uilang=bo&amp;q=སེམས་བསྐྱེད་དང་སྡོམ་པའི་ཆོ་ག~1", "ཡིག་རྐྱང་གཞན།")</f>
        <v/>
      </c>
    </row>
    <row r="136" ht="70" customHeight="1">
      <c r="A136" t="inlineStr"/>
      <c r="B136" t="inlineStr">
        <is>
          <t>WA0XL9A30002BA9BA</t>
        </is>
      </c>
      <c r="C136" t="inlineStr">
        <is>
          <t>དེ་ཁོ་ན་ཉིད་བཅུ་པ།</t>
        </is>
      </c>
      <c r="D136">
        <f>HYPERLINK("https://library.bdrc.io/show/bdr:MW1GS66286_9A3000?uilang=bo","MW1GS66286_9A3000")</f>
        <v/>
      </c>
      <c r="E136" t="inlineStr"/>
      <c r="F136" t="inlineStr"/>
      <c r="G136">
        <f>HYPERLINK("https://library.bdrc.io/search?lg=bo&amp;t=Work&amp;pg=1&amp;f=author,exc,bdr:P3379&amp;uilang=bo&amp;q=དེ་ཁོ་ན་ཉིད་བཅུ་པ།~1", "བརྩམས་ཆོས་གཞན།")</f>
        <v/>
      </c>
      <c r="H136">
        <f>HYPERLINK("https://library.bdrc.io/search?lg=bo&amp;t=Etext&amp;pg=1&amp;f=author,exc,bdr:P3379&amp;uilang=bo&amp;q=དེ་ཁོ་ན་ཉིད་བཅུ་པ།~1", "ཡིག་རྐྱང་གཞན།")</f>
        <v/>
      </c>
    </row>
    <row r="137" ht="70" customHeight="1">
      <c r="A137" t="inlineStr"/>
      <c r="B137" t="inlineStr">
        <is>
          <t>WA00KG09691</t>
        </is>
      </c>
      <c r="C137" t="inlineStr">
        <is>
          <t>བཀའ་གདམས་རིན་པོ་ཆེའི་གླེགས་བམ་ཕ་ཆོས་དང་བུ་ཆོས། ༼ཞོལ་པར་མ།༽</t>
        </is>
      </c>
      <c r="D137">
        <f>HYPERLINK("https://library.bdrc.io/show/bdr:MW1KG8718?uilang=bo","MW1KG8718")</f>
        <v/>
      </c>
      <c r="E137">
        <f>HYPERLINK("https://library.bdrc.io/show/bdr:W1KG8718",IMAGE("https://iiif.bdrc.io/bdr:I1KG8740::I1KG87400003.jpg/full/150,/0/default.jpg"))</f>
        <v/>
      </c>
      <c r="F137">
        <f>HYPERLINK("https://library.bdrc.io/show/bdr:W1KG8718",IMAGE("https://iiif.bdrc.io/bdr:I1KG8740::I1KG87400117.jpg/full/150,/0/default.jpg"))</f>
        <v/>
      </c>
      <c r="G137">
        <f>HYPERLINK("https://library.bdrc.io/search?lg=bo&amp;t=Work&amp;pg=1&amp;f=author,exc,bdr:P3379&amp;uilang=bo&amp;q=བཀའ་གདམས་རིན་པོ་ཆེའི་གླེགས་བམ་ཕ་ཆོས་དང་བུ་ཆོས། ༼ཞོལ་པར་མ།༽~1", "བརྩམས་ཆོས་གཞན།")</f>
        <v/>
      </c>
      <c r="H137">
        <f>HYPERLINK("https://library.bdrc.io/search?lg=bo&amp;t=Etext&amp;pg=1&amp;f=author,exc,bdr:P3379&amp;uilang=bo&amp;q=བཀའ་གདམས་རིན་པོ་ཆེའི་གླེགས་བམ་ཕ་ཆོས་དང་བུ་ཆོས། ༼ཞོལ་པར་མ།༽~1", "ཡིག་རྐྱང་གཞན།")</f>
        <v/>
      </c>
    </row>
    <row r="138" ht="70" customHeight="1">
      <c r="A138" t="inlineStr"/>
      <c r="B138" t="inlineStr">
        <is>
          <t>WA00KG09691</t>
        </is>
      </c>
      <c r="C138" t="inlineStr">
        <is>
          <t>འབྲོམ་སྟོན་རྒྱལ་བའི་འབྱུང་གནས་ཀྱི་སྐྱེས་རབས་བཀའ་གདམས་བུ་ཆོས།</t>
        </is>
      </c>
      <c r="D138">
        <f>HYPERLINK("https://library.bdrc.io/show/bdr:MW00KG09691?uilang=bo","MW00KG09691")</f>
        <v/>
      </c>
      <c r="E138">
        <f>HYPERLINK("https://library.bdrc.io/show/bdr:W00KG09691",IMAGE("https://iiif.bdrc.io/bdr:I00KG09716::I00KG097160003.jpg/full/150,/0/default.jpg"))</f>
        <v/>
      </c>
      <c r="F138">
        <f>HYPERLINK("https://library.bdrc.io/show/bdr:W00KG09691",IMAGE("https://iiif.bdrc.io/bdr:I00KG09716::I00KG097160066.tif/full/150,/0/default.jpg"))</f>
        <v/>
      </c>
      <c r="G138">
        <f>HYPERLINK("https://library.bdrc.io/search?lg=bo&amp;t=Work&amp;pg=1&amp;f=author,exc,bdr:P3379&amp;uilang=bo&amp;q=འབྲོམ་སྟོན་རྒྱལ་བའི་འབྱུང་གནས་ཀྱི་སྐྱེས་རབས་བཀའ་གདམས་བུ་ཆོས།~1", "བརྩམས་ཆོས་གཞན།")</f>
        <v/>
      </c>
      <c r="H138">
        <f>HYPERLINK("https://library.bdrc.io/search?lg=bo&amp;t=Etext&amp;pg=1&amp;f=author,exc,bdr:P3379&amp;uilang=bo&amp;q=འབྲོམ་སྟོན་རྒྱལ་བའི་འབྱུང་གནས་ཀྱི་སྐྱེས་རབས་བཀའ་གདམས་བུ་ཆོས།~1", "ཡིག་རྐྱང་གཞན།")</f>
        <v/>
      </c>
    </row>
    <row r="139" ht="70" customHeight="1">
      <c r="A139" t="inlineStr"/>
      <c r="B139" t="inlineStr">
        <is>
          <t>WA00KG09691</t>
        </is>
      </c>
      <c r="C139" t="inlineStr">
        <is>
          <t>བཀའ་གདམས་བུ་ཆོས།</t>
        </is>
      </c>
      <c r="D139">
        <f>HYPERLINK("https://library.bdrc.io/show/bdr:MW2KG5017?uilang=bo","MW2KG5017")</f>
        <v/>
      </c>
      <c r="E139">
        <f>HYPERLINK("https://library.bdrc.io/show/bdr:W2KG5017",IMAGE("https://iiif.bdrc.io/bdr:I2KG212662::I2KG2126620003.jpg/full/150,/0/default.jpg"))</f>
        <v/>
      </c>
      <c r="F139">
        <f>HYPERLINK("https://library.bdrc.io/show/bdr:W2KG5017",IMAGE("https://iiif.bdrc.io/bdr:I2KG212662::I2KG2126620313.jpg/full/150,/0/default.jpg"))</f>
        <v/>
      </c>
      <c r="G139">
        <f>HYPERLINK("https://library.bdrc.io/search?lg=bo&amp;t=Work&amp;pg=1&amp;f=author,exc,bdr:P3379&amp;uilang=bo&amp;q=བཀའ་གདམས་བུ་ཆོས།~1", "བརྩམས་ཆོས་གཞན།")</f>
        <v/>
      </c>
      <c r="H139">
        <f>HYPERLINK("https://library.bdrc.io/search?lg=bo&amp;t=Etext&amp;pg=1&amp;f=author,exc,bdr:P3379&amp;uilang=bo&amp;q=བཀའ་གདམས་བུ་ཆོས།~1", "ཡིག་རྐྱང་གཞན།")</f>
        <v/>
      </c>
    </row>
    <row r="140" ht="70" customHeight="1">
      <c r="A140" t="inlineStr"/>
      <c r="B140" t="inlineStr">
        <is>
          <t>WA00KG09691</t>
        </is>
      </c>
      <c r="C140" t="inlineStr">
        <is>
          <t>བཀའ་གདམས་བུ་ཆོས།</t>
        </is>
      </c>
      <c r="D140">
        <f>HYPERLINK("https://library.bdrc.io/show/bdr:MW4CZ1021?uilang=bo","MW4CZ1021")</f>
        <v/>
      </c>
      <c r="E140">
        <f>HYPERLINK("https://library.bdrc.io/show/bdr:W4CZ1021",IMAGE("https://iiif.bdrc.io/bdr:I1KG13504::I1KG135040003.jpg/full/150,/0/default.jpg"))</f>
        <v/>
      </c>
      <c r="F140">
        <f>HYPERLINK("https://library.bdrc.io/show/bdr:W4CZ1021",IMAGE("https://iiif.bdrc.io/bdr:I1KG13504::I1KG135040395.jpg/full/150,/0/default.jpg"))</f>
        <v/>
      </c>
      <c r="G140">
        <f>HYPERLINK("https://library.bdrc.io/search?lg=bo&amp;t=Work&amp;pg=1&amp;f=author,exc,bdr:P3379&amp;uilang=bo&amp;q=བཀའ་གདམས་བུ་ཆོས།~1", "བརྩམས་ཆོས་གཞན།")</f>
        <v/>
      </c>
      <c r="H140">
        <f>HYPERLINK("https://library.bdrc.io/search?lg=bo&amp;t=Etext&amp;pg=1&amp;f=author,exc,bdr:P3379&amp;uilang=bo&amp;q=བཀའ་གདམས་བུ་ཆོས།~1", "ཡིག་རྐྱང་གཞན།")</f>
        <v/>
      </c>
    </row>
    <row r="141" ht="70" customHeight="1">
      <c r="A141" t="inlineStr"/>
      <c r="B141" t="inlineStr">
        <is>
          <t>WA00KG09691</t>
        </is>
      </c>
      <c r="C141" t="inlineStr">
        <is>
          <t>འབྲོམ་སྟོན་པ་རྒྱལ་བའི་འབྱུང་གནས་ཀྱི་སྐྱེས་རབས།</t>
        </is>
      </c>
      <c r="D141">
        <f>HYPERLINK("https://library.bdrc.io/show/bdr:MW3CN4789?uilang=bo","MW3CN4789")</f>
        <v/>
      </c>
      <c r="E141">
        <f>HYPERLINK("https://library.bdrc.io/show/bdr:W3CN4789",IMAGE("https://iiif.bdrc.io/bdr:I3CN4791::I3CN47910003.jpg/full/150,/0/default.jpg"))</f>
        <v/>
      </c>
      <c r="F141">
        <f>HYPERLINK("https://library.bdrc.io/show/bdr:W3CN4789",IMAGE("https://iiif.bdrc.io/bdr:I3CN4791::I3CN47910456.tif/full/150,/0/default.jpg"))</f>
        <v/>
      </c>
      <c r="G141">
        <f>HYPERLINK("https://library.bdrc.io/search?lg=bo&amp;t=Work&amp;pg=1&amp;f=author,exc,bdr:P3379&amp;uilang=bo&amp;q=འབྲོམ་སྟོན་པ་རྒྱལ་བའི་འབྱུང་གནས་ཀྱི་སྐྱེས་རབས།~1", "བརྩམས་ཆོས་གཞན།")</f>
        <v/>
      </c>
      <c r="H141">
        <f>HYPERLINK("https://library.bdrc.io/search?lg=bo&amp;t=Etext&amp;pg=1&amp;f=author,exc,bdr:P3379&amp;uilang=bo&amp;q=འབྲོམ་སྟོན་པ་རྒྱལ་བའི་འབྱུང་གནས་ཀྱི་སྐྱེས་རབས།~1", "ཡིག་རྐྱང་གཞན།")</f>
        <v/>
      </c>
    </row>
    <row r="142" ht="70" customHeight="1">
      <c r="A142" t="inlineStr"/>
      <c r="B142" t="inlineStr">
        <is>
          <t>WA00KG09691</t>
        </is>
      </c>
      <c r="C142" t="inlineStr">
        <is>
          <t>འབྲོམ་སྟོན་པའི་སྐྱེས་རབས་བཀའ་གདམས་བུ་ཆོས།</t>
        </is>
      </c>
      <c r="D142">
        <f>HYPERLINK("https://library.bdrc.io/show/bdr:MW1KG4196?uilang=bo","MW1KG4196")</f>
        <v/>
      </c>
      <c r="E142">
        <f>HYPERLINK("https://library.bdrc.io/show/bdr:W1KG4196",IMAGE("https://iiif.bdrc.io/bdr:I1PD96713::I1PD967130003.tif/full/150,/0/default.jpg"))</f>
        <v/>
      </c>
      <c r="F142">
        <f>HYPERLINK("https://library.bdrc.io/show/bdr:W1KG4196",IMAGE("https://iiif.bdrc.io/bdr:I1PD96713::I1PD967130327.tif/full/150,/0/default.jpg"))</f>
        <v/>
      </c>
      <c r="G142">
        <f>HYPERLINK("https://library.bdrc.io/search?lg=bo&amp;t=Work&amp;pg=1&amp;f=author,exc,bdr:P3379&amp;uilang=bo&amp;q=འབྲོམ་སྟོན་པའི་སྐྱེས་རབས་བཀའ་གདམས་བུ་ཆོས།~1", "བརྩམས་ཆོས་གཞན།")</f>
        <v/>
      </c>
      <c r="H142">
        <f>HYPERLINK("https://library.bdrc.io/search?lg=bo&amp;t=Etext&amp;pg=1&amp;f=author,exc,bdr:P3379&amp;uilang=bo&amp;q=འབྲོམ་སྟོན་པའི་སྐྱེས་རབས་བཀའ་གདམས་བུ་ཆོས།~1", "ཡིག་རྐྱང་གཞན།")</f>
        <v/>
      </c>
    </row>
    <row r="143" ht="70" customHeight="1">
      <c r="A143" t="inlineStr"/>
      <c r="B143" t="inlineStr">
        <is>
          <t>WA00KG09691</t>
        </is>
      </c>
      <c r="C143" t="inlineStr">
        <is>
          <t>བཀའ་གདམས་རིན་པོ་ཆེའི་གླེགས་བམ་ཕ་ཆོས་དང་བུ་ཆོས།</t>
        </is>
      </c>
      <c r="D143">
        <f>HYPERLINK("https://library.bdrc.io/show/bdr:MW1KG12952?uilang=bo","MW1KG12952")</f>
        <v/>
      </c>
      <c r="E143">
        <f>HYPERLINK("https://library.bdrc.io/show/bdr:W1KG12952",IMAGE("https://iiif.bdrc.io/bdr:I1KG88992::I1KG889920003.jpg/full/150,/0/default.jpg"))</f>
        <v/>
      </c>
      <c r="F143">
        <f>HYPERLINK("https://library.bdrc.io/show/bdr:W1KG12952",IMAGE("https://iiif.bdrc.io/bdr:I1KG88992::I1KG889920750.jpg/full/150,/0/default.jpg"))</f>
        <v/>
      </c>
      <c r="G143">
        <f>HYPERLINK("https://library.bdrc.io/search?lg=bo&amp;t=Work&amp;pg=1&amp;f=author,exc,bdr:P3379&amp;uilang=bo&amp;q=བཀའ་གདམས་རིན་པོ་ཆེའི་གླེགས་བམ་ཕ་ཆོས་དང་བུ་ཆོས།~1", "བརྩམས་ཆོས་གཞན།")</f>
        <v/>
      </c>
      <c r="H143">
        <f>HYPERLINK("https://library.bdrc.io/search?lg=bo&amp;t=Etext&amp;pg=1&amp;f=author,exc,bdr:P3379&amp;uilang=bo&amp;q=བཀའ་གདམས་རིན་པོ་ཆེའི་གླེགས་བམ་ཕ་ཆོས་དང་བུ་ཆོས།~1", "ཡིག་རྐྱང་གཞན།")</f>
        <v/>
      </c>
    </row>
    <row r="144" ht="70" customHeight="1">
      <c r="A144" t="inlineStr"/>
      <c r="B144" t="inlineStr">
        <is>
          <t>WA00KG09691</t>
        </is>
      </c>
      <c r="C144" t="inlineStr">
        <is>
          <t>འབྲོམ་སྟོན་པ་རྒྱལ་བའི་འབྱུང་གནས་ཀྱི་སྐྱེས་རབས་བཀའ་གདམས་བུ་ཆོས་ལེའུ་ཉི་ཤུ་པ།</t>
        </is>
      </c>
      <c r="D144">
        <f>HYPERLINK("https://library.bdrc.io/show/bdr:MW0SBBPPN3308097362?uilang=bo","MW0SBBPPN3308097362")</f>
        <v/>
      </c>
      <c r="E144" t="inlineStr"/>
      <c r="F144" t="inlineStr"/>
      <c r="G144">
        <f>HYPERLINK("https://library.bdrc.io/search?lg=bo&amp;t=Work&amp;pg=1&amp;f=author,exc,bdr:P3379&amp;uilang=bo&amp;q=འབྲོམ་སྟོན་པ་རྒྱལ་བའི་འབྱུང་གནས་ཀྱི་སྐྱེས་རབས་བཀའ་གདམས་བུ་ཆོས་ལེའུ་ཉི་ཤུ་པ།~1", "བརྩམས་ཆོས་གཞན།")</f>
        <v/>
      </c>
      <c r="H144">
        <f>HYPERLINK("https://library.bdrc.io/search?lg=bo&amp;t=Etext&amp;pg=1&amp;f=author,exc,bdr:P3379&amp;uilang=bo&amp;q=འབྲོམ་སྟོན་པ་རྒྱལ་བའི་འབྱུང་གནས་ཀྱི་སྐྱེས་རབས་བཀའ་གདམས་བུ་ཆོས་ལེའུ་ཉི་ཤུ་པ།~1", "ཡིག་རྐྱང་གཞན།")</f>
        <v/>
      </c>
    </row>
    <row r="145" ht="70" customHeight="1">
      <c r="A145" t="inlineStr"/>
      <c r="B145" t="inlineStr">
        <is>
          <t>WA00KG09691</t>
        </is>
      </c>
      <c r="C145" t="inlineStr">
        <is>
          <t>འབྲོམ་སྟོན་པ་རྒྱལ་བའི་འབྱུང་གནས་ཀྱི་སྐྱེས་རབས་བཀའ་གདམས་བུ་ཆོས་ལེའུ་ཉི་ཤུ་པ།</t>
        </is>
      </c>
      <c r="D145">
        <f>HYPERLINK("https://library.bdrc.io/show/bdr:MW0SBBPPN3308097370?uilang=bo","MW0SBBPPN3308097370")</f>
        <v/>
      </c>
      <c r="E145" t="inlineStr"/>
      <c r="F145" t="inlineStr"/>
      <c r="G145">
        <f>HYPERLINK("https://library.bdrc.io/search?lg=bo&amp;t=Work&amp;pg=1&amp;f=author,exc,bdr:P3379&amp;uilang=bo&amp;q=འབྲོམ་སྟོན་པ་རྒྱལ་བའི་འབྱུང་གནས་ཀྱི་སྐྱེས་རབས་བཀའ་གདམས་བུ་ཆོས་ལེའུ་ཉི་ཤུ་པ།~1", "བརྩམས་ཆོས་གཞན།")</f>
        <v/>
      </c>
      <c r="H145">
        <f>HYPERLINK("https://library.bdrc.io/search?lg=bo&amp;t=Etext&amp;pg=1&amp;f=author,exc,bdr:P3379&amp;uilang=bo&amp;q=འབྲོམ་སྟོན་པ་རྒྱལ་བའི་འབྱུང་གནས་ཀྱི་སྐྱེས་རབས་བཀའ་གདམས་བུ་ཆོས་ལེའུ་ཉི་ཤུ་པ།~1", "ཡིག་རྐྱང་གཞན།")</f>
        <v/>
      </c>
    </row>
    <row r="146" ht="70" customHeight="1">
      <c r="A146" t="inlineStr"/>
      <c r="B146" t="inlineStr">
        <is>
          <t>WA0XL1F77B931740F</t>
        </is>
      </c>
      <c r="C146" t="inlineStr">
        <is>
          <t>སྡེ་སྣོད་ཀྱི་ཆོས་ཐམས་ཅད་སྒོམ་པ་དབུ་མའི་མན་ངག</t>
        </is>
      </c>
      <c r="D146">
        <f>HYPERLINK("https://library.bdrc.io/show/bdr:MW1GS66286_1F77B9?uilang=bo","MW1GS66286_1F77B9")</f>
        <v/>
      </c>
      <c r="E146" t="inlineStr"/>
      <c r="F146" t="inlineStr"/>
      <c r="G146">
        <f>HYPERLINK("https://library.bdrc.io/search?lg=bo&amp;t=Work&amp;pg=1&amp;f=author,exc,bdr:P3379&amp;uilang=bo&amp;q=སྡེ་སྣོད་ཀྱི་ཆོས་ཐམས་ཅད་སྒོམ་པ་དབུ་མའི་མན་ངག~1", "བརྩམས་ཆོས་གཞན།")</f>
        <v/>
      </c>
      <c r="H146">
        <f>HYPERLINK("https://library.bdrc.io/search?lg=bo&amp;t=Etext&amp;pg=1&amp;f=author,exc,bdr:P3379&amp;uilang=bo&amp;q=སྡེ་སྣོད་ཀྱི་ཆོས་ཐམས་ཅད་སྒོམ་པ་དབུ་མའི་མན་ངག~1", "ཡིག་རྐྱང་གཞན།")</f>
        <v/>
      </c>
    </row>
    <row r="147" ht="70" customHeight="1">
      <c r="A147" t="inlineStr"/>
      <c r="B147" t="inlineStr">
        <is>
          <t>WA0XL89C94DE43A9F</t>
        </is>
      </c>
      <c r="C147" t="inlineStr">
        <is>
          <t>སྒྲོལ་མའི་མངོན་རྟོགས་བསྡུས་པ།</t>
        </is>
      </c>
      <c r="D147">
        <f>HYPERLINK("https://library.bdrc.io/show/bdr:MW1GS66286_89C94D?uilang=bo","MW1GS66286_89C94D")</f>
        <v/>
      </c>
      <c r="E147" t="inlineStr"/>
      <c r="F147" t="inlineStr"/>
      <c r="G147">
        <f>HYPERLINK("https://library.bdrc.io/search?lg=bo&amp;t=Work&amp;pg=1&amp;f=author,exc,bdr:P3379&amp;uilang=bo&amp;q=སྒྲོལ་མའི་མངོན་རྟོགས་བསྡུས་པ།~1", "བརྩམས་ཆོས་གཞན།")</f>
        <v/>
      </c>
      <c r="H147">
        <f>HYPERLINK("https://library.bdrc.io/search?lg=bo&amp;t=Etext&amp;pg=1&amp;f=author,exc,bdr:P3379&amp;uilang=bo&amp;q=སྒྲོལ་མའི་མངོན་རྟོགས་བསྡུས་པ།~1", "ཡིག་རྐྱང་གཞན།")</f>
        <v/>
      </c>
    </row>
    <row r="148" ht="70" customHeight="1">
      <c r="A148" t="inlineStr"/>
      <c r="B148" t="inlineStr">
        <is>
          <t>WA0XL16732AC042B1</t>
        </is>
      </c>
      <c r="C148" t="inlineStr">
        <is>
          <t>བཅུ་དྲུག་པ། དེ་བཞིན་གཤེགས་པ་ཐམས་ཅད་ཀྱི།</t>
        </is>
      </c>
      <c r="D148">
        <f>HYPERLINK("https://library.bdrc.io/show/bdr:MW1GS66286_16732A?uilang=bo","MW1GS66286_16732A")</f>
        <v/>
      </c>
      <c r="E148" t="inlineStr"/>
      <c r="F148" t="inlineStr"/>
      <c r="G148">
        <f>HYPERLINK("https://library.bdrc.io/search?lg=bo&amp;t=Work&amp;pg=1&amp;f=author,exc,bdr:P3379&amp;uilang=bo&amp;q=བཅུ་དྲུག་པ། དེ་བཞིན་གཤེགས་པ་ཐམས་ཅད་ཀྱི།~1", "བརྩམས་ཆོས་གཞན།")</f>
        <v/>
      </c>
      <c r="H148">
        <f>HYPERLINK("https://library.bdrc.io/search?lg=bo&amp;t=Etext&amp;pg=1&amp;f=author,exc,bdr:P3379&amp;uilang=bo&amp;q=བཅུ་དྲུག་པ། དེ་བཞིན་གཤེགས་པ་ཐམས་ཅད་ཀྱི།~1", "ཡིག་རྐྱང་གཞན།")</f>
        <v/>
      </c>
    </row>
    <row r="149" ht="70" customHeight="1">
      <c r="A149" t="inlineStr"/>
      <c r="B149" t="inlineStr">
        <is>
          <t>WA0XL49D16FAF2DB0</t>
        </is>
      </c>
      <c r="C149" t="inlineStr">
        <is>
          <t>སྤྱོད་འཇུག་འཁོར་ལོ་ལྟ་བུའི་ལམ་རྒྱུད་ལ་ཇི་ལྟར་སྐྱེ་བའི་རིམ་པ།</t>
        </is>
      </c>
      <c r="D149">
        <f>HYPERLINK("https://library.bdrc.io/show/bdr:MW1GS66286_49D16F?uilang=bo","MW1GS66286_49D16F")</f>
        <v/>
      </c>
      <c r="E149" t="inlineStr"/>
      <c r="F149" t="inlineStr"/>
      <c r="G149">
        <f>HYPERLINK("https://library.bdrc.io/search?lg=bo&amp;t=Work&amp;pg=1&amp;f=author,exc,bdr:P3379&amp;uilang=bo&amp;q=སྤྱོད་འཇུག་འཁོར་ལོ་ལྟ་བུའི་ལམ་རྒྱུད་ལ་ཇི་ལྟར་སྐྱེ་བའི་རིམ་པ།~1", "བརྩམས་ཆོས་གཞན།")</f>
        <v/>
      </c>
      <c r="H149">
        <f>HYPERLINK("https://library.bdrc.io/search?lg=bo&amp;t=Etext&amp;pg=1&amp;f=author,exc,bdr:P3379&amp;uilang=bo&amp;q=སྤྱོད་འཇུག་འཁོར་ལོ་ལྟ་བུའི་ལམ་རྒྱུད་ལ་ཇི་ལྟར་སྐྱེ་བའི་རིམ་པ།~1", "ཡིག་རྐྱང་གཞན།")</f>
        <v/>
      </c>
    </row>
    <row r="150" ht="70" customHeight="1">
      <c r="A150" t="inlineStr"/>
      <c r="B150" t="inlineStr">
        <is>
          <t>WA0XL904A24B4F6C8</t>
        </is>
      </c>
      <c r="C150" t="inlineStr">
        <is>
          <t>འཇིག་རྟེན་ལས་འདས་པའི་ཡན་ལག་བདུན་པའི་ཆོ་ག</t>
        </is>
      </c>
      <c r="D150">
        <f>HYPERLINK("https://library.bdrc.io/show/bdr:MW3PD1288_904A24?uilang=bo","MW3PD1288_904A24")</f>
        <v/>
      </c>
      <c r="E150" t="inlineStr"/>
      <c r="F150" t="inlineStr"/>
      <c r="G150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150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151" ht="70" customHeight="1">
      <c r="A151" t="inlineStr"/>
      <c r="B151" t="inlineStr">
        <is>
          <t>WA0XL4498C9ABE424</t>
        </is>
      </c>
      <c r="C151" t="inlineStr">
        <is>
          <t>བདུན་ཚིགས་ཀྱི་ཆོ་ག</t>
        </is>
      </c>
      <c r="D151">
        <f>HYPERLINK("https://library.bdrc.io/show/bdr:MW1GS66286_4498C9?uilang=bo","MW1GS66286_4498C9")</f>
        <v/>
      </c>
      <c r="E151" t="inlineStr"/>
      <c r="F151" t="inlineStr"/>
      <c r="G151">
        <f>HYPERLINK("https://library.bdrc.io/search?lg=bo&amp;t=Work&amp;pg=1&amp;f=author,exc,bdr:P3379&amp;uilang=bo&amp;q=བདུན་ཚིགས་ཀྱི་ཆོ་ག~1", "བརྩམས་ཆོས་གཞན།")</f>
        <v/>
      </c>
      <c r="H151">
        <f>HYPERLINK("https://library.bdrc.io/search?lg=bo&amp;t=Etext&amp;pg=1&amp;f=author,exc,bdr:P3379&amp;uilang=bo&amp;q=བདུན་ཚིགས་ཀྱི་ཆོ་ག~1", "ཡིག་རྐྱང་གཞན།")</f>
        <v/>
      </c>
    </row>
    <row r="152" ht="70" customHeight="1">
      <c r="A152" t="inlineStr"/>
      <c r="B152" t="inlineStr">
        <is>
          <t>WA0XL3525C50950E2</t>
        </is>
      </c>
      <c r="C152" t="inlineStr">
        <is>
          <t>སྤྱོད་པ་བསྡུས་པའི་སྒྲོན་མེ།</t>
        </is>
      </c>
      <c r="D152">
        <f>HYPERLINK("https://library.bdrc.io/show/bdr:MW1GS66286_3525C5?uilang=bo","MW1GS66286_3525C5")</f>
        <v/>
      </c>
      <c r="E152" t="inlineStr"/>
      <c r="F152" t="inlineStr"/>
      <c r="G152">
        <f>HYPERLINK("https://library.bdrc.io/search?lg=bo&amp;t=Work&amp;pg=1&amp;f=author,exc,bdr:P3379&amp;uilang=bo&amp;q=སྤྱོད་པ་བསྡུས་པའི་སྒྲོན་མེ།~1", "བརྩམས་ཆོས་གཞན།")</f>
        <v/>
      </c>
      <c r="H152">
        <f>HYPERLINK("https://library.bdrc.io/search?lg=bo&amp;t=Etext&amp;pg=1&amp;f=author,exc,bdr:P3379&amp;uilang=bo&amp;q=སྤྱོད་པ་བསྡུས་པའི་སྒྲོན་མེ།~1", "ཡིག་རྐྱང་གཞན།")</f>
        <v/>
      </c>
    </row>
    <row r="153" ht="70" customHeight="1">
      <c r="A153" t="inlineStr"/>
      <c r="B153" t="inlineStr">
        <is>
          <t>WA0XL391354FB7D4C</t>
        </is>
      </c>
      <c r="C153" t="inlineStr">
        <is>
          <t>དུས་མཆོད་ཆེན་པོ་བཞིའི་ཕན་ཡོན།</t>
        </is>
      </c>
      <c r="D153">
        <f>HYPERLINK("https://library.bdrc.io/show/bdr:MW1GS66286_391354?uilang=bo","MW1GS66286_391354")</f>
        <v/>
      </c>
      <c r="E153" t="inlineStr"/>
      <c r="F153" t="inlineStr"/>
      <c r="G153">
        <f>HYPERLINK("https://library.bdrc.io/search?lg=bo&amp;t=Work&amp;pg=1&amp;f=author,exc,bdr:P3379&amp;uilang=bo&amp;q=དུས་མཆོད་ཆེན་པོ་བཞིའི་ཕན་ཡོན།~1", "བརྩམས་ཆོས་གཞན།")</f>
        <v/>
      </c>
      <c r="H153">
        <f>HYPERLINK("https://library.bdrc.io/search?lg=bo&amp;t=Etext&amp;pg=1&amp;f=author,exc,bdr:P3379&amp;uilang=bo&amp;q=དུས་མཆོད་ཆེན་པོ་བཞིའི་ཕན་ཡོན།~1", "ཡིག་རྐྱང་གཞན།")</f>
        <v/>
      </c>
    </row>
    <row r="154" ht="70" customHeight="1">
      <c r="A154" t="inlineStr"/>
      <c r="B154" t="inlineStr">
        <is>
          <t>WA0XL7974FACC1000</t>
        </is>
      </c>
      <c r="C154" t="inlineStr">
        <is>
          <t>ཚོགས་ཀྱི་བདག་པོ་ལ་བསྟོད་པ།</t>
        </is>
      </c>
      <c r="D154">
        <f>HYPERLINK("https://library.bdrc.io/show/bdr:MW1GS66286_7974FA?uilang=bo","MW1GS66286_7974FA")</f>
        <v/>
      </c>
      <c r="E154" t="inlineStr"/>
      <c r="F154" t="inlineStr"/>
      <c r="G154">
        <f>HYPERLINK("https://library.bdrc.io/search?lg=bo&amp;t=Work&amp;pg=1&amp;f=author,exc,bdr:P3379&amp;uilang=bo&amp;q=ཚོགས་ཀྱི་བདག་པོ་ལ་བསྟོད་པ།~1", "བརྩམས་ཆོས་གཞན།")</f>
        <v/>
      </c>
      <c r="H154">
        <f>HYPERLINK("https://library.bdrc.io/search?lg=bo&amp;t=Etext&amp;pg=1&amp;f=author,exc,bdr:P3379&amp;uilang=bo&amp;q=ཚོགས་ཀྱི་བདག་པོ་ལ་བསྟོད་པ།~1", "ཡིག་རྐྱང་གཞན།")</f>
        <v/>
      </c>
    </row>
    <row r="155" ht="70" customHeight="1">
      <c r="A155" t="inlineStr"/>
      <c r="B155" t="inlineStr">
        <is>
          <t>WA0XL246B30579473</t>
        </is>
      </c>
      <c r="C155" t="inlineStr">
        <is>
          <t>སྒྲོལ་མའི་བསྟོད་པ།</t>
        </is>
      </c>
      <c r="D155">
        <f>HYPERLINK("https://library.bdrc.io/show/bdr:MW1GS66286_246B30?uilang=bo","MW1GS66286_246B30")</f>
        <v/>
      </c>
      <c r="E155" t="inlineStr"/>
      <c r="F155" t="inlineStr"/>
      <c r="G155">
        <f>HYPERLINK("https://library.bdrc.io/search?lg=bo&amp;t=Work&amp;pg=1&amp;f=author,exc,bdr:P3379&amp;uilang=bo&amp;q=སྒྲོལ་མའི་བསྟོད་པ།~1", "བརྩམས་ཆོས་གཞན།")</f>
        <v/>
      </c>
      <c r="H155">
        <f>HYPERLINK("https://library.bdrc.io/search?lg=bo&amp;t=Etext&amp;pg=1&amp;f=author,exc,bdr:P3379&amp;uilang=bo&amp;q=སྒྲོལ་མའི་བསྟོད་པ།~1", "ཡིག་རྐྱང་གཞན།")</f>
        <v/>
      </c>
    </row>
    <row r="156" ht="70" customHeight="1">
      <c r="A156" t="inlineStr"/>
      <c r="B156" t="inlineStr">
        <is>
          <t>WA0XLAA03E66DFC3F</t>
        </is>
      </c>
      <c r="C156" t="inlineStr">
        <is>
          <t>ཉི་ཤུ་གཉིས་པ། རིག་པའི་དམ་ཚིག་ངེས་པ།</t>
        </is>
      </c>
      <c r="D156">
        <f>HYPERLINK("https://library.bdrc.io/show/bdr:MW1GS66286_AA03E6?uilang=bo","MW1GS66286_AA03E6")</f>
        <v/>
      </c>
      <c r="E156" t="inlineStr"/>
      <c r="F156" t="inlineStr"/>
      <c r="G156">
        <f>HYPERLINK("https://library.bdrc.io/search?lg=bo&amp;t=Work&amp;pg=1&amp;f=author,exc,bdr:P3379&amp;uilang=bo&amp;q=ཉི་ཤུ་གཉིས་པ། རིག་པའི་དམ་ཚིག་ངེས་པ།~1", "བརྩམས་ཆོས་གཞན།")</f>
        <v/>
      </c>
      <c r="H156">
        <f>HYPERLINK("https://library.bdrc.io/search?lg=bo&amp;t=Etext&amp;pg=1&amp;f=author,exc,bdr:P3379&amp;uilang=bo&amp;q=ཉི་ཤུ་གཉིས་པ། རིག་པའི་དམ་ཚིག་ངེས་པ།~1", "ཡིག་རྐྱང་གཞན།")</f>
        <v/>
      </c>
    </row>
    <row r="157" ht="70" customHeight="1">
      <c r="A157" t="inlineStr"/>
      <c r="B157" t="inlineStr">
        <is>
          <t>WA0XLCF2B43021778</t>
        </is>
      </c>
      <c r="C157" t="inlineStr">
        <is>
          <t>གཞལ་ཡས་ཁང་སྦྱིན་པ།</t>
        </is>
      </c>
      <c r="D157">
        <f>HYPERLINK("https://library.bdrc.io/show/bdr:MW1GS66286_CF2B43?uilang=bo","MW1GS66286_CF2B43")</f>
        <v/>
      </c>
      <c r="E157" t="inlineStr"/>
      <c r="F157" t="inlineStr"/>
      <c r="G157">
        <f>HYPERLINK("https://library.bdrc.io/search?lg=bo&amp;t=Work&amp;pg=1&amp;f=author,exc,bdr:P3379&amp;uilang=bo&amp;q=གཞལ་ཡས་ཁང་སྦྱིན་པ།~1", "བརྩམས་ཆོས་གཞན།")</f>
        <v/>
      </c>
      <c r="H157">
        <f>HYPERLINK("https://library.bdrc.io/search?lg=bo&amp;t=Etext&amp;pg=1&amp;f=author,exc,bdr:P3379&amp;uilang=bo&amp;q=གཞལ་ཡས་ཁང་སྦྱིན་པ།~1", "ཡིག་རྐྱང་གཞན།")</f>
        <v/>
      </c>
    </row>
    <row r="158" ht="70" customHeight="1">
      <c r="A158" t="inlineStr"/>
      <c r="B158" t="inlineStr">
        <is>
          <t>WA0XL9CB179D92468</t>
        </is>
      </c>
      <c r="C158" t="inlineStr">
        <is>
          <t>འཕགས་པ་མི་གཡོ་བའི་སྒྲུབ་ཐབས།</t>
        </is>
      </c>
      <c r="D158">
        <f>HYPERLINK("https://library.bdrc.io/show/bdr:MW1GS66286_9CB179?uilang=bo","MW1GS66286_9CB179")</f>
        <v/>
      </c>
      <c r="E158" t="inlineStr"/>
      <c r="F158" t="inlineStr"/>
      <c r="G158">
        <f>HYPERLINK("https://library.bdrc.io/search?lg=bo&amp;t=Work&amp;pg=1&amp;f=author,exc,bdr:P3379&amp;uilang=bo&amp;q=འཕགས་པ་མི་གཡོ་བའི་སྒྲུབ་ཐབས།~1", "བརྩམས་ཆོས་གཞན།")</f>
        <v/>
      </c>
      <c r="H158">
        <f>HYPERLINK("https://library.bdrc.io/search?lg=bo&amp;t=Etext&amp;pg=1&amp;f=author,exc,bdr:P3379&amp;uilang=bo&amp;q=འཕགས་པ་མི་གཡོ་བའི་སྒྲུབ་ཐབས།~1", "ཡིག་རྐྱང་གཞན།")</f>
        <v/>
      </c>
    </row>
    <row r="159" ht="70" customHeight="1">
      <c r="A159" t="inlineStr"/>
      <c r="B159" t="inlineStr">
        <is>
          <t>WA0XL0B0A90B76C03</t>
        </is>
      </c>
      <c r="C159" t="inlineStr">
        <is>
          <t>གསང་སྔགས་སྒོ་བཞིའི་རྒྱུད་ལས་གང་བཤད་པ།</t>
        </is>
      </c>
      <c r="D159">
        <f>HYPERLINK("https://library.bdrc.io/show/bdr:MW1GS66286_0B0A90?uilang=bo","MW1GS66286_0B0A90")</f>
        <v/>
      </c>
      <c r="E159" t="inlineStr"/>
      <c r="F159" t="inlineStr"/>
      <c r="G159">
        <f>HYPERLINK("https://library.bdrc.io/search?lg=bo&amp;t=Work&amp;pg=1&amp;f=author,exc,bdr:P3379&amp;uilang=bo&amp;q=གསང་སྔགས་སྒོ་བཞིའི་རྒྱུད་ལས་གང་བཤད་པ།~1", "བརྩམས་ཆོས་གཞན།")</f>
        <v/>
      </c>
      <c r="H159">
        <f>HYPERLINK("https://library.bdrc.io/search?lg=bo&amp;t=Etext&amp;pg=1&amp;f=author,exc,bdr:P3379&amp;uilang=bo&amp;q=གསང་སྔགས་སྒོ་བཞིའི་རྒྱུད་ལས་གང་བཤད་པ།~1", "ཡིག་རྐྱང་གཞན།")</f>
        <v/>
      </c>
    </row>
    <row r="160" ht="70" customHeight="1">
      <c r="A160" t="inlineStr"/>
      <c r="B160" t="inlineStr">
        <is>
          <t>WA0XLEE037C340BDC</t>
        </is>
      </c>
      <c r="C160" t="inlineStr">
        <is>
          <t>ཁྲོ་རྒྱལ་མི་གཡོ་བ་ལ་བསྟོད་པ།</t>
        </is>
      </c>
      <c r="D160">
        <f>HYPERLINK("https://library.bdrc.io/show/bdr:MW1GS66286_EE037C?uilang=bo","MW1GS66286_EE037C")</f>
        <v/>
      </c>
      <c r="E160" t="inlineStr"/>
      <c r="F160" t="inlineStr"/>
      <c r="G160">
        <f>HYPERLINK("https://library.bdrc.io/search?lg=bo&amp;t=Work&amp;pg=1&amp;f=author,exc,bdr:P3379&amp;uilang=bo&amp;q=ཁྲོ་རྒྱལ་མི་གཡོ་བ་ལ་བསྟོད་པ།~1", "བརྩམས་ཆོས་གཞན།")</f>
        <v/>
      </c>
      <c r="H160">
        <f>HYPERLINK("https://library.bdrc.io/search?lg=bo&amp;t=Etext&amp;pg=1&amp;f=author,exc,bdr:P3379&amp;uilang=bo&amp;q=ཁྲོ་རྒྱལ་མི་གཡོ་བ་ལ་བསྟོད་པ།~1", "ཡིག་རྐྱང་གཞན།")</f>
        <v/>
      </c>
    </row>
    <row r="161" ht="70" customHeight="1">
      <c r="A161" t="inlineStr"/>
      <c r="B161" t="inlineStr">
        <is>
          <t>WA0XLEE037C340BDC</t>
        </is>
      </c>
      <c r="C161" t="inlineStr">
        <is>
          <t>ཁྲོ་རྒྱལ་མི་གཡོ་བ་ལ་བསྟོད་པ།</t>
        </is>
      </c>
      <c r="D161">
        <f>HYPERLINK("https://library.bdrc.io/show/bdr:MW1GS66286_9A6D57?uilang=bo","MW1GS66286_9A6D57")</f>
        <v/>
      </c>
      <c r="E161" t="inlineStr"/>
      <c r="F161" t="inlineStr"/>
      <c r="G161">
        <f>HYPERLINK("https://library.bdrc.io/search?lg=bo&amp;t=Work&amp;pg=1&amp;f=author,exc,bdr:P3379&amp;uilang=bo&amp;q=ཁྲོ་རྒྱལ་མི་གཡོ་བ་ལ་བསྟོད་པ།~1", "བརྩམས་ཆོས་གཞན།")</f>
        <v/>
      </c>
      <c r="H161">
        <f>HYPERLINK("https://library.bdrc.io/search?lg=bo&amp;t=Etext&amp;pg=1&amp;f=author,exc,bdr:P3379&amp;uilang=bo&amp;q=ཁྲོ་རྒྱལ་མི་གཡོ་བ་ལ་བསྟོད་པ།~1", "ཡིག་རྐྱང་གཞན།")</f>
        <v/>
      </c>
    </row>
    <row r="162" ht="70" customHeight="1">
      <c r="A162" t="inlineStr"/>
      <c r="B162" t="inlineStr">
        <is>
          <t>WA0XL29D0FB32DA84</t>
        </is>
      </c>
      <c r="C162" t="inlineStr">
        <is>
          <t>དགུ་པ། དམ་པ་གཉེར་བརྟེན་ཅིག་ཤོས་མིན།</t>
        </is>
      </c>
      <c r="D162">
        <f>HYPERLINK("https://library.bdrc.io/show/bdr:MW1GS66286_29D0FB?uilang=bo","MW1GS66286_29D0FB")</f>
        <v/>
      </c>
      <c r="E162" t="inlineStr"/>
      <c r="F162" t="inlineStr"/>
      <c r="G162">
        <f>HYPERLINK("https://library.bdrc.io/search?lg=bo&amp;t=Work&amp;pg=1&amp;f=author,exc,bdr:P3379&amp;uilang=bo&amp;q=དགུ་པ། དམ་པ་གཉེར་བརྟེན་ཅིག་ཤོས་མིན།~1", "བརྩམས་ཆོས་གཞན།")</f>
        <v/>
      </c>
      <c r="H162">
        <f>HYPERLINK("https://library.bdrc.io/search?lg=bo&amp;t=Etext&amp;pg=1&amp;f=author,exc,bdr:P3379&amp;uilang=bo&amp;q=དགུ་པ། དམ་པ་གཉེར་བརྟེན་ཅིག་ཤོས་མིན།~1", "ཡིག་རྐྱང་གཞན།")</f>
        <v/>
      </c>
    </row>
    <row r="163" ht="70" customHeight="1">
      <c r="A163" t="inlineStr"/>
      <c r="B163" t="inlineStr">
        <is>
          <t>WA0XLA5AFC865292F</t>
        </is>
      </c>
      <c r="C163" t="inlineStr">
        <is>
          <t>བཅུ་གཉིས་པ། སྒོ་གསུམ་ལས་ཀྱི་སྤྲོད་པ།</t>
        </is>
      </c>
      <c r="D163">
        <f>HYPERLINK("https://library.bdrc.io/show/bdr:MW1GS66286_A5AFC8?uilang=bo","MW1GS66286_A5AFC8")</f>
        <v/>
      </c>
      <c r="E163" t="inlineStr"/>
      <c r="F163" t="inlineStr"/>
      <c r="G163">
        <f>HYPERLINK("https://library.bdrc.io/search?lg=bo&amp;t=Work&amp;pg=1&amp;f=author,exc,bdr:P3379&amp;uilang=bo&amp;q=བཅུ་གཉིས་པ། སྒོ་གསུམ་ལས་ཀྱི་སྤྲོད་པ།~1", "བརྩམས་ཆོས་གཞན།")</f>
        <v/>
      </c>
      <c r="H163">
        <f>HYPERLINK("https://library.bdrc.io/search?lg=bo&amp;t=Etext&amp;pg=1&amp;f=author,exc,bdr:P3379&amp;uilang=bo&amp;q=བཅུ་གཉིས་པ། སྒོ་གསུམ་ལས་ཀྱི་སྤྲོད་པ།~1", "ཡིག་རྐྱང་གཞན།")</f>
        <v/>
      </c>
    </row>
    <row r="164" ht="70" customHeight="1">
      <c r="A164" t="inlineStr"/>
      <c r="B164" t="inlineStr">
        <is>
          <t>WA0XL52278AE8F6AA</t>
        </is>
      </c>
      <c r="C164" t="inlineStr">
        <is>
          <t>བཞི་པ། སྣང་སྟོང་ཞུས་ལན་ཚོམས།</t>
        </is>
      </c>
      <c r="D164">
        <f>HYPERLINK("https://library.bdrc.io/show/bdr:MW1GS66286_52278A?uilang=bo","MW1GS66286_52278A")</f>
        <v/>
      </c>
      <c r="E164" t="inlineStr"/>
      <c r="F164" t="inlineStr"/>
      <c r="G164">
        <f>HYPERLINK("https://library.bdrc.io/search?lg=bo&amp;t=Work&amp;pg=1&amp;f=author,exc,bdr:P3379&amp;uilang=bo&amp;q=བཞི་པ། སྣང་སྟོང་ཞུས་ལན་ཚོམས།~1", "བརྩམས་ཆོས་གཞན།")</f>
        <v/>
      </c>
      <c r="H164">
        <f>HYPERLINK("https://library.bdrc.io/search?lg=bo&amp;t=Etext&amp;pg=1&amp;f=author,exc,bdr:P3379&amp;uilang=bo&amp;q=བཞི་པ། སྣང་སྟོང་ཞུས་ལན་ཚོམས།~1", "ཡིག་རྐྱང་གཞན།")</f>
        <v/>
      </c>
    </row>
    <row r="165" ht="70" customHeight="1">
      <c r="A165" t="inlineStr"/>
      <c r="B165" t="inlineStr">
        <is>
          <t>WA0XLAC77E6D5E6A9</t>
        </is>
      </c>
      <c r="C165" t="inlineStr">
        <is>
          <t>དཔལ་དགྱེས་པ་རྡོ་རྗེའི་སྒྲུབ་ཐབས།</t>
        </is>
      </c>
      <c r="D165">
        <f>HYPERLINK("https://library.bdrc.io/show/bdr:MW1GS66286_AC77E6?uilang=bo","MW1GS66286_AC77E6")</f>
        <v/>
      </c>
      <c r="E165" t="inlineStr"/>
      <c r="F165" t="inlineStr"/>
      <c r="G165">
        <f>HYPERLINK("https://library.bdrc.io/search?lg=bo&amp;t=Work&amp;pg=1&amp;f=author,exc,bdr:P3379&amp;uilang=bo&amp;q=དཔལ་དགྱེས་པ་རྡོ་རྗེའི་སྒྲུབ་ཐབས།~1", "བརྩམས་ཆོས་གཞན།")</f>
        <v/>
      </c>
      <c r="H165">
        <f>HYPERLINK("https://library.bdrc.io/search?lg=bo&amp;t=Etext&amp;pg=1&amp;f=author,exc,bdr:P3379&amp;uilang=bo&amp;q=དཔལ་དགྱེས་པ་རྡོ་རྗེའི་སྒྲུབ་ཐབས།~1", "ཡིག་རྐྱང་གཞན།")</f>
        <v/>
      </c>
    </row>
    <row r="166" ht="70" customHeight="1">
      <c r="A166" t="inlineStr"/>
      <c r="B166" t="inlineStr">
        <is>
          <t>WA0XLC39A7B6AB094</t>
        </is>
      </c>
      <c r="C166" t="inlineStr">
        <is>
          <t>སྒྲོལ་མ་དཀར་པོའི་སྒྲུབ་ཐབས།</t>
        </is>
      </c>
      <c r="D166">
        <f>HYPERLINK("https://library.bdrc.io/show/bdr:MW1GS66286_C39A7B?uilang=bo","MW1GS66286_C39A7B")</f>
        <v/>
      </c>
      <c r="E166" t="inlineStr"/>
      <c r="F166" t="inlineStr"/>
      <c r="G166">
        <f>HYPERLINK("https://library.bdrc.io/search?lg=bo&amp;t=Work&amp;pg=1&amp;f=author,exc,bdr:P3379&amp;uilang=bo&amp;q=སྒྲོལ་མ་དཀར་པོའི་སྒྲུབ་ཐབས།~1", "བརྩམས་ཆོས་གཞན།")</f>
        <v/>
      </c>
      <c r="H166">
        <f>HYPERLINK("https://library.bdrc.io/search?lg=bo&amp;t=Etext&amp;pg=1&amp;f=author,exc,bdr:P3379&amp;uilang=bo&amp;q=སྒྲོལ་མ་དཀར་པོའི་སྒྲུབ་ཐབས།~1", "ཡིག་རྐྱང་གཞན།")</f>
        <v/>
      </c>
    </row>
    <row r="167" ht="70" customHeight="1">
      <c r="A167" t="inlineStr"/>
      <c r="B167" t="inlineStr">
        <is>
          <t>WA0XL75BBAB6156EB</t>
        </is>
      </c>
      <c r="C167" t="inlineStr">
        <is>
          <t>བདུན་པ། རྟེན་འབྲེལ་ཚོམས།</t>
        </is>
      </c>
      <c r="D167">
        <f>HYPERLINK("https://library.bdrc.io/show/bdr:MW1GS66286_75BBAB?uilang=bo","MW1GS66286_75BBAB")</f>
        <v/>
      </c>
      <c r="E167" t="inlineStr"/>
      <c r="F167" t="inlineStr"/>
      <c r="G167">
        <f>HYPERLINK("https://library.bdrc.io/search?lg=bo&amp;t=Work&amp;pg=1&amp;f=author,exc,bdr:P3379&amp;uilang=bo&amp;q=བདུན་པ། རྟེན་འབྲེལ་ཚོམས།~1", "བརྩམས་ཆོས་གཞན།")</f>
        <v/>
      </c>
      <c r="H167">
        <f>HYPERLINK("https://library.bdrc.io/search?lg=bo&amp;t=Etext&amp;pg=1&amp;f=author,exc,bdr:P3379&amp;uilang=bo&amp;q=བདུན་པ། རྟེན་འབྲེལ་ཚོམས།~1", "ཡིག་རྐྱང་གཞན།")</f>
        <v/>
      </c>
    </row>
    <row r="168" ht="70" customHeight="1">
      <c r="A168" t="inlineStr"/>
      <c r="B168" t="inlineStr">
        <is>
          <t>WA0XL75C9F45254BA</t>
        </is>
      </c>
      <c r="C168" t="inlineStr">
        <is>
          <t>ཇོ་བོ་རྗེའི་བཀའ་བརྒྱུད་སྐྱེས་བུ་དམ་པ་རྣམས་ཀྱི་སྙིང་གཏམ། བཀའ་གདམས་རྣམས་ཀྱི་ཞལ་གདམས།</t>
        </is>
      </c>
      <c r="D168">
        <f>HYPERLINK("https://library.bdrc.io/show/bdr:MW23746_75C9F4?uilang=bo","MW23746_75C9F4")</f>
        <v/>
      </c>
      <c r="E168" t="inlineStr"/>
      <c r="F168" t="inlineStr"/>
      <c r="G168">
        <f>HYPERLINK("https://library.bdrc.io/search?lg=bo&amp;t=Work&amp;pg=1&amp;f=author,exc,bdr:P3379&amp;uilang=bo&amp;q=ཇོ་བོ་རྗེའི་བཀའ་བརྒྱུད་སྐྱེས་བུ་དམ་པ་རྣམས་ཀྱི་སྙིང་གཏམ། བཀའ་གདམས་རྣམས་ཀྱི་ཞལ་གདམས།~1", "བརྩམས་ཆོས་གཞན།")</f>
        <v/>
      </c>
      <c r="H168">
        <f>HYPERLINK("https://library.bdrc.io/search?lg=bo&amp;t=Etext&amp;pg=1&amp;f=author,exc,bdr:P3379&amp;uilang=bo&amp;q=ཇོ་བོ་རྗེའི་བཀའ་བརྒྱུད་སྐྱེས་བུ་དམ་པ་རྣམས་ཀྱི་སྙིང་གཏམ། བཀའ་གདམས་རྣམས་ཀྱི་ཞལ་གདམས།~1", "ཡིག་རྐྱང་གཞན།")</f>
        <v/>
      </c>
    </row>
    <row r="169" ht="70" customHeight="1">
      <c r="A169" t="inlineStr"/>
      <c r="B169" t="inlineStr">
        <is>
          <t>WA0XLE168F064B0D6</t>
        </is>
      </c>
      <c r="C169" t="inlineStr">
        <is>
          <t>བྱང་ཆུབ་ལམ་གྱི་རིམ་པའི་མན་ངག་གི་སྤྱི་དོན།</t>
        </is>
      </c>
      <c r="D169">
        <f>HYPERLINK("https://library.bdrc.io/show/bdr:MW1KG506_E168F0?uilang=bo","MW1KG506_E168F0")</f>
        <v/>
      </c>
      <c r="E169" t="inlineStr"/>
      <c r="F169" t="inlineStr"/>
      <c r="G169">
        <f>HYPERLINK("https://library.bdrc.io/search?lg=bo&amp;t=Work&amp;pg=1&amp;f=author,exc,bdr:P3379&amp;uilang=bo&amp;q=བྱང་ཆུབ་ལམ་གྱི་རིམ་པའི་མན་ངག་གི་སྤྱི་དོན།~1", "བརྩམས་ཆོས་གཞན།")</f>
        <v/>
      </c>
      <c r="H169">
        <f>HYPERLINK("https://library.bdrc.io/search?lg=bo&amp;t=Etext&amp;pg=1&amp;f=author,exc,bdr:P3379&amp;uilang=bo&amp;q=བྱང་ཆུབ་ལམ་གྱི་རིམ་པའི་མན་ངག་གི་སྤྱི་དོན།~1", "ཡིག་རྐྱང་གཞན།")</f>
        <v/>
      </c>
    </row>
    <row r="170" ht="70" customHeight="1">
      <c r="A170" t="inlineStr"/>
      <c r="B170" t="inlineStr">
        <is>
          <t>WA8LS75947</t>
        </is>
      </c>
      <c r="C170" t="inlineStr">
        <is>
          <t>ལམ་རིམ་ཁྲིད་ཆེན་བཅོ་བརྒྱད།</t>
        </is>
      </c>
      <c r="D170">
        <f>HYPERLINK("https://library.bdrc.io/show/bdr:MW8LS75947?uilang=bo","MW8LS75947")</f>
        <v/>
      </c>
      <c r="E170">
        <f>HYPERLINK("https://library.bdrc.io/show/bdr:W8LS75947",IMAGE("https://iiif.bdrc.io/bdr:I8LS75956::I8LS759560003.jpg/full/150,/0/default.jpg"))</f>
        <v/>
      </c>
      <c r="F170">
        <f>HYPERLINK("https://library.bdrc.io/show/bdr:W8LS75947",IMAGE("https://iiif.bdrc.io/bdr:I8LS75956::I8LS759560210.tif/full/150,/0/default.jpg"))</f>
        <v/>
      </c>
      <c r="G170">
        <f>HYPERLINK("https://library.bdrc.io/search?lg=bo&amp;t=Work&amp;pg=1&amp;f=author,exc,bdr:P3379&amp;uilang=bo&amp;q=ལམ་རིམ་ཁྲིད་ཆེན་བཅོ་བརྒྱད།~1", "བརྩམས་ཆོས་གཞན།")</f>
        <v/>
      </c>
      <c r="H170">
        <f>HYPERLINK("https://library.bdrc.io/search?lg=bo&amp;t=Etext&amp;pg=1&amp;f=author,exc,bdr:P3379&amp;uilang=bo&amp;q=ལམ་རིམ་ཁྲིད་ཆེན་བཅོ་བརྒྱད།~1", "ཡིག་རྐྱང་གཞན།")</f>
        <v/>
      </c>
    </row>
    <row r="171" ht="70" customHeight="1">
      <c r="A171" t="inlineStr"/>
      <c r="B171" t="inlineStr">
        <is>
          <t>WA0XL7875C196FE48</t>
        </is>
      </c>
      <c r="C171" t="inlineStr">
        <is>
          <t>མར་མེའི་སྨོན་ལམ།</t>
        </is>
      </c>
      <c r="D171">
        <f>HYPERLINK("https://library.bdrc.io/show/bdr:MW19999_7875C1?uilang=bo","MW19999_7875C1")</f>
        <v/>
      </c>
      <c r="E171" t="inlineStr"/>
      <c r="F171" t="inlineStr"/>
      <c r="G171">
        <f>HYPERLINK("https://library.bdrc.io/search?lg=bo&amp;t=Work&amp;pg=1&amp;f=author,exc,bdr:P3379&amp;uilang=bo&amp;q=མར་མེའི་སྨོན་ལམ།~1", "བརྩམས་ཆོས་གཞན།")</f>
        <v/>
      </c>
      <c r="H171">
        <f>HYPERLINK("https://library.bdrc.io/search?lg=bo&amp;t=Etext&amp;pg=1&amp;f=author,exc,bdr:P3379&amp;uilang=bo&amp;q=མར་མེའི་སྨོན་ལམ།~1", "ཡིག་རྐྱང་གཞན།")</f>
        <v/>
      </c>
    </row>
    <row r="172" ht="70" customHeight="1">
      <c r="A172" t="inlineStr"/>
      <c r="B172" t="inlineStr">
        <is>
          <t>WA0XL7875C196FE48</t>
        </is>
      </c>
      <c r="C172" t="inlineStr">
        <is>
          <t>མར་སྨེན་མོ་ལམ།</t>
        </is>
      </c>
      <c r="D172">
        <f>HYPERLINK("https://library.bdrc.io/show/bdr:MW0NGMCP70681?uilang=bo","MW0NGMCP70681")</f>
        <v/>
      </c>
      <c r="E172" t="inlineStr"/>
      <c r="F172" t="inlineStr"/>
      <c r="G172">
        <f>HYPERLINK("https://library.bdrc.io/search?lg=bo&amp;t=Work&amp;pg=1&amp;f=author,exc,bdr:P3379&amp;uilang=bo&amp;q=མར་སྨེན་མོ་ལམ།~1", "བརྩམས་ཆོས་གཞན།")</f>
        <v/>
      </c>
      <c r="H172">
        <f>HYPERLINK("https://library.bdrc.io/search?lg=bo&amp;t=Etext&amp;pg=1&amp;f=author,exc,bdr:P3379&amp;uilang=bo&amp;q=མར་སྨེན་མོ་ལམ།~1", "ཡིག་རྐྱང་གཞན།")</f>
        <v/>
      </c>
    </row>
    <row r="173" ht="70" customHeight="1">
      <c r="A173" t="inlineStr"/>
      <c r="B173" t="inlineStr">
        <is>
          <t>WA0XLEBEEA41B868D</t>
        </is>
      </c>
      <c r="C173" t="inlineStr">
        <is>
          <t>བདེན་གཉིས་ཀྱི་འབུམ།</t>
        </is>
      </c>
      <c r="D173">
        <f>HYPERLINK("https://library.bdrc.io/show/bdr:MW1GS66286_EBEEA4?uilang=bo","MW1GS66286_EBEEA4")</f>
        <v/>
      </c>
      <c r="E173" t="inlineStr"/>
      <c r="F173" t="inlineStr"/>
      <c r="G173">
        <f>HYPERLINK("https://library.bdrc.io/search?lg=bo&amp;t=Work&amp;pg=1&amp;f=author,exc,bdr:P3379&amp;uilang=bo&amp;q=བདེན་གཉིས་ཀྱི་འབུམ།~1", "བརྩམས་ཆོས་གཞན།")</f>
        <v/>
      </c>
      <c r="H173">
        <f>HYPERLINK("https://library.bdrc.io/search?lg=bo&amp;t=Etext&amp;pg=1&amp;f=author,exc,bdr:P3379&amp;uilang=bo&amp;q=བདེན་གཉིས་ཀྱི་འབུམ།~1", "ཡིག་རྐྱང་གཞན།")</f>
        <v/>
      </c>
    </row>
    <row r="174" ht="70" customHeight="1">
      <c r="A174" t="inlineStr"/>
      <c r="B174" t="inlineStr">
        <is>
          <t>WA0XLA2F00BEF3059</t>
        </is>
      </c>
      <c r="C174" t="inlineStr">
        <is>
          <t>བཅུ་གསུམ་པ། འཁྲུས་པའི་ཞིང་དུ་གྱུར་རྣམས་ལ།</t>
        </is>
      </c>
      <c r="D174">
        <f>HYPERLINK("https://library.bdrc.io/show/bdr:MW1GS66286_A2F00B?uilang=bo","MW1GS66286_A2F00B")</f>
        <v/>
      </c>
      <c r="E174" t="inlineStr"/>
      <c r="F174" t="inlineStr"/>
      <c r="G174">
        <f>HYPERLINK("https://library.bdrc.io/search?lg=bo&amp;t=Work&amp;pg=1&amp;f=author,exc,bdr:P3379&amp;uilang=bo&amp;q=བཅུ་གསུམ་པ། འཁྲུས་པའི་ཞིང་དུ་གྱུར་རྣམས་ལ།~1", "བརྩམས་ཆོས་གཞན།")</f>
        <v/>
      </c>
      <c r="H174">
        <f>HYPERLINK("https://library.bdrc.io/search?lg=bo&amp;t=Etext&amp;pg=1&amp;f=author,exc,bdr:P3379&amp;uilang=bo&amp;q=བཅུ་གསུམ་པ། འཁྲུས་པའི་ཞིང་དུ་གྱུར་རྣམས་ལ།~1", "ཡིག་རྐྱང་གཞན།")</f>
        <v/>
      </c>
    </row>
    <row r="175" ht="70" customHeight="1">
      <c r="A175" t="inlineStr"/>
      <c r="B175" t="inlineStr">
        <is>
          <t>WA0XL3BB58BFD71F8</t>
        </is>
      </c>
      <c r="C175" t="inlineStr">
        <is>
          <t>རྡོ་རྗེ་གདན་གྱི་རྡོ་རྗེའི་གླུ།</t>
        </is>
      </c>
      <c r="D175">
        <f>HYPERLINK("https://library.bdrc.io/show/bdr:MW3PD1288_3BB58B?uilang=bo","MW3PD1288_3BB58B")</f>
        <v/>
      </c>
      <c r="E175" t="inlineStr"/>
      <c r="F175" t="inlineStr"/>
      <c r="G175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175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176" ht="70" customHeight="1">
      <c r="A176" t="inlineStr"/>
      <c r="B176" t="inlineStr">
        <is>
          <t>WA0XLAC58A2998253</t>
        </is>
      </c>
      <c r="C176" t="inlineStr">
        <is>
          <t>ང༢༽ ཡང་དག་ཀུན་རྫོབ་ཀྱི་བདེན་པའི་སྒྲ་དོན།</t>
        </is>
      </c>
      <c r="D176">
        <f>HYPERLINK("https://library.bdrc.io/show/bdr:MW1GS66286_AC58A2?uilang=bo","MW1GS66286_AC58A2")</f>
        <v/>
      </c>
      <c r="E176" t="inlineStr"/>
      <c r="F176" t="inlineStr"/>
      <c r="G176">
        <f>HYPERLINK("https://library.bdrc.io/search?lg=bo&amp;t=Work&amp;pg=1&amp;f=author,exc,bdr:P3379&amp;uilang=bo&amp;q=ང༢༽ ཡང་དག་ཀུན་རྫོབ་ཀྱི་བདེན་པའི་སྒྲ་དོན།~1", "བརྩམས་ཆོས་གཞན།")</f>
        <v/>
      </c>
      <c r="H176">
        <f>HYPERLINK("https://library.bdrc.io/search?lg=bo&amp;t=Etext&amp;pg=1&amp;f=author,exc,bdr:P3379&amp;uilang=bo&amp;q=ང༢༽ ཡང་དག་ཀུན་རྫོབ་ཀྱི་བདེན་པའི་སྒྲ་དོན།~1", "ཡིག་རྐྱང་གཞན།")</f>
        <v/>
      </c>
    </row>
    <row r="177" ht="70" customHeight="1">
      <c r="A177" t="inlineStr"/>
      <c r="B177" t="inlineStr">
        <is>
          <t>WA0XLAE03FAFE0105</t>
        </is>
      </c>
      <c r="C177" t="inlineStr">
        <is>
          <t>ཚོགས་ཀྱི་མཆོད་པ།</t>
        </is>
      </c>
      <c r="D177">
        <f>HYPERLINK("https://library.bdrc.io/show/bdr:MW1GS66286_AE03FA?uilang=bo","MW1GS66286_AE03FA")</f>
        <v/>
      </c>
      <c r="E177" t="inlineStr"/>
      <c r="F177" t="inlineStr"/>
      <c r="G177">
        <f>HYPERLINK("https://library.bdrc.io/search?lg=bo&amp;t=Work&amp;pg=1&amp;f=author,exc,bdr:P3379&amp;uilang=bo&amp;q=ཚོགས་ཀྱི་མཆོད་པ།~1", "བརྩམས་ཆོས་གཞན།")</f>
        <v/>
      </c>
      <c r="H177">
        <f>HYPERLINK("https://library.bdrc.io/search?lg=bo&amp;t=Etext&amp;pg=1&amp;f=author,exc,bdr:P3379&amp;uilang=bo&amp;q=ཚོགས་ཀྱི་མཆོད་པ།~1", "ཡིག་རྐྱང་གཞན།")</f>
        <v/>
      </c>
    </row>
    <row r="178" ht="70" customHeight="1">
      <c r="A178" t="inlineStr"/>
      <c r="B178" t="inlineStr">
        <is>
          <t>WA0XLB691AB377E8E</t>
        </is>
      </c>
      <c r="C178" t="inlineStr">
        <is>
          <t>རྗེ་བཙུན་མཁའ་སྤྱོད་མ་དཀར་མོའི་བསྟོད་པ།</t>
        </is>
      </c>
      <c r="D178">
        <f>HYPERLINK("https://library.bdrc.io/show/bdr:MW8LS32723_B691AB?uilang=bo","MW8LS32723_B691AB")</f>
        <v/>
      </c>
      <c r="E178" t="inlineStr"/>
      <c r="F178" t="inlineStr"/>
      <c r="G178">
        <f>HYPERLINK("https://library.bdrc.io/search?lg=bo&amp;t=Work&amp;pg=1&amp;f=author,exc,bdr:P3379&amp;uilang=bo&amp;q=རྗེ་བཙུན་མཁའ་སྤྱོད་མ་དཀར་མོའི་བསྟོད་པ།~1", "བརྩམས་ཆོས་གཞན།")</f>
        <v/>
      </c>
      <c r="H178">
        <f>HYPERLINK("https://library.bdrc.io/search?lg=bo&amp;t=Etext&amp;pg=1&amp;f=author,exc,bdr:P3379&amp;uilang=bo&amp;q=རྗེ་བཙུན་མཁའ་སྤྱོད་མ་དཀར་མོའི་བསྟོད་པ།~1", "ཡིག་རྐྱང་གཞན།")</f>
        <v/>
      </c>
    </row>
    <row r="179" ht="70" customHeight="1">
      <c r="A179" t="inlineStr"/>
      <c r="B179" t="inlineStr">
        <is>
          <t>WA0XL983EC11742A1</t>
        </is>
      </c>
      <c r="C179" t="inlineStr">
        <is>
          <t>ངན་སོང་སྦྱོང་བའི་ཆོ་ག</t>
        </is>
      </c>
      <c r="D179">
        <f>HYPERLINK("https://library.bdrc.io/show/bdr:MW1GS66286_983EC1?uilang=bo","MW1GS66286_983EC1")</f>
        <v/>
      </c>
      <c r="E179" t="inlineStr"/>
      <c r="F179" t="inlineStr"/>
      <c r="G179">
        <f>HYPERLINK("https://library.bdrc.io/search?lg=bo&amp;t=Work&amp;pg=1&amp;f=author,exc,bdr:P3379&amp;uilang=bo&amp;q=ངན་སོང་སྦྱོང་བའི་ཆོ་ག~1", "བརྩམས་ཆོས་གཞན།")</f>
        <v/>
      </c>
      <c r="H179">
        <f>HYPERLINK("https://library.bdrc.io/search?lg=bo&amp;t=Etext&amp;pg=1&amp;f=author,exc,bdr:P3379&amp;uilang=bo&amp;q=ངན་སོང་སྦྱོང་བའི་ཆོ་ག~1", "ཡིག་རྐྱང་གཞན།")</f>
        <v/>
      </c>
    </row>
    <row r="180" ht="70" customHeight="1">
      <c r="A180" t="inlineStr"/>
      <c r="B180" t="inlineStr">
        <is>
          <t>WA8LS76626</t>
        </is>
      </c>
      <c r="C180" t="inlineStr">
        <is>
          <t>བློ་ལྡན་ཐར་པར་སྐུལ་བར་བྱེད་པའི་མན་ངག་གཅེས་བཏུས།</t>
        </is>
      </c>
      <c r="D180">
        <f>HYPERLINK("https://library.bdrc.io/show/bdr:MW8LS76626?uilang=bo","MW8LS76626")</f>
        <v/>
      </c>
      <c r="E180" t="inlineStr"/>
      <c r="F180" t="inlineStr"/>
      <c r="G180">
        <f>HYPERLINK("https://library.bdrc.io/search?lg=bo&amp;t=Work&amp;pg=1&amp;f=author,exc,bdr:P3379&amp;uilang=bo&amp;q=བློ་ལྡན་ཐར་པར་སྐུལ་བར་བྱེད་པའི་མན་ངག་གཅེས་བཏུས།~1", "བརྩམས་ཆོས་གཞན།")</f>
        <v/>
      </c>
      <c r="H180">
        <f>HYPERLINK("https://library.bdrc.io/search?lg=bo&amp;t=Etext&amp;pg=1&amp;f=author,exc,bdr:P3379&amp;uilang=bo&amp;q=བློ་ལྡན་ཐར་པར་སྐུལ་བར་བྱེད་པའི་མན་ངག་གཅེས་བཏུས།~1", "ཡིག་རྐྱང་གཞན།")</f>
        <v/>
      </c>
    </row>
    <row r="181" ht="70" customHeight="1">
      <c r="A181" t="inlineStr"/>
      <c r="B181" t="inlineStr">
        <is>
          <t>WA0XL0D2F66ABC95B</t>
        </is>
      </c>
      <c r="C181" t="inlineStr">
        <is>
          <t>གསང་འདུས་དཀྱིལ་ཆོག</t>
        </is>
      </c>
      <c r="D181">
        <f>HYPERLINK("https://library.bdrc.io/show/bdr:MW1GS66286_0D2F66?uilang=bo","MW1GS66286_0D2F66")</f>
        <v/>
      </c>
      <c r="E181" t="inlineStr"/>
      <c r="F181" t="inlineStr"/>
      <c r="G181">
        <f>HYPERLINK("https://library.bdrc.io/search?lg=bo&amp;t=Work&amp;pg=1&amp;f=author,exc,bdr:P3379&amp;uilang=bo&amp;q=གསང་འདུས་དཀྱིལ་ཆོག~1", "བརྩམས་ཆོས་གཞན།")</f>
        <v/>
      </c>
      <c r="H181">
        <f>HYPERLINK("https://library.bdrc.io/search?lg=bo&amp;t=Etext&amp;pg=1&amp;f=author,exc,bdr:P3379&amp;uilang=bo&amp;q=གསང་འདུས་དཀྱིལ་ཆོག~1", "ཡིག་རྐྱང་གཞན།")</f>
        <v/>
      </c>
    </row>
    <row r="182" ht="70" customHeight="1">
      <c r="A182" t="inlineStr"/>
      <c r="B182" t="inlineStr">
        <is>
          <t>WA0XLCC6842AFBD2A</t>
        </is>
      </c>
      <c r="C182" t="inlineStr">
        <is>
          <t>ཇོ་བོའི་གསུང་བཏུས།</t>
        </is>
      </c>
      <c r="D182">
        <f>HYPERLINK("https://library.bdrc.io/show/bdr:MW00EGS1016238_CC6842?uilang=bo","MW00EGS1016238_CC6842")</f>
        <v/>
      </c>
      <c r="E182" t="inlineStr"/>
      <c r="F182" t="inlineStr"/>
      <c r="G182">
        <f>HYPERLINK("https://library.bdrc.io/search?lg=bo&amp;t=Work&amp;pg=1&amp;f=author,exc,bdr:P3379&amp;uilang=bo&amp;q=ཇོ་བོའི་གསུང་བཏུས།~1", "བརྩམས་ཆོས་གཞན།")</f>
        <v/>
      </c>
      <c r="H182">
        <f>HYPERLINK("https://library.bdrc.io/search?lg=bo&amp;t=Etext&amp;pg=1&amp;f=author,exc,bdr:P3379&amp;uilang=bo&amp;q=ཇོ་བོའི་གསུང་བཏུས།~1", "ཡིག་རྐྱང་གཞན།")</f>
        <v/>
      </c>
    </row>
    <row r="183" ht="70" customHeight="1">
      <c r="A183" t="inlineStr"/>
      <c r="B183" t="inlineStr">
        <is>
          <t>WA0XLEDA286BA6281</t>
        </is>
      </c>
      <c r="C183" t="inlineStr">
        <is>
          <t>འདུལ་བ་ནས་འཕྲོས་པའི་ཇོ་བོ་ཨ་ཏི་ཤས་གསུང་སྒྲོས།</t>
        </is>
      </c>
      <c r="D183">
        <f>HYPERLINK("https://library.bdrc.io/show/bdr:MW4PD3076_EDA286?uilang=bo","MW4PD3076_EDA286")</f>
        <v/>
      </c>
      <c r="E183" t="inlineStr"/>
      <c r="F183" t="inlineStr"/>
      <c r="G183">
        <f>HYPERLINK("https://library.bdrc.io/search?lg=bo&amp;t=Work&amp;pg=1&amp;f=author,exc,bdr:P3379&amp;uilang=bo&amp;q=འདུལ་བ་ནས་འཕྲོས་པའི་ཇོ་བོ་ཨ་ཏི་ཤས་གསུང་སྒྲོས།~1", "བརྩམས་ཆོས་གཞན།")</f>
        <v/>
      </c>
      <c r="H183">
        <f>HYPERLINK("https://library.bdrc.io/search?lg=bo&amp;t=Etext&amp;pg=1&amp;f=author,exc,bdr:P3379&amp;uilang=bo&amp;q=འདུལ་བ་ནས་འཕྲོས་པའི་ཇོ་བོ་ཨ་ཏི་ཤས་གསུང་སྒྲོས།~1", "ཡིག་རྐྱང་གཞན།")</f>
        <v/>
      </c>
    </row>
    <row r="184" ht="70" customHeight="1">
      <c r="A184" t="inlineStr"/>
      <c r="B184" t="inlineStr">
        <is>
          <t>WA0XLC8C467AB6835</t>
        </is>
      </c>
      <c r="C184" t="inlineStr">
        <is>
          <t>ཟབ་པའི་རིམ་པ།</t>
        </is>
      </c>
      <c r="D184">
        <f>HYPERLINK("https://library.bdrc.io/show/bdr:MW1GS66286_C8C467?uilang=bo","MW1GS66286_C8C467")</f>
        <v/>
      </c>
      <c r="E184" t="inlineStr"/>
      <c r="F184" t="inlineStr"/>
      <c r="G184">
        <f>HYPERLINK("https://library.bdrc.io/search?lg=bo&amp;t=Work&amp;pg=1&amp;f=author,exc,bdr:P3379&amp;uilang=bo&amp;q=ཟབ་པའི་རིམ་པ།~1", "བརྩམས་ཆོས་གཞན།")</f>
        <v/>
      </c>
      <c r="H184">
        <f>HYPERLINK("https://library.bdrc.io/search?lg=bo&amp;t=Etext&amp;pg=1&amp;f=author,exc,bdr:P3379&amp;uilang=bo&amp;q=ཟབ་པའི་རིམ་པ།~1", "ཡིག་རྐྱང་གཞན།")</f>
        <v/>
      </c>
    </row>
    <row r="185" ht="70" customHeight="1">
      <c r="A185" t="inlineStr"/>
      <c r="B185" t="inlineStr">
        <is>
          <t>WA1CZ2325</t>
        </is>
      </c>
      <c r="C185" t="inlineStr">
        <is>
          <t>བཀའ་གདམས་བུ་ཆོས་ལས་རྔོག་ཆོས་ཉི་ཤུ།</t>
        </is>
      </c>
      <c r="D185">
        <f>HYPERLINK("https://library.bdrc.io/show/bdr:MW1CZ2325?uilang=bo","MW1CZ2325")</f>
        <v/>
      </c>
      <c r="E185">
        <f>HYPERLINK("https://library.bdrc.io/show/bdr:W1CZ2325",IMAGE("https://iiif.bdrc.io/bdr:I1CZ2334::I1CZ23340003.TIF/full/150,/0/default.jpg"))</f>
        <v/>
      </c>
      <c r="F185">
        <f>HYPERLINK("https://library.bdrc.io/show/bdr:W1CZ2325",IMAGE("https://iiif.bdrc.io/bdr:I1CZ2334::I1CZ23340209.TIF/full/150,/0/default.jpg"))</f>
        <v/>
      </c>
      <c r="G185">
        <f>HYPERLINK("https://library.bdrc.io/search?lg=bo&amp;t=Work&amp;pg=1&amp;f=author,exc,bdr:P3379&amp;uilang=bo&amp;q=བཀའ་གདམས་བུ་ཆོས་ལས་རྔོག་ཆོས་ཉི་ཤུ།~1", "བརྩམས་ཆོས་གཞན།")</f>
        <v/>
      </c>
      <c r="H185">
        <f>HYPERLINK("https://library.bdrc.io/search?lg=bo&amp;t=Etext&amp;pg=1&amp;f=author,exc,bdr:P3379&amp;uilang=bo&amp;q=བཀའ་གདམས་བུ་ཆོས་ལས་རྔོག་ཆོས་ཉི་ཤུ།~1", "ཡིག་རྐྱང་གཞན།")</f>
        <v/>
      </c>
    </row>
    <row r="186" ht="70" customHeight="1">
      <c r="A186" t="inlineStr"/>
      <c r="B186" t="inlineStr">
        <is>
          <t>WA0XLF7FAFAADA185</t>
        </is>
      </c>
      <c r="C186" t="inlineStr">
        <is>
          <t>སྤྱོད་པའི་དེ་ཁོ་ན།</t>
        </is>
      </c>
      <c r="D186">
        <f>HYPERLINK("https://library.bdrc.io/show/bdr:MW1GS66286_F7FAFA?uilang=bo","MW1GS66286_F7FAFA")</f>
        <v/>
      </c>
      <c r="E186" t="inlineStr"/>
      <c r="F186" t="inlineStr"/>
      <c r="G186">
        <f>HYPERLINK("https://library.bdrc.io/search?lg=bo&amp;t=Work&amp;pg=1&amp;f=author,exc,bdr:P3379&amp;uilang=bo&amp;q=སྤྱོད་པའི་དེ་ཁོ་ན།~1", "བརྩམས་ཆོས་གཞན།")</f>
        <v/>
      </c>
      <c r="H186">
        <f>HYPERLINK("https://library.bdrc.io/search?lg=bo&amp;t=Etext&amp;pg=1&amp;f=author,exc,bdr:P3379&amp;uilang=bo&amp;q=སྤྱོད་པའི་དེ་ཁོ་ན།~1", "ཡིག་རྐྱང་གཞན།")</f>
        <v/>
      </c>
    </row>
    <row r="187" ht="70" customHeight="1">
      <c r="A187" t="inlineStr"/>
      <c r="B187" t="inlineStr">
        <is>
          <t>WA0XLBBED22C92462</t>
        </is>
      </c>
      <c r="C187" t="inlineStr">
        <is>
          <t>འཕགས་པ་ཡི་གེ་དྲུག་པའི་སྒྲུབ་ཐབས།</t>
        </is>
      </c>
      <c r="D187">
        <f>HYPERLINK("https://library.bdrc.io/show/bdr:MW1GS66286_BBED22?uilang=bo","MW1GS66286_BBED22")</f>
        <v/>
      </c>
      <c r="E187" t="inlineStr"/>
      <c r="F187" t="inlineStr"/>
      <c r="G187">
        <f>HYPERLINK("https://library.bdrc.io/search?lg=bo&amp;t=Work&amp;pg=1&amp;f=author,exc,bdr:P3379&amp;uilang=bo&amp;q=འཕགས་པ་ཡི་གེ་དྲུག་པའི་སྒྲུབ་ཐབས།~1", "བརྩམས་ཆོས་གཞན།")</f>
        <v/>
      </c>
      <c r="H187">
        <f>HYPERLINK("https://library.bdrc.io/search?lg=bo&amp;t=Etext&amp;pg=1&amp;f=author,exc,bdr:P3379&amp;uilang=bo&amp;q=འཕགས་པ་ཡི་གེ་དྲུག་པའི་སྒྲུབ་ཐབས།~1", "ཡིག་རྐྱང་གཞན།")</f>
        <v/>
      </c>
    </row>
    <row r="188" ht="70" customHeight="1">
      <c r="A188" t="inlineStr"/>
      <c r="B188" t="inlineStr">
        <is>
          <t>WA0XL3DCC0A4EF044</t>
        </is>
      </c>
      <c r="C188" t="inlineStr">
        <is>
          <t>བློ་སྦྱོང་དོན་བདུན་མ།</t>
        </is>
      </c>
      <c r="D188">
        <f>HYPERLINK("https://library.bdrc.io/show/bdr:MW25275_3DCC0A?uilang=bo","MW25275_3DCC0A")</f>
        <v/>
      </c>
      <c r="E188" t="inlineStr"/>
      <c r="F188" t="inlineStr"/>
      <c r="G188">
        <f>HYPERLINK("https://library.bdrc.io/search?lg=bo&amp;t=Work&amp;pg=1&amp;f=author,exc,bdr:P3379&amp;uilang=bo&amp;q=བློ་སྦྱོང་དོན་བདུན་མ།~1", "བརྩམས་ཆོས་གཞན།")</f>
        <v/>
      </c>
      <c r="H188">
        <f>HYPERLINK("https://library.bdrc.io/search?lg=bo&amp;t=Etext&amp;pg=1&amp;f=author,exc,bdr:P3379&amp;uilang=bo&amp;q=བློ་སྦྱོང་དོན་བདུན་མ།~1", "ཡིག་རྐྱང་གཞན།")</f>
        <v/>
      </c>
    </row>
    <row r="189" ht="70" customHeight="1">
      <c r="A189" t="inlineStr"/>
      <c r="B189" t="inlineStr">
        <is>
          <t>WA0XL06C06C5C12C0</t>
        </is>
      </c>
      <c r="C189" t="inlineStr">
        <is>
          <t>ཁ༡༽ ཡང་དག་པ་དང་ལོག་པའི་ཀུན་རྫོབ།</t>
        </is>
      </c>
      <c r="D189">
        <f>HYPERLINK("https://library.bdrc.io/show/bdr:MW1GS66286_06C06C?uilang=bo","MW1GS66286_06C06C")</f>
        <v/>
      </c>
      <c r="E189" t="inlineStr"/>
      <c r="F189" t="inlineStr"/>
      <c r="G189">
        <f>HYPERLINK("https://library.bdrc.io/search?lg=bo&amp;t=Work&amp;pg=1&amp;f=author,exc,bdr:P3379&amp;uilang=bo&amp;q=ཁ༡༽ ཡང་དག་པ་དང་ལོག་པའི་ཀུན་རྫོབ།~1", "བརྩམས་ཆོས་གཞན།")</f>
        <v/>
      </c>
      <c r="H189">
        <f>HYPERLINK("https://library.bdrc.io/search?lg=bo&amp;t=Etext&amp;pg=1&amp;f=author,exc,bdr:P3379&amp;uilang=bo&amp;q=ཁ༡༽ ཡང་དག་པ་དང་ལོག་པའི་ཀུན་རྫོབ།~1", "ཡིག་རྐྱང་གཞན།")</f>
        <v/>
      </c>
    </row>
    <row r="190" ht="70" customHeight="1">
      <c r="A190" t="inlineStr"/>
      <c r="B190" t="inlineStr">
        <is>
          <t>WA0XLB5E986A8A338</t>
        </is>
      </c>
      <c r="C190" t="inlineStr">
        <is>
          <t>ཉེར་གསུམ་པ། ཁུ་ཆོས་དང་པོ།</t>
        </is>
      </c>
      <c r="D190">
        <f>HYPERLINK("https://library.bdrc.io/show/bdr:MW1GS66286_B5E986?uilang=bo","MW1GS66286_B5E986")</f>
        <v/>
      </c>
      <c r="E190" t="inlineStr"/>
      <c r="F190" t="inlineStr"/>
      <c r="G190">
        <f>HYPERLINK("https://library.bdrc.io/search?lg=bo&amp;t=Work&amp;pg=1&amp;f=author,exc,bdr:P3379&amp;uilang=bo&amp;q=ཉེར་གསུམ་པ། ཁུ་ཆོས་དང་པོ།~1", "བརྩམས་ཆོས་གཞན།")</f>
        <v/>
      </c>
      <c r="H190">
        <f>HYPERLINK("https://library.bdrc.io/search?lg=bo&amp;t=Etext&amp;pg=1&amp;f=author,exc,bdr:P3379&amp;uilang=bo&amp;q=ཉེར་གསུམ་པ། ཁུ་ཆོས་དང་པོ།~1", "ཡིག་རྐྱང་གཞན།")</f>
        <v/>
      </c>
    </row>
    <row r="191" ht="70" customHeight="1">
      <c r="A191" t="inlineStr"/>
      <c r="B191" t="inlineStr">
        <is>
          <t>WA0XL771AE5A0BD60</t>
        </is>
      </c>
      <c r="C191" t="inlineStr">
        <is>
          <t>དཱི་པཾ་ཀཱ་ར་ཤྲཱི་ཛྙཱ་ནའི་ཆོས་ཀྱི་གླུ་གཉིས།</t>
        </is>
      </c>
      <c r="D191">
        <f>HYPERLINK("https://library.bdrc.io/show/bdr:MW3PD1288_771AE5?uilang=bo","MW3PD1288_771AE5")</f>
        <v/>
      </c>
      <c r="E191" t="inlineStr"/>
      <c r="F191" t="inlineStr"/>
      <c r="G191">
        <f>HYPERLINK("https://library.bdrc.io/search?lg=bo&amp;t=Work&amp;pg=1&amp;f=author,exc,bdr:P3379&amp;uilang=bo&amp;q=དཱི་པཾ་ཀཱ་ར་ཤྲཱི་ཛྙཱ་ནའི་ཆོས་ཀྱི་གླུ་གཉིས།~1", "བརྩམས་ཆོས་གཞན།")</f>
        <v/>
      </c>
      <c r="H191">
        <f>HYPERLINK("https://library.bdrc.io/search?lg=bo&amp;t=Etext&amp;pg=1&amp;f=author,exc,bdr:P3379&amp;uilang=bo&amp;q=དཱི་པཾ་ཀཱ་ར་ཤྲཱི་ཛྙཱ་ནའི་ཆོས་ཀྱི་གླུ་གཉིས།~1", "ཡིག་རྐྱང་གཞན།")</f>
        <v/>
      </c>
    </row>
    <row r="192" ht="70" customHeight="1">
      <c r="A192" t="inlineStr"/>
      <c r="B192" t="inlineStr">
        <is>
          <t>WA0XL061B9A55F382</t>
        </is>
      </c>
      <c r="C192" t="inlineStr">
        <is>
          <t>གསང་བ་སྔགས་ཀྱི་སྒྱུ་ལུས་གཙོ་བོར་སྟོན་པའི་སྐོར།</t>
        </is>
      </c>
      <c r="D192">
        <f>HYPERLINK("https://library.bdrc.io/show/bdr:MW1GS66286_061B9A?uilang=bo","MW1GS66286_061B9A")</f>
        <v/>
      </c>
      <c r="E192" t="inlineStr"/>
      <c r="F192" t="inlineStr"/>
      <c r="G192">
        <f>HYPERLINK("https://library.bdrc.io/search?lg=bo&amp;t=Work&amp;pg=1&amp;f=author,exc,bdr:P3379&amp;uilang=bo&amp;q=གསང་བ་སྔགས་ཀྱི་སྒྱུ་ལུས་གཙོ་བོར་སྟོན་པའི་སྐོར།~1", "བརྩམས་ཆོས་གཞན།")</f>
        <v/>
      </c>
      <c r="H192">
        <f>HYPERLINK("https://library.bdrc.io/search?lg=bo&amp;t=Etext&amp;pg=1&amp;f=author,exc,bdr:P3379&amp;uilang=bo&amp;q=གསང་བ་སྔགས་ཀྱི་སྒྱུ་ལུས་གཙོ་བོར་སྟོན་པའི་སྐོར།~1", "ཡིག་རྐྱང་གཞན།")</f>
        <v/>
      </c>
    </row>
    <row r="193" ht="70" customHeight="1">
      <c r="A193" t="inlineStr"/>
      <c r="B193" t="inlineStr">
        <is>
          <t>WA0XLF90D88D0DD2C</t>
        </is>
      </c>
      <c r="C193" t="inlineStr">
        <is>
          <t>བཅོན་ལྡན་འདས་འཁོར་ལོ་བདེ་མཆོག་གི་མངོན་རྟོགས།</t>
        </is>
      </c>
      <c r="D193">
        <f>HYPERLINK("https://library.bdrc.io/show/bdr:MW1GS66286_F90D88?uilang=bo","MW1GS66286_F90D88")</f>
        <v/>
      </c>
      <c r="E193" t="inlineStr"/>
      <c r="F193" t="inlineStr"/>
      <c r="G193">
        <f>HYPERLINK("https://library.bdrc.io/search?lg=bo&amp;t=Work&amp;pg=1&amp;f=author,exc,bdr:P3379&amp;uilang=bo&amp;q=བཅོན་ལྡན་འདས་འཁོར་ལོ་བདེ་མཆོག་གི་མངོན་རྟོགས།~1", "བརྩམས་ཆོས་གཞན།")</f>
        <v/>
      </c>
      <c r="H193">
        <f>HYPERLINK("https://library.bdrc.io/search?lg=bo&amp;t=Etext&amp;pg=1&amp;f=author,exc,bdr:P3379&amp;uilang=bo&amp;q=བཅོན་ལྡན་འདས་འཁོར་ལོ་བདེ་མཆོག་གི་མངོན་རྟོགས།~1", "ཡིག་རྐྱང་གཞན།")</f>
        <v/>
      </c>
    </row>
    <row r="194" ht="70" customHeight="1">
      <c r="A194" t="inlineStr"/>
      <c r="B194" t="inlineStr">
        <is>
          <t>WA0XL0902B3E1ACB1</t>
        </is>
      </c>
      <c r="C194" t="inlineStr">
        <is>
          <t>གཤེན་རྗེ་གཤེད་ནག་པོའི་སྒྲུབ་ཐབས།</t>
        </is>
      </c>
      <c r="D194">
        <f>HYPERLINK("https://library.bdrc.io/show/bdr:MW1GS66286_0902B3?uilang=bo","MW1GS66286_0902B3")</f>
        <v/>
      </c>
      <c r="E194" t="inlineStr"/>
      <c r="F194" t="inlineStr"/>
      <c r="G194">
        <f>HYPERLINK("https://library.bdrc.io/search?lg=bo&amp;t=Work&amp;pg=1&amp;f=author,exc,bdr:P3379&amp;uilang=bo&amp;q=གཤེན་རྗེ་གཤེད་ནག་པོའི་སྒྲུབ་ཐབས།~1", "བརྩམས་ཆོས་གཞན།")</f>
        <v/>
      </c>
      <c r="H194">
        <f>HYPERLINK("https://library.bdrc.io/search?lg=bo&amp;t=Etext&amp;pg=1&amp;f=author,exc,bdr:P3379&amp;uilang=bo&amp;q=གཤེན་རྗེ་གཤེད་ནག་པོའི་སྒྲུབ་ཐབས།~1", "ཡིག་རྐྱང་གཞན།")</f>
        <v/>
      </c>
    </row>
    <row r="195" ht="70" customHeight="1">
      <c r="A195" t="inlineStr"/>
      <c r="B195" t="inlineStr">
        <is>
          <t>WA8LS29395</t>
        </is>
      </c>
      <c r="C195" t="inlineStr">
        <is>
          <t>ཐུབ་པའི་མཛད་པ་བཅུ་གཉིས་ཀྱི་བསྟོད་པ་རྒྱས་བསྡུས།</t>
        </is>
      </c>
      <c r="D195">
        <f>HYPERLINK("https://library.bdrc.io/show/bdr:MW8LS29395?uilang=bo","MW8LS29395")</f>
        <v/>
      </c>
      <c r="E195">
        <f>HYPERLINK("https://library.bdrc.io/show/bdr:W8LS29395",IMAGE("https://iiif.bdrc.io/bdr:I8LS29397::I8LS293970003.jpg/full/150,/0/default.jpg"))</f>
        <v/>
      </c>
      <c r="F195">
        <f>HYPERLINK("https://library.bdrc.io/show/bdr:W8LS29395",IMAGE("https://iiif.bdrc.io/bdr:I8LS29397::I8LS293970523.jpg/full/150,/0/default.jpg"))</f>
        <v/>
      </c>
      <c r="G195">
        <f>HYPERLINK("https://library.bdrc.io/search?lg=bo&amp;t=Work&amp;pg=1&amp;f=author,exc,bdr:P3379&amp;uilang=bo&amp;q=ཐུབ་པའི་མཛད་པ་བཅུ་གཉིས་ཀྱི་བསྟོད་པ་རྒྱས་བསྡུས།~1", "བརྩམས་ཆོས་གཞན།")</f>
        <v/>
      </c>
      <c r="H195">
        <f>HYPERLINK("https://library.bdrc.io/search?lg=bo&amp;t=Etext&amp;pg=1&amp;f=author,exc,bdr:P3379&amp;uilang=bo&amp;q=ཐུབ་པའི་མཛད་པ་བཅུ་གཉིས་ཀྱི་བསྟོད་པ་རྒྱས་བསྡུས།~1", "ཡིག་རྐྱང་གཞན།")</f>
        <v/>
      </c>
    </row>
    <row r="196" ht="70" customHeight="1">
      <c r="A196" t="inlineStr"/>
      <c r="B196" t="inlineStr">
        <is>
          <t>WA0XL05EFB12D1C05</t>
        </is>
      </c>
      <c r="C196" t="inlineStr">
        <is>
          <t>གསུམ་པ། འདམ་གྱི་བརྫེས་བཅངས་པའི་ཚོམས།</t>
        </is>
      </c>
      <c r="D196">
        <f>HYPERLINK("https://library.bdrc.io/show/bdr:MW1GS66286_05EFB1?uilang=bo","MW1GS66286_05EFB1")</f>
        <v/>
      </c>
      <c r="E196" t="inlineStr"/>
      <c r="F196" t="inlineStr"/>
      <c r="G196">
        <f>HYPERLINK("https://library.bdrc.io/search?lg=bo&amp;t=Work&amp;pg=1&amp;f=author,exc,bdr:P3379&amp;uilang=bo&amp;q=གསུམ་པ། འདམ་གྱི་བརྫེས་བཅངས་པའི་ཚོམས།~1", "བརྩམས་ཆོས་གཞན།")</f>
        <v/>
      </c>
      <c r="H196">
        <f>HYPERLINK("https://library.bdrc.io/search?lg=bo&amp;t=Etext&amp;pg=1&amp;f=author,exc,bdr:P3379&amp;uilang=bo&amp;q=གསུམ་པ། འདམ་གྱི་བརྫེས་བཅངས་པའི་ཚོམས།~1", "ཡིག་རྐྱང་གཞན།")</f>
        <v/>
      </c>
    </row>
    <row r="197" ht="70" customHeight="1">
      <c r="A197" t="inlineStr"/>
      <c r="B197" t="inlineStr">
        <is>
          <t>WA0XLB96414853615</t>
        </is>
      </c>
      <c r="C197" t="inlineStr">
        <is>
          <t>བཅུ་པ། ཐམས་ཅད་དུས་ཀྱིས་དམ་ཚིག་ནི།</t>
        </is>
      </c>
      <c r="D197">
        <f>HYPERLINK("https://library.bdrc.io/show/bdr:MW1GS66286_B96414?uilang=bo","MW1GS66286_B96414")</f>
        <v/>
      </c>
      <c r="E197" t="inlineStr"/>
      <c r="F197" t="inlineStr"/>
      <c r="G197">
        <f>HYPERLINK("https://library.bdrc.io/search?lg=bo&amp;t=Work&amp;pg=1&amp;f=author,exc,bdr:P3379&amp;uilang=bo&amp;q=བཅུ་པ། ཐམས་ཅད་དུས་ཀྱིས་དམ་ཚིག་ནི།~1", "བརྩམས་ཆོས་གཞན།")</f>
        <v/>
      </c>
      <c r="H197">
        <f>HYPERLINK("https://library.bdrc.io/search?lg=bo&amp;t=Etext&amp;pg=1&amp;f=author,exc,bdr:P3379&amp;uilang=bo&amp;q=བཅུ་པ། ཐམས་ཅད་དུས་ཀྱིས་དམ་ཚིག་ནི།~1", "ཡིག་རྐྱང་གཞན།")</f>
        <v/>
      </c>
    </row>
    <row r="198" ht="70" customHeight="1">
      <c r="A198" t="inlineStr"/>
      <c r="B198" t="inlineStr">
        <is>
          <t>WA0XL3712B87855BB</t>
        </is>
      </c>
      <c r="C198" t="inlineStr">
        <is>
          <t>མྱ་ངན་ལས་འདས་པ།</t>
        </is>
      </c>
      <c r="D198">
        <f>HYPERLINK("https://library.bdrc.io/show/bdr:MW1GS66286_3712B8?uilang=bo","MW1GS66286_3712B8")</f>
        <v/>
      </c>
      <c r="E198" t="inlineStr"/>
      <c r="F198" t="inlineStr"/>
      <c r="G198">
        <f>HYPERLINK("https://library.bdrc.io/search?lg=bo&amp;t=Work&amp;pg=1&amp;f=author,exc,bdr:P3379&amp;uilang=bo&amp;q=མྱ་ངན་ལས་འདས་པ།~1", "བརྩམས་ཆོས་གཞན།")</f>
        <v/>
      </c>
      <c r="H198">
        <f>HYPERLINK("https://library.bdrc.io/search?lg=bo&amp;t=Etext&amp;pg=1&amp;f=author,exc,bdr:P3379&amp;uilang=bo&amp;q=མྱ་ངན་ལས་འདས་པ།~1", "ཡིག་རྐྱང་གཞན།")</f>
        <v/>
      </c>
    </row>
    <row r="199" ht="70" customHeight="1">
      <c r="A199" t="inlineStr"/>
      <c r="B199" t="inlineStr">
        <is>
          <t>WA0XL454A808373AE</t>
        </is>
      </c>
      <c r="C199" t="inlineStr">
        <is>
          <t>རོ་སྲེག་གི་ཆོ་ག</t>
        </is>
      </c>
      <c r="D199">
        <f>HYPERLINK("https://library.bdrc.io/show/bdr:MW1GS66286_454A80?uilang=bo","MW1GS66286_454A80")</f>
        <v/>
      </c>
      <c r="E199" t="inlineStr"/>
      <c r="F199" t="inlineStr"/>
      <c r="G199">
        <f>HYPERLINK("https://library.bdrc.io/search?lg=bo&amp;t=Work&amp;pg=1&amp;f=author,exc,bdr:P3379&amp;uilang=bo&amp;q=རོ་སྲེག་གི་ཆོ་ག~1", "བརྩམས་ཆོས་གཞན།")</f>
        <v/>
      </c>
      <c r="H199">
        <f>HYPERLINK("https://library.bdrc.io/search?lg=bo&amp;t=Etext&amp;pg=1&amp;f=author,exc,bdr:P3379&amp;uilang=bo&amp;q=རོ་སྲེག་གི་ཆོ་ག~1", "ཡིག་རྐྱང་གཞན།")</f>
        <v/>
      </c>
    </row>
    <row r="200" ht="70" customHeight="1">
      <c r="A200" t="inlineStr"/>
      <c r="B200" t="inlineStr">
        <is>
          <t>WA1KG12514</t>
        </is>
      </c>
      <c r="C200" t="inlineStr">
        <is>
          <t>བཀའ་གདམས་གླེགས་བམ་ལས་བཏུས་པའི་ཆོས་སྐོར།</t>
        </is>
      </c>
      <c r="D200">
        <f>HYPERLINK("https://library.bdrc.io/show/bdr:MW1KG12514?uilang=bo","MW1KG12514")</f>
        <v/>
      </c>
      <c r="E200">
        <f>HYPERLINK("https://library.bdrc.io/show/bdr:W1KG12514",IMAGE("https://iiif.bdrc.io/bdr:I1KG12518::I1KG125180003.jpg/full/150,/0/default.jpg"))</f>
        <v/>
      </c>
      <c r="F200">
        <f>HYPERLINK("https://library.bdrc.io/show/bdr:W1KG12514",IMAGE("https://iiif.bdrc.io/bdr:I1KG12518::I1KG125180190.jpg/full/150,/0/default.jpg"))</f>
        <v/>
      </c>
      <c r="G200">
        <f>HYPERLINK("https://library.bdrc.io/search?lg=bo&amp;t=Work&amp;pg=1&amp;f=author,exc,bdr:P3379&amp;uilang=bo&amp;q=བཀའ་གདམས་གླེགས་བམ་ལས་བཏུས་པའི་ཆོས་སྐོར།~1", "བརྩམས་ཆོས་གཞན།")</f>
        <v/>
      </c>
      <c r="H200">
        <f>HYPERLINK("https://library.bdrc.io/search?lg=bo&amp;t=Etext&amp;pg=1&amp;f=author,exc,bdr:P3379&amp;uilang=bo&amp;q=བཀའ་གདམས་གླེགས་བམ་ལས་བཏུས་པའི་ཆོས་སྐོར།~1", "ཡིག་རྐྱང་གཞན།")</f>
        <v/>
      </c>
    </row>
    <row r="201" ht="70" customHeight="1">
      <c r="A201" t="inlineStr"/>
      <c r="B201" t="inlineStr">
        <is>
          <t>WA0XLE14BB73DAE18</t>
        </is>
      </c>
      <c r="C201" t="inlineStr">
        <is>
          <t>གཉིས་པ། ཤེས་ནས་བརྫེ་བའི་ཚོམས།</t>
        </is>
      </c>
      <c r="D201">
        <f>HYPERLINK("https://library.bdrc.io/show/bdr:MW1GS66286_E14BB7?uilang=bo","MW1GS66286_E14BB7")</f>
        <v/>
      </c>
      <c r="E201" t="inlineStr"/>
      <c r="F201" t="inlineStr"/>
      <c r="G201">
        <f>HYPERLINK("https://library.bdrc.io/search?lg=bo&amp;t=Work&amp;pg=1&amp;f=author,exc,bdr:P3379&amp;uilang=bo&amp;q=གཉིས་པ། ཤེས་ནས་བརྫེ་བའི་ཚོམས།~1", "བརྩམས་ཆོས་གཞན།")</f>
        <v/>
      </c>
      <c r="H201">
        <f>HYPERLINK("https://library.bdrc.io/search?lg=bo&amp;t=Etext&amp;pg=1&amp;f=author,exc,bdr:P3379&amp;uilang=bo&amp;q=གཉིས་པ། ཤེས་ནས་བརྫེ་བའི་ཚོམས།~1", "ཡིག་རྐྱང་གཞན།")</f>
        <v/>
      </c>
    </row>
    <row r="202" ht="70" customHeight="1">
      <c r="A202" t="inlineStr"/>
      <c r="B202" t="inlineStr">
        <is>
          <t>WA0XL4503E789C579</t>
        </is>
      </c>
      <c r="C202" t="inlineStr">
        <is>
          <t>དབུ་མའི་མན་ངག་གི་བཤད་པ། པུ་ཏོ་ཡབ་སྲས་ཀྱི་ལུགས།</t>
        </is>
      </c>
      <c r="D202">
        <f>HYPERLINK("https://library.bdrc.io/show/bdr:MW1PD89051_4503E7?uilang=bo","MW1PD89051_4503E7")</f>
        <v/>
      </c>
      <c r="E202" t="inlineStr"/>
      <c r="F202" t="inlineStr"/>
      <c r="G202">
        <f>HYPERLINK("https://library.bdrc.io/search?lg=bo&amp;t=Work&amp;pg=1&amp;f=author,exc,bdr:P3379&amp;uilang=bo&amp;q=དབུ་མའི་མན་ངག་གི་བཤད་པ། པུ་ཏོ་ཡབ་སྲས་ཀྱི་ལུགས།~1", "བརྩམས་ཆོས་གཞན།")</f>
        <v/>
      </c>
      <c r="H202">
        <f>HYPERLINK("https://library.bdrc.io/search?lg=bo&amp;t=Etext&amp;pg=1&amp;f=author,exc,bdr:P3379&amp;uilang=bo&amp;q=དབུ་མའི་མན་ངག་གི་བཤད་པ། པུ་ཏོ་ཡབ་སྲས་ཀྱི་ལུགས།~1", "ཡིག་རྐྱང་གཞན།")</f>
        <v/>
      </c>
    </row>
    <row r="203" ht="70" customHeight="1">
      <c r="A203" t="inlineStr"/>
      <c r="B203" t="inlineStr">
        <is>
          <t>WA1KG24645</t>
        </is>
      </c>
      <c r="C203" t="inlineStr">
        <is>
          <t>བཤེས་པའི་སྤྲིངས་ཡིག་དང་སྤྱོད་འཇུག་སོགས།</t>
        </is>
      </c>
      <c r="D203">
        <f>HYPERLINK("https://library.bdrc.io/show/bdr:MW1KG24645?uilang=bo","MW1KG24645")</f>
        <v/>
      </c>
      <c r="E203" t="inlineStr"/>
      <c r="F203" t="inlineStr"/>
      <c r="G203">
        <f>HYPERLINK("https://library.bdrc.io/search?lg=bo&amp;t=Work&amp;pg=1&amp;f=author,exc,bdr:P3379&amp;uilang=bo&amp;q=བཤེས་པའི་སྤྲིངས་ཡིག་དང་སྤྱོད་འཇུག་སོགས།~1", "བརྩམས་ཆོས་གཞན།")</f>
        <v/>
      </c>
      <c r="H203">
        <f>HYPERLINK("https://library.bdrc.io/search?lg=bo&amp;t=Etext&amp;pg=1&amp;f=author,exc,bdr:P3379&amp;uilang=bo&amp;q=བཤེས་པའི་སྤྲིངས་ཡིག་དང་སྤྱོད་འཇུག་སོགས།~1", "ཡིག་རྐྱང་གཞན།")</f>
        <v/>
      </c>
    </row>
    <row r="204" ht="70" customHeight="1">
      <c r="A204" t="inlineStr"/>
      <c r="B204" t="inlineStr">
        <is>
          <t>WA0XLF94BDAD7F6AA</t>
        </is>
      </c>
      <c r="C204" t="inlineStr">
        <is>
          <t>སེང་གེ་སྒྲའི་སྒྲུབ་ཐབས།</t>
        </is>
      </c>
      <c r="D204">
        <f>HYPERLINK("https://library.bdrc.io/show/bdr:MW1GS66286_F94BDA?uilang=bo","MW1GS66286_F94BDA")</f>
        <v/>
      </c>
      <c r="E204" t="inlineStr"/>
      <c r="F204" t="inlineStr"/>
      <c r="G204">
        <f>HYPERLINK("https://library.bdrc.io/search?lg=bo&amp;t=Work&amp;pg=1&amp;f=author,exc,bdr:P3379&amp;uilang=bo&amp;q=སེང་གེ་སྒྲའི་སྒྲུབ་ཐབས།~1", "བརྩམས་ཆོས་གཞན།")</f>
        <v/>
      </c>
      <c r="H204">
        <f>HYPERLINK("https://library.bdrc.io/search?lg=bo&amp;t=Etext&amp;pg=1&amp;f=author,exc,bdr:P3379&amp;uilang=bo&amp;q=སེང་གེ་སྒྲའི་སྒྲུབ་ཐབས།~1", "ཡིག་རྐྱང་གཞན།")</f>
        <v/>
      </c>
    </row>
    <row r="205" ht="70" customHeight="1">
      <c r="A205" t="inlineStr"/>
      <c r="B205" t="inlineStr">
        <is>
          <t>WA0XL6991F6B08C8A</t>
        </is>
      </c>
      <c r="C205" t="inlineStr">
        <is>
          <t>བློ་གྲོས་མི་ཟད་པའི་སྒྲུབ་ཐབས།</t>
        </is>
      </c>
      <c r="D205">
        <f>HYPERLINK("https://library.bdrc.io/show/bdr:MW1GS66286_6991F6?uilang=bo","MW1GS66286_6991F6")</f>
        <v/>
      </c>
      <c r="E205" t="inlineStr"/>
      <c r="F205" t="inlineStr"/>
      <c r="G205">
        <f>HYPERLINK("https://library.bdrc.io/search?lg=bo&amp;t=Work&amp;pg=1&amp;f=author,exc,bdr:P3379&amp;uilang=bo&amp;q=བློ་གྲོས་མི་ཟད་པའི་སྒྲུབ་ཐབས།~1", "བརྩམས་ཆོས་གཞན།")</f>
        <v/>
      </c>
      <c r="H205">
        <f>HYPERLINK("https://library.bdrc.io/search?lg=bo&amp;t=Etext&amp;pg=1&amp;f=author,exc,bdr:P3379&amp;uilang=bo&amp;q=བློ་གྲོས་མི་ཟད་པའི་སྒྲུབ་ཐབས།~1", "ཡིག་རྐྱང་གཞན།")</f>
        <v/>
      </c>
    </row>
    <row r="206" ht="70" customHeight="1">
      <c r="A206" t="inlineStr"/>
      <c r="B206" t="inlineStr">
        <is>
          <t>WA1NLM3860</t>
        </is>
      </c>
      <c r="C206" t="inlineStr">
        <is>
          <t>འབུམ་གྱི་བསྡུས་དོན་སྙིང་པོ་ལོ་རྒྱུས་སོགས།</t>
        </is>
      </c>
      <c r="D206">
        <f>HYPERLINK("https://library.bdrc.io/show/bdr:MW1NLM3860?uilang=bo","MW1NLM3860")</f>
        <v/>
      </c>
      <c r="E206">
        <f>HYPERLINK("https://library.bdrc.io/show/bdr:W1NLM3860",IMAGE("https://iiif.bdrc.io/bdr:I1NLM3860_001::I1NLM3860_0010003.jpg/full/150,/0/default.jpg"))</f>
        <v/>
      </c>
      <c r="F206">
        <f>HYPERLINK("https://library.bdrc.io/show/bdr:W1NLM3860",IMAGE("https://iiif.bdrc.io/bdr:I1NLM3860_001::I1NLM3860_0010013.jpg/full/150,/0/default.jpg"))</f>
        <v/>
      </c>
      <c r="G206">
        <f>HYPERLINK("https://library.bdrc.io/search?lg=bo&amp;t=Work&amp;pg=1&amp;f=author,exc,bdr:P3379&amp;uilang=bo&amp;q=འབུམ་གྱི་བསྡུས་དོན་སྙིང་པོ་ལོ་རྒྱུས་སོགས།~1", "བརྩམས་ཆོས་གཞན།")</f>
        <v/>
      </c>
      <c r="H206">
        <f>HYPERLINK("https://library.bdrc.io/search?lg=bo&amp;t=Etext&amp;pg=1&amp;f=author,exc,bdr:P3379&amp;uilang=bo&amp;q=འབུམ་གྱི་བསྡུས་དོན་སྙིང་པོ་ལོ་རྒྱུས་སོགས།~1", "ཡིག་རྐྱང་གཞན།")</f>
        <v/>
      </c>
    </row>
    <row r="207" ht="70" customHeight="1">
      <c r="A207" t="inlineStr"/>
      <c r="B207" t="inlineStr">
        <is>
          <t>WA1NLM3860</t>
        </is>
      </c>
      <c r="C207" t="inlineStr">
        <is>
          <t>འབུམ་གྱི་བསྡུས་དོན་སྙིང་པོ་ལོ་རྒྱུས་སོགས།</t>
        </is>
      </c>
      <c r="D207">
        <f>HYPERLINK("https://library.bdrc.io/show/bdr:MW1NLM2983?uilang=bo","MW1NLM2983")</f>
        <v/>
      </c>
      <c r="E207">
        <f>HYPERLINK("https://library.bdrc.io/show/bdr:W1NLM2983",IMAGE("https://iiif.bdrc.io/bdr:I1NLM2983_001::I1NLM2983_0010003.jpg/full/150,/0/default.jpg"))</f>
        <v/>
      </c>
      <c r="F207">
        <f>HYPERLINK("https://library.bdrc.io/show/bdr:W1NLM2983",IMAGE("https://iiif.bdrc.io/bdr:I1NLM2983_001::I1NLM2983_0010129.jpg/full/150,/0/default.jpg"))</f>
        <v/>
      </c>
      <c r="G207">
        <f>HYPERLINK("https://library.bdrc.io/search?lg=bo&amp;t=Work&amp;pg=1&amp;f=author,exc,bdr:P3379&amp;uilang=bo&amp;q=འབུམ་གྱི་བསྡུས་དོན་སྙིང་པོ་ལོ་རྒྱུས་སོགས།~1", "བརྩམས་ཆོས་གཞན།")</f>
        <v/>
      </c>
      <c r="H207">
        <f>HYPERLINK("https://library.bdrc.io/search?lg=bo&amp;t=Etext&amp;pg=1&amp;f=author,exc,bdr:P3379&amp;uilang=bo&amp;q=འབུམ་གྱི་བསྡུས་དོན་སྙིང་པོ་ལོ་རྒྱུས་སོགས།~1", "ཡིག་རྐྱང་གཞན།")</f>
        <v/>
      </c>
    </row>
    <row r="208" ht="70" customHeight="1">
      <c r="A208" t="inlineStr"/>
      <c r="B208" t="inlineStr">
        <is>
          <t>WA1NLM3860</t>
        </is>
      </c>
      <c r="C208" t="inlineStr">
        <is>
          <t>འབུམ་གྱི་བསྡུས་དོན་སྙིང་པོ་ལོ་རྒྱུས་སོགས།</t>
        </is>
      </c>
      <c r="D208">
        <f>HYPERLINK("https://library.bdrc.io/show/bdr:MW1NLM2031?uilang=bo","MW1NLM2031")</f>
        <v/>
      </c>
      <c r="E208">
        <f>HYPERLINK("https://library.bdrc.io/show/bdr:W1NLM2031",IMAGE("https://iiif.bdrc.io/bdr:I1NLM2031_001::I1NLM2031_0010003.jpg/full/150,/0/default.jpg"))</f>
        <v/>
      </c>
      <c r="F208">
        <f>HYPERLINK("https://library.bdrc.io/show/bdr:W1NLM2031",IMAGE("https://iiif.bdrc.io/bdr:I1NLM2031_001::I1NLM2031_0010022.jpg/full/150,/0/default.jpg"))</f>
        <v/>
      </c>
      <c r="G208">
        <f>HYPERLINK("https://library.bdrc.io/search?lg=bo&amp;t=Work&amp;pg=1&amp;f=author,exc,bdr:P3379&amp;uilang=bo&amp;q=འབུམ་གྱི་བསྡུས་དོན་སྙིང་པོ་ལོ་རྒྱུས་སོགས།~1", "བརྩམས་ཆོས་གཞན།")</f>
        <v/>
      </c>
      <c r="H208">
        <f>HYPERLINK("https://library.bdrc.io/search?lg=bo&amp;t=Etext&amp;pg=1&amp;f=author,exc,bdr:P3379&amp;uilang=bo&amp;q=འབུམ་གྱི་བསྡུས་དོན་སྙིང་པོ་ལོ་རྒྱུས་སོགས།~1", "ཡིག་རྐྱང་གཞན།")</f>
        <v/>
      </c>
    </row>
    <row r="209" ht="70" customHeight="1">
      <c r="A209" t="inlineStr"/>
      <c r="B209" t="inlineStr">
        <is>
          <t>WA0XLED6378448D6F</t>
        </is>
      </c>
      <c r="C209" t="inlineStr">
        <is>
          <t>ཉེར་བཞི་པ། རྔོག་ཆོས་ཉི་ཤུ་བསྟན་པ།</t>
        </is>
      </c>
      <c r="D209">
        <f>HYPERLINK("https://library.bdrc.io/show/bdr:MW1GS66286_ED6378?uilang=bo","MW1GS66286_ED6378")</f>
        <v/>
      </c>
      <c r="E209" t="inlineStr"/>
      <c r="F209" t="inlineStr"/>
      <c r="G209">
        <f>HYPERLINK("https://library.bdrc.io/search?lg=bo&amp;t=Work&amp;pg=1&amp;f=author,exc,bdr:P3379&amp;uilang=bo&amp;q=ཉེར་བཞི་པ། རྔོག་ཆོས་ཉི་ཤུ་བསྟན་པ།~1", "བརྩམས་ཆོས་གཞན།")</f>
        <v/>
      </c>
      <c r="H209">
        <f>HYPERLINK("https://library.bdrc.io/search?lg=bo&amp;t=Etext&amp;pg=1&amp;f=author,exc,bdr:P3379&amp;uilang=bo&amp;q=ཉེར་བཞི་པ། རྔོག་ཆོས་ཉི་ཤུ་བསྟན་པ།~1", "ཡིག་རྐྱང་གཞན།")</f>
        <v/>
      </c>
    </row>
    <row r="210" ht="70" customHeight="1">
      <c r="A210" t="inlineStr"/>
      <c r="B210" t="inlineStr">
        <is>
          <t>WA0XLC04B2F58DBE8</t>
        </is>
      </c>
      <c r="C210" t="inlineStr">
        <is>
          <t>དགུ་པ། མཇུག་སྡུད་ཚོམས།</t>
        </is>
      </c>
      <c r="D210">
        <f>HYPERLINK("https://library.bdrc.io/show/bdr:MW1GS66286_C04B2F?uilang=bo","MW1GS66286_C04B2F")</f>
        <v/>
      </c>
      <c r="E210" t="inlineStr"/>
      <c r="F210" t="inlineStr"/>
      <c r="G210">
        <f>HYPERLINK("https://library.bdrc.io/search?lg=bo&amp;t=Work&amp;pg=1&amp;f=author,exc,bdr:P3379&amp;uilang=bo&amp;q=དགུ་པ། མཇུག་སྡུད་ཚོམས།~1", "བརྩམས་ཆོས་གཞན།")</f>
        <v/>
      </c>
      <c r="H210">
        <f>HYPERLINK("https://library.bdrc.io/search?lg=bo&amp;t=Etext&amp;pg=1&amp;f=author,exc,bdr:P3379&amp;uilang=bo&amp;q=དགུ་པ། མཇུག་སྡུད་ཚོམས།~1", "ཡིག་རྐྱང་གཞན།")</f>
        <v/>
      </c>
    </row>
    <row r="211" ht="70" customHeight="1">
      <c r="A211" t="inlineStr"/>
      <c r="B211" t="inlineStr">
        <is>
          <t>WA8LS76135</t>
        </is>
      </c>
      <c r="C211" t="inlineStr">
        <is>
          <t>བོད་ཀྱི་རྒྱལ་རབས་ཆོས་འབྱུང་ཡིག་ཚང་གཅེས་བཏུས།</t>
        </is>
      </c>
      <c r="D211">
        <f>HYPERLINK("https://library.bdrc.io/show/bdr:MW8LS76135?uilang=bo","MW8LS76135")</f>
        <v/>
      </c>
      <c r="E211">
        <f>HYPERLINK("https://library.bdrc.io/show/bdr:W8LS76135",IMAGE("https://iiif.bdrc.io/bdr:I8LS76138::I8LS761380003.jpg/full/150,/0/default.jpg"))</f>
        <v/>
      </c>
      <c r="F211">
        <f>HYPERLINK("https://library.bdrc.io/show/bdr:W8LS76135",IMAGE("https://iiif.bdrc.io/bdr:I8LS76138::I8LS761380382.tif/full/150,/0/default.jpg"))</f>
        <v/>
      </c>
      <c r="G211">
        <f>HYPERLINK("https://library.bdrc.io/search?lg=bo&amp;t=Work&amp;pg=1&amp;f=author,exc,bdr:P3379&amp;uilang=bo&amp;q=བོད་ཀྱི་རྒྱལ་རབས་ཆོས་འབྱུང་ཡིག་ཚང་གཅེས་བཏུས།~1", "བརྩམས་ཆོས་གཞན།")</f>
        <v/>
      </c>
      <c r="H211">
        <f>HYPERLINK("https://library.bdrc.io/search?lg=bo&amp;t=Etext&amp;pg=1&amp;f=author,exc,bdr:P3379&amp;uilang=bo&amp;q=བོད་ཀྱི་རྒྱལ་རབས་ཆོས་འབྱུང་ཡིག་ཚང་གཅེས་བཏུས།~1", "ཡིག་རྐྱང་གཞན།")</f>
        <v/>
      </c>
    </row>
    <row r="212" ht="70" customHeight="1">
      <c r="A212" t="inlineStr"/>
      <c r="B212" t="inlineStr">
        <is>
          <t>WA0XLB8CEC16B3575</t>
        </is>
      </c>
      <c r="C212" t="inlineStr">
        <is>
          <t>ན། ཕ་ཆོས་ཉི་ཤུ་རྩ་དྲུག་ལས། ཞུས་ལན་གྱི་དངོས་གཞི་ནོར་བུའི་ཕྲེང་བ་ལེའུ་ཉི་ཤུ་རྩ་གསུམ་པ།</t>
        </is>
      </c>
      <c r="D212">
        <f>HYPERLINK("https://library.bdrc.io/show/bdr:MW3CN22337_B8CEC1?uilang=bo","MW3CN22337_B8CEC1")</f>
        <v/>
      </c>
      <c r="E212" t="inlineStr"/>
      <c r="F212" t="inlineStr"/>
      <c r="G212">
        <f>HYPERLINK("https://library.bdrc.io/search?lg=bo&amp;t=Work&amp;pg=1&amp;f=author,exc,bdr:P3379&amp;uilang=bo&amp;q=ན། ཕ་ཆོས་ཉི་ཤུ་རྩ་དྲུག་ལས། ཞུས་ལན་གྱི་དངོས་གཞི་ནོར་བུའི་ཕྲེང་བ་ལེའུ་ཉི་ཤུ་རྩ་གསུམ་པ།~1", "བརྩམས་ཆོས་གཞན།")</f>
        <v/>
      </c>
      <c r="H212">
        <f>HYPERLINK("https://library.bdrc.io/search?lg=bo&amp;t=Etext&amp;pg=1&amp;f=author,exc,bdr:P3379&amp;uilang=bo&amp;q=ན། ཕ་ཆོས་ཉི་ཤུ་རྩ་དྲུག་ལས། ཞུས་ལན་གྱི་དངོས་གཞི་ནོར་བུའི་ཕྲེང་བ་ལེའུ་ཉི་ཤུ་རྩ་གསུམ་པ།~1", "ཡིག་རྐྱང་གཞན།")</f>
        <v/>
      </c>
    </row>
    <row r="213" ht="70" customHeight="1">
      <c r="A213" t="inlineStr"/>
      <c r="B213" t="inlineStr">
        <is>
          <t>WA0XL353048C2D1AD</t>
        </is>
      </c>
      <c r="C213" t="inlineStr">
        <is>
          <t>ལྟ་སྒོམ་ཆེན་པོ།</t>
        </is>
      </c>
      <c r="D213">
        <f>HYPERLINK("https://library.bdrc.io/show/bdr:MW1GS66286_353048?uilang=bo","MW1GS66286_353048")</f>
        <v/>
      </c>
      <c r="E213" t="inlineStr"/>
      <c r="F213" t="inlineStr"/>
      <c r="G213">
        <f>HYPERLINK("https://library.bdrc.io/search?lg=bo&amp;t=Work&amp;pg=1&amp;f=author,exc,bdr:P3379&amp;uilang=bo&amp;q=ལྟ་སྒོམ་ཆེན་པོ།~1", "བརྩམས་ཆོས་གཞན།")</f>
        <v/>
      </c>
      <c r="H213">
        <f>HYPERLINK("https://library.bdrc.io/search?lg=bo&amp;t=Etext&amp;pg=1&amp;f=author,exc,bdr:P3379&amp;uilang=bo&amp;q=ལྟ་སྒོམ་ཆེན་པོ།~1", "ཡིག་རྐྱང་གཞན།")</f>
        <v/>
      </c>
    </row>
    <row r="214" ht="70" customHeight="1">
      <c r="A214" t="inlineStr"/>
      <c r="B214" t="inlineStr">
        <is>
          <t>WA0XL11ADDE8B10EF</t>
        </is>
      </c>
      <c r="C214" t="inlineStr">
        <is>
          <t>ཏིང་ངེ་འཛིན་གྱི་གླུ།</t>
        </is>
      </c>
      <c r="D214">
        <f>HYPERLINK("https://library.bdrc.io/show/bdr:MW3PD1288_11ADDE?uilang=bo","MW3PD1288_11ADDE")</f>
        <v/>
      </c>
      <c r="E214" t="inlineStr"/>
      <c r="F214" t="inlineStr"/>
      <c r="G214">
        <f>HYPERLINK("https://library.bdrc.io/search?lg=bo&amp;t=Work&amp;pg=1&amp;f=author,exc,bdr:P3379&amp;uilang=bo&amp;q=ཏིང་ངེ་འཛིན་གྱི་གླུ།~1", "བརྩམས་ཆོས་གཞན།")</f>
        <v/>
      </c>
      <c r="H214">
        <f>HYPERLINK("https://library.bdrc.io/search?lg=bo&amp;t=Etext&amp;pg=1&amp;f=author,exc,bdr:P3379&amp;uilang=bo&amp;q=ཏིང་ངེ་འཛིན་གྱི་གླུ།~1", "ཡིག་རྐྱང་གཞན།")</f>
        <v/>
      </c>
    </row>
    <row r="215" ht="70" customHeight="1">
      <c r="A215" t="inlineStr"/>
      <c r="B215" t="inlineStr">
        <is>
          <t>WA0XLEAF2653C9DBA</t>
        </is>
      </c>
      <c r="C215" t="inlineStr">
        <is>
          <t>དྲུག་པ། སྣང་མེད་ཚོམས།</t>
        </is>
      </c>
      <c r="D215">
        <f>HYPERLINK("https://library.bdrc.io/show/bdr:MW1GS66286_EAF265?uilang=bo","MW1GS66286_EAF265")</f>
        <v/>
      </c>
      <c r="E215" t="inlineStr"/>
      <c r="F215" t="inlineStr"/>
      <c r="G215">
        <f>HYPERLINK("https://library.bdrc.io/search?lg=bo&amp;t=Work&amp;pg=1&amp;f=author,exc,bdr:P3379&amp;uilang=bo&amp;q=དྲུག་པ། སྣང་མེད་ཚོམས།~1", "བརྩམས་ཆོས་གཞན།")</f>
        <v/>
      </c>
      <c r="H215">
        <f>HYPERLINK("https://library.bdrc.io/search?lg=bo&amp;t=Etext&amp;pg=1&amp;f=author,exc,bdr:P3379&amp;uilang=bo&amp;q=དྲུག་པ། སྣང་མེད་ཚོམས།~1", "ཡིག་རྐྱང་གཞན།")</f>
        <v/>
      </c>
    </row>
    <row r="216" ht="70" customHeight="1">
      <c r="A216" t="inlineStr"/>
      <c r="B216" t="inlineStr">
        <is>
          <t>WA0XLCA0E4CAAF7A9</t>
        </is>
      </c>
      <c r="C216" t="inlineStr">
        <is>
          <t>ནོར་སྦྱིན་པའི་སྒྲུབ་ཐབས།</t>
        </is>
      </c>
      <c r="D216">
        <f>HYPERLINK("https://library.bdrc.io/show/bdr:MW1GS66286_CA0E4C?uilang=bo","MW1GS66286_CA0E4C")</f>
        <v/>
      </c>
      <c r="E216" t="inlineStr"/>
      <c r="F216" t="inlineStr"/>
      <c r="G216">
        <f>HYPERLINK("https://library.bdrc.io/search?lg=bo&amp;t=Work&amp;pg=1&amp;f=author,exc,bdr:P3379&amp;uilang=bo&amp;q=ནོར་སྦྱིན་པའི་སྒྲུབ་ཐབས།~1", "བརྩམས་ཆོས་གཞན།")</f>
        <v/>
      </c>
      <c r="H216">
        <f>HYPERLINK("https://library.bdrc.io/search?lg=bo&amp;t=Etext&amp;pg=1&amp;f=author,exc,bdr:P3379&amp;uilang=bo&amp;q=ནོར་སྦྱིན་པའི་སྒྲུབ་ཐབས།~1", "ཡིག་རྐྱང་གཞན།")</f>
        <v/>
      </c>
    </row>
    <row r="217" ht="70" customHeight="1">
      <c r="A217" t="inlineStr"/>
      <c r="B217" t="inlineStr">
        <is>
          <t>WA0XL218CBBDBC454</t>
        </is>
      </c>
      <c r="C217" t="inlineStr">
        <is>
          <t>རྡོ་རྗེ་གདན་གྱི་རྡོ་རྗེའི་གླུ་འགྲེལ་བ།</t>
        </is>
      </c>
      <c r="D217">
        <f>HYPERLINK("https://library.bdrc.io/show/bdr:MW3PD1288_218CBB?uilang=bo","MW3PD1288_218CBB")</f>
        <v/>
      </c>
      <c r="E217" t="inlineStr"/>
      <c r="F217" t="inlineStr"/>
      <c r="G217">
        <f>HYPERLINK("https://library.bdrc.io/search?lg=bo&amp;t=Work&amp;pg=1&amp;f=author,exc,bdr:P3379&amp;uilang=bo&amp;q=རྡོ་རྗེ་གདན་གྱི་རྡོ་རྗེའི་གླུ་འགྲེལ་བ།~1", "བརྩམས་ཆོས་གཞན།")</f>
        <v/>
      </c>
      <c r="H217">
        <f>HYPERLINK("https://library.bdrc.io/search?lg=bo&amp;t=Etext&amp;pg=1&amp;f=author,exc,bdr:P3379&amp;uilang=bo&amp;q=རྡོ་རྗེ་གདན་གྱི་རྡོ་རྗེའི་གླུ་འགྲེལ་བ།~1", "ཡིག་རྐྱང་གཞན།")</f>
        <v/>
      </c>
    </row>
    <row r="218" ht="70" customHeight="1">
      <c r="A218" t="inlineStr"/>
      <c r="B218" t="inlineStr">
        <is>
          <t>WA0XL8EBDAE13E1C6</t>
        </is>
      </c>
      <c r="C218" t="inlineStr">
        <is>
          <t>བསྡུ་སྒྲིག་གསལ་བཤད།</t>
        </is>
      </c>
      <c r="D218">
        <f>HYPERLINK("https://library.bdrc.io/show/bdr:MW1GS66286_8EBDAE?uilang=bo","MW1GS66286_8EBDAE")</f>
        <v/>
      </c>
      <c r="E218" t="inlineStr"/>
      <c r="F218" t="inlineStr"/>
      <c r="G218">
        <f>HYPERLINK("https://library.bdrc.io/search?lg=bo&amp;t=Work&amp;pg=1&amp;f=author,exc,bdr:P3379&amp;uilang=bo&amp;q=བསྡུ་སྒྲིག་གསལ་བཤད།~1", "བརྩམས་ཆོས་གཞན།")</f>
        <v/>
      </c>
      <c r="H218">
        <f>HYPERLINK("https://library.bdrc.io/search?lg=bo&amp;t=Etext&amp;pg=1&amp;f=author,exc,bdr:P3379&amp;uilang=bo&amp;q=བསྡུ་སྒྲིག་གསལ་བཤད།~1", "ཡིག་རྐྱང་གཞན།")</f>
        <v/>
      </c>
    </row>
    <row r="219" ht="70" customHeight="1">
      <c r="A219" t="inlineStr"/>
      <c r="B219" t="inlineStr">
        <is>
          <t>WA0XL3DE46CF78162</t>
        </is>
      </c>
      <c r="C219" t="inlineStr">
        <is>
          <t>གངས་ཅན་པའི་དམིགས་བུ་དཔལ་ལྡན་མར་མེ་མཛད་ཡེ་ཤེས་ཀྱི་གསུང་བཏུས།</t>
        </is>
      </c>
      <c r="D219">
        <f>HYPERLINK("https://library.bdrc.io/show/bdr:MW00EGS1016238_3DE46C?uilang=bo","MW00EGS1016238_3DE46C")</f>
        <v/>
      </c>
      <c r="E219" t="inlineStr"/>
      <c r="F219" t="inlineStr"/>
      <c r="G219">
        <f>HYPERLINK("https://library.bdrc.io/search?lg=bo&amp;t=Work&amp;pg=1&amp;f=author,exc,bdr:P3379&amp;uilang=bo&amp;q=གངས་ཅན་པའི་དམིགས་བུ་དཔལ་ལྡན་མར་མེ་མཛད་ཡེ་ཤེས་ཀྱི་གསུང་བཏུས།~1", "བརྩམས་ཆོས་གཞན།")</f>
        <v/>
      </c>
      <c r="H219">
        <f>HYPERLINK("https://library.bdrc.io/search?lg=bo&amp;t=Etext&amp;pg=1&amp;f=author,exc,bdr:P3379&amp;uilang=bo&amp;q=གངས་ཅན་པའི་དམིགས་བུ་དཔལ་ལྡན་མར་མེ་མཛད་ཡེ་ཤེས་ཀྱི་གསུང་བཏུས།~1", "ཡིག་རྐྱང་གཞན།")</f>
        <v/>
      </c>
    </row>
    <row r="220" ht="70" customHeight="1">
      <c r="A220" t="inlineStr"/>
      <c r="B220" t="inlineStr">
        <is>
          <t>WA0XL14079B6796F7</t>
        </is>
      </c>
      <c r="C220" t="inlineStr">
        <is>
          <t>ལྟ་སྤྱོད་ཟུང་འབྲེལ།</t>
        </is>
      </c>
      <c r="D220">
        <f>HYPERLINK("https://library.bdrc.io/show/bdr:MW1GS66286_14079B?uilang=bo","MW1GS66286_14079B")</f>
        <v/>
      </c>
      <c r="E220" t="inlineStr"/>
      <c r="F220" t="inlineStr"/>
      <c r="G220">
        <f>HYPERLINK("https://library.bdrc.io/search?lg=bo&amp;t=Work&amp;pg=1&amp;f=author,exc,bdr:P3379&amp;uilang=bo&amp;q=ལྟ་སྤྱོད་ཟུང་འབྲེལ།~1", "བརྩམས་ཆོས་གཞན།")</f>
        <v/>
      </c>
      <c r="H220">
        <f>HYPERLINK("https://library.bdrc.io/search?lg=bo&amp;t=Etext&amp;pg=1&amp;f=author,exc,bdr:P3379&amp;uilang=bo&amp;q=ལྟ་སྤྱོད་ཟུང་འབྲེལ།~1", "ཡིག་རྐྱང་གཞན།")</f>
        <v/>
      </c>
    </row>
    <row r="221" ht="70" customHeight="1">
      <c r="A221" t="inlineStr"/>
      <c r="B221" t="inlineStr">
        <is>
          <t>WA0XL8AA5E4B44214</t>
        </is>
      </c>
      <c r="C221" t="inlineStr">
        <is>
          <t>གསང་བ་སྔགས་ཀྱི་འོད་ཟེར་གཙོ་བོར་སྟོན་པའི་སྐོར།</t>
        </is>
      </c>
      <c r="D221">
        <f>HYPERLINK("https://library.bdrc.io/show/bdr:MW1GS66286_8AA5E4?uilang=bo","MW1GS66286_8AA5E4")</f>
        <v/>
      </c>
      <c r="E221" t="inlineStr"/>
      <c r="F221" t="inlineStr"/>
      <c r="G221">
        <f>HYPERLINK("https://library.bdrc.io/search?lg=bo&amp;t=Work&amp;pg=1&amp;f=author,exc,bdr:P3379&amp;uilang=bo&amp;q=གསང་བ་སྔགས་ཀྱི་འོད་ཟེར་གཙོ་བོར་སྟོན་པའི་སྐོར།~1", "བརྩམས་ཆོས་གཞན།")</f>
        <v/>
      </c>
      <c r="H221">
        <f>HYPERLINK("https://library.bdrc.io/search?lg=bo&amp;t=Etext&amp;pg=1&amp;f=author,exc,bdr:P3379&amp;uilang=bo&amp;q=གསང་བ་སྔགས་ཀྱི་འོད་ཟེར་གཙོ་བོར་སྟོན་པའི་སྐོར།~1", "ཡིག་རྐྱང་གཞན།")</f>
        <v/>
      </c>
    </row>
    <row r="222" ht="70" customHeight="1">
      <c r="A222" t="inlineStr"/>
      <c r="B222" t="inlineStr">
        <is>
          <t>WA0XL0DDCD9722823</t>
        </is>
      </c>
      <c r="C222" t="inlineStr">
        <is>
          <t>ཇོ་བོ་ཡབ་སྲས་ཀྱི་གསུང་བགྲོས་པ་ཆོས་རིན་པོ་ཆེའི་གཏེར་མཛོད་དང་བྱང་ཆུབ་སེམས་དཔའི་ནོར་བུའི་ཕྲེང་བ་རྩ་འགྲེལ་སོགས།</t>
        </is>
      </c>
      <c r="D222">
        <f>HYPERLINK("https://library.bdrc.io/show/bdr:MW00KG09688_0DDCD9?uilang=bo","MW00KG09688_0DDCD9")</f>
        <v/>
      </c>
      <c r="E222" t="inlineStr"/>
      <c r="F222" t="inlineStr"/>
      <c r="G222">
        <f>HYPERLINK("https://library.bdrc.io/search?lg=bo&amp;t=Work&amp;pg=1&amp;f=author,exc,bdr:P3379&amp;uilang=bo&amp;q=ཇོ་བོ་ཡབ་སྲས་ཀྱི་གསུང་བགྲོས་པ་ཆོས་རིན་པོ་ཆེའི་གཏེར་མཛོད་དང་བྱང་ཆུབ་སེམས་དཔའི་ནོར་བུའི་ཕྲེང་བ་རྩ་འགྲེལ་སོགས།~1", "བརྩམས་ཆོས་གཞན།")</f>
        <v/>
      </c>
      <c r="H222">
        <f>HYPERLINK("https://library.bdrc.io/search?lg=bo&amp;t=Etext&amp;pg=1&amp;f=author,exc,bdr:P3379&amp;uilang=bo&amp;q=ཇོ་བོ་ཡབ་སྲས་ཀྱི་གསུང་བགྲོས་པ་ཆོས་རིན་པོ་ཆེའི་གཏེར་མཛོད་དང་བྱང་ཆུབ་སེམས་དཔའི་ནོར་བུའི་ཕྲེང་བ་རྩ་འགྲེལ་སོགས།~1", "ཡིག་རྐྱང་གཞན།")</f>
        <v/>
      </c>
    </row>
    <row r="223" ht="70" customHeight="1">
      <c r="A223" t="inlineStr"/>
      <c r="B223" t="inlineStr">
        <is>
          <t>WA0XLEEE8B94E2387</t>
        </is>
      </c>
      <c r="C223" t="inlineStr">
        <is>
          <t>དམ་ཚིག་སྦས་པ།</t>
        </is>
      </c>
      <c r="D223">
        <f>HYPERLINK("https://library.bdrc.io/show/bdr:MW1GS66286_EEE8B9?uilang=bo","MW1GS66286_EEE8B9")</f>
        <v/>
      </c>
      <c r="E223" t="inlineStr"/>
      <c r="F223" t="inlineStr"/>
      <c r="G223">
        <f>HYPERLINK("https://library.bdrc.io/search?lg=bo&amp;t=Work&amp;pg=1&amp;f=author,exc,bdr:P3379&amp;uilang=bo&amp;q=དམ་ཚིག་སྦས་པ།~1", "བརྩམས་ཆོས་གཞན།")</f>
        <v/>
      </c>
      <c r="H223">
        <f>HYPERLINK("https://library.bdrc.io/search?lg=bo&amp;t=Etext&amp;pg=1&amp;f=author,exc,bdr:P3379&amp;uilang=bo&amp;q=དམ་ཚིག་སྦས་པ།~1", "ཡིག་རྐྱང་གཞན།")</f>
        <v/>
      </c>
    </row>
    <row r="224" ht="70" customHeight="1">
      <c r="A224" t="inlineStr"/>
      <c r="B224" t="inlineStr">
        <is>
          <t>WA1KG24101</t>
        </is>
      </c>
      <c r="C224" t="inlineStr">
        <is>
          <t>अतीशदीपङ्करश्रीज्ञानप्रणीतम् सत्यद्वयावतारादिग्रन्थचतुष्टयम्</t>
        </is>
      </c>
      <c r="D224">
        <f>HYPERLINK("https://library.bdrc.io/show/bdr:MW1KG24101?uilang=bo","MW1KG24101")</f>
        <v/>
      </c>
      <c r="E224">
        <f>HYPERLINK("https://library.bdrc.io/show/bdr:W1KG24101",IMAGE("https://iiif.bdrc.io/bdr:I1KG24234::I1KG242340003.jpg/full/150,/0/default.jpg"))</f>
        <v/>
      </c>
      <c r="F224">
        <f>HYPERLINK("https://library.bdrc.io/show/bdr:W1KG24101",IMAGE("https://iiif.bdrc.io/bdr:I1KG24234::I1KG242340167.jpg/full/150,/0/default.jpg"))</f>
        <v/>
      </c>
      <c r="G224">
        <f>HYPERLINK("https://library.bdrc.io/search?lg=bo&amp;t=Work&amp;pg=1&amp;f=author,exc,bdr:P3379&amp;uilang=bo&amp;q=अतीशदीपङ्करश्रीज्ञानप्रणीतम् सत्यद्वयावतारादिग्रन्थचतुष्टयम्~1", "བརྩམས་ཆོས་གཞན།")</f>
        <v/>
      </c>
      <c r="H224">
        <f>HYPERLINK("https://library.bdrc.io/search?lg=bo&amp;t=Etext&amp;pg=1&amp;f=author,exc,bdr:P3379&amp;uilang=bo&amp;q=अतीशदीपङ्करश्रीज्ञानप्रणीतम् सत्यद्वयावतारादिग्रन्थचतुष्टयम्~1", "ཡིག་རྐྱང་གཞན།")</f>
        <v/>
      </c>
    </row>
    <row r="225" ht="70" customHeight="1">
      <c r="A225" t="inlineStr"/>
      <c r="B225" t="inlineStr">
        <is>
          <t>WA1KG24101</t>
        </is>
      </c>
      <c r="C225" t="inlineStr">
        <is>
          <t>བདེན་པ་གཉིས་ལ་འཇུག་པ་ལ་སོགས་པའི་གཞུང་ཚན་བཞི།</t>
        </is>
      </c>
      <c r="D225">
        <f>HYPERLINK("https://library.bdrc.io/show/bdr:MW1KG24101?uilang=bo","MW1KG24101")</f>
        <v/>
      </c>
      <c r="E225">
        <f>HYPERLINK("https://library.bdrc.io/show/bdr:W1KG24101",IMAGE("https://iiif.bdrc.io/bdr:I1KG24234::I1KG242340003.jpg/full/150,/0/default.jpg"))</f>
        <v/>
      </c>
      <c r="F225">
        <f>HYPERLINK("https://library.bdrc.io/show/bdr:W1KG24101",IMAGE("https://iiif.bdrc.io/bdr:I1KG24234::I1KG242340147.jpg/full/150,/0/default.jpg"))</f>
        <v/>
      </c>
      <c r="G225">
        <f>HYPERLINK("https://library.bdrc.io/search?lg=bo&amp;t=Work&amp;pg=1&amp;f=author,exc,bdr:P3379&amp;uilang=bo&amp;q=བདེན་པ་གཉིས་ལ་འཇུག་པ་ལ་སོགས་པའི་གཞུང་ཚན་བཞི།~1", "བརྩམས་ཆོས་གཞན།")</f>
        <v/>
      </c>
      <c r="H225">
        <f>HYPERLINK("https://library.bdrc.io/search?lg=bo&amp;t=Etext&amp;pg=1&amp;f=author,exc,bdr:P3379&amp;uilang=bo&amp;q=བདེན་པ་གཉིས་ལ་འཇུག་པ་ལ་སོགས་པའི་གཞུང་ཚན་བཞི།~1", "ཡིག་རྐྱང་གཞན།")</f>
        <v/>
      </c>
    </row>
    <row r="226" ht="70" customHeight="1">
      <c r="A226" t="inlineStr"/>
      <c r="B226" t="inlineStr">
        <is>
          <t>WA1KG24101</t>
        </is>
      </c>
      <c r="C226" t="inlineStr">
        <is>
          <t>satyadvayavataradigranthacatusta four treatises-entering into the two truths etc. of acarya dipamkarasrijnana</t>
        </is>
      </c>
      <c r="D226">
        <f>HYPERLINK("https://library.bdrc.io/show/bdr:MW1KG24101?uilang=bo","MW1KG24101")</f>
        <v/>
      </c>
      <c r="E226">
        <f>HYPERLINK("https://library.bdrc.io/show/bdr:W1KG24101",IMAGE("https://iiif.bdrc.io/bdr:I1KG24234::I1KG242340003.jpg/full/150,/0/default.jpg"))</f>
        <v/>
      </c>
      <c r="F226">
        <f>HYPERLINK("https://library.bdrc.io/show/bdr:W1KG24101",IMAGE("https://iiif.bdrc.io/bdr:I1KG24234::I1KG242340142.jpg/full/150,/0/default.jpg"))</f>
        <v/>
      </c>
      <c r="G226">
        <f>HYPERLINK("https://library.bdrc.io/search?lg=bo&amp;t=Work&amp;pg=1&amp;f=author,exc,bdr:P3379&amp;uilang=bo&amp;q=satyadvayavataradigranthacatusta four treatises-entering into the two truths etc. of acarya dipamkarasrijnana~1", "བརྩམས་ཆོས་གཞན།")</f>
        <v/>
      </c>
      <c r="H226">
        <f>HYPERLINK("https://library.bdrc.io/search?lg=bo&amp;t=Etext&amp;pg=1&amp;f=author,exc,bdr:P3379&amp;uilang=bo&amp;q=satyadvayavataradigranthacatusta four treatises-entering into the two truths etc. of acarya dipamkarasrijnana~1", "ཡིག་རྐྱང་གཞན།")</f>
        <v/>
      </c>
    </row>
    <row r="227" ht="70" customHeight="1">
      <c r="A227" t="inlineStr"/>
      <c r="B227" t="inlineStr">
        <is>
          <t>WA0XL99E088A2EAAA</t>
        </is>
      </c>
      <c r="C227" t="inlineStr">
        <is>
          <t>ཚུལ་ཁྲིམས་ཀྱི་སྤྱོད་པའི་གླུ་གར་བླངས་པ།</t>
        </is>
      </c>
      <c r="D227">
        <f>HYPERLINK("https://library.bdrc.io/show/bdr:MW3PD1288_99E088?uilang=bo","MW3PD1288_99E088")</f>
        <v/>
      </c>
      <c r="E227" t="inlineStr"/>
      <c r="F227" t="inlineStr"/>
      <c r="G227">
        <f>HYPERLINK("https://library.bdrc.io/search?lg=bo&amp;t=Work&amp;pg=1&amp;f=author,exc,bdr:P3379&amp;uilang=bo&amp;q=ཚུལ་ཁྲིམས་ཀྱི་སྤྱོད་པའི་གླུ་གར་བླངས་པ།~1", "བརྩམས་ཆོས་གཞན།")</f>
        <v/>
      </c>
      <c r="H227">
        <f>HYPERLINK("https://library.bdrc.io/search?lg=bo&amp;t=Etext&amp;pg=1&amp;f=author,exc,bdr:P3379&amp;uilang=bo&amp;q=ཚུལ་ཁྲིམས་ཀྱི་སྤྱོད་པའི་གླུ་གར་བླངས་པ།~1", "ཡིག་རྐྱང་གཞན།")</f>
        <v/>
      </c>
    </row>
    <row r="228" ht="70" customHeight="1">
      <c r="A228" t="inlineStr"/>
      <c r="B228" t="inlineStr">
        <is>
          <t>WA0XL80DF21A9847D</t>
        </is>
      </c>
      <c r="C228" t="inlineStr">
        <is>
          <t>དང་པོ། གསང་བ་སྤྱིའི་དམ་ཚིག</t>
        </is>
      </c>
      <c r="D228">
        <f>HYPERLINK("https://library.bdrc.io/show/bdr:MW1GS66286_80DF21?uilang=bo","MW1GS66286_80DF21")</f>
        <v/>
      </c>
      <c r="E228" t="inlineStr"/>
      <c r="F228" t="inlineStr"/>
      <c r="G228">
        <f>HYPERLINK("https://library.bdrc.io/search?lg=bo&amp;t=Work&amp;pg=1&amp;f=author,exc,bdr:P3379&amp;uilang=bo&amp;q=དང་པོ། གསང་བ་སྤྱིའི་དམ་ཚིག~1", "བརྩམས་ཆོས་གཞན།")</f>
        <v/>
      </c>
      <c r="H228">
        <f>HYPERLINK("https://library.bdrc.io/search?lg=bo&amp;t=Etext&amp;pg=1&amp;f=author,exc,bdr:P3379&amp;uilang=bo&amp;q=དང་པོ། གསང་བ་སྤྱིའི་དམ་ཚིག~1", "ཡིག་རྐྱང་གཞན།")</f>
        <v/>
      </c>
    </row>
    <row r="229" ht="70" customHeight="1">
      <c r="A229" t="inlineStr"/>
      <c r="B229" t="inlineStr">
        <is>
          <t>WA0XLC37567DAA8EC</t>
        </is>
      </c>
      <c r="C229" t="inlineStr">
        <is>
          <t>འཕགས་པ་རྟ་མགྲིན་གྱི་སྒྲུབ་ཐབས།</t>
        </is>
      </c>
      <c r="D229">
        <f>HYPERLINK("https://library.bdrc.io/show/bdr:MW1GS66286_C37567?uilang=bo","MW1GS66286_C37567")</f>
        <v/>
      </c>
      <c r="E229" t="inlineStr"/>
      <c r="F229" t="inlineStr"/>
      <c r="G229">
        <f>HYPERLINK("https://library.bdrc.io/search?lg=bo&amp;t=Work&amp;pg=1&amp;f=author,exc,bdr:P3379&amp;uilang=bo&amp;q=འཕགས་པ་རྟ་མགྲིན་གྱི་སྒྲུབ་ཐབས།~1", "བརྩམས་ཆོས་གཞན།")</f>
        <v/>
      </c>
      <c r="H229">
        <f>HYPERLINK("https://library.bdrc.io/search?lg=bo&amp;t=Etext&amp;pg=1&amp;f=author,exc,bdr:P3379&amp;uilang=bo&amp;q=འཕགས་པ་རྟ་མགྲིན་གྱི་སྒྲུབ་ཐབས།~1", "ཡིག་རྐྱང་གཞན།")</f>
        <v/>
      </c>
    </row>
    <row r="230" ht="70" customHeight="1">
      <c r="A230" t="inlineStr"/>
      <c r="B230" t="inlineStr">
        <is>
          <t>WA0XL13AD106ACA90</t>
        </is>
      </c>
      <c r="C230" t="inlineStr">
        <is>
          <t>གསུམ་པ། རྣལ་འབྱོར་རིགས་ཀྱི་དམ་ཚིག ༼ལེའུ་བཞི་པ་མི་འདུག་པའི་ཞིབ་གཟིགས་གནང་རོགས།༽</t>
        </is>
      </c>
      <c r="D230">
        <f>HYPERLINK("https://library.bdrc.io/show/bdr:MW1GS66286_13AD10?uilang=bo","MW1GS66286_13AD10")</f>
        <v/>
      </c>
      <c r="E230" t="inlineStr"/>
      <c r="F230" t="inlineStr"/>
      <c r="G230">
        <f>HYPERLINK("https://library.bdrc.io/search?lg=bo&amp;t=Work&amp;pg=1&amp;f=author,exc,bdr:P3379&amp;uilang=bo&amp;q=གསུམ་པ། རྣལ་འབྱོར་རིགས་ཀྱི་དམ་ཚིག ༼ལེའུ་བཞི་པ་མི་འདུག་པའི་ཞིབ་གཟིགས་གནང་རོགས།༽~1", "བརྩམས་ཆོས་གཞན།")</f>
        <v/>
      </c>
      <c r="H230">
        <f>HYPERLINK("https://library.bdrc.io/search?lg=bo&amp;t=Etext&amp;pg=1&amp;f=author,exc,bdr:P3379&amp;uilang=bo&amp;q=གསུམ་པ། རྣལ་འབྱོར་རིགས་ཀྱི་དམ་ཚིག ༼ལེའུ་བཞི་པ་མི་འདུག་པའི་ཞིབ་གཟིགས་གནང་རོགས།༽~1", "ཡིག་རྐྱང་གཞན།")</f>
        <v/>
      </c>
    </row>
    <row r="231" ht="70" customHeight="1">
      <c r="A231" t="inlineStr"/>
      <c r="B231" t="inlineStr">
        <is>
          <t>WA1GS61550</t>
        </is>
      </c>
      <c r="C231" t="inlineStr">
        <is>
          <t>བཀའ་གདམས་ཐིག་ལེ་བཅུ་དྲུག་གི་ཟབ་ཁྲིད་མན་ངག་ཕྱོགས་བསྒྲིགས་དང་གསང་འདུས་འཇམ་དཔལ་རྡོ་རྗེའི་བསྐྱེད་རྫོགས།</t>
        </is>
      </c>
      <c r="D231">
        <f>HYPERLINK("https://library.bdrc.io/show/bdr:MW1GS61550?uilang=bo","MW1GS61550")</f>
        <v/>
      </c>
      <c r="E231">
        <f>HYPERLINK("https://library.bdrc.io/show/bdr:W1GS61550",IMAGE("https://iiif.bdrc.io/bdr:I1GS61552::I1GS615520003.tif/full/150,/0/default.jpg"))</f>
        <v/>
      </c>
      <c r="F231">
        <f>HYPERLINK("https://library.bdrc.io/show/bdr:W1GS61550",IMAGE("https://iiif.bdrc.io/bdr:I1GS61552::I1GS615520208.tif/full/150,/0/default.jpg"))</f>
        <v/>
      </c>
      <c r="G231">
        <f>HYPERLINK("https://library.bdrc.io/search?lg=bo&amp;t=Work&amp;pg=1&amp;f=author,exc,bdr:P3379&amp;uilang=bo&amp;q=བཀའ་གདམས་ཐིག་ལེ་བཅུ་དྲུག་གི་ཟབ་ཁྲིད་མན་ངག་ཕྱོགས་བསྒྲིགས་དང་གསང་འདུས་འཇམ་དཔལ་རྡོ་རྗེའི་བསྐྱེད་རྫོགས།~1", "བརྩམས་ཆོས་གཞན།")</f>
        <v/>
      </c>
      <c r="H231">
        <f>HYPERLINK("https://library.bdrc.io/search?lg=bo&amp;t=Etext&amp;pg=1&amp;f=author,exc,bdr:P3379&amp;uilang=bo&amp;q=བཀའ་གདམས་ཐིག་ལེ་བཅུ་དྲུག་གི་ཟབ་ཁྲིད་མན་ངག་ཕྱོགས་བསྒྲིགས་དང་གསང་འདུས་འཇམ་དཔལ་རྡོ་རྗེའི་བསྐྱེད་རྫོགས།~1", "ཡིག་རྐྱང་གཞན།")</f>
        <v/>
      </c>
    </row>
    <row r="232" ht="70" customHeight="1">
      <c r="A232" t="inlineStr"/>
      <c r="B232" t="inlineStr">
        <is>
          <t>WA0XLC3B0531C4964</t>
        </is>
      </c>
      <c r="C232" t="inlineStr">
        <is>
          <t>སྟོང་ཉིད་རྟོགས་ཚུལ་སྐོར།</t>
        </is>
      </c>
      <c r="D232">
        <f>HYPERLINK("https://library.bdrc.io/show/bdr:MW23746_C3B053?uilang=bo","MW23746_C3B053")</f>
        <v/>
      </c>
      <c r="E232" t="inlineStr"/>
      <c r="F232" t="inlineStr"/>
      <c r="G232">
        <f>HYPERLINK("https://library.bdrc.io/search?lg=bo&amp;t=Work&amp;pg=1&amp;f=author,exc,bdr:P3379&amp;uilang=bo&amp;q=སྟོང་ཉིད་རྟོགས་ཚུལ་སྐོར།~1", "བརྩམས་ཆོས་གཞན།")</f>
        <v/>
      </c>
      <c r="H232">
        <f>HYPERLINK("https://library.bdrc.io/search?lg=bo&amp;t=Etext&amp;pg=1&amp;f=author,exc,bdr:P3379&amp;uilang=bo&amp;q=སྟོང་ཉིད་རྟོགས་ཚུལ་སྐོར།~1", "ཡིག་རྐྱང་གཞན།")</f>
        <v/>
      </c>
    </row>
    <row r="233" ht="70" customHeight="1">
      <c r="A233" t="inlineStr"/>
      <c r="B233" t="inlineStr">
        <is>
          <t>WA0XL1E2B7B11F228</t>
        </is>
      </c>
      <c r="C233" t="inlineStr">
        <is>
          <t>བཞི་བ། འདི་ནི་བརྫེས་བཅངས་བའི་ཚོམས།</t>
        </is>
      </c>
      <c r="D233">
        <f>HYPERLINK("https://library.bdrc.io/show/bdr:MW1GS66286_1E2B7B?uilang=bo","MW1GS66286_1E2B7B")</f>
        <v/>
      </c>
      <c r="E233" t="inlineStr"/>
      <c r="F233" t="inlineStr"/>
      <c r="G233">
        <f>HYPERLINK("https://library.bdrc.io/search?lg=bo&amp;t=Work&amp;pg=1&amp;f=author,exc,bdr:P3379&amp;uilang=bo&amp;q=བཞི་བ། འདི་ནི་བརྫེས་བཅངས་བའི་ཚོམས།~1", "བརྩམས་ཆོས་གཞན།")</f>
        <v/>
      </c>
      <c r="H233">
        <f>HYPERLINK("https://library.bdrc.io/search?lg=bo&amp;t=Etext&amp;pg=1&amp;f=author,exc,bdr:P3379&amp;uilang=bo&amp;q=བཞི་བ། འདི་ནི་བརྫེས་བཅངས་བའི་ཚོམས།~1", "ཡིག་རྐྱང་གཞན།")</f>
        <v/>
      </c>
    </row>
    <row r="234" ht="70" customHeight="1">
      <c r="A234" t="inlineStr"/>
      <c r="B234" t="inlineStr">
        <is>
          <t>WA3CN5539</t>
        </is>
      </c>
      <c r="C234" t="inlineStr">
        <is>
          <t>འཇིག་རྟེན་ལས་འདས་པར་བསྟོད་པ་དང་བྱང་ཆུབ་ལམ་སྒྲོན་སོགས།</t>
        </is>
      </c>
      <c r="D234">
        <f>HYPERLINK("https://library.bdrc.io/show/bdr:MW3CN5539?uilang=bo","MW3CN5539")</f>
        <v/>
      </c>
      <c r="E234">
        <f>HYPERLINK("https://library.bdrc.io/show/bdr:W3CN5539",IMAGE("https://iiif.bdrc.io/bdr:I3CN8747::I3CN87470003.jpg/full/150,/0/default.jpg"))</f>
        <v/>
      </c>
      <c r="F234">
        <f>HYPERLINK("https://library.bdrc.io/show/bdr:W3CN5539",IMAGE("https://iiif.bdrc.io/bdr:I3CN8747::I3CN87470099.tif/full/150,/0/default.jpg"))</f>
        <v/>
      </c>
      <c r="G234">
        <f>HYPERLINK("https://library.bdrc.io/search?lg=bo&amp;t=Work&amp;pg=1&amp;f=author,exc,bdr:P3379&amp;uilang=bo&amp;q=འཇིག་རྟེན་ལས་འདས་པར་བསྟོད་པ་དང་བྱང་ཆུབ་ལམ་སྒྲོན་སོགས།~1", "བརྩམས་ཆོས་གཞན།")</f>
        <v/>
      </c>
      <c r="H234">
        <f>HYPERLINK("https://library.bdrc.io/search?lg=bo&amp;t=Etext&amp;pg=1&amp;f=author,exc,bdr:P3379&amp;uilang=bo&amp;q=འཇིག་རྟེན་ལས་འདས་པར་བསྟོད་པ་དང་བྱང་ཆུབ་ལམ་སྒྲོན་སོགས།~1", "ཡིག་རྐྱང་གཞན།")</f>
        <v/>
      </c>
    </row>
    <row r="235" ht="70" customHeight="1">
      <c r="A235" t="inlineStr"/>
      <c r="B235" t="inlineStr">
        <is>
          <t>WA0XL277516889ECC</t>
        </is>
      </c>
      <c r="C235" t="inlineStr">
        <is>
          <t>སྔགས་ཀྱི་དོན་ལ་འཇུག་པ།</t>
        </is>
      </c>
      <c r="D235">
        <f>HYPERLINK("https://library.bdrc.io/show/bdr:MW1GS66286_277516?uilang=bo","MW1GS66286_277516")</f>
        <v/>
      </c>
      <c r="E235" t="inlineStr"/>
      <c r="F235" t="inlineStr"/>
      <c r="G235">
        <f>HYPERLINK("https://library.bdrc.io/search?lg=bo&amp;t=Work&amp;pg=1&amp;f=author,exc,bdr:P3379&amp;uilang=bo&amp;q=སྔགས་ཀྱི་དོན་ལ་འཇུག་པ།~1", "བརྩམས་ཆོས་གཞན།")</f>
        <v/>
      </c>
      <c r="H235">
        <f>HYPERLINK("https://library.bdrc.io/search?lg=bo&amp;t=Etext&amp;pg=1&amp;f=author,exc,bdr:P3379&amp;uilang=bo&amp;q=སྔགས་ཀྱི་དོན་ལ་འཇུག་པ།~1", "ཡིག་རྐྱང་གཞན།")</f>
        <v/>
      </c>
    </row>
    <row r="236" ht="70" customHeight="1">
      <c r="A236" t="inlineStr"/>
      <c r="B236" t="inlineStr">
        <is>
          <t>WA0XLA9C98A2C39C4</t>
        </is>
      </c>
      <c r="C236" t="inlineStr">
        <is>
          <t>གཉིས་པ། ཁྱད་པར་དམ་ཚིག་བཤད་བྱ།</t>
        </is>
      </c>
      <c r="D236">
        <f>HYPERLINK("https://library.bdrc.io/show/bdr:MW1GS66286_A9C98A?uilang=bo","MW1GS66286_A9C98A")</f>
        <v/>
      </c>
      <c r="E236" t="inlineStr"/>
      <c r="F236" t="inlineStr"/>
      <c r="G236">
        <f>HYPERLINK("https://library.bdrc.io/search?lg=bo&amp;t=Work&amp;pg=1&amp;f=author,exc,bdr:P3379&amp;uilang=bo&amp;q=གཉིས་པ། ཁྱད་པར་དམ་ཚིག་བཤད་བྱ།~1", "བརྩམས་ཆོས་གཞན།")</f>
        <v/>
      </c>
      <c r="H236">
        <f>HYPERLINK("https://library.bdrc.io/search?lg=bo&amp;t=Etext&amp;pg=1&amp;f=author,exc,bdr:P3379&amp;uilang=bo&amp;q=གཉིས་པ། ཁྱད་པར་དམ་ཚིག་བཤད་བྱ།~1", "ཡིག་རྐྱང་གཞན།")</f>
        <v/>
      </c>
    </row>
    <row r="237" ht="70" customHeight="1">
      <c r="A237" t="inlineStr"/>
      <c r="B237" t="inlineStr">
        <is>
          <t>WA0XLF973FD655578</t>
        </is>
      </c>
      <c r="C237" t="inlineStr">
        <is>
          <t>དམ་ཚིག་སྲུང་བའི་སྒྲུབ་ཐབས།</t>
        </is>
      </c>
      <c r="D237">
        <f>HYPERLINK("https://library.bdrc.io/show/bdr:MW1GS66286_F973FD?uilang=bo","MW1GS66286_F973FD")</f>
        <v/>
      </c>
      <c r="E237" t="inlineStr"/>
      <c r="F237" t="inlineStr"/>
      <c r="G237">
        <f>HYPERLINK("https://library.bdrc.io/search?lg=bo&amp;t=Work&amp;pg=1&amp;f=author,exc,bdr:P3379&amp;uilang=bo&amp;q=དམ་ཚིག་སྲུང་བའི་སྒྲུབ་ཐབས།~1", "བརྩམས་ཆོས་གཞན།")</f>
        <v/>
      </c>
      <c r="H237">
        <f>HYPERLINK("https://library.bdrc.io/search?lg=bo&amp;t=Etext&amp;pg=1&amp;f=author,exc,bdr:P3379&amp;uilang=bo&amp;q=དམ་ཚིག་སྲུང་བའི་སྒྲུབ་ཐབས།~1", "ཡིག་རྐྱང་གཞན།")</f>
        <v/>
      </c>
    </row>
    <row r="238" ht="70" customHeight="1">
      <c r="A238" t="inlineStr"/>
      <c r="B238" t="inlineStr">
        <is>
          <t>WA0XL5A47BCBEE183</t>
        </is>
      </c>
      <c r="C238" t="inlineStr">
        <is>
          <t>བྱང་ཆུབ་སེམས་དཔའི་སྤྱོད་པ་ལ་འཇུག་པའི་རྣམ་བཤད།</t>
        </is>
      </c>
      <c r="D238">
        <f>HYPERLINK("https://library.bdrc.io/show/bdr:MW1GS66286_5A47BC?uilang=bo","MW1GS66286_5A47BC")</f>
        <v/>
      </c>
      <c r="E238" t="inlineStr"/>
      <c r="F238" t="inlineStr"/>
      <c r="G238">
        <f>HYPERLINK("https://library.bdrc.io/search?lg=bo&amp;t=Work&amp;pg=1&amp;f=author,exc,bdr:P3379&amp;uilang=bo&amp;q=བྱང་ཆུབ་སེམས་དཔའི་སྤྱོད་པ་ལ་འཇུག་པའི་རྣམ་བཤད།~1", "བརྩམས་ཆོས་གཞན།")</f>
        <v/>
      </c>
      <c r="H238">
        <f>HYPERLINK("https://library.bdrc.io/search?lg=bo&amp;t=Etext&amp;pg=1&amp;f=author,exc,bdr:P3379&amp;uilang=bo&amp;q=བྱང་ཆུབ་སེམས་དཔའི་སྤྱོད་པ་ལ་འཇུག་པའི་རྣམ་བཤད།~1", "ཡིག་རྐྱང་གཞན།")</f>
        <v/>
      </c>
    </row>
    <row r="239" ht="70" customHeight="1">
      <c r="A239" t="inlineStr"/>
      <c r="B239" t="inlineStr">
        <is>
          <t>WA0XLEDD5BE2792ED</t>
        </is>
      </c>
      <c r="C239" t="inlineStr">
        <is>
          <t>དབུ་མ་ལ་འཇུག་པའི་བསྡུས་དོན།</t>
        </is>
      </c>
      <c r="D239">
        <f>HYPERLINK("https://library.bdrc.io/show/bdr:MW1PD89051_EDD5BE?uilang=bo","MW1PD89051_EDD5BE")</f>
        <v/>
      </c>
      <c r="E239" t="inlineStr"/>
      <c r="F239" t="inlineStr"/>
      <c r="G239">
        <f>HYPERLINK("https://library.bdrc.io/search?lg=bo&amp;t=Work&amp;pg=1&amp;f=author,exc,bdr:P3379&amp;uilang=bo&amp;q=དབུ་མ་ལ་འཇུག་པའི་བསྡུས་དོན།~1", "བརྩམས་ཆོས་གཞན།")</f>
        <v/>
      </c>
      <c r="H239">
        <f>HYPERLINK("https://library.bdrc.io/search?lg=bo&amp;t=Etext&amp;pg=1&amp;f=author,exc,bdr:P3379&amp;uilang=bo&amp;q=དབུ་མ་ལ་འཇུག་པའི་བསྡུས་དོན།~1", "ཡིག་རྐྱང་གཞན།")</f>
        <v/>
      </c>
    </row>
    <row r="240" ht="70" customHeight="1">
      <c r="A240" t="inlineStr"/>
      <c r="B240" t="inlineStr">
        <is>
          <t>WA0XLDC5503C3B260</t>
        </is>
      </c>
      <c r="C240" t="inlineStr">
        <is>
          <t>ལྟ་སྒོམ་ཆུང་ངུ།</t>
        </is>
      </c>
      <c r="D240">
        <f>HYPERLINK("https://library.bdrc.io/show/bdr:MW1GS66286_DC5503?uilang=bo","MW1GS66286_DC5503")</f>
        <v/>
      </c>
      <c r="E240" t="inlineStr"/>
      <c r="F240" t="inlineStr"/>
      <c r="G240">
        <f>HYPERLINK("https://library.bdrc.io/search?lg=bo&amp;t=Work&amp;pg=1&amp;f=author,exc,bdr:P3379&amp;uilang=bo&amp;q=ལྟ་སྒོམ་ཆུང་ངུ།~1", "བརྩམས་ཆོས་གཞན།")</f>
        <v/>
      </c>
      <c r="H240">
        <f>HYPERLINK("https://library.bdrc.io/search?lg=bo&amp;t=Etext&amp;pg=1&amp;f=author,exc,bdr:P3379&amp;uilang=bo&amp;q=ལྟ་སྒོམ་ཆུང་ངུ།~1", "ཡིག་རྐྱང་གཞན།")</f>
        <v/>
      </c>
    </row>
    <row r="241" ht="70" customHeight="1">
      <c r="A241" t="inlineStr"/>
      <c r="B241" t="inlineStr">
        <is>
          <t>WA0XLA3FEFFBC5209</t>
        </is>
      </c>
      <c r="C241" t="inlineStr">
        <is>
          <t>ནོར་བདག་གཙོ་འཁོར་ལྔ་ལ་བསྟོད་པ།</t>
        </is>
      </c>
      <c r="D241">
        <f>HYPERLINK("https://library.bdrc.io/show/bdr:MW1GS66286_A3FEFF?uilang=bo","MW1GS66286_A3FEFF")</f>
        <v/>
      </c>
      <c r="E241" t="inlineStr"/>
      <c r="F241" t="inlineStr"/>
      <c r="G241">
        <f>HYPERLINK("https://library.bdrc.io/search?lg=bo&amp;t=Work&amp;pg=1&amp;f=author,exc,bdr:P3379&amp;uilang=bo&amp;q=ནོར་བདག་གཙོ་འཁོར་ལྔ་ལ་བསྟོད་པ།~1", "བརྩམས་ཆོས་གཞན།")</f>
        <v/>
      </c>
      <c r="H241">
        <f>HYPERLINK("https://library.bdrc.io/search?lg=bo&amp;t=Etext&amp;pg=1&amp;f=author,exc,bdr:P3379&amp;uilang=bo&amp;q=ནོར་བདག་གཙོ་འཁོར་ལྔ་ལ་བསྟོད་པ།~1", "ཡིག་རྐྱང་གཞན།")</f>
        <v/>
      </c>
    </row>
    <row r="242" ht="70" customHeight="1">
      <c r="A242" t="inlineStr"/>
      <c r="B242" t="inlineStr">
        <is>
          <t>WA0XL85C1EF013DC9</t>
        </is>
      </c>
      <c r="C242" t="inlineStr">
        <is>
          <t>དོན་དམ་པའི་བདེན་པའི་མཚན་ཉིད།</t>
        </is>
      </c>
      <c r="D242">
        <f>HYPERLINK("https://library.bdrc.io/show/bdr:MW1GS66286_85C1EF?uilang=bo","MW1GS66286_85C1EF")</f>
        <v/>
      </c>
      <c r="E242" t="inlineStr"/>
      <c r="F242" t="inlineStr"/>
      <c r="G242">
        <f>HYPERLINK("https://library.bdrc.io/search?lg=bo&amp;t=Work&amp;pg=1&amp;f=author,exc,bdr:P3379&amp;uilang=bo&amp;q=དོན་དམ་པའི་བདེན་པའི་མཚན་ཉིད།~1", "བརྩམས་ཆོས་གཞན།")</f>
        <v/>
      </c>
      <c r="H242">
        <f>HYPERLINK("https://library.bdrc.io/search?lg=bo&amp;t=Etext&amp;pg=1&amp;f=author,exc,bdr:P3379&amp;uilang=bo&amp;q=དོན་དམ་པའི་བདེན་པའི་མཚན་ཉིད།~1", "ཡིག་རྐྱང་གཞན།")</f>
        <v/>
      </c>
    </row>
    <row r="243" ht="70" customHeight="1">
      <c r="A243" t="inlineStr"/>
      <c r="B243" t="inlineStr">
        <is>
          <t>WA0XLA2CC960ACF10</t>
        </is>
      </c>
      <c r="C243" t="inlineStr">
        <is>
          <t>ཇོ་བོ་རྗེ་མཉམ་མེད་གསེར་གླིང་པ་ཆོས་ཀྱི་གྲགས་པ་མཇལ་བའི་རྣམ་ཐར།</t>
        </is>
      </c>
      <c r="D243">
        <f>HYPERLINK("https://library.bdrc.io/show/bdr:MW23164_A2CC96?uilang=bo","MW23164_A2CC96")</f>
        <v/>
      </c>
      <c r="E243" t="inlineStr"/>
      <c r="F243" t="inlineStr"/>
      <c r="G243">
        <f>HYPERLINK("https://library.bdrc.io/search?lg=bo&amp;t=Work&amp;pg=1&amp;f=author,exc,bdr:P3379&amp;uilang=bo&amp;q=ཇོ་བོ་རྗེ་མཉམ་མེད་གསེར་གླིང་པ་ཆོས་ཀྱི་གྲགས་པ་མཇལ་བའི་རྣམ་ཐར།~1", "བརྩམས་ཆོས་གཞན།")</f>
        <v/>
      </c>
      <c r="H243">
        <f>HYPERLINK("https://library.bdrc.io/search?lg=bo&amp;t=Etext&amp;pg=1&amp;f=author,exc,bdr:P3379&amp;uilang=bo&amp;q=ཇོ་བོ་རྗེ་མཉམ་མེད་གསེར་གླིང་པ་ཆོས་ཀྱི་གྲགས་པ་མཇལ་བའི་རྣམ་ཐར།~1", "ཡིག་རྐྱང་གཞན།")</f>
        <v/>
      </c>
    </row>
    <row r="244" ht="70" customHeight="1">
      <c r="A244" t="inlineStr"/>
      <c r="B244" t="inlineStr">
        <is>
          <t>WA4CZ16766</t>
        </is>
      </c>
      <c r="C244" t="inlineStr">
        <is>
          <t>Bodhipathapradipa</t>
        </is>
      </c>
      <c r="D244">
        <f>HYPERLINK("https://library.bdrc.io/show/bdr:IE0GR0268?uilang=bo","IE0GR0268")</f>
        <v/>
      </c>
      <c r="E244" t="inlineStr"/>
      <c r="F244" t="inlineStr"/>
      <c r="G244">
        <f>HYPERLINK("https://library.bdrc.io/search?lg=bo&amp;t=Work&amp;pg=1&amp;f=author,exc,bdr:P3379&amp;uilang=bo&amp;q=Bodhipathapradipa~1", "བརྩམས་ཆོས་གཞན།")</f>
        <v/>
      </c>
      <c r="H244">
        <f>HYPERLINK("https://library.bdrc.io/search?lg=bo&amp;t=Etext&amp;pg=1&amp;f=author,exc,bdr:P3379&amp;uilang=bo&amp;q=Bodhipathapradipa~1", "ཡིག་རྐྱང་གཞན།")</f>
        <v/>
      </c>
    </row>
    <row r="245" ht="70" customHeight="1">
      <c r="A245" t="inlineStr"/>
      <c r="B245" t="inlineStr">
        <is>
          <t>WA1NLM2914</t>
        </is>
      </c>
      <c r="C245" t="inlineStr">
        <is>
          <t>བཀའ་གདམས་ཕ་ཆོས།</t>
        </is>
      </c>
      <c r="D245">
        <f>HYPERLINK("https://library.bdrc.io/show/bdr:MW1NLM2914?uilang=bo","MW1NLM2914")</f>
        <v/>
      </c>
      <c r="E245">
        <f>HYPERLINK("https://library.bdrc.io/show/bdr:W1NLM2914",IMAGE("https://iiif.bdrc.io/bdr:I1NLM2914_001::I1NLM2914_0010003.jpg/full/150,/0/default.jpg"))</f>
        <v/>
      </c>
      <c r="F245">
        <f>HYPERLINK("https://library.bdrc.io/show/bdr:W1NLM2914",IMAGE("https://iiif.bdrc.io/bdr:I1NLM2914_001::I1NLM2914_0010019.jpg/full/150,/0/default.jpg"))</f>
        <v/>
      </c>
      <c r="G245">
        <f>HYPERLINK("https://library.bdrc.io/search?lg=bo&amp;t=Work&amp;pg=1&amp;f=author,exc,bdr:P3379&amp;uilang=bo&amp;q=བཀའ་གདམས་ཕ་ཆོས།~1", "བརྩམས་ཆོས་གཞན།")</f>
        <v/>
      </c>
      <c r="H245">
        <f>HYPERLINK("https://library.bdrc.io/search?lg=bo&amp;t=Etext&amp;pg=1&amp;f=author,exc,bdr:P3379&amp;uilang=bo&amp;q=བཀའ་གདམས་ཕ་ཆོས།~1", "ཡིག་རྐྱང་གཞན།")</f>
        <v/>
      </c>
    </row>
    <row r="246" ht="70" customHeight="1">
      <c r="A246" t="inlineStr"/>
      <c r="B246" t="inlineStr">
        <is>
          <t>WA1KG8721</t>
        </is>
      </c>
      <c r="C246" t="inlineStr">
        <is>
          <t>ཇོ་བོ་རྗེ་ལྷ་གཅིག་དཔལ་ལྡན་ཨ་ཏི་ཤའི་རྣམ་ཐར་བླ་མའི་ཡོན་ཏན་ཆོས་ཀྱི་འབྱུང་གནས་སོགས་བཀའ་གདམས་རིན་པོ་ཆེའི་གླེག་བམ། ༼བཀྲ་ཤིས་ལྷུན་པོའི་པར་རྙིང་།༽</t>
        </is>
      </c>
      <c r="D246">
        <f>HYPERLINK("https://library.bdrc.io/show/bdr:MW1KG8721?uilang=bo","MW1KG8721")</f>
        <v/>
      </c>
      <c r="E246" t="inlineStr"/>
      <c r="F246" t="inlineStr"/>
      <c r="G246">
        <f>HYPERLINK("https://library.bdrc.io/search?lg=bo&amp;t=Work&amp;pg=1&amp;f=author,exc,bdr:P3379&amp;uilang=bo&amp;q=ཇོ་བོ་རྗེ་ལྷ་གཅིག་དཔལ་ལྡན་ཨ་ཏི་ཤའི་རྣམ་ཐར་བླ་མའི་ཡོན་ཏན་ཆོས་ཀྱི་འབྱུང་གནས་སོགས་བཀའ་གདམས་རིན་པོ་ཆེའི་གླེག་བམ། ༼བཀྲ་ཤིས་ལྷུན་པོའི་པར་རྙིང་།༽~1", "བརྩམས་ཆོས་གཞན།")</f>
        <v/>
      </c>
      <c r="H246">
        <f>HYPERLINK("https://library.bdrc.io/search?lg=bo&amp;t=Etext&amp;pg=1&amp;f=author,exc,bdr:P3379&amp;uilang=bo&amp;q=ཇོ་བོ་རྗེ་ལྷ་གཅིག་དཔལ་ལྡན་ཨ་ཏི་ཤའི་རྣམ་ཐར་བླ་མའི་ཡོན་ཏན་ཆོས་ཀྱི་འབྱུང་གནས་སོགས་བཀའ་གདམས་རིན་པོ་ཆེའི་གླེག་བམ། ༼བཀྲ་ཤིས་ལྷུན་པོའི་པར་རྙིང་།༽~1", "ཡིག་རྐྱང་གཞན།")</f>
        <v/>
      </c>
    </row>
    <row r="247" ht="70" customHeight="1">
      <c r="A247" t="inlineStr"/>
      <c r="B247" t="inlineStr">
        <is>
          <t>WA1KG8721</t>
        </is>
      </c>
      <c r="C247" t="inlineStr">
        <is>
          <t>ཇོ་བོ་རྗེ་ལྷ་གཅིག་དཔལ་ལྡན་ཨ་ཏི་སའི་རྣམ་ཐར་བླ་མའི་ཡོན་ཏན་ཆོས་ཀྱི་འབྱུང་གནས་སོགས་བཀའ་བསྡམས་རིན་པོ་ཆེའི་གླེགས་བམ།</t>
        </is>
      </c>
      <c r="D247">
        <f>HYPERLINK("https://library.bdrc.io/show/bdr:MW0NGMCP48488?uilang=bo","MW0NGMCP48488")</f>
        <v/>
      </c>
      <c r="E247" t="inlineStr"/>
      <c r="F247" t="inlineStr"/>
      <c r="G247">
        <f>HYPERLINK("https://library.bdrc.io/search?lg=bo&amp;t=Work&amp;pg=1&amp;f=author,exc,bdr:P3379&amp;uilang=bo&amp;q=ཇོ་བོ་རྗེ་ལྷ་གཅིག་དཔལ་ལྡན་ཨ་ཏི་སའི་རྣམ་ཐར་བླ་མའི་ཡོན་ཏན་ཆོས་ཀྱི་འབྱུང་གནས་སོགས་བཀའ་བསྡམས་རིན་པོ་ཆེའི་གླེགས་བམ།~1", "བརྩམས་ཆོས་གཞན།")</f>
        <v/>
      </c>
      <c r="H247">
        <f>HYPERLINK("https://library.bdrc.io/search?lg=bo&amp;t=Etext&amp;pg=1&amp;f=author,exc,bdr:P3379&amp;uilang=bo&amp;q=ཇོ་བོ་རྗེ་ལྷ་གཅིག་དཔལ་ལྡན་ཨ་ཏི་སའི་རྣམ་ཐར་བླ་མའི་ཡོན་ཏན་ཆོས་ཀྱི་འབྱུང་གནས་སོགས་བཀའ་བསྡམས་རིན་པོ་ཆེའི་གླེགས་བམ།~1", "ཡིག་རྐྱང་གཞན།")</f>
        <v/>
      </c>
    </row>
    <row r="248" ht="70" customHeight="1">
      <c r="A248" t="inlineStr"/>
      <c r="B248" t="inlineStr">
        <is>
          <t>WA0XLF2F825CD58E5</t>
        </is>
      </c>
      <c r="C248" t="inlineStr">
        <is>
          <t>ལྔ་བ། སྣང་བའི་ཚོམས།</t>
        </is>
      </c>
      <c r="D248">
        <f>HYPERLINK("https://library.bdrc.io/show/bdr:MW1GS66286_F2F825?uilang=bo","MW1GS66286_F2F825")</f>
        <v/>
      </c>
      <c r="E248" t="inlineStr"/>
      <c r="F248" t="inlineStr"/>
      <c r="G248">
        <f>HYPERLINK("https://library.bdrc.io/search?lg=bo&amp;t=Work&amp;pg=1&amp;f=author,exc,bdr:P3379&amp;uilang=bo&amp;q=ལྔ་བ། སྣང་བའི་ཚོམས།~1", "བརྩམས་ཆོས་གཞན།")</f>
        <v/>
      </c>
      <c r="H248">
        <f>HYPERLINK("https://library.bdrc.io/search?lg=bo&amp;t=Etext&amp;pg=1&amp;f=author,exc,bdr:P3379&amp;uilang=bo&amp;q=ལྔ་བ། སྣང་བའི་ཚོམས།~1", "ཡིག་རྐྱང་གཞན།")</f>
        <v/>
      </c>
    </row>
    <row r="249" ht="70" customHeight="1">
      <c r="A249" t="inlineStr"/>
      <c r="B249" t="inlineStr">
        <is>
          <t>WA0XL11A1C9DEEC70</t>
        </is>
      </c>
      <c r="C249" t="inlineStr">
        <is>
          <t>སྨན་བླའི་སྒྲུབ་ཐབས།</t>
        </is>
      </c>
      <c r="D249">
        <f>HYPERLINK("https://library.bdrc.io/show/bdr:MW1GS66286_11A1C9?uilang=bo","MW1GS66286_11A1C9")</f>
        <v/>
      </c>
      <c r="E249" t="inlineStr"/>
      <c r="F249" t="inlineStr"/>
      <c r="G249">
        <f>HYPERLINK("https://library.bdrc.io/search?lg=bo&amp;t=Work&amp;pg=1&amp;f=author,exc,bdr:P3379&amp;uilang=bo&amp;q=སྨན་བླའི་སྒྲུབ་ཐབས།~1", "བརྩམས་ཆོས་གཞན།")</f>
        <v/>
      </c>
      <c r="H249">
        <f>HYPERLINK("https://library.bdrc.io/search?lg=bo&amp;t=Etext&amp;pg=1&amp;f=author,exc,bdr:P3379&amp;uilang=bo&amp;q=སྨན་བླའི་སྒྲུབ་ཐབས།~1", "ཡིག་རྐྱང་གཞན།")</f>
        <v/>
      </c>
    </row>
    <row r="250" ht="70" customHeight="1">
      <c r="A250" t="inlineStr"/>
      <c r="B250" t="inlineStr">
        <is>
          <t>WA0XL250271934317</t>
        </is>
      </c>
      <c r="C250" t="inlineStr">
        <is>
          <t>རྡོ་རྗེ་འཇིགས་བྱེད་ཀྱི་སྒྲུབ་ཐབས།</t>
        </is>
      </c>
      <c r="D250">
        <f>HYPERLINK("https://library.bdrc.io/show/bdr:MW1GS66286_250271?uilang=bo","MW1GS66286_250271")</f>
        <v/>
      </c>
      <c r="E250" t="inlineStr"/>
      <c r="F250" t="inlineStr"/>
      <c r="G250">
        <f>HYPERLINK("https://library.bdrc.io/search?lg=bo&amp;t=Work&amp;pg=1&amp;f=author,exc,bdr:P3379&amp;uilang=bo&amp;q=རྡོ་རྗེ་འཇིགས་བྱེད་ཀྱི་སྒྲུབ་ཐབས།~1", "བརྩམས་ཆོས་གཞན།")</f>
        <v/>
      </c>
      <c r="H250">
        <f>HYPERLINK("https://library.bdrc.io/search?lg=bo&amp;t=Etext&amp;pg=1&amp;f=author,exc,bdr:P3379&amp;uilang=bo&amp;q=རྡོ་རྗེ་འཇིགས་བྱེད་ཀྱི་སྒྲུབ་ཐབས།~1", "ཡིག་རྐྱང་གཞན།")</f>
        <v/>
      </c>
    </row>
    <row r="251" ht="70" customHeight="1">
      <c r="A251" t="inlineStr"/>
      <c r="B251" t="inlineStr">
        <is>
          <t>WA0XL8479A38354D8</t>
        </is>
      </c>
      <c r="C251" t="inlineStr">
        <is>
          <t>མི་འཁྲུག་པའི་སྒྲུབ་ཐབས།</t>
        </is>
      </c>
      <c r="D251">
        <f>HYPERLINK("https://library.bdrc.io/show/bdr:MW1GS66286_8479A3?uilang=bo","MW1GS66286_8479A3")</f>
        <v/>
      </c>
      <c r="E251" t="inlineStr"/>
      <c r="F251" t="inlineStr"/>
      <c r="G251">
        <f>HYPERLINK("https://library.bdrc.io/search?lg=bo&amp;t=Work&amp;pg=1&amp;f=author,exc,bdr:P3379&amp;uilang=bo&amp;q=མི་འཁྲུག་པའི་སྒྲུབ་ཐབས།~1", "བརྩམས་ཆོས་གཞན།")</f>
        <v/>
      </c>
      <c r="H251">
        <f>HYPERLINK("https://library.bdrc.io/search?lg=bo&amp;t=Etext&amp;pg=1&amp;f=author,exc,bdr:P3379&amp;uilang=bo&amp;q=མི་འཁྲུག་པའི་སྒྲུབ་ཐབས།~1", "ཡིག་རྐྱང་གཞན།")</f>
        <v/>
      </c>
    </row>
    <row r="252" ht="70" customHeight="1">
      <c r="A252" t="inlineStr"/>
      <c r="B252" t="inlineStr">
        <is>
          <t>WA4CZ45286</t>
        </is>
      </c>
      <c r="C252" t="inlineStr">
        <is>
          <t>ཞལ་གདམས་ཕྱོགས་བསྒྲིགས།</t>
        </is>
      </c>
      <c r="D252">
        <f>HYPERLINK("https://library.bdrc.io/show/bdr:MW4CZ45286?uilang=bo","MW4CZ45286")</f>
        <v/>
      </c>
      <c r="E252">
        <f>HYPERLINK("https://library.bdrc.io/show/bdr:W4CZ45286",IMAGE("https://iiif.bdrc.io/bdr:I4CZ329804::I4CZ3298040003.tif/full/150,/0/default.jpg"))</f>
        <v/>
      </c>
      <c r="F252">
        <f>HYPERLINK("https://library.bdrc.io/show/bdr:W4CZ45286",IMAGE("https://iiif.bdrc.io/bdr:I4CZ329804::I4CZ3298040859.tif/full/150,/0/default.jpg"))</f>
        <v/>
      </c>
      <c r="G252">
        <f>HYPERLINK("https://library.bdrc.io/search?lg=bo&amp;t=Work&amp;pg=1&amp;f=author,exc,bdr:P3379&amp;uilang=bo&amp;q=ཞལ་གདམས་ཕྱོགས་བསྒྲིགས།~1", "བརྩམས་ཆོས་གཞན།")</f>
        <v/>
      </c>
      <c r="H252">
        <f>HYPERLINK("https://library.bdrc.io/search?lg=bo&amp;t=Etext&amp;pg=1&amp;f=author,exc,bdr:P3379&amp;uilang=bo&amp;q=ཞལ་གདམས་ཕྱོགས་བསྒྲིགས།~1", "ཡིག་རྐྱང་གཞན།")</f>
        <v/>
      </c>
    </row>
    <row r="253" ht="70" customHeight="1">
      <c r="A253" t="inlineStr"/>
      <c r="B253" t="inlineStr">
        <is>
          <t>WA0XLF74888DB69AB</t>
        </is>
      </c>
      <c r="C253" t="inlineStr">
        <is>
          <t>ཇོ་བོ་ཡེར་པའི་བྲག་ལ་བཞུགས་པའི་ཚེ་འོལ་རྒོད་པ་ཡེ་ཤེས་འབར་བ་ལ་གདམས་པ།</t>
        </is>
      </c>
      <c r="D253">
        <f>HYPERLINK("https://library.bdrc.io/show/bdr:MW23746_F74888?uilang=bo","MW23746_F74888")</f>
        <v/>
      </c>
      <c r="E253" t="inlineStr"/>
      <c r="F253" t="inlineStr"/>
      <c r="G253">
        <f>HYPERLINK("https://library.bdrc.io/search?lg=bo&amp;t=Work&amp;pg=1&amp;f=author,exc,bdr:P3379&amp;uilang=bo&amp;q=ཇོ་བོ་ཡེར་པའི་བྲག་ལ་བཞུགས་པའི་ཚེ་འོལ་རྒོད་པ་ཡེ་ཤེས་འབར་བ་ལ་གདམས་པ།~1", "བརྩམས་ཆོས་གཞན།")</f>
        <v/>
      </c>
      <c r="H253">
        <f>HYPERLINK("https://library.bdrc.io/search?lg=bo&amp;t=Etext&amp;pg=1&amp;f=author,exc,bdr:P3379&amp;uilang=bo&amp;q=ཇོ་བོ་ཡེར་པའི་བྲག་ལ་བཞུགས་པའི་ཚེ་འོལ་རྒོད་པ་ཡེ་ཤེས་འབར་བ་ལ་གདམས་པ།~1", "ཡིག་རྐྱང་གཞན།")</f>
        <v/>
      </c>
    </row>
    <row r="254" ht="70" customHeight="1">
      <c r="A254" t="inlineStr"/>
      <c r="B254" t="inlineStr">
        <is>
          <t>WA0RT0205</t>
        </is>
      </c>
      <c r="C254" t="inlineStr">
        <is>
          <t>མངོན་པར་རྟོགས་པ་རྣམ་པར་འབྱེད་པ་ཞེས་བྱ་བ།</t>
        </is>
      </c>
      <c r="D254">
        <f>HYPERLINK("https://library.bdrc.io/show/bdr:MW2KG5015_0995?uilang=bo","MW2KG5015_0995")</f>
        <v/>
      </c>
      <c r="E254" t="inlineStr"/>
      <c r="F254" t="inlineStr"/>
      <c r="G254">
        <f>HYPERLINK("https://library.bdrc.io/search?lg=bo&amp;t=Work&amp;pg=1&amp;f=author,exc,bdr:P3379&amp;uilang=bo&amp;q=མངོན་པར་རྟོགས་པ་རྣམ་པར་འབྱེད་པ་ཞེས་བྱ་བ།~1", "བརྩམས་ཆོས་གཞན།")</f>
        <v/>
      </c>
      <c r="H254">
        <f>HYPERLINK("https://library.bdrc.io/search?lg=bo&amp;t=Etext&amp;pg=1&amp;f=author,exc,bdr:P3379&amp;uilang=bo&amp;q=མངོན་པར་རྟོགས་པ་རྣམ་པར་འབྱེད་པ་ཞེས་བྱ་བ།~1", "ཡིག་རྐྱང་གཞན།")</f>
        <v/>
      </c>
    </row>
    <row r="255" ht="70" customHeight="1">
      <c r="A255" t="inlineStr"/>
      <c r="B255" t="inlineStr">
        <is>
          <t>WA0RT0205</t>
        </is>
      </c>
      <c r="C255" t="inlineStr">
        <is>
          <t>མངོན་པར་རྟོགས་པ་རྣམ་པར་འབྱེད་པ་ཞེས་བྱ་བ།</t>
        </is>
      </c>
      <c r="D255">
        <f>HYPERLINK("https://library.bdrc.io/show/bdr:MW1KG13126_2205?uilang=bo","MW1KG13126_2205")</f>
        <v/>
      </c>
      <c r="E255" t="inlineStr"/>
      <c r="F255" t="inlineStr"/>
      <c r="G255">
        <f>HYPERLINK("https://library.bdrc.io/search?lg=bo&amp;t=Work&amp;pg=1&amp;f=author,exc,bdr:P3379&amp;uilang=bo&amp;q=མངོན་པར་རྟོགས་པ་རྣམ་པར་འབྱེད་པ་ཞེས་བྱ་བ།~1", "བརྩམས་ཆོས་གཞན།")</f>
        <v/>
      </c>
      <c r="H255">
        <f>HYPERLINK("https://library.bdrc.io/search?lg=bo&amp;t=Etext&amp;pg=1&amp;f=author,exc,bdr:P3379&amp;uilang=bo&amp;q=མངོན་པར་རྟོགས་པ་རྣམ་པར་འབྱེད་པ་ཞེས་བྱ་བ།~1", "ཡིག་རྐྱང་གཞན།")</f>
        <v/>
      </c>
    </row>
    <row r="256" ht="70" customHeight="1">
      <c r="A256" t="inlineStr"/>
      <c r="B256" t="inlineStr">
        <is>
          <t>WA0RT0205</t>
        </is>
      </c>
      <c r="C256" t="inlineStr">
        <is>
          <t>མངོན་པར་རྟོགས་པ་རྣམ་པར་འབྱེད་པ་ཞེས་བྱ་བ།</t>
        </is>
      </c>
      <c r="D256">
        <f>HYPERLINK("https://library.bdrc.io/show/bdr:MW23703_1490?uilang=bo","MW23703_1490")</f>
        <v/>
      </c>
      <c r="E256" t="inlineStr"/>
      <c r="F256" t="inlineStr"/>
      <c r="G256">
        <f>HYPERLINK("https://library.bdrc.io/search?lg=bo&amp;t=Work&amp;pg=1&amp;f=author,exc,bdr:P3379&amp;uilang=bo&amp;q=མངོན་པར་རྟོགས་པ་རྣམ་པར་འབྱེད་པ་ཞེས་བྱ་བ།~1", "བརྩམས་ཆོས་གཞན།")</f>
        <v/>
      </c>
      <c r="H256">
        <f>HYPERLINK("https://library.bdrc.io/search?lg=bo&amp;t=Etext&amp;pg=1&amp;f=author,exc,bdr:P3379&amp;uilang=bo&amp;q=མངོན་པར་རྟོགས་པ་རྣམ་པར་འབྱེད་པ་ཞེས་བྱ་བ།~1", "ཡིག་རྐྱང་གཞན།")</f>
        <v/>
      </c>
    </row>
    <row r="257" ht="70" customHeight="1">
      <c r="A257" t="inlineStr"/>
      <c r="B257" t="inlineStr">
        <is>
          <t>WA0RT0205</t>
        </is>
      </c>
      <c r="C257" t="inlineStr">
        <is>
          <t>མངོན་པར་རྟོགས་པ་རྣམ་པར་འབྱེད་པ་ཞེས་བྱ་བ།</t>
        </is>
      </c>
      <c r="D257">
        <f>HYPERLINK("https://library.bdrc.io/show/bdr:MW22704_0995?uilang=bo","MW22704_0995")</f>
        <v/>
      </c>
      <c r="E257" t="inlineStr"/>
      <c r="F257" t="inlineStr"/>
      <c r="G257">
        <f>HYPERLINK("https://library.bdrc.io/search?lg=bo&amp;t=Work&amp;pg=1&amp;f=author,exc,bdr:P3379&amp;uilang=bo&amp;q=མངོན་པར་རྟོགས་པ་རྣམ་པར་འབྱེད་པ་ཞེས་བྱ་བ།~1", "བརྩམས་ཆོས་གཞན།")</f>
        <v/>
      </c>
      <c r="H257">
        <f>HYPERLINK("https://library.bdrc.io/search?lg=bo&amp;t=Etext&amp;pg=1&amp;f=author,exc,bdr:P3379&amp;uilang=bo&amp;q=མངོན་པར་རྟོགས་པ་རྣམ་པར་འབྱེད་པ་ཞེས་བྱ་བ།~1", "ཡིག་རྐྱང་གཞན།")</f>
        <v/>
      </c>
    </row>
    <row r="258" ht="70" customHeight="1">
      <c r="A258" t="inlineStr"/>
      <c r="B258" t="inlineStr">
        <is>
          <t>WA0RT0205</t>
        </is>
      </c>
      <c r="C258" t="inlineStr">
        <is>
          <t>མངོན་པར་རྟོགས་པ་རྣམ་པར་འབྱེད་པ་ཞེས་བྱ་བ།</t>
        </is>
      </c>
      <c r="D258">
        <f>HYPERLINK("https://library.bdrc.io/show/bdr:MW23702_0207?uilang=bo","MW23702_0207")</f>
        <v/>
      </c>
      <c r="E258" t="inlineStr"/>
      <c r="F258" t="inlineStr"/>
      <c r="G258">
        <f>HYPERLINK("https://library.bdrc.io/search?lg=bo&amp;t=Work&amp;pg=1&amp;f=author,exc,bdr:P3379&amp;uilang=bo&amp;q=མངོན་པར་རྟོགས་པ་རྣམ་པར་འབྱེད་པ་ཞེས་བྱ་བ།~1", "བརྩམས་ཆོས་གཞན།")</f>
        <v/>
      </c>
      <c r="H258">
        <f>HYPERLINK("https://library.bdrc.io/search?lg=bo&amp;t=Etext&amp;pg=1&amp;f=author,exc,bdr:P3379&amp;uilang=bo&amp;q=མངོན་པར་རྟོགས་པ་རྣམ་པར་འབྱེད་པ་ཞེས་བྱ་བ།~1", "ཡིག་རྐྱང་གཞན།")</f>
        <v/>
      </c>
    </row>
    <row r="259" ht="70" customHeight="1">
      <c r="A259" t="inlineStr"/>
      <c r="B259" t="inlineStr">
        <is>
          <t>WA0RT0205</t>
        </is>
      </c>
      <c r="C259" t="inlineStr">
        <is>
          <t>མངོན་པར་རྟོགས་པ་རྣམ་པར་འབྱེད་པ་ཞེས་བྱ་བ།</t>
        </is>
      </c>
      <c r="D259">
        <f>HYPERLINK("https://library.bdrc.io/show/bdr:MW1PD95844_0389?uilang=bo","MW1PD95844_0389")</f>
        <v/>
      </c>
      <c r="E259" t="inlineStr"/>
      <c r="F259" t="inlineStr"/>
      <c r="G259">
        <f>HYPERLINK("https://library.bdrc.io/search?lg=bo&amp;t=Work&amp;pg=1&amp;f=author,exc,bdr:P3379&amp;uilang=bo&amp;q=མངོན་པར་རྟོགས་པ་རྣམ་པར་འབྱེད་པ་ཞེས་བྱ་བ།~1", "བརྩམས་ཆོས་གཞན།")</f>
        <v/>
      </c>
      <c r="H259">
        <f>HYPERLINK("https://library.bdrc.io/search?lg=bo&amp;t=Etext&amp;pg=1&amp;f=author,exc,bdr:P3379&amp;uilang=bo&amp;q=མངོན་པར་རྟོགས་པ་རྣམ་པར་འབྱེད་པ་ཞེས་བྱ་བ།~1", "ཡིག་རྐྱང་གཞན།")</f>
        <v/>
      </c>
    </row>
    <row r="260" ht="70" customHeight="1">
      <c r="A260" t="inlineStr"/>
      <c r="B260" t="inlineStr">
        <is>
          <t>WA0RT0206</t>
        </is>
      </c>
      <c r="C260" t="inlineStr">
        <is>
          <t>དཔལ་འཁོར་ལོ་སྡོམ་པའི་སྒྲུབ་ཐབས།</t>
        </is>
      </c>
      <c r="D260">
        <f>HYPERLINK("https://library.bdrc.io/show/bdr:MW22704_0996?uilang=bo","MW22704_0996")</f>
        <v/>
      </c>
      <c r="E260" t="inlineStr"/>
      <c r="F260" t="inlineStr"/>
      <c r="G260">
        <f>HYPERLINK("https://library.bdrc.io/search?lg=bo&amp;t=Work&amp;pg=1&amp;f=author,exc,bdr:P3379&amp;uilang=bo&amp;q=དཔལ་འཁོར་ལོ་སྡོམ་པའི་སྒྲུབ་ཐབས།~1", "བརྩམས་ཆོས་གཞན།")</f>
        <v/>
      </c>
      <c r="H260">
        <f>HYPERLINK("https://library.bdrc.io/search?lg=bo&amp;t=Etext&amp;pg=1&amp;f=author,exc,bdr:P3379&amp;uilang=bo&amp;q=དཔལ་འཁོར་ལོ་སྡོམ་པའི་སྒྲུབ་ཐབས།~1", "ཡིག་རྐྱང་གཞན།")</f>
        <v/>
      </c>
    </row>
    <row r="261" ht="70" customHeight="1">
      <c r="A261" t="inlineStr"/>
      <c r="B261" t="inlineStr">
        <is>
          <t>WA0RT0206</t>
        </is>
      </c>
      <c r="C261" t="inlineStr">
        <is>
          <t>དཔལ་འཁོར་ལོ་སྡོམ་པའི་སྒྲུབ་ཐབས།</t>
        </is>
      </c>
      <c r="D261">
        <f>HYPERLINK("https://library.bdrc.io/show/bdr:MW2KG5015_0996?uilang=bo","MW2KG5015_0996")</f>
        <v/>
      </c>
      <c r="E261" t="inlineStr"/>
      <c r="F261" t="inlineStr"/>
      <c r="G261">
        <f>HYPERLINK("https://library.bdrc.io/search?lg=bo&amp;t=Work&amp;pg=1&amp;f=author,exc,bdr:P3379&amp;uilang=bo&amp;q=དཔལ་འཁོར་ལོ་སྡོམ་པའི་སྒྲུབ་ཐབས།~1", "བརྩམས་ཆོས་གཞན།")</f>
        <v/>
      </c>
      <c r="H261">
        <f>HYPERLINK("https://library.bdrc.io/search?lg=bo&amp;t=Etext&amp;pg=1&amp;f=author,exc,bdr:P3379&amp;uilang=bo&amp;q=དཔལ་འཁོར་ལོ་སྡོམ་པའི་སྒྲུབ་ཐབས།~1", "ཡིག་རྐྱང་གཞན།")</f>
        <v/>
      </c>
    </row>
    <row r="262" ht="70" customHeight="1">
      <c r="A262" t="inlineStr"/>
      <c r="B262" t="inlineStr">
        <is>
          <t>WA0RT0206</t>
        </is>
      </c>
      <c r="C262" t="inlineStr">
        <is>
          <t>དཔལ་འཁོར་ལོ་སྡོམ་པའི་སྒྲུབ་ཐབས།</t>
        </is>
      </c>
      <c r="D262">
        <f>HYPERLINK("https://library.bdrc.io/show/bdr:MW1PD95844_0390?uilang=bo","MW1PD95844_0390")</f>
        <v/>
      </c>
      <c r="E262" t="inlineStr"/>
      <c r="F262" t="inlineStr"/>
      <c r="G262">
        <f>HYPERLINK("https://library.bdrc.io/search?lg=bo&amp;t=Work&amp;pg=1&amp;f=author,exc,bdr:P3379&amp;uilang=bo&amp;q=དཔལ་འཁོར་ལོ་སྡོམ་པའི་སྒྲུབ་ཐབས།~1", "བརྩམས་ཆོས་གཞན།")</f>
        <v/>
      </c>
      <c r="H262">
        <f>HYPERLINK("https://library.bdrc.io/search?lg=bo&amp;t=Etext&amp;pg=1&amp;f=author,exc,bdr:P3379&amp;uilang=bo&amp;q=དཔལ་འཁོར་ལོ་སྡོམ་པའི་སྒྲུབ་ཐབས།~1", "ཡིག་རྐྱང་གཞན།")</f>
        <v/>
      </c>
    </row>
    <row r="263" ht="70" customHeight="1">
      <c r="A263" t="inlineStr"/>
      <c r="B263" t="inlineStr">
        <is>
          <t>WA0RT0206</t>
        </is>
      </c>
      <c r="C263" t="inlineStr">
        <is>
          <t>དཔལ་འཁོར་ལོ་སྡོམ་པའི་སྒྲུབ་ཐབས།</t>
        </is>
      </c>
      <c r="D263">
        <f>HYPERLINK("https://library.bdrc.io/show/bdr:MW23702_0208?uilang=bo","MW23702_0208")</f>
        <v/>
      </c>
      <c r="E263" t="inlineStr"/>
      <c r="F263" t="inlineStr"/>
      <c r="G263">
        <f>HYPERLINK("https://library.bdrc.io/search?lg=bo&amp;t=Work&amp;pg=1&amp;f=author,exc,bdr:P3379&amp;uilang=bo&amp;q=དཔལ་འཁོར་ལོ་སྡོམ་པའི་སྒྲུབ་ཐབས།~1", "བརྩམས་ཆོས་གཞན།")</f>
        <v/>
      </c>
      <c r="H263">
        <f>HYPERLINK("https://library.bdrc.io/search?lg=bo&amp;t=Etext&amp;pg=1&amp;f=author,exc,bdr:P3379&amp;uilang=bo&amp;q=དཔལ་འཁོར་ལོ་སྡོམ་པའི་སྒྲུབ་ཐབས།~1", "ཡིག་རྐྱང་གཞན།")</f>
        <v/>
      </c>
    </row>
    <row r="264" ht="70" customHeight="1">
      <c r="A264" t="inlineStr"/>
      <c r="B264" t="inlineStr">
        <is>
          <t>WA0RT0206</t>
        </is>
      </c>
      <c r="C264" t="inlineStr">
        <is>
          <t>དཔལ་འཁོར་ལོ་སྡོམ་པའི་སྒྲུབ་ཐབས།</t>
        </is>
      </c>
      <c r="D264">
        <f>HYPERLINK("https://library.bdrc.io/show/bdr:MW23703_1491?uilang=bo","MW23703_1491")</f>
        <v/>
      </c>
      <c r="E264" t="inlineStr"/>
      <c r="F264" t="inlineStr"/>
      <c r="G264">
        <f>HYPERLINK("https://library.bdrc.io/search?lg=bo&amp;t=Work&amp;pg=1&amp;f=author,exc,bdr:P3379&amp;uilang=bo&amp;q=དཔལ་འཁོར་ལོ་སྡོམ་པའི་སྒྲུབ་ཐབས།~1", "བརྩམས་ཆོས་གཞན།")</f>
        <v/>
      </c>
      <c r="H264">
        <f>HYPERLINK("https://library.bdrc.io/search?lg=bo&amp;t=Etext&amp;pg=1&amp;f=author,exc,bdr:P3379&amp;uilang=bo&amp;q=དཔལ་འཁོར་ལོ་སྡོམ་པའི་སྒྲུབ་ཐབས།~1", "ཡིག་རྐྱང་གཞན།")</f>
        <v/>
      </c>
    </row>
    <row r="265" ht="70" customHeight="1">
      <c r="A265" t="inlineStr"/>
      <c r="B265" t="inlineStr">
        <is>
          <t>WA0RT0206</t>
        </is>
      </c>
      <c r="C265" t="inlineStr">
        <is>
          <t>དཔལ་འཁོར་ལོ་སྡོམ་པའི་སྒྲུབ་ཐབས།</t>
        </is>
      </c>
      <c r="D265">
        <f>HYPERLINK("https://library.bdrc.io/show/bdr:MW1KG13126_2206?uilang=bo","MW1KG13126_2206")</f>
        <v/>
      </c>
      <c r="E265" t="inlineStr"/>
      <c r="F265" t="inlineStr"/>
      <c r="G265">
        <f>HYPERLINK("https://library.bdrc.io/search?lg=bo&amp;t=Work&amp;pg=1&amp;f=author,exc,bdr:P3379&amp;uilang=bo&amp;q=དཔལ་འཁོར་ལོ་སྡོམ་པའི་སྒྲུབ་ཐབས།~1", "བརྩམས་ཆོས་གཞན།")</f>
        <v/>
      </c>
      <c r="H265">
        <f>HYPERLINK("https://library.bdrc.io/search?lg=bo&amp;t=Etext&amp;pg=1&amp;f=author,exc,bdr:P3379&amp;uilang=bo&amp;q=དཔལ་འཁོར་ལོ་སྡོམ་པའི་སྒྲུབ་ཐབས།~1", "ཡིག་རྐྱང་གཞན།")</f>
        <v/>
      </c>
    </row>
    <row r="266" ht="70" customHeight="1">
      <c r="A266" t="inlineStr"/>
      <c r="B266" t="inlineStr">
        <is>
          <t>WA0RT0207</t>
        </is>
      </c>
      <c r="C266" t="inlineStr">
        <is>
          <t>དཔལ་བཅོམ་ལྡན་འདས་ཀྱི་མངོན་པར་རྟོགས་པ་ཞེས་བྱ་བ།</t>
        </is>
      </c>
      <c r="D266">
        <f>HYPERLINK("https://library.bdrc.io/show/bdr:MW23702_0209?uilang=bo","MW23702_0209")</f>
        <v/>
      </c>
      <c r="E266" t="inlineStr"/>
      <c r="F266" t="inlineStr"/>
      <c r="G266">
        <f>HYPERLINK("https://library.bdrc.io/search?lg=bo&amp;t=Work&amp;pg=1&amp;f=author,exc,bdr:P3379&amp;uilang=bo&amp;q=དཔལ་བཅོམ་ལྡན་འདས་ཀྱི་མངོན་པར་རྟོགས་པ་ཞེས་བྱ་བ།~1", "བརྩམས་ཆོས་གཞན།")</f>
        <v/>
      </c>
      <c r="H266">
        <f>HYPERLINK("https://library.bdrc.io/search?lg=bo&amp;t=Etext&amp;pg=1&amp;f=author,exc,bdr:P3379&amp;uilang=bo&amp;q=དཔལ་བཅོམ་ལྡན་འདས་ཀྱི་མངོན་པར་རྟོགས་པ་ཞེས་བྱ་བ།~1", "ཡིག་རྐྱང་གཞན།")</f>
        <v/>
      </c>
    </row>
    <row r="267" ht="70" customHeight="1">
      <c r="A267" t="inlineStr"/>
      <c r="B267" t="inlineStr">
        <is>
          <t>WA0RT0207</t>
        </is>
      </c>
      <c r="C267" t="inlineStr">
        <is>
          <t>དཔལ་བཅོམ་ལྡན་འདས་ཀྱི་མངོན་པར་རྟོགས་པ་ཞེས་བྱ་བ།</t>
        </is>
      </c>
      <c r="D267">
        <f>HYPERLINK("https://library.bdrc.io/show/bdr:MW1PD95844_0391?uilang=bo","MW1PD95844_0391")</f>
        <v/>
      </c>
      <c r="E267" t="inlineStr"/>
      <c r="F267" t="inlineStr"/>
      <c r="G267">
        <f>HYPERLINK("https://library.bdrc.io/search?lg=bo&amp;t=Work&amp;pg=1&amp;f=author,exc,bdr:P3379&amp;uilang=bo&amp;q=དཔལ་བཅོམ་ལྡན་འདས་ཀྱི་མངོན་པར་རྟོགས་པ་ཞེས་བྱ་བ།~1", "བརྩམས་ཆོས་གཞན།")</f>
        <v/>
      </c>
      <c r="H267">
        <f>HYPERLINK("https://library.bdrc.io/search?lg=bo&amp;t=Etext&amp;pg=1&amp;f=author,exc,bdr:P3379&amp;uilang=bo&amp;q=དཔལ་བཅོམ་ལྡན་འདས་ཀྱི་མངོན་པར་རྟོགས་པ་ཞེས་བྱ་བ།~1", "ཡིག་རྐྱང་གཞན།")</f>
        <v/>
      </c>
    </row>
    <row r="268" ht="70" customHeight="1">
      <c r="A268" t="inlineStr"/>
      <c r="B268" t="inlineStr">
        <is>
          <t>WA0RT0207</t>
        </is>
      </c>
      <c r="C268" t="inlineStr">
        <is>
          <t>དཔལ་བཅོམ་ལྡན་འདས་ཀྱི་མངོན་པར་རྟོགས་པ་ཞེས་བྱ་བ།</t>
        </is>
      </c>
      <c r="D268">
        <f>HYPERLINK("https://library.bdrc.io/show/bdr:MW1KG13126_2207?uilang=bo","MW1KG13126_2207")</f>
        <v/>
      </c>
      <c r="E268" t="inlineStr"/>
      <c r="F268" t="inlineStr"/>
      <c r="G268">
        <f>HYPERLINK("https://library.bdrc.io/search?lg=bo&amp;t=Work&amp;pg=1&amp;f=author,exc,bdr:P3379&amp;uilang=bo&amp;q=དཔལ་བཅོམ་ལྡན་འདས་ཀྱི་མངོན་པར་རྟོགས་པ་ཞེས་བྱ་བ།~1", "བརྩམས་ཆོས་གཞན།")</f>
        <v/>
      </c>
      <c r="H268">
        <f>HYPERLINK("https://library.bdrc.io/search?lg=bo&amp;t=Etext&amp;pg=1&amp;f=author,exc,bdr:P3379&amp;uilang=bo&amp;q=དཔལ་བཅོམ་ལྡན་འདས་ཀྱི་མངོན་པར་རྟོགས་པ་ཞེས་བྱ་བ།~1", "ཡིག་རྐྱང་གཞན།")</f>
        <v/>
      </c>
    </row>
    <row r="269" ht="70" customHeight="1">
      <c r="A269" t="inlineStr"/>
      <c r="B269" t="inlineStr">
        <is>
          <t>WA0RT0207</t>
        </is>
      </c>
      <c r="C269" t="inlineStr">
        <is>
          <t>དཔལ་བཅོམ་ལྡན་འདས་ཀྱི་མངོན་པར་རྟོགས་པ་ཞེས་བྱ་བ།</t>
        </is>
      </c>
      <c r="D269">
        <f>HYPERLINK("https://library.bdrc.io/show/bdr:MW2KG5015_0997?uilang=bo","MW2KG5015_0997")</f>
        <v/>
      </c>
      <c r="E269" t="inlineStr"/>
      <c r="F269" t="inlineStr"/>
      <c r="G269">
        <f>HYPERLINK("https://library.bdrc.io/search?lg=bo&amp;t=Work&amp;pg=1&amp;f=author,exc,bdr:P3379&amp;uilang=bo&amp;q=དཔལ་བཅོམ་ལྡན་འདས་ཀྱི་མངོན་པར་རྟོགས་པ་ཞེས་བྱ་བ།~1", "བརྩམས་ཆོས་གཞན།")</f>
        <v/>
      </c>
      <c r="H269">
        <f>HYPERLINK("https://library.bdrc.io/search?lg=bo&amp;t=Etext&amp;pg=1&amp;f=author,exc,bdr:P3379&amp;uilang=bo&amp;q=དཔལ་བཅོམ་ལྡན་འདས་ཀྱི་མངོན་པར་རྟོགས་པ་ཞེས་བྱ་བ།~1", "ཡིག་རྐྱང་གཞན།")</f>
        <v/>
      </c>
    </row>
    <row r="270" ht="70" customHeight="1">
      <c r="A270" t="inlineStr"/>
      <c r="B270" t="inlineStr">
        <is>
          <t>WA0RT0207</t>
        </is>
      </c>
      <c r="C270" t="inlineStr">
        <is>
          <t>དཔལ་བཅོམ་ལྡན་འདས་ཀྱི་མངོན་པར་རྟོགས་པ་ཞེས་བྱ་བ།</t>
        </is>
      </c>
      <c r="D270">
        <f>HYPERLINK("https://library.bdrc.io/show/bdr:MW23703_1492?uilang=bo","MW23703_1492")</f>
        <v/>
      </c>
      <c r="E270" t="inlineStr"/>
      <c r="F270" t="inlineStr"/>
      <c r="G270">
        <f>HYPERLINK("https://library.bdrc.io/search?lg=bo&amp;t=Work&amp;pg=1&amp;f=author,exc,bdr:P3379&amp;uilang=bo&amp;q=དཔལ་བཅོམ་ལྡན་འདས་ཀྱི་མངོན་པར་རྟོགས་པ་ཞེས་བྱ་བ།~1", "བརྩམས་ཆོས་གཞན།")</f>
        <v/>
      </c>
      <c r="H270">
        <f>HYPERLINK("https://library.bdrc.io/search?lg=bo&amp;t=Etext&amp;pg=1&amp;f=author,exc,bdr:P3379&amp;uilang=bo&amp;q=དཔལ་བཅོམ་ལྡན་འདས་ཀྱི་མངོན་པར་རྟོགས་པ་ཞེས་བྱ་བ།~1", "ཡིག་རྐྱང་གཞན།")</f>
        <v/>
      </c>
    </row>
    <row r="271" ht="70" customHeight="1">
      <c r="A271" t="inlineStr"/>
      <c r="B271" t="inlineStr">
        <is>
          <t>WA0RT0207</t>
        </is>
      </c>
      <c r="C271" t="inlineStr">
        <is>
          <t>དཔལ་བཅོམ་ལྡན་འདས་ཀྱི་མངོན་པར་རྟོགས་པ་ཞེས་བྱ་བ།</t>
        </is>
      </c>
      <c r="D271">
        <f>HYPERLINK("https://library.bdrc.io/show/bdr:MW22704_0997?uilang=bo","MW22704_0997")</f>
        <v/>
      </c>
      <c r="E271" t="inlineStr"/>
      <c r="F271" t="inlineStr"/>
      <c r="G271">
        <f>HYPERLINK("https://library.bdrc.io/search?lg=bo&amp;t=Work&amp;pg=1&amp;f=author,exc,bdr:P3379&amp;uilang=bo&amp;q=དཔལ་བཅོམ་ལྡན་འདས་ཀྱི་མངོན་པར་རྟོགས་པ་ཞེས་བྱ་བ།~1", "བརྩམས་ཆོས་གཞན།")</f>
        <v/>
      </c>
      <c r="H271">
        <f>HYPERLINK("https://library.bdrc.io/search?lg=bo&amp;t=Etext&amp;pg=1&amp;f=author,exc,bdr:P3379&amp;uilang=bo&amp;q=དཔལ་བཅོམ་ལྡན་འདས་ཀྱི་མངོན་པར་རྟོགས་པ་ཞེས་བྱ་བ།~1", "ཡིག་རྐྱང་གཞན།")</f>
        <v/>
      </c>
    </row>
    <row r="272" ht="70" customHeight="1">
      <c r="A272" t="inlineStr"/>
      <c r="B272" t="inlineStr">
        <is>
          <t>WA0RT0209</t>
        </is>
      </c>
      <c r="C272" t="inlineStr">
        <is>
          <t>རྡོ་རྗེ་གདན་གྱི་རྡོ་རྗེའི་གླུ།</t>
        </is>
      </c>
      <c r="D272">
        <f>HYPERLINK("https://library.bdrc.io/show/bdr:MW23702_0211?uilang=bo","MW23702_0211")</f>
        <v/>
      </c>
      <c r="E272" t="inlineStr"/>
      <c r="F272" t="inlineStr"/>
      <c r="G272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272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273" ht="70" customHeight="1">
      <c r="A273" t="inlineStr"/>
      <c r="B273" t="inlineStr">
        <is>
          <t>WA0RT0209</t>
        </is>
      </c>
      <c r="C273" t="inlineStr">
        <is>
          <t>རྡོ་རྗེ་གདན་གྱི་རྡོ་རྗེའི་གླུ།</t>
        </is>
      </c>
      <c r="D273">
        <f>HYPERLINK("https://library.bdrc.io/show/bdr:MW1KG13126_2209?uilang=bo","MW1KG13126_2209")</f>
        <v/>
      </c>
      <c r="E273" t="inlineStr"/>
      <c r="F273" t="inlineStr"/>
      <c r="G273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273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274" ht="70" customHeight="1">
      <c r="A274" t="inlineStr"/>
      <c r="B274" t="inlineStr">
        <is>
          <t>WA0RT0209</t>
        </is>
      </c>
      <c r="C274" t="inlineStr">
        <is>
          <t>རྡོ་རྗེ་གདན་གྱི་རྡོ་རྗེའི་གླུ།</t>
        </is>
      </c>
      <c r="D274">
        <f>HYPERLINK("https://library.bdrc.io/show/bdr:MW22704_0999?uilang=bo","MW22704_0999")</f>
        <v/>
      </c>
      <c r="E274" t="inlineStr"/>
      <c r="F274" t="inlineStr"/>
      <c r="G274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274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275" ht="70" customHeight="1">
      <c r="A275" t="inlineStr"/>
      <c r="B275" t="inlineStr">
        <is>
          <t>WA0RT0209</t>
        </is>
      </c>
      <c r="C275" t="inlineStr">
        <is>
          <t>རྡོ་རྗེ་གདན་གྱི་རྡོ་རྗེའི་གླུ།</t>
        </is>
      </c>
      <c r="D275">
        <f>HYPERLINK("https://library.bdrc.io/show/bdr:MW1PD95844_0393?uilang=bo","MW1PD95844_0393")</f>
        <v/>
      </c>
      <c r="E275" t="inlineStr"/>
      <c r="F275" t="inlineStr"/>
      <c r="G275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275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276" ht="70" customHeight="1">
      <c r="A276" t="inlineStr"/>
      <c r="B276" t="inlineStr">
        <is>
          <t>WA0RT0209</t>
        </is>
      </c>
      <c r="C276" t="inlineStr">
        <is>
          <t>རྡོ་རྗེ་གདན་གྱི་རྡོ་རྗེའི་གླུ།</t>
        </is>
      </c>
      <c r="D276">
        <f>HYPERLINK("https://library.bdrc.io/show/bdr:MW2KG5015_0999?uilang=bo","MW2KG5015_0999")</f>
        <v/>
      </c>
      <c r="E276" t="inlineStr"/>
      <c r="F276" t="inlineStr"/>
      <c r="G276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276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277" ht="70" customHeight="1">
      <c r="A277" t="inlineStr"/>
      <c r="B277" t="inlineStr">
        <is>
          <t>WA0RT0209</t>
        </is>
      </c>
      <c r="C277" t="inlineStr">
        <is>
          <t>རྡོ་རྗེ་གདན་གྱི་རྡོ་རྗེའི་གླུ།</t>
        </is>
      </c>
      <c r="D277">
        <f>HYPERLINK("https://library.bdrc.io/show/bdr:MW23703_1494?uilang=bo","MW23703_1494")</f>
        <v/>
      </c>
      <c r="E277" t="inlineStr"/>
      <c r="F277" t="inlineStr"/>
      <c r="G277">
        <f>HYPERLINK("https://library.bdrc.io/search?lg=bo&amp;t=Work&amp;pg=1&amp;f=author,exc,bdr:P3379&amp;uilang=bo&amp;q=རྡོ་རྗེ་གདན་གྱི་རྡོ་རྗེའི་གླུ།~1", "བརྩམས་ཆོས་གཞན།")</f>
        <v/>
      </c>
      <c r="H277">
        <f>HYPERLINK("https://library.bdrc.io/search?lg=bo&amp;t=Etext&amp;pg=1&amp;f=author,exc,bdr:P3379&amp;uilang=bo&amp;q=རྡོ་རྗེ་གདན་གྱི་རྡོ་རྗེའི་གླུ།~1", "ཡིག་རྐྱང་གཞན།")</f>
        <v/>
      </c>
    </row>
    <row r="278" ht="70" customHeight="1">
      <c r="A278" t="inlineStr"/>
      <c r="B278" t="inlineStr">
        <is>
          <t>WA0RT0210</t>
        </is>
      </c>
      <c r="C278" t="inlineStr">
        <is>
          <t>རྡོ་རྗེ་གདན་གྱི་རྡོ་རྗེའི་གླུའི་འགྲེལ་པ།</t>
        </is>
      </c>
      <c r="D278">
        <f>HYPERLINK("https://library.bdrc.io/show/bdr:MW2KG5015_1000?uilang=bo","MW2KG5015_1000")</f>
        <v/>
      </c>
      <c r="E278" t="inlineStr"/>
      <c r="F278" t="inlineStr"/>
      <c r="G278">
        <f>HYPERLINK("https://library.bdrc.io/search?lg=bo&amp;t=Work&amp;pg=1&amp;f=author,exc,bdr:P3379&amp;uilang=bo&amp;q=རྡོ་རྗེ་གདན་གྱི་རྡོ་རྗེའི་གླུའི་འགྲེལ་པ།~1", "བརྩམས་ཆོས་གཞན།")</f>
        <v/>
      </c>
      <c r="H278">
        <f>HYPERLINK("https://library.bdrc.io/search?lg=bo&amp;t=Etext&amp;pg=1&amp;f=author,exc,bdr:P3379&amp;uilang=bo&amp;q=རྡོ་རྗེ་གདན་གྱི་རྡོ་རྗེའི་གླུའི་འགྲེལ་པ།~1", "ཡིག་རྐྱང་གཞན།")</f>
        <v/>
      </c>
    </row>
    <row r="279" ht="70" customHeight="1">
      <c r="A279" t="inlineStr"/>
      <c r="B279" t="inlineStr">
        <is>
          <t>WA0RT0210</t>
        </is>
      </c>
      <c r="C279" t="inlineStr">
        <is>
          <t>རྡོ་རྗེ་གདན་གྱི་རྡོ་རྗེའི་གླུའི་འགྲེལ་པ།</t>
        </is>
      </c>
      <c r="D279">
        <f>HYPERLINK("https://library.bdrc.io/show/bdr:MW23703_1495?uilang=bo","MW23703_1495")</f>
        <v/>
      </c>
      <c r="E279" t="inlineStr"/>
      <c r="F279" t="inlineStr"/>
      <c r="G279">
        <f>HYPERLINK("https://library.bdrc.io/search?lg=bo&amp;t=Work&amp;pg=1&amp;f=author,exc,bdr:P3379&amp;uilang=bo&amp;q=རྡོ་རྗེ་གདན་གྱི་རྡོ་རྗེའི་གླུའི་འགྲེལ་པ།~1", "བརྩམས་ཆོས་གཞན།")</f>
        <v/>
      </c>
      <c r="H279">
        <f>HYPERLINK("https://library.bdrc.io/search?lg=bo&amp;t=Etext&amp;pg=1&amp;f=author,exc,bdr:P3379&amp;uilang=bo&amp;q=རྡོ་རྗེ་གདན་གྱི་རྡོ་རྗེའི་གླུའི་འགྲེལ་པ།~1", "ཡིག་རྐྱང་གཞན།")</f>
        <v/>
      </c>
    </row>
    <row r="280" ht="70" customHeight="1">
      <c r="A280" t="inlineStr"/>
      <c r="B280" t="inlineStr">
        <is>
          <t>WA0RT0210</t>
        </is>
      </c>
      <c r="C280" t="inlineStr">
        <is>
          <t>རྡོ་རྗེ་གདན་གྱི་རྡོ་རྗེའི་གླུའི་འགྲེལ་པ།</t>
        </is>
      </c>
      <c r="D280">
        <f>HYPERLINK("https://library.bdrc.io/show/bdr:MW1PD95844_0394?uilang=bo","MW1PD95844_0394")</f>
        <v/>
      </c>
      <c r="E280" t="inlineStr"/>
      <c r="F280" t="inlineStr"/>
      <c r="G280">
        <f>HYPERLINK("https://library.bdrc.io/search?lg=bo&amp;t=Work&amp;pg=1&amp;f=author,exc,bdr:P3379&amp;uilang=bo&amp;q=རྡོ་རྗེ་གདན་གྱི་རྡོ་རྗེའི་གླུའི་འགྲེལ་པ།~1", "བརྩམས་ཆོས་གཞན།")</f>
        <v/>
      </c>
      <c r="H280">
        <f>HYPERLINK("https://library.bdrc.io/search?lg=bo&amp;t=Etext&amp;pg=1&amp;f=author,exc,bdr:P3379&amp;uilang=bo&amp;q=རྡོ་རྗེ་གདན་གྱི་རྡོ་རྗེའི་གླུའི་འགྲེལ་པ།~1", "ཡིག་རྐྱང་གཞན།")</f>
        <v/>
      </c>
    </row>
    <row r="281" ht="70" customHeight="1">
      <c r="A281" t="inlineStr"/>
      <c r="B281" t="inlineStr">
        <is>
          <t>WA0RT0210</t>
        </is>
      </c>
      <c r="C281" t="inlineStr">
        <is>
          <t>རྡོ་རྗེ་གདན་གྱི་རྡོ་རྗེའི་གླུའི་འགྲེལ་པ།</t>
        </is>
      </c>
      <c r="D281">
        <f>HYPERLINK("https://library.bdrc.io/show/bdr:MW1KG13126_2210?uilang=bo","MW1KG13126_2210")</f>
        <v/>
      </c>
      <c r="E281" t="inlineStr"/>
      <c r="F281" t="inlineStr"/>
      <c r="G281">
        <f>HYPERLINK("https://library.bdrc.io/search?lg=bo&amp;t=Work&amp;pg=1&amp;f=author,exc,bdr:P3379&amp;uilang=bo&amp;q=རྡོ་རྗེ་གདན་གྱི་རྡོ་རྗེའི་གླུའི་འགྲེལ་པ།~1", "བརྩམས་ཆོས་གཞན།")</f>
        <v/>
      </c>
      <c r="H281">
        <f>HYPERLINK("https://library.bdrc.io/search?lg=bo&amp;t=Etext&amp;pg=1&amp;f=author,exc,bdr:P3379&amp;uilang=bo&amp;q=རྡོ་རྗེ་གདན་གྱི་རྡོ་རྗེའི་གླུའི་འགྲེལ་པ།~1", "ཡིག་རྐྱང་གཞན།")</f>
        <v/>
      </c>
    </row>
    <row r="282" ht="70" customHeight="1">
      <c r="A282" t="inlineStr"/>
      <c r="B282" t="inlineStr">
        <is>
          <t>WA0RT0210</t>
        </is>
      </c>
      <c r="C282" t="inlineStr">
        <is>
          <t>རྡོ་རྗེ་གདན་གྱི་རྡོ་རྗེའི་གླུའི་འགྲེལ་པ།</t>
        </is>
      </c>
      <c r="D282">
        <f>HYPERLINK("https://library.bdrc.io/show/bdr:MW23702_0212?uilang=bo","MW23702_0212")</f>
        <v/>
      </c>
      <c r="E282" t="inlineStr"/>
      <c r="F282" t="inlineStr"/>
      <c r="G282">
        <f>HYPERLINK("https://library.bdrc.io/search?lg=bo&amp;t=Work&amp;pg=1&amp;f=author,exc,bdr:P3379&amp;uilang=bo&amp;q=རྡོ་རྗེ་གདན་གྱི་རྡོ་རྗེའི་གླུའི་འགྲེལ་པ།~1", "བརྩམས་ཆོས་གཞན།")</f>
        <v/>
      </c>
      <c r="H282">
        <f>HYPERLINK("https://library.bdrc.io/search?lg=bo&amp;t=Etext&amp;pg=1&amp;f=author,exc,bdr:P3379&amp;uilang=bo&amp;q=རྡོ་རྗེ་གདན་གྱི་རྡོ་རྗེའི་གླུའི་འགྲེལ་པ།~1", "ཡིག་རྐྱང་གཞན།")</f>
        <v/>
      </c>
    </row>
    <row r="283" ht="70" customHeight="1">
      <c r="A283" t="inlineStr"/>
      <c r="B283" t="inlineStr">
        <is>
          <t>WA0RT0210</t>
        </is>
      </c>
      <c r="C283" t="inlineStr">
        <is>
          <t>རྡོ་རྗེ་གདན་གྱི་རྡོ་རྗེའི་གླུའི་འགྲེལ་པ།</t>
        </is>
      </c>
      <c r="D283">
        <f>HYPERLINK("https://library.bdrc.io/show/bdr:MW22704_1000?uilang=bo","MW22704_1000")</f>
        <v/>
      </c>
      <c r="E283" t="inlineStr"/>
      <c r="F283" t="inlineStr"/>
      <c r="G283">
        <f>HYPERLINK("https://library.bdrc.io/search?lg=bo&amp;t=Work&amp;pg=1&amp;f=author,exc,bdr:P3379&amp;uilang=bo&amp;q=རྡོ་རྗེ་གདན་གྱི་རྡོ་རྗེའི་གླུའི་འགྲེལ་པ།~1", "བརྩམས་ཆོས་གཞན།")</f>
        <v/>
      </c>
      <c r="H283">
        <f>HYPERLINK("https://library.bdrc.io/search?lg=bo&amp;t=Etext&amp;pg=1&amp;f=author,exc,bdr:P3379&amp;uilang=bo&amp;q=རྡོ་རྗེ་གདན་གྱི་རྡོ་རྗེའི་གླུའི་འགྲེལ་པ།~1", "ཡིག་རྐྱང་གཞན།")</f>
        <v/>
      </c>
    </row>
    <row r="284" ht="70" customHeight="1">
      <c r="A284" t="inlineStr"/>
      <c r="B284" t="inlineStr">
        <is>
          <t>WA0RT0211</t>
        </is>
      </c>
      <c r="C284" t="inlineStr">
        <is>
          <t>སྤྱོད་པའི་གླུ།</t>
        </is>
      </c>
      <c r="D284">
        <f>HYPERLINK("https://library.bdrc.io/show/bdr:MW1KG13126_2211?uilang=bo","MW1KG13126_2211")</f>
        <v/>
      </c>
      <c r="E284" t="inlineStr"/>
      <c r="F284" t="inlineStr"/>
      <c r="G284">
        <f>HYPERLINK("https://library.bdrc.io/search?lg=bo&amp;t=Work&amp;pg=1&amp;f=author,exc,bdr:P3379&amp;uilang=bo&amp;q=སྤྱོད་པའི་གླུ།~1", "བརྩམས་ཆོས་གཞན།")</f>
        <v/>
      </c>
      <c r="H284">
        <f>HYPERLINK("https://library.bdrc.io/search?lg=bo&amp;t=Etext&amp;pg=1&amp;f=author,exc,bdr:P3379&amp;uilang=bo&amp;q=སྤྱོད་པའི་གླུ།~1", "ཡིག་རྐྱང་གཞན།")</f>
        <v/>
      </c>
    </row>
    <row r="285" ht="70" customHeight="1">
      <c r="A285" t="inlineStr"/>
      <c r="B285" t="inlineStr">
        <is>
          <t>WA0RT0211</t>
        </is>
      </c>
      <c r="C285" t="inlineStr">
        <is>
          <t>སྤྱོད་པའི་གླུ།</t>
        </is>
      </c>
      <c r="D285">
        <f>HYPERLINK("https://library.bdrc.io/show/bdr:MW2KG5015_4176?uilang=bo","MW2KG5015_4176")</f>
        <v/>
      </c>
      <c r="E285" t="inlineStr"/>
      <c r="F285" t="inlineStr"/>
      <c r="G285">
        <f>HYPERLINK("https://library.bdrc.io/search?lg=bo&amp;t=Work&amp;pg=1&amp;f=author,exc,bdr:P3379&amp;uilang=bo&amp;q=སྤྱོད་པའི་གླུ།~1", "བརྩམས་ཆོས་གཞན།")</f>
        <v/>
      </c>
      <c r="H285">
        <f>HYPERLINK("https://library.bdrc.io/search?lg=bo&amp;t=Etext&amp;pg=1&amp;f=author,exc,bdr:P3379&amp;uilang=bo&amp;q=སྤྱོད་པའི་གླུ།~1", "ཡིག་རྐྱང་གཞན།")</f>
        <v/>
      </c>
    </row>
    <row r="286" ht="70" customHeight="1">
      <c r="A286" t="inlineStr"/>
      <c r="B286" t="inlineStr">
        <is>
          <t>WA0RT0211</t>
        </is>
      </c>
      <c r="C286" t="inlineStr">
        <is>
          <t>སྤྱོད་པའི་གླུ།</t>
        </is>
      </c>
      <c r="D286">
        <f>HYPERLINK("https://library.bdrc.io/show/bdr:MW23702_3390?uilang=bo","MW23702_3390")</f>
        <v/>
      </c>
      <c r="E286" t="inlineStr"/>
      <c r="F286" t="inlineStr"/>
      <c r="G286">
        <f>HYPERLINK("https://library.bdrc.io/search?lg=bo&amp;t=Work&amp;pg=1&amp;f=author,exc,bdr:P3379&amp;uilang=bo&amp;q=སྤྱོད་པའི་གླུ།~1", "བརྩམས་ཆོས་གཞན།")</f>
        <v/>
      </c>
      <c r="H286">
        <f>HYPERLINK("https://library.bdrc.io/search?lg=bo&amp;t=Etext&amp;pg=1&amp;f=author,exc,bdr:P3379&amp;uilang=bo&amp;q=སྤྱོད་པའི་གླུ།~1", "ཡིག་རྐྱང་གཞན།")</f>
        <v/>
      </c>
    </row>
    <row r="287" ht="70" customHeight="1">
      <c r="A287" t="inlineStr"/>
      <c r="B287" t="inlineStr">
        <is>
          <t>WA0RT0211</t>
        </is>
      </c>
      <c r="C287" t="inlineStr">
        <is>
          <t>སྤྱོད་པའི་གླུ།</t>
        </is>
      </c>
      <c r="D287">
        <f>HYPERLINK("https://library.bdrc.io/show/bdr:MW1PD95844_0395?uilang=bo","MW1PD95844_0395")</f>
        <v/>
      </c>
      <c r="E287" t="inlineStr"/>
      <c r="F287" t="inlineStr"/>
      <c r="G287">
        <f>HYPERLINK("https://library.bdrc.io/search?lg=bo&amp;t=Work&amp;pg=1&amp;f=author,exc,bdr:P3379&amp;uilang=bo&amp;q=སྤྱོད་པའི་གླུ།~1", "བརྩམས་ཆོས་གཞན།")</f>
        <v/>
      </c>
      <c r="H287">
        <f>HYPERLINK("https://library.bdrc.io/search?lg=bo&amp;t=Etext&amp;pg=1&amp;f=author,exc,bdr:P3379&amp;uilang=bo&amp;q=སྤྱོད་པའི་གླུ།~1", "ཡིག་རྐྱང་གཞན།")</f>
        <v/>
      </c>
    </row>
    <row r="288" ht="70" customHeight="1">
      <c r="A288" t="inlineStr"/>
      <c r="B288" t="inlineStr">
        <is>
          <t>WA0RT0211</t>
        </is>
      </c>
      <c r="C288" t="inlineStr">
        <is>
          <t>སྤྱོད་པའི་གླུ།</t>
        </is>
      </c>
      <c r="D288">
        <f>HYPERLINK("https://library.bdrc.io/show/bdr:MW23703_1496?uilang=bo","MW23703_1496")</f>
        <v/>
      </c>
      <c r="E288" t="inlineStr"/>
      <c r="F288" t="inlineStr"/>
      <c r="G288">
        <f>HYPERLINK("https://library.bdrc.io/search?lg=bo&amp;t=Work&amp;pg=1&amp;f=author,exc,bdr:P3379&amp;uilang=bo&amp;q=སྤྱོད་པའི་གླུ།~1", "བརྩམས་ཆོས་གཞན།")</f>
        <v/>
      </c>
      <c r="H288">
        <f>HYPERLINK("https://library.bdrc.io/search?lg=bo&amp;t=Etext&amp;pg=1&amp;f=author,exc,bdr:P3379&amp;uilang=bo&amp;q=སྤྱོད་པའི་གླུ།~1", "ཡིག་རྐྱང་གཞན།")</f>
        <v/>
      </c>
    </row>
    <row r="289" ht="70" customHeight="1">
      <c r="A289" t="inlineStr"/>
      <c r="B289" t="inlineStr">
        <is>
          <t>WA0RT0211</t>
        </is>
      </c>
      <c r="C289" t="inlineStr">
        <is>
          <t>སྤྱོད་པའི་གླུ།</t>
        </is>
      </c>
      <c r="D289">
        <f>HYPERLINK("https://library.bdrc.io/show/bdr:MW2KG5015_1001?uilang=bo","MW2KG5015_1001")</f>
        <v/>
      </c>
      <c r="E289" t="inlineStr"/>
      <c r="F289" t="inlineStr"/>
      <c r="G289">
        <f>HYPERLINK("https://library.bdrc.io/search?lg=bo&amp;t=Work&amp;pg=1&amp;f=author,exc,bdr:P3379&amp;uilang=bo&amp;q=སྤྱོད་པའི་གླུ།~1", "བརྩམས་ཆོས་གཞན།")</f>
        <v/>
      </c>
      <c r="H289">
        <f>HYPERLINK("https://library.bdrc.io/search?lg=bo&amp;t=Etext&amp;pg=1&amp;f=author,exc,bdr:P3379&amp;uilang=bo&amp;q=སྤྱོད་པའི་གླུ།~1", "ཡིག་རྐྱང་གཞན།")</f>
        <v/>
      </c>
    </row>
    <row r="290" ht="70" customHeight="1">
      <c r="A290" t="inlineStr"/>
      <c r="B290" t="inlineStr">
        <is>
          <t>WA0RT0211</t>
        </is>
      </c>
      <c r="C290" t="inlineStr">
        <is>
          <t>སྤྱོད་པའི་གླུ།</t>
        </is>
      </c>
      <c r="D290">
        <f>HYPERLINK("https://library.bdrc.io/show/bdr:MW1KG13126_5387?uilang=bo","MW1KG13126_5387")</f>
        <v/>
      </c>
      <c r="E290" t="inlineStr"/>
      <c r="F290" t="inlineStr"/>
      <c r="G290">
        <f>HYPERLINK("https://library.bdrc.io/search?lg=bo&amp;t=Work&amp;pg=1&amp;f=author,exc,bdr:P3379&amp;uilang=bo&amp;q=སྤྱོད་པའི་གླུ།~1", "བརྩམས་ཆོས་གཞན།")</f>
        <v/>
      </c>
      <c r="H290">
        <f>HYPERLINK("https://library.bdrc.io/search?lg=bo&amp;t=Etext&amp;pg=1&amp;f=author,exc,bdr:P3379&amp;uilang=bo&amp;q=སྤྱོད་པའི་གླུ།~1", "ཡིག་རྐྱང་གཞན།")</f>
        <v/>
      </c>
    </row>
    <row r="291" ht="70" customHeight="1">
      <c r="A291" t="inlineStr"/>
      <c r="B291" t="inlineStr">
        <is>
          <t>WA0RT0211</t>
        </is>
      </c>
      <c r="C291" t="inlineStr">
        <is>
          <t>སྤྱོད་པའི་གླུ།</t>
        </is>
      </c>
      <c r="D291">
        <f>HYPERLINK("https://library.bdrc.io/show/bdr:MW23702_0213?uilang=bo","MW23702_0213")</f>
        <v/>
      </c>
      <c r="E291" t="inlineStr"/>
      <c r="F291" t="inlineStr"/>
      <c r="G291">
        <f>HYPERLINK("https://library.bdrc.io/search?lg=bo&amp;t=Work&amp;pg=1&amp;f=author,exc,bdr:P3379&amp;uilang=bo&amp;q=སྤྱོད་པའི་གླུ།~1", "བརྩམས་ཆོས་གཞན།")</f>
        <v/>
      </c>
      <c r="H291">
        <f>HYPERLINK("https://library.bdrc.io/search?lg=bo&amp;t=Etext&amp;pg=1&amp;f=author,exc,bdr:P3379&amp;uilang=bo&amp;q=སྤྱོད་པའི་གླུ།~1", "ཡིག་རྐྱང་གཞན།")</f>
        <v/>
      </c>
    </row>
    <row r="292" ht="70" customHeight="1">
      <c r="A292" t="inlineStr"/>
      <c r="B292" t="inlineStr">
        <is>
          <t>WA0RT0211</t>
        </is>
      </c>
      <c r="C292" t="inlineStr">
        <is>
          <t>སྤྱོད་པའི་གླུ།</t>
        </is>
      </c>
      <c r="D292">
        <f>HYPERLINK("https://library.bdrc.io/show/bdr:MW22704_4176?uilang=bo","MW22704_4176")</f>
        <v/>
      </c>
      <c r="E292" t="inlineStr"/>
      <c r="F292" t="inlineStr"/>
      <c r="G292">
        <f>HYPERLINK("https://library.bdrc.io/search?lg=bo&amp;t=Work&amp;pg=1&amp;f=author,exc,bdr:P3379&amp;uilang=bo&amp;q=སྤྱོད་པའི་གླུ།~1", "བརྩམས་ཆོས་གཞན།")</f>
        <v/>
      </c>
      <c r="H292">
        <f>HYPERLINK("https://library.bdrc.io/search?lg=bo&amp;t=Etext&amp;pg=1&amp;f=author,exc,bdr:P3379&amp;uilang=bo&amp;q=སྤྱོད་པའི་གླུ།~1", "ཡིག་རྐྱང་གཞན།")</f>
        <v/>
      </c>
    </row>
    <row r="293" ht="70" customHeight="1">
      <c r="A293" t="inlineStr"/>
      <c r="B293" t="inlineStr">
        <is>
          <t>WA0RT0211</t>
        </is>
      </c>
      <c r="C293" t="inlineStr">
        <is>
          <t>སྤྱོད་པའི་གླུ།</t>
        </is>
      </c>
      <c r="D293">
        <f>HYPERLINK("https://library.bdrc.io/show/bdr:MW22704_1001?uilang=bo","MW22704_1001")</f>
        <v/>
      </c>
      <c r="E293" t="inlineStr"/>
      <c r="F293" t="inlineStr"/>
      <c r="G293">
        <f>HYPERLINK("https://library.bdrc.io/search?lg=bo&amp;t=Work&amp;pg=1&amp;f=author,exc,bdr:P3379&amp;uilang=bo&amp;q=སྤྱོད་པའི་གླུ།~1", "བརྩམས་ཆོས་གཞན།")</f>
        <v/>
      </c>
      <c r="H293">
        <f>HYPERLINK("https://library.bdrc.io/search?lg=bo&amp;t=Etext&amp;pg=1&amp;f=author,exc,bdr:P3379&amp;uilang=bo&amp;q=སྤྱོད་པའི་གླུ།~1", "ཡིག་རྐྱང་གཞན།")</f>
        <v/>
      </c>
    </row>
    <row r="294" ht="70" customHeight="1">
      <c r="A294" t="inlineStr"/>
      <c r="B294" t="inlineStr">
        <is>
          <t>WA0RT0212</t>
        </is>
      </c>
      <c r="C294" t="inlineStr">
        <is>
          <t>སྤྱོད་པའི་གླུའི་འགྲེལ་པ།</t>
        </is>
      </c>
      <c r="D294">
        <f>HYPERLINK("https://library.bdrc.io/show/bdr:MW1KG13126_2212?uilang=bo","MW1KG13126_2212")</f>
        <v/>
      </c>
      <c r="E294" t="inlineStr"/>
      <c r="F294" t="inlineStr"/>
      <c r="G294">
        <f>HYPERLINK("https://library.bdrc.io/search?lg=bo&amp;t=Work&amp;pg=1&amp;f=author,exc,bdr:P3379&amp;uilang=bo&amp;q=སྤྱོད་པའི་གླུའི་འགྲེལ་པ།~1", "བརྩམས་ཆོས་གཞན།")</f>
        <v/>
      </c>
      <c r="H294">
        <f>HYPERLINK("https://library.bdrc.io/search?lg=bo&amp;t=Etext&amp;pg=1&amp;f=author,exc,bdr:P3379&amp;uilang=bo&amp;q=སྤྱོད་པའི་གླུའི་འགྲེལ་པ།~1", "ཡིག་རྐྱང་གཞན།")</f>
        <v/>
      </c>
    </row>
    <row r="295" ht="70" customHeight="1">
      <c r="A295" t="inlineStr"/>
      <c r="B295" t="inlineStr">
        <is>
          <t>WA0RT0212</t>
        </is>
      </c>
      <c r="C295" t="inlineStr">
        <is>
          <t>སྤྱོད་པའི་གླུའི་འགྲེལ་པ།</t>
        </is>
      </c>
      <c r="D295">
        <f>HYPERLINK("https://library.bdrc.io/show/bdr:MW23702_0214?uilang=bo","MW23702_0214")</f>
        <v/>
      </c>
      <c r="E295" t="inlineStr"/>
      <c r="F295" t="inlineStr"/>
      <c r="G295">
        <f>HYPERLINK("https://library.bdrc.io/search?lg=bo&amp;t=Work&amp;pg=1&amp;f=author,exc,bdr:P3379&amp;uilang=bo&amp;q=སྤྱོད་པའི་གླུའི་འགྲེལ་པ།~1", "བརྩམས་ཆོས་གཞན།")</f>
        <v/>
      </c>
      <c r="H295">
        <f>HYPERLINK("https://library.bdrc.io/search?lg=bo&amp;t=Etext&amp;pg=1&amp;f=author,exc,bdr:P3379&amp;uilang=bo&amp;q=སྤྱོད་པའི་གླུའི་འགྲེལ་པ།~1", "ཡིག་རྐྱང་གཞན།")</f>
        <v/>
      </c>
    </row>
    <row r="296" ht="70" customHeight="1">
      <c r="A296" t="inlineStr"/>
      <c r="B296" t="inlineStr">
        <is>
          <t>WA0RT0212</t>
        </is>
      </c>
      <c r="C296" t="inlineStr">
        <is>
          <t>སྤྱོད་པའི་གླུའི་འགྲེལ་པ།</t>
        </is>
      </c>
      <c r="D296">
        <f>HYPERLINK("https://library.bdrc.io/show/bdr:MW23703_1497?uilang=bo","MW23703_1497")</f>
        <v/>
      </c>
      <c r="E296" t="inlineStr"/>
      <c r="F296" t="inlineStr"/>
      <c r="G296">
        <f>HYPERLINK("https://library.bdrc.io/search?lg=bo&amp;t=Work&amp;pg=1&amp;f=author,exc,bdr:P3379&amp;uilang=bo&amp;q=སྤྱོད་པའི་གླུའི་འགྲེལ་པ།~1", "བརྩམས་ཆོས་གཞན།")</f>
        <v/>
      </c>
      <c r="H296">
        <f>HYPERLINK("https://library.bdrc.io/search?lg=bo&amp;t=Etext&amp;pg=1&amp;f=author,exc,bdr:P3379&amp;uilang=bo&amp;q=སྤྱོད་པའི་གླུའི་འགྲེལ་པ།~1", "ཡིག་རྐྱང་གཞན།")</f>
        <v/>
      </c>
    </row>
    <row r="297" ht="70" customHeight="1">
      <c r="A297" t="inlineStr"/>
      <c r="B297" t="inlineStr">
        <is>
          <t>WA0RT0212</t>
        </is>
      </c>
      <c r="C297" t="inlineStr">
        <is>
          <t>སྤྱོད་པའི་གླུའི་འགྲེལ་པ།</t>
        </is>
      </c>
      <c r="D297">
        <f>HYPERLINK("https://library.bdrc.io/show/bdr:MW1PD95844_0396?uilang=bo","MW1PD95844_0396")</f>
        <v/>
      </c>
      <c r="E297" t="inlineStr"/>
      <c r="F297" t="inlineStr"/>
      <c r="G297">
        <f>HYPERLINK("https://library.bdrc.io/search?lg=bo&amp;t=Work&amp;pg=1&amp;f=author,exc,bdr:P3379&amp;uilang=bo&amp;q=སྤྱོད་པའི་གླུའི་འགྲེལ་པ།~1", "བརྩམས་ཆོས་གཞན།")</f>
        <v/>
      </c>
      <c r="H297">
        <f>HYPERLINK("https://library.bdrc.io/search?lg=bo&amp;t=Etext&amp;pg=1&amp;f=author,exc,bdr:P3379&amp;uilang=bo&amp;q=སྤྱོད་པའི་གླུའི་འགྲེལ་པ།~1", "ཡིག་རྐྱང་གཞན།")</f>
        <v/>
      </c>
    </row>
    <row r="298" ht="70" customHeight="1">
      <c r="A298" t="inlineStr"/>
      <c r="B298" t="inlineStr">
        <is>
          <t>WA0RT0212</t>
        </is>
      </c>
      <c r="C298" t="inlineStr">
        <is>
          <t>སྤྱོད་པའི་གླུའི་འགྲེལ་པ།</t>
        </is>
      </c>
      <c r="D298">
        <f>HYPERLINK("https://library.bdrc.io/show/bdr:MW22704_1002?uilang=bo","MW22704_1002")</f>
        <v/>
      </c>
      <c r="E298" t="inlineStr"/>
      <c r="F298" t="inlineStr"/>
      <c r="G298">
        <f>HYPERLINK("https://library.bdrc.io/search?lg=bo&amp;t=Work&amp;pg=1&amp;f=author,exc,bdr:P3379&amp;uilang=bo&amp;q=སྤྱོད་པའི་གླུའི་འགྲེལ་པ།~1", "བརྩམས་ཆོས་གཞན།")</f>
        <v/>
      </c>
      <c r="H298">
        <f>HYPERLINK("https://library.bdrc.io/search?lg=bo&amp;t=Etext&amp;pg=1&amp;f=author,exc,bdr:P3379&amp;uilang=bo&amp;q=སྤྱོད་པའི་གླུའི་འགྲེལ་པ།~1", "ཡིག་རྐྱང་གཞན།")</f>
        <v/>
      </c>
    </row>
    <row r="299" ht="70" customHeight="1">
      <c r="A299" t="inlineStr"/>
      <c r="B299" t="inlineStr">
        <is>
          <t>WA0RT0212</t>
        </is>
      </c>
      <c r="C299" t="inlineStr">
        <is>
          <t>སྤྱོད་པའི་གླུའི་འགྲེལ་པ།</t>
        </is>
      </c>
      <c r="D299">
        <f>HYPERLINK("https://library.bdrc.io/show/bdr:MW2KG5015_1002?uilang=bo","MW2KG5015_1002")</f>
        <v/>
      </c>
      <c r="E299" t="inlineStr"/>
      <c r="F299" t="inlineStr"/>
      <c r="G299">
        <f>HYPERLINK("https://library.bdrc.io/search?lg=bo&amp;t=Work&amp;pg=1&amp;f=author,exc,bdr:P3379&amp;uilang=bo&amp;q=སྤྱོད་པའི་གླུའི་འགྲེལ་པ།~1", "བརྩམས་ཆོས་གཞན།")</f>
        <v/>
      </c>
      <c r="H299">
        <f>HYPERLINK("https://library.bdrc.io/search?lg=bo&amp;t=Etext&amp;pg=1&amp;f=author,exc,bdr:P3379&amp;uilang=bo&amp;q=སྤྱོད་པའི་གླུའི་འགྲེལ་པ།~1", "ཡིག་རྐྱང་གཞན།")</f>
        <v/>
      </c>
    </row>
    <row r="300" ht="70" customHeight="1">
      <c r="A300" t="inlineStr"/>
      <c r="B300" t="inlineStr">
        <is>
          <t>WA0RT0212</t>
        </is>
      </c>
      <c r="C300" t="inlineStr">
        <is>
          <t>སྤྱོད་པའི་གླུ་ཡི་འགྲེལ་པ།</t>
        </is>
      </c>
      <c r="D300">
        <f>HYPERLINK("https://library.bdrc.io/show/bdr:MW3PD1288_54D20F?uilang=bo","MW3PD1288_54D20F")</f>
        <v/>
      </c>
      <c r="E300" t="inlineStr"/>
      <c r="F300" t="inlineStr"/>
      <c r="G300">
        <f>HYPERLINK("https://library.bdrc.io/search?lg=bo&amp;t=Work&amp;pg=1&amp;f=author,exc,bdr:P3379&amp;uilang=bo&amp;q=སྤྱོད་པའི་གླུ་ཡི་འགྲེལ་པ།~1", "བརྩམས་ཆོས་གཞན།")</f>
        <v/>
      </c>
      <c r="H300">
        <f>HYPERLINK("https://library.bdrc.io/search?lg=bo&amp;t=Etext&amp;pg=1&amp;f=author,exc,bdr:P3379&amp;uilang=bo&amp;q=སྤྱོད་པའི་གླུ་ཡི་འགྲེལ་པ།~1", "ཡིག་རྐྱང་གཞན།")</f>
        <v/>
      </c>
    </row>
    <row r="301" ht="70" customHeight="1">
      <c r="A301" t="inlineStr"/>
      <c r="B301" t="inlineStr">
        <is>
          <t>WA0RT0298</t>
        </is>
      </c>
      <c r="C301" t="inlineStr">
        <is>
          <t>རྡོ་རྗེ་རྣལ་འབྱོར་མ་ལ་བསྟོད་པ།</t>
        </is>
      </c>
      <c r="D301">
        <f>HYPERLINK("https://library.bdrc.io/show/bdr:MW22704_1089?uilang=bo","MW22704_1089")</f>
        <v/>
      </c>
      <c r="E301" t="inlineStr"/>
      <c r="F301" t="inlineStr"/>
      <c r="G301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1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2" ht="70" customHeight="1">
      <c r="A302" t="inlineStr"/>
      <c r="B302" t="inlineStr">
        <is>
          <t>WA0RT0298</t>
        </is>
      </c>
      <c r="C302" t="inlineStr">
        <is>
          <t>རྡོ་རྗེ་རྣལ་འབྱོར་མ་ལ་བསྟོད་པ།</t>
        </is>
      </c>
      <c r="D302">
        <f>HYPERLINK("https://library.bdrc.io/show/bdr:MW1PD95844_0488?uilang=bo","MW1PD95844_0488")</f>
        <v/>
      </c>
      <c r="E302" t="inlineStr"/>
      <c r="F302" t="inlineStr"/>
      <c r="G302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2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3" ht="70" customHeight="1">
      <c r="A303" t="inlineStr"/>
      <c r="B303" t="inlineStr">
        <is>
          <t>WA0RT0298</t>
        </is>
      </c>
      <c r="C303" t="inlineStr">
        <is>
          <t>རྡོ་རྗེ་རྣལ་འབྱོར་མ་ལ་བསྟོད་པ།</t>
        </is>
      </c>
      <c r="D303">
        <f>HYPERLINK("https://library.bdrc.io/show/bdr:MW1KG13126_2298?uilang=bo","MW1KG13126_2298")</f>
        <v/>
      </c>
      <c r="E303" t="inlineStr"/>
      <c r="F303" t="inlineStr"/>
      <c r="G303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3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4" ht="70" customHeight="1">
      <c r="A304" t="inlineStr"/>
      <c r="B304" t="inlineStr">
        <is>
          <t>WA0RT0298</t>
        </is>
      </c>
      <c r="C304" t="inlineStr">
        <is>
          <t>རྡོ་རྗེ་རྣལ་འབྱོར་མ་ལ་བསྟོད་པ།</t>
        </is>
      </c>
      <c r="D304">
        <f>HYPERLINK("https://library.bdrc.io/show/bdr:MW2KG5015_1089?uilang=bo","MW2KG5015_1089")</f>
        <v/>
      </c>
      <c r="E304" t="inlineStr"/>
      <c r="F304" t="inlineStr"/>
      <c r="G304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4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5" ht="70" customHeight="1">
      <c r="A305" t="inlineStr"/>
      <c r="B305" t="inlineStr">
        <is>
          <t>WA0RT0298</t>
        </is>
      </c>
      <c r="C305" t="inlineStr">
        <is>
          <t>རྡོ་རྗེ་རྣལ་འབྱོར་མ་ལ་བསྟོད་པ།</t>
        </is>
      </c>
      <c r="D305">
        <f>HYPERLINK("https://library.bdrc.io/show/bdr:MW1PD95844_0495?uilang=bo","MW1PD95844_0495")</f>
        <v/>
      </c>
      <c r="E305" t="inlineStr"/>
      <c r="F305" t="inlineStr"/>
      <c r="G305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5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6" ht="70" customHeight="1">
      <c r="A306" t="inlineStr"/>
      <c r="B306" t="inlineStr">
        <is>
          <t>WA0RT0298</t>
        </is>
      </c>
      <c r="C306" t="inlineStr">
        <is>
          <t>རྡོ་རྗེ་རྣལ་འབྱོར་མ་ལ་བསྟོད་པ།</t>
        </is>
      </c>
      <c r="D306">
        <f>HYPERLINK("https://library.bdrc.io/show/bdr:MW23702_0300?uilang=bo","MW23702_0300")</f>
        <v/>
      </c>
      <c r="E306" t="inlineStr"/>
      <c r="F306" t="inlineStr"/>
      <c r="G306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6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7" ht="70" customHeight="1">
      <c r="A307" t="inlineStr"/>
      <c r="B307" t="inlineStr">
        <is>
          <t>WA0RT0298</t>
        </is>
      </c>
      <c r="C307" t="inlineStr">
        <is>
          <t>རྡོ་རྗེ་རྣལ་འབྱོར་མ་ལ་བསྟོད་པ།</t>
        </is>
      </c>
      <c r="D307">
        <f>HYPERLINK("https://library.bdrc.io/show/bdr:MW23703_1587?uilang=bo","MW23703_1587")</f>
        <v/>
      </c>
      <c r="E307" t="inlineStr"/>
      <c r="F307" t="inlineStr"/>
      <c r="G307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307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308" ht="70" customHeight="1">
      <c r="A308" t="inlineStr"/>
      <c r="B308" t="inlineStr">
        <is>
          <t>WA0RT0302</t>
        </is>
      </c>
      <c r="C308" t="inlineStr">
        <is>
          <t>རིན་པོ་ཆེ་རྒྱན་གྱི་སྒྲུབ་པ།</t>
        </is>
      </c>
      <c r="D308">
        <f>HYPERLINK("https://library.bdrc.io/show/bdr:MW2KG5015_1093?uilang=bo","MW2KG5015_1093")</f>
        <v/>
      </c>
      <c r="E308" t="inlineStr"/>
      <c r="F308" t="inlineStr"/>
      <c r="G308">
        <f>HYPERLINK("https://library.bdrc.io/search?lg=bo&amp;t=Work&amp;pg=1&amp;f=author,exc,bdr:P3379&amp;uilang=bo&amp;q=རིན་པོ་ཆེ་རྒྱན་གྱི་སྒྲུབ་པ།~1", "བརྩམས་ཆོས་གཞན།")</f>
        <v/>
      </c>
      <c r="H308">
        <f>HYPERLINK("https://library.bdrc.io/search?lg=bo&amp;t=Etext&amp;pg=1&amp;f=author,exc,bdr:P3379&amp;uilang=bo&amp;q=རིན་པོ་ཆེ་རྒྱན་གྱི་སྒྲུབ་པ།~1", "ཡིག་རྐྱང་གཞན།")</f>
        <v/>
      </c>
    </row>
    <row r="309" ht="70" customHeight="1">
      <c r="A309" t="inlineStr"/>
      <c r="B309" t="inlineStr">
        <is>
          <t>WA0RT0302</t>
        </is>
      </c>
      <c r="C309" t="inlineStr">
        <is>
          <t>རིན་པོ་ཆེ་རྒྱན་གྱི་སྒྲུབ་པ།</t>
        </is>
      </c>
      <c r="D309">
        <f>HYPERLINK("https://library.bdrc.io/show/bdr:MW23702_0304?uilang=bo","MW23702_0304")</f>
        <v/>
      </c>
      <c r="E309" t="inlineStr"/>
      <c r="F309" t="inlineStr"/>
      <c r="G309">
        <f>HYPERLINK("https://library.bdrc.io/search?lg=bo&amp;t=Work&amp;pg=1&amp;f=author,exc,bdr:P3379&amp;uilang=bo&amp;q=རིན་པོ་ཆེ་རྒྱན་གྱི་སྒྲུབ་པ།~1", "བརྩམས་ཆོས་གཞན།")</f>
        <v/>
      </c>
      <c r="H309">
        <f>HYPERLINK("https://library.bdrc.io/search?lg=bo&amp;t=Etext&amp;pg=1&amp;f=author,exc,bdr:P3379&amp;uilang=bo&amp;q=རིན་པོ་ཆེ་རྒྱན་གྱི་སྒྲུབ་པ།~1", "ཡིག་རྐྱང་གཞན།")</f>
        <v/>
      </c>
    </row>
    <row r="310" ht="70" customHeight="1">
      <c r="A310" t="inlineStr"/>
      <c r="B310" t="inlineStr">
        <is>
          <t>WA0RT0302</t>
        </is>
      </c>
      <c r="C310" t="inlineStr">
        <is>
          <t>རིན་པོ་ཆེ་རྒྱན་གྱི་སྒྲུབ་པ།</t>
        </is>
      </c>
      <c r="D310">
        <f>HYPERLINK("https://library.bdrc.io/show/bdr:MW1PD95844_0492?uilang=bo","MW1PD95844_0492")</f>
        <v/>
      </c>
      <c r="E310" t="inlineStr"/>
      <c r="F310" t="inlineStr"/>
      <c r="G310">
        <f>HYPERLINK("https://library.bdrc.io/search?lg=bo&amp;t=Work&amp;pg=1&amp;f=author,exc,bdr:P3379&amp;uilang=bo&amp;q=རིན་པོ་ཆེ་རྒྱན་གྱི་སྒྲུབ་པ།~1", "བརྩམས་ཆོས་གཞན།")</f>
        <v/>
      </c>
      <c r="H310">
        <f>HYPERLINK("https://library.bdrc.io/search?lg=bo&amp;t=Etext&amp;pg=1&amp;f=author,exc,bdr:P3379&amp;uilang=bo&amp;q=རིན་པོ་ཆེ་རྒྱན་གྱི་སྒྲུབ་པ།~1", "ཡིག་རྐྱང་གཞན།")</f>
        <v/>
      </c>
    </row>
    <row r="311" ht="70" customHeight="1">
      <c r="A311" t="inlineStr"/>
      <c r="B311" t="inlineStr">
        <is>
          <t>WA0RT0302</t>
        </is>
      </c>
      <c r="C311" t="inlineStr">
        <is>
          <t>རིན་པོ་ཆེ་རྒྱན་གྱི་སྒྲུབ་པ།</t>
        </is>
      </c>
      <c r="D311">
        <f>HYPERLINK("https://library.bdrc.io/show/bdr:MW1KG13126_2302?uilang=bo","MW1KG13126_2302")</f>
        <v/>
      </c>
      <c r="E311" t="inlineStr"/>
      <c r="F311" t="inlineStr"/>
      <c r="G311">
        <f>HYPERLINK("https://library.bdrc.io/search?lg=bo&amp;t=Work&amp;pg=1&amp;f=author,exc,bdr:P3379&amp;uilang=bo&amp;q=རིན་པོ་ཆེ་རྒྱན་གྱི་སྒྲུབ་པ།~1", "བརྩམས་ཆོས་གཞན།")</f>
        <v/>
      </c>
      <c r="H311">
        <f>HYPERLINK("https://library.bdrc.io/search?lg=bo&amp;t=Etext&amp;pg=1&amp;f=author,exc,bdr:P3379&amp;uilang=bo&amp;q=རིན་པོ་ཆེ་རྒྱན་གྱི་སྒྲུབ་པ།~1", "ཡིག་རྐྱང་གཞན།")</f>
        <v/>
      </c>
    </row>
    <row r="312" ht="70" customHeight="1">
      <c r="A312" t="inlineStr"/>
      <c r="B312" t="inlineStr">
        <is>
          <t>WA0RT0302</t>
        </is>
      </c>
      <c r="C312" t="inlineStr">
        <is>
          <t>རིན་པོ་ཆེ་རྒྱན་གྱི་སྒྲུབ་པ།</t>
        </is>
      </c>
      <c r="D312">
        <f>HYPERLINK("https://library.bdrc.io/show/bdr:MW22704_1093?uilang=bo","MW22704_1093")</f>
        <v/>
      </c>
      <c r="E312" t="inlineStr"/>
      <c r="F312" t="inlineStr"/>
      <c r="G312">
        <f>HYPERLINK("https://library.bdrc.io/search?lg=bo&amp;t=Work&amp;pg=1&amp;f=author,exc,bdr:P3379&amp;uilang=bo&amp;q=རིན་པོ་ཆེ་རྒྱན་གྱི་སྒྲུབ་པ།~1", "བརྩམས་ཆོས་གཞན།")</f>
        <v/>
      </c>
      <c r="H312">
        <f>HYPERLINK("https://library.bdrc.io/search?lg=bo&amp;t=Etext&amp;pg=1&amp;f=author,exc,bdr:P3379&amp;uilang=bo&amp;q=རིན་པོ་ཆེ་རྒྱན་གྱི་སྒྲུབ་པ།~1", "ཡིག་རྐྱང་གཞན།")</f>
        <v/>
      </c>
    </row>
    <row r="313" ht="70" customHeight="1">
      <c r="A313" t="inlineStr"/>
      <c r="B313" t="inlineStr">
        <is>
          <t>WA0RT0302</t>
        </is>
      </c>
      <c r="C313" t="inlineStr">
        <is>
          <t>རིན་པོ་ཆེ་རྒྱན་གྱི་སྒྲུབ་པ།</t>
        </is>
      </c>
      <c r="D313">
        <f>HYPERLINK("https://library.bdrc.io/show/bdr:MW23703_1591?uilang=bo","MW23703_1591")</f>
        <v/>
      </c>
      <c r="E313" t="inlineStr"/>
      <c r="F313" t="inlineStr"/>
      <c r="G313">
        <f>HYPERLINK("https://library.bdrc.io/search?lg=bo&amp;t=Work&amp;pg=1&amp;f=author,exc,bdr:P3379&amp;uilang=bo&amp;q=རིན་པོ་ཆེ་རྒྱན་གྱི་སྒྲུབ་པ།~1", "བརྩམས་ཆོས་གཞན།")</f>
        <v/>
      </c>
      <c r="H313">
        <f>HYPERLINK("https://library.bdrc.io/search?lg=bo&amp;t=Etext&amp;pg=1&amp;f=author,exc,bdr:P3379&amp;uilang=bo&amp;q=རིན་པོ་ཆེ་རྒྱན་གྱི་སྒྲུབ་པ།~1", "ཡིག་རྐྱང་གཞན།")</f>
        <v/>
      </c>
    </row>
    <row r="314" ht="70" customHeight="1">
      <c r="A314" t="inlineStr"/>
      <c r="B314" t="inlineStr">
        <is>
          <t>WA0RT0303</t>
        </is>
      </c>
      <c r="C314" t="inlineStr">
        <is>
          <t>རྡོ་རྗེ་ཕག་མོའི་སྒྲུབ་པའི་ཐབས།</t>
        </is>
      </c>
      <c r="D314">
        <f>HYPERLINK("https://library.bdrc.io/show/bdr:MW22704_1094?uilang=bo","MW22704_1094")</f>
        <v/>
      </c>
      <c r="E314" t="inlineStr"/>
      <c r="F314" t="inlineStr"/>
      <c r="G314">
        <f>HYPERLINK("https://library.bdrc.io/search?lg=bo&amp;t=Work&amp;pg=1&amp;f=author,exc,bdr:P3379&amp;uilang=bo&amp;q=རྡོ་རྗེ་ཕག་མོའི་སྒྲུབ་པའི་ཐབས།~1", "བརྩམས་ཆོས་གཞན།")</f>
        <v/>
      </c>
      <c r="H314">
        <f>HYPERLINK("https://library.bdrc.io/search?lg=bo&amp;t=Etext&amp;pg=1&amp;f=author,exc,bdr:P3379&amp;uilang=bo&amp;q=རྡོ་རྗེ་ཕག་མོའི་སྒྲུབ་པའི་ཐབས།~1", "ཡིག་རྐྱང་གཞན།")</f>
        <v/>
      </c>
    </row>
    <row r="315" ht="70" customHeight="1">
      <c r="A315" t="inlineStr"/>
      <c r="B315" t="inlineStr">
        <is>
          <t>WA0RT0303</t>
        </is>
      </c>
      <c r="C315" t="inlineStr">
        <is>
          <t>རྡོ་རྗེ་ཕག་མོའི་སྒྲུབ་པའི་ཐབས།</t>
        </is>
      </c>
      <c r="D315">
        <f>HYPERLINK("https://library.bdrc.io/show/bdr:MW2KG5015_1094?uilang=bo","MW2KG5015_1094")</f>
        <v/>
      </c>
      <c r="E315" t="inlineStr"/>
      <c r="F315" t="inlineStr"/>
      <c r="G315">
        <f>HYPERLINK("https://library.bdrc.io/search?lg=bo&amp;t=Work&amp;pg=1&amp;f=author,exc,bdr:P3379&amp;uilang=bo&amp;q=རྡོ་རྗེ་ཕག་མོའི་སྒྲུབ་པའི་ཐབས།~1", "བརྩམས་ཆོས་གཞན།")</f>
        <v/>
      </c>
      <c r="H315">
        <f>HYPERLINK("https://library.bdrc.io/search?lg=bo&amp;t=Etext&amp;pg=1&amp;f=author,exc,bdr:P3379&amp;uilang=bo&amp;q=རྡོ་རྗེ་ཕག་མོའི་སྒྲུབ་པའི་ཐབས།~1", "ཡིག་རྐྱང་གཞན།")</f>
        <v/>
      </c>
    </row>
    <row r="316" ht="70" customHeight="1">
      <c r="A316" t="inlineStr"/>
      <c r="B316" t="inlineStr">
        <is>
          <t>WA0RT0303</t>
        </is>
      </c>
      <c r="C316" t="inlineStr">
        <is>
          <t>རྡོ་རྗེ་ཕག་མོའི་སྒྲུབ་པའི་ཐབས།</t>
        </is>
      </c>
      <c r="D316">
        <f>HYPERLINK("https://library.bdrc.io/show/bdr:MW1PD95844_0493?uilang=bo","MW1PD95844_0493")</f>
        <v/>
      </c>
      <c r="E316" t="inlineStr"/>
      <c r="F316" t="inlineStr"/>
      <c r="G316">
        <f>HYPERLINK("https://library.bdrc.io/search?lg=bo&amp;t=Work&amp;pg=1&amp;f=author,exc,bdr:P3379&amp;uilang=bo&amp;q=རྡོ་རྗེ་ཕག་མོའི་སྒྲུབ་པའི་ཐབས།~1", "བརྩམས་ཆོས་གཞན།")</f>
        <v/>
      </c>
      <c r="H316">
        <f>HYPERLINK("https://library.bdrc.io/search?lg=bo&amp;t=Etext&amp;pg=1&amp;f=author,exc,bdr:P3379&amp;uilang=bo&amp;q=རྡོ་རྗེ་ཕག་མོའི་སྒྲུབ་པའི་ཐབས།~1", "ཡིག་རྐྱང་གཞན།")</f>
        <v/>
      </c>
    </row>
    <row r="317" ht="70" customHeight="1">
      <c r="A317" t="inlineStr"/>
      <c r="B317" t="inlineStr">
        <is>
          <t>WA0RT0303</t>
        </is>
      </c>
      <c r="C317" t="inlineStr">
        <is>
          <t>རྡོ་རྗེ་ཕག་མོའི་སྒྲུབ་པའི་ཐབས།</t>
        </is>
      </c>
      <c r="D317">
        <f>HYPERLINK("https://library.bdrc.io/show/bdr:MW1KG13126_2303?uilang=bo","MW1KG13126_2303")</f>
        <v/>
      </c>
      <c r="E317" t="inlineStr"/>
      <c r="F317" t="inlineStr"/>
      <c r="G317">
        <f>HYPERLINK("https://library.bdrc.io/search?lg=bo&amp;t=Work&amp;pg=1&amp;f=author,exc,bdr:P3379&amp;uilang=bo&amp;q=རྡོ་རྗེ་ཕག་མོའི་སྒྲུབ་པའི་ཐབས།~1", "བརྩམས་ཆོས་གཞན།")</f>
        <v/>
      </c>
      <c r="H317">
        <f>HYPERLINK("https://library.bdrc.io/search?lg=bo&amp;t=Etext&amp;pg=1&amp;f=author,exc,bdr:P3379&amp;uilang=bo&amp;q=རྡོ་རྗེ་ཕག་མོའི་སྒྲུབ་པའི་ཐབས།~1", "ཡིག་རྐྱང་གཞན།")</f>
        <v/>
      </c>
    </row>
    <row r="318" ht="70" customHeight="1">
      <c r="A318" t="inlineStr"/>
      <c r="B318" t="inlineStr">
        <is>
          <t>WA0RT0303</t>
        </is>
      </c>
      <c r="C318" t="inlineStr">
        <is>
          <t>རྡོ་རྗེ་ཕག་མོའི་སྒྲུབ་པའི་ཐབས།</t>
        </is>
      </c>
      <c r="D318">
        <f>HYPERLINK("https://library.bdrc.io/show/bdr:MW23702_0305?uilang=bo","MW23702_0305")</f>
        <v/>
      </c>
      <c r="E318" t="inlineStr"/>
      <c r="F318" t="inlineStr"/>
      <c r="G318">
        <f>HYPERLINK("https://library.bdrc.io/search?lg=bo&amp;t=Work&amp;pg=1&amp;f=author,exc,bdr:P3379&amp;uilang=bo&amp;q=རྡོ་རྗེ་ཕག་མོའི་སྒྲུབ་པའི་ཐབས།~1", "བརྩམས་ཆོས་གཞན།")</f>
        <v/>
      </c>
      <c r="H318">
        <f>HYPERLINK("https://library.bdrc.io/search?lg=bo&amp;t=Etext&amp;pg=1&amp;f=author,exc,bdr:P3379&amp;uilang=bo&amp;q=རྡོ་རྗེ་ཕག་མོའི་སྒྲུབ་པའི་ཐབས།~1", "ཡིག་རྐྱང་གཞན།")</f>
        <v/>
      </c>
    </row>
    <row r="319" ht="70" customHeight="1">
      <c r="A319" t="inlineStr"/>
      <c r="B319" t="inlineStr">
        <is>
          <t>WA0RT0303</t>
        </is>
      </c>
      <c r="C319" t="inlineStr">
        <is>
          <t>རྡོ་རྗེ་ཕག་མོའི་སྒྲུབ་པའི་ཐབས།</t>
        </is>
      </c>
      <c r="D319">
        <f>HYPERLINK("https://library.bdrc.io/show/bdr:MW23703_1592?uilang=bo","MW23703_1592")</f>
        <v/>
      </c>
      <c r="E319" t="inlineStr"/>
      <c r="F319" t="inlineStr"/>
      <c r="G319">
        <f>HYPERLINK("https://library.bdrc.io/search?lg=bo&amp;t=Work&amp;pg=1&amp;f=author,exc,bdr:P3379&amp;uilang=bo&amp;q=རྡོ་རྗེ་ཕག་མོའི་སྒྲུབ་པའི་ཐབས།~1", "བརྩམས་ཆོས་གཞན།")</f>
        <v/>
      </c>
      <c r="H319">
        <f>HYPERLINK("https://library.bdrc.io/search?lg=bo&amp;t=Etext&amp;pg=1&amp;f=author,exc,bdr:P3379&amp;uilang=bo&amp;q=རྡོ་རྗེ་ཕག་མོའི་སྒྲུབ་པའི་ཐབས།~1", "ཡིག་རྐྱང་གཞན།")</f>
        <v/>
      </c>
    </row>
    <row r="320" ht="70" customHeight="1">
      <c r="A320" t="inlineStr"/>
      <c r="B320" t="inlineStr">
        <is>
          <t>WA0RT0304</t>
        </is>
      </c>
      <c r="C320" t="inlineStr">
        <is>
          <t>དཔལ་རྡོ་རྗེ་རྣལ་འབྱོར་མའི་སྒྲུབ་ཐབས་ཞེས་བྱ་བ།</t>
        </is>
      </c>
      <c r="D320">
        <f>HYPERLINK("https://library.bdrc.io/show/bdr:MW23703_1593?uilang=bo","MW23703_1593")</f>
        <v/>
      </c>
      <c r="E320" t="inlineStr"/>
      <c r="F320" t="inlineStr"/>
      <c r="G320">
        <f>HYPERLINK("https://library.bdrc.io/search?lg=bo&amp;t=Work&amp;pg=1&amp;f=author,exc,bdr:P3379&amp;uilang=bo&amp;q=དཔལ་རྡོ་རྗེ་རྣལ་འབྱོར་མའི་སྒྲུབ་ཐབས་ཞེས་བྱ་བ།~1", "བརྩམས་ཆོས་གཞན།")</f>
        <v/>
      </c>
      <c r="H320">
        <f>HYPERLINK("https://library.bdrc.io/search?lg=bo&amp;t=Etext&amp;pg=1&amp;f=author,exc,bdr:P3379&amp;uilang=bo&amp;q=དཔལ་རྡོ་རྗེ་རྣལ་འབྱོར་མའི་སྒྲུབ་ཐབས་ཞེས་བྱ་བ།~1", "ཡིག་རྐྱང་གཞན།")</f>
        <v/>
      </c>
    </row>
    <row r="321" ht="70" customHeight="1">
      <c r="A321" t="inlineStr"/>
      <c r="B321" t="inlineStr">
        <is>
          <t>WA0RT0304</t>
        </is>
      </c>
      <c r="C321" t="inlineStr">
        <is>
          <t>དཔལ་རྡོ་རྗེ་རྣལ་འབྱོར་མའི་སྒྲུབ་ཐབས་ཞེས་བྱ་བ།</t>
        </is>
      </c>
      <c r="D321">
        <f>HYPERLINK("https://library.bdrc.io/show/bdr:MW23702_0306?uilang=bo","MW23702_0306")</f>
        <v/>
      </c>
      <c r="E321" t="inlineStr"/>
      <c r="F321" t="inlineStr"/>
      <c r="G321">
        <f>HYPERLINK("https://library.bdrc.io/search?lg=bo&amp;t=Work&amp;pg=1&amp;f=author,exc,bdr:P3379&amp;uilang=bo&amp;q=དཔལ་རྡོ་རྗེ་རྣལ་འབྱོར་མའི་སྒྲུབ་ཐབས་ཞེས་བྱ་བ།~1", "བརྩམས་ཆོས་གཞན།")</f>
        <v/>
      </c>
      <c r="H321">
        <f>HYPERLINK("https://library.bdrc.io/search?lg=bo&amp;t=Etext&amp;pg=1&amp;f=author,exc,bdr:P3379&amp;uilang=bo&amp;q=དཔལ་རྡོ་རྗེ་རྣལ་འབྱོར་མའི་སྒྲུབ་ཐབས་ཞེས་བྱ་བ།~1", "ཡིག་རྐྱང་གཞན།")</f>
        <v/>
      </c>
    </row>
    <row r="322" ht="70" customHeight="1">
      <c r="A322" t="inlineStr"/>
      <c r="B322" t="inlineStr">
        <is>
          <t>WA0RT0304</t>
        </is>
      </c>
      <c r="C322" t="inlineStr">
        <is>
          <t>དཔལ་རྡོ་རྗེ་རྣལ་འབྱོར་མའི་སྒྲུབ་ཐབས་ཞེས་བྱ་བ།</t>
        </is>
      </c>
      <c r="D322">
        <f>HYPERLINK("https://library.bdrc.io/show/bdr:MW1PD95844_0494?uilang=bo","MW1PD95844_0494")</f>
        <v/>
      </c>
      <c r="E322" t="inlineStr"/>
      <c r="F322" t="inlineStr"/>
      <c r="G322">
        <f>HYPERLINK("https://library.bdrc.io/search?lg=bo&amp;t=Work&amp;pg=1&amp;f=author,exc,bdr:P3379&amp;uilang=bo&amp;q=དཔལ་རྡོ་རྗེ་རྣལ་འབྱོར་མའི་སྒྲུབ་ཐབས་ཞེས་བྱ་བ།~1", "བརྩམས་ཆོས་གཞན།")</f>
        <v/>
      </c>
      <c r="H322">
        <f>HYPERLINK("https://library.bdrc.io/search?lg=bo&amp;t=Etext&amp;pg=1&amp;f=author,exc,bdr:P3379&amp;uilang=bo&amp;q=དཔལ་རྡོ་རྗེ་རྣལ་འབྱོར་མའི་སྒྲུབ་ཐབས་ཞེས་བྱ་བ།~1", "ཡིག་རྐྱང་གཞན།")</f>
        <v/>
      </c>
    </row>
    <row r="323" ht="70" customHeight="1">
      <c r="A323" t="inlineStr"/>
      <c r="B323" t="inlineStr">
        <is>
          <t>WA0RT0304</t>
        </is>
      </c>
      <c r="C323" t="inlineStr">
        <is>
          <t>དཔལ་རྡོ་རྗེ་རྣལ་འབྱོར་མའི་སྒྲུབ་ཐབས་ཞེས་བྱ་བ།</t>
        </is>
      </c>
      <c r="D323">
        <f>HYPERLINK("https://library.bdrc.io/show/bdr:MW2KG5015_1095?uilang=bo","MW2KG5015_1095")</f>
        <v/>
      </c>
      <c r="E323" t="inlineStr"/>
      <c r="F323" t="inlineStr"/>
      <c r="G323">
        <f>HYPERLINK("https://library.bdrc.io/search?lg=bo&amp;t=Work&amp;pg=1&amp;f=author,exc,bdr:P3379&amp;uilang=bo&amp;q=དཔལ་རྡོ་རྗེ་རྣལ་འབྱོར་མའི་སྒྲུབ་ཐབས་ཞེས་བྱ་བ།~1", "བརྩམས་ཆོས་གཞན།")</f>
        <v/>
      </c>
      <c r="H323">
        <f>HYPERLINK("https://library.bdrc.io/search?lg=bo&amp;t=Etext&amp;pg=1&amp;f=author,exc,bdr:P3379&amp;uilang=bo&amp;q=དཔལ་རྡོ་རྗེ་རྣལ་འབྱོར་མའི་སྒྲུབ་ཐབས་ཞེས་བྱ་བ།~1", "ཡིག་རྐྱང་གཞན།")</f>
        <v/>
      </c>
    </row>
    <row r="324" ht="70" customHeight="1">
      <c r="A324" t="inlineStr"/>
      <c r="B324" t="inlineStr">
        <is>
          <t>WA0RT0304</t>
        </is>
      </c>
      <c r="C324" t="inlineStr">
        <is>
          <t>དཔལ་རྡོ་རྗེ་རྣལ་འབྱོར་མའི་སྒྲུབ་ཐབས་ཞེས་བྱ་བ།</t>
        </is>
      </c>
      <c r="D324">
        <f>HYPERLINK("https://library.bdrc.io/show/bdr:MW22704_1095?uilang=bo","MW22704_1095")</f>
        <v/>
      </c>
      <c r="E324" t="inlineStr"/>
      <c r="F324" t="inlineStr"/>
      <c r="G324">
        <f>HYPERLINK("https://library.bdrc.io/search?lg=bo&amp;t=Work&amp;pg=1&amp;f=author,exc,bdr:P3379&amp;uilang=bo&amp;q=དཔལ་རྡོ་རྗེ་རྣལ་འབྱོར་མའི་སྒྲུབ་ཐབས་ཞེས་བྱ་བ།~1", "བརྩམས་ཆོས་གཞན།")</f>
        <v/>
      </c>
      <c r="H324">
        <f>HYPERLINK("https://library.bdrc.io/search?lg=bo&amp;t=Etext&amp;pg=1&amp;f=author,exc,bdr:P3379&amp;uilang=bo&amp;q=དཔལ་རྡོ་རྗེ་རྣལ་འབྱོར་མའི་སྒྲུབ་ཐབས་ཞེས་བྱ་བ།~1", "ཡིག་རྐྱང་གཞན།")</f>
        <v/>
      </c>
    </row>
    <row r="325" ht="70" customHeight="1">
      <c r="A325" t="inlineStr"/>
      <c r="B325" t="inlineStr">
        <is>
          <t>WA0RT0304</t>
        </is>
      </c>
      <c r="C325" t="inlineStr">
        <is>
          <t>དཔལ་རྡོ་རྗེ་རྣལ་འབྱོར་མའི་སྒྲུབ་ཐབས་ཞེས་བྱ་བ།</t>
        </is>
      </c>
      <c r="D325">
        <f>HYPERLINK("https://library.bdrc.io/show/bdr:MW1KG13126_2304?uilang=bo","MW1KG13126_2304")</f>
        <v/>
      </c>
      <c r="E325" t="inlineStr"/>
      <c r="F325" t="inlineStr"/>
      <c r="G325">
        <f>HYPERLINK("https://library.bdrc.io/search?lg=bo&amp;t=Work&amp;pg=1&amp;f=author,exc,bdr:P3379&amp;uilang=bo&amp;q=དཔལ་རྡོ་རྗེ་རྣལ་འབྱོར་མའི་སྒྲུབ་ཐབས་ཞེས་བྱ་བ།~1", "བརྩམས་ཆོས་གཞན།")</f>
        <v/>
      </c>
      <c r="H325">
        <f>HYPERLINK("https://library.bdrc.io/search?lg=bo&amp;t=Etext&amp;pg=1&amp;f=author,exc,bdr:P3379&amp;uilang=bo&amp;q=དཔལ་རྡོ་རྗེ་རྣལ་འབྱོར་མའི་སྒྲུབ་ཐབས་ཞེས་བྱ་བ།~1", "ཡིག་རྐྱང་གཞན།")</f>
        <v/>
      </c>
    </row>
    <row r="326" ht="70" customHeight="1">
      <c r="A326" t="inlineStr"/>
      <c r="B326" t="inlineStr">
        <is>
          <t>WA0RT0418</t>
        </is>
      </c>
      <c r="C326" t="inlineStr">
        <is>
          <t>གཏོར་མའི་ཆོ་ག</t>
        </is>
      </c>
      <c r="D326">
        <f>HYPERLINK("https://library.bdrc.io/show/bdr:MW23703_1295?uilang=bo","MW23703_1295")</f>
        <v/>
      </c>
      <c r="E326" t="inlineStr"/>
      <c r="F326" t="inlineStr"/>
      <c r="G326">
        <f>HYPERLINK("https://library.bdrc.io/search?lg=bo&amp;t=Work&amp;pg=1&amp;f=author,exc,bdr:P3379&amp;uilang=bo&amp;q=གཏོར་མའི་ཆོ་ག~1", "བརྩམས་ཆོས་གཞན།")</f>
        <v/>
      </c>
      <c r="H326">
        <f>HYPERLINK("https://library.bdrc.io/search?lg=bo&amp;t=Etext&amp;pg=1&amp;f=author,exc,bdr:P3379&amp;uilang=bo&amp;q=གཏོར་མའི་ཆོ་ག~1", "ཡིག་རྐྱང་གཞན།")</f>
        <v/>
      </c>
    </row>
    <row r="327" ht="70" customHeight="1">
      <c r="A327" t="inlineStr"/>
      <c r="B327" t="inlineStr">
        <is>
          <t>WA0RT0418</t>
        </is>
      </c>
      <c r="C327" t="inlineStr">
        <is>
          <t>གཏོར་མའི་ཆོ་ག</t>
        </is>
      </c>
      <c r="D327">
        <f>HYPERLINK("https://library.bdrc.io/show/bdr:MW23702_0422?uilang=bo","MW23702_0422")</f>
        <v/>
      </c>
      <c r="E327" t="inlineStr"/>
      <c r="F327" t="inlineStr"/>
      <c r="G327">
        <f>HYPERLINK("https://library.bdrc.io/search?lg=bo&amp;t=Work&amp;pg=1&amp;f=author,exc,bdr:P3379&amp;uilang=bo&amp;q=གཏོར་མའི་ཆོ་ག~1", "བརྩམས་ཆོས་གཞན།")</f>
        <v/>
      </c>
      <c r="H327">
        <f>HYPERLINK("https://library.bdrc.io/search?lg=bo&amp;t=Etext&amp;pg=1&amp;f=author,exc,bdr:P3379&amp;uilang=bo&amp;q=གཏོར་མའི་ཆོ་ག~1", "ཡིག་རྐྱང་གཞན།")</f>
        <v/>
      </c>
    </row>
    <row r="328" ht="70" customHeight="1">
      <c r="A328" t="inlineStr"/>
      <c r="B328" t="inlineStr">
        <is>
          <t>WA0RT0424</t>
        </is>
      </c>
      <c r="C328" t="inlineStr">
        <is>
          <t>དཔལ་དགྱེས་པ་རྡོ་རྗེའི་སྒྲུབ་ཐབས་རིན་པོ་ཆེའི་སྒྲོན་མ་ཞེས་བྱ་བ།</t>
        </is>
      </c>
      <c r="D328">
        <f>HYPERLINK("https://library.bdrc.io/show/bdr:MW2KG5015_1219?uilang=bo","MW2KG5015_1219")</f>
        <v/>
      </c>
      <c r="E328" t="inlineStr"/>
      <c r="F328" t="inlineStr"/>
      <c r="G328">
        <f>HYPERLINK("https://library.bdrc.io/search?lg=bo&amp;t=Work&amp;pg=1&amp;f=author,exc,bdr:P3379&amp;uilang=bo&amp;q=དཔལ་དགྱེས་པ་རྡོ་རྗེའི་སྒྲུབ་ཐབས་རིན་པོ་ཆེའི་སྒྲོན་མ་ཞེས་བྱ་བ།~1", "བརྩམས་ཆོས་གཞན།")</f>
        <v/>
      </c>
      <c r="H328">
        <f>HYPERLINK("https://library.bdrc.io/search?lg=bo&amp;t=Etext&amp;pg=1&amp;f=author,exc,bdr:P3379&amp;uilang=bo&amp;q=དཔལ་དགྱེས་པ་རྡོ་རྗེའི་སྒྲུབ་ཐབས་རིན་པོ་ཆེའི་སྒྲོན་མ་ཞེས་བྱ་བ།~1", "ཡིག་རྐྱང་གཞན།")</f>
        <v/>
      </c>
    </row>
    <row r="329" ht="70" customHeight="1">
      <c r="A329" t="inlineStr"/>
      <c r="B329" t="inlineStr">
        <is>
          <t>WA0RT0424</t>
        </is>
      </c>
      <c r="C329" t="inlineStr">
        <is>
          <t>དཔལ་དགྱེས་པ་རྡོ་རྗེའི་སྒྲུབ་ཐབས་རིན་པོ་ཆེའི་སྒྲོན་མ་ཞེས་བྱ་བ།</t>
        </is>
      </c>
      <c r="D329">
        <f>HYPERLINK("https://library.bdrc.io/show/bdr:MW23703_1268?uilang=bo","MW23703_1268")</f>
        <v/>
      </c>
      <c r="E329" t="inlineStr"/>
      <c r="F329" t="inlineStr"/>
      <c r="G329">
        <f>HYPERLINK("https://library.bdrc.io/search?lg=bo&amp;t=Work&amp;pg=1&amp;f=author,exc,bdr:P3379&amp;uilang=bo&amp;q=དཔལ་དགྱེས་པ་རྡོ་རྗེའི་སྒྲུབ་ཐབས་རིན་པོ་ཆེའི་སྒྲོན་མ་ཞེས་བྱ་བ།~1", "བརྩམས་ཆོས་གཞན།")</f>
        <v/>
      </c>
      <c r="H329">
        <f>HYPERLINK("https://library.bdrc.io/search?lg=bo&amp;t=Etext&amp;pg=1&amp;f=author,exc,bdr:P3379&amp;uilang=bo&amp;q=དཔལ་དགྱེས་པ་རྡོ་རྗེའི་སྒྲུབ་ཐབས་རིན་པོ་ཆེའི་སྒྲོན་མ་ཞེས་བྱ་བ།~1", "ཡིག་རྐྱང་གཞན།")</f>
        <v/>
      </c>
    </row>
    <row r="330" ht="70" customHeight="1">
      <c r="A330" t="inlineStr"/>
      <c r="B330" t="inlineStr">
        <is>
          <t>WA0RT0424</t>
        </is>
      </c>
      <c r="C330" t="inlineStr">
        <is>
          <t>དགྱེས་པ་རྡོ་རྗེའི་སྒྲུབ་ཐབས་རིན་པོ་ཆེའི་སྒྲོན་མ་ཞེས་བྱ་བ།</t>
        </is>
      </c>
      <c r="D330">
        <f>HYPERLINK("https://library.bdrc.io/show/bdr:MW1PD95844_0163?uilang=bo","MW1PD95844_0163")</f>
        <v/>
      </c>
      <c r="E330" t="inlineStr"/>
      <c r="F330" t="inlineStr"/>
      <c r="G330">
        <f>HYPERLINK("https://library.bdrc.io/search?lg=bo&amp;t=Work&amp;pg=1&amp;f=author,exc,bdr:P3379&amp;uilang=bo&amp;q=དགྱེས་པ་རྡོ་རྗེའི་སྒྲུབ་ཐབས་རིན་པོ་ཆེའི་སྒྲོན་མ་ཞེས་བྱ་བ།~1", "བརྩམས་ཆོས་གཞན།")</f>
        <v/>
      </c>
      <c r="H330">
        <f>HYPERLINK("https://library.bdrc.io/search?lg=bo&amp;t=Etext&amp;pg=1&amp;f=author,exc,bdr:P3379&amp;uilang=bo&amp;q=དགྱེས་པ་རྡོ་རྗེའི་སྒྲུབ་ཐབས་རིན་པོ་ཆེའི་སྒྲོན་མ་ཞེས་བྱ་བ།~1", "ཡིག་རྐྱང་གཞན།")</f>
        <v/>
      </c>
    </row>
    <row r="331" ht="70" customHeight="1">
      <c r="A331" t="inlineStr"/>
      <c r="B331" t="inlineStr">
        <is>
          <t>WA0RT0424</t>
        </is>
      </c>
      <c r="C331" t="inlineStr">
        <is>
          <t>དཔལ་དགྱེས་པ་རྡོ་རྗེའི་སྒྲུབ་ཐབས་རིན་པོ་ཆེའི་སྒྲོན་མ་ཞེས་བྱ་བ།</t>
        </is>
      </c>
      <c r="D331">
        <f>HYPERLINK("https://library.bdrc.io/show/bdr:MW22704_1219?uilang=bo","MW22704_1219")</f>
        <v/>
      </c>
      <c r="E331" t="inlineStr"/>
      <c r="F331" t="inlineStr"/>
      <c r="G331">
        <f>HYPERLINK("https://library.bdrc.io/search?lg=bo&amp;t=Work&amp;pg=1&amp;f=author,exc,bdr:P3379&amp;uilang=bo&amp;q=དཔལ་དགྱེས་པ་རྡོ་རྗེའི་སྒྲུབ་ཐབས་རིན་པོ་ཆེའི་སྒྲོན་མ་ཞེས་བྱ་བ།~1", "བརྩམས་ཆོས་གཞན།")</f>
        <v/>
      </c>
      <c r="H331">
        <f>HYPERLINK("https://library.bdrc.io/search?lg=bo&amp;t=Etext&amp;pg=1&amp;f=author,exc,bdr:P3379&amp;uilang=bo&amp;q=དཔལ་དགྱེས་པ་རྡོ་རྗེའི་སྒྲུབ་ཐབས་རིན་པོ་ཆེའི་སྒྲོན་མ་ཞེས་བྱ་བ།~1", "ཡིག་རྐྱང་གཞན།")</f>
        <v/>
      </c>
    </row>
    <row r="332" ht="70" customHeight="1">
      <c r="A332" t="inlineStr"/>
      <c r="B332" t="inlineStr">
        <is>
          <t>WA0RT0424</t>
        </is>
      </c>
      <c r="C332" t="inlineStr">
        <is>
          <t>དཔལ་དགྱེས་པ་རྡོ་རྗེའི་སྒྲུབ་ཐབས་རིན་པོ་ཆེའི་སྒྲོན་མ་ཞེས་བྱ་བ།</t>
        </is>
      </c>
      <c r="D332">
        <f>HYPERLINK("https://library.bdrc.io/show/bdr:MW1KG13126_2424?uilang=bo","MW1KG13126_2424")</f>
        <v/>
      </c>
      <c r="E332" t="inlineStr"/>
      <c r="F332" t="inlineStr"/>
      <c r="G332">
        <f>HYPERLINK("https://library.bdrc.io/search?lg=bo&amp;t=Work&amp;pg=1&amp;f=author,exc,bdr:P3379&amp;uilang=bo&amp;q=དཔལ་དགྱེས་པ་རྡོ་རྗེའི་སྒྲུབ་ཐབས་རིན་པོ་ཆེའི་སྒྲོན་མ་ཞེས་བྱ་བ།~1", "བརྩམས་ཆོས་གཞན།")</f>
        <v/>
      </c>
      <c r="H332">
        <f>HYPERLINK("https://library.bdrc.io/search?lg=bo&amp;t=Etext&amp;pg=1&amp;f=author,exc,bdr:P3379&amp;uilang=bo&amp;q=དཔལ་དགྱེས་པ་རྡོ་རྗེའི་སྒྲུབ་ཐབས་རིན་པོ་ཆེའི་སྒྲོན་མ་ཞེས་བྱ་བ།~1", "ཡིག་རྐྱང་གཞན།")</f>
        <v/>
      </c>
    </row>
    <row r="333" ht="70" customHeight="1">
      <c r="A333" t="inlineStr"/>
      <c r="B333" t="inlineStr">
        <is>
          <t>WA0RT0424</t>
        </is>
      </c>
      <c r="C333" t="inlineStr">
        <is>
          <t>དཔལ་དགྱེས་པ་རྡོ་རྗེའི་སྒྲུབ་ཐབས་རིན་པོ་ཆེའི་སྒྲོན་མ་ཞེས་བྱ་བ།</t>
        </is>
      </c>
      <c r="D333">
        <f>HYPERLINK("https://library.bdrc.io/show/bdr:MW23702_0428?uilang=bo","MW23702_0428")</f>
        <v/>
      </c>
      <c r="E333" t="inlineStr"/>
      <c r="F333" t="inlineStr"/>
      <c r="G333">
        <f>HYPERLINK("https://library.bdrc.io/search?lg=bo&amp;t=Work&amp;pg=1&amp;f=author,exc,bdr:P3379&amp;uilang=bo&amp;q=དཔལ་དགྱེས་པ་རྡོ་རྗེའི་སྒྲུབ་ཐབས་རིན་པོ་ཆེའི་སྒྲོན་མ་ཞེས་བྱ་བ།~1", "བརྩམས་ཆོས་གཞན།")</f>
        <v/>
      </c>
      <c r="H333">
        <f>HYPERLINK("https://library.bdrc.io/search?lg=bo&amp;t=Etext&amp;pg=1&amp;f=author,exc,bdr:P3379&amp;uilang=bo&amp;q=དཔལ་དགྱེས་པ་རྡོ་རྗེའི་སྒྲུབ་ཐབས་རིན་པོ་ཆེའི་སྒྲོན་མ་ཞེས་བྱ་བ།~1", "ཡིག་རྐྱང་གཞན།")</f>
        <v/>
      </c>
    </row>
    <row r="334" ht="70" customHeight="1">
      <c r="A334" t="inlineStr"/>
      <c r="B334" t="inlineStr">
        <is>
          <t>WA0RT0634</t>
        </is>
      </c>
      <c r="C334" t="inlineStr">
        <is>
          <t>དཔལ་མགོན་པོའི་ནག་པོའི་གཏོར་མ་ཞེས་བྱ་བ།</t>
        </is>
      </c>
      <c r="D334">
        <f>HYPERLINK("https://library.bdrc.io/show/bdr:MW22704_1429?uilang=bo","MW22704_1429")</f>
        <v/>
      </c>
      <c r="E334" t="inlineStr"/>
      <c r="F334" t="inlineStr"/>
      <c r="G334">
        <f>HYPERLINK("https://library.bdrc.io/search?lg=bo&amp;t=Work&amp;pg=1&amp;f=author,exc,bdr:P3379&amp;uilang=bo&amp;q=དཔལ་མགོན་པོའི་ནག་པོའི་གཏོར་མ་ཞེས་བྱ་བ།~1", "བརྩམས་ཆོས་གཞན།")</f>
        <v/>
      </c>
      <c r="H334">
        <f>HYPERLINK("https://library.bdrc.io/search?lg=bo&amp;t=Etext&amp;pg=1&amp;f=author,exc,bdr:P3379&amp;uilang=bo&amp;q=དཔལ་མགོན་པོའི་ནག་པོའི་གཏོར་མ་ཞེས་བྱ་བ།~1", "ཡིག་རྐྱང་གཞན།")</f>
        <v/>
      </c>
    </row>
    <row r="335" ht="70" customHeight="1">
      <c r="A335" t="inlineStr"/>
      <c r="B335" t="inlineStr">
        <is>
          <t>WA0RT0634</t>
        </is>
      </c>
      <c r="C335" t="inlineStr">
        <is>
          <t>དཔལ་མགོན་པོའི་གཏོར་མ་ཞེས་བྱ་བ།</t>
        </is>
      </c>
      <c r="D335">
        <f>HYPERLINK("https://library.bdrc.io/show/bdr:MW23703_1765?uilang=bo","MW23703_1765")</f>
        <v/>
      </c>
      <c r="E335" t="inlineStr"/>
      <c r="F335" t="inlineStr"/>
      <c r="G335">
        <f>HYPERLINK("https://library.bdrc.io/search?lg=bo&amp;t=Work&amp;pg=1&amp;f=author,exc,bdr:P3379&amp;uilang=bo&amp;q=དཔལ་མགོན་པོའི་གཏོར་མ་ཞེས་བྱ་བ།~1", "བརྩམས་ཆོས་གཞན།")</f>
        <v/>
      </c>
      <c r="H335">
        <f>HYPERLINK("https://library.bdrc.io/search?lg=bo&amp;t=Etext&amp;pg=1&amp;f=author,exc,bdr:P3379&amp;uilang=bo&amp;q=དཔལ་མགོན་པོའི་གཏོར་མ་ཞེས་བྱ་བ།~1", "ཡིག་རྐྱང་གཞན།")</f>
        <v/>
      </c>
    </row>
    <row r="336" ht="70" customHeight="1">
      <c r="A336" t="inlineStr"/>
      <c r="B336" t="inlineStr">
        <is>
          <t>WA0RT0634</t>
        </is>
      </c>
      <c r="C336" t="inlineStr">
        <is>
          <t>དཔལ་མགོན་པོའི་ནག་པོའི་གཏོར་མ་ཞེས་བྱ་བ།</t>
        </is>
      </c>
      <c r="D336">
        <f>HYPERLINK("https://library.bdrc.io/show/bdr:MW23702_0637?uilang=bo","MW23702_0637")</f>
        <v/>
      </c>
      <c r="E336" t="inlineStr"/>
      <c r="F336" t="inlineStr"/>
      <c r="G336">
        <f>HYPERLINK("https://library.bdrc.io/search?lg=bo&amp;t=Work&amp;pg=1&amp;f=author,exc,bdr:P3379&amp;uilang=bo&amp;q=དཔལ་མགོན་པོའི་ནག་པོའི་གཏོར་མ་ཞེས་བྱ་བ།~1", "བརྩམས་ཆོས་གཞན།")</f>
        <v/>
      </c>
      <c r="H336">
        <f>HYPERLINK("https://library.bdrc.io/search?lg=bo&amp;t=Etext&amp;pg=1&amp;f=author,exc,bdr:P3379&amp;uilang=bo&amp;q=དཔལ་མགོན་པོའི་ནག་པོའི་གཏོར་མ་ཞེས་བྱ་བ།~1", "ཡིག་རྐྱང་གཞན།")</f>
        <v/>
      </c>
    </row>
    <row r="337" ht="70" customHeight="1">
      <c r="A337" t="inlineStr"/>
      <c r="B337" t="inlineStr">
        <is>
          <t>WA0RT0634</t>
        </is>
      </c>
      <c r="C337" t="inlineStr">
        <is>
          <t>དཔལ་མགོན་པོའི་གཏོར་མ་ཞེས་བྱ་བ།</t>
        </is>
      </c>
      <c r="D337">
        <f>HYPERLINK("https://library.bdrc.io/show/bdr:MW1PD95844_0668?uilang=bo","MW1PD95844_0668")</f>
        <v/>
      </c>
      <c r="E337" t="inlineStr"/>
      <c r="F337" t="inlineStr"/>
      <c r="G337">
        <f>HYPERLINK("https://library.bdrc.io/search?lg=bo&amp;t=Work&amp;pg=1&amp;f=author,exc,bdr:P3379&amp;uilang=bo&amp;q=དཔལ་མགོན་པོའི་གཏོར་མ་ཞེས་བྱ་བ།~1", "བརྩམས་ཆོས་གཞན།")</f>
        <v/>
      </c>
      <c r="H337">
        <f>HYPERLINK("https://library.bdrc.io/search?lg=bo&amp;t=Etext&amp;pg=1&amp;f=author,exc,bdr:P3379&amp;uilang=bo&amp;q=དཔལ་མགོན་པོའི་གཏོར་མ་ཞེས་བྱ་བ།~1", "ཡིག་རྐྱང་གཞན།")</f>
        <v/>
      </c>
    </row>
    <row r="338" ht="70" customHeight="1">
      <c r="A338" t="inlineStr"/>
      <c r="B338" t="inlineStr">
        <is>
          <t>WA0RT0634</t>
        </is>
      </c>
      <c r="C338" t="inlineStr">
        <is>
          <t>དཔལ་མགོན་པོའི་ནག་པོའི་གཏོར་མ་ཞེས་བྱ་བ།</t>
        </is>
      </c>
      <c r="D338">
        <f>HYPERLINK("https://library.bdrc.io/show/bdr:MW1KG13126_2634?uilang=bo","MW1KG13126_2634")</f>
        <v/>
      </c>
      <c r="E338" t="inlineStr"/>
      <c r="F338" t="inlineStr"/>
      <c r="G338">
        <f>HYPERLINK("https://library.bdrc.io/search?lg=bo&amp;t=Work&amp;pg=1&amp;f=author,exc,bdr:P3379&amp;uilang=bo&amp;q=དཔལ་མགོན་པོའི་ནག་པོའི་གཏོར་མ་ཞེས་བྱ་བ།~1", "བརྩམས་ཆོས་གཞན།")</f>
        <v/>
      </c>
      <c r="H338">
        <f>HYPERLINK("https://library.bdrc.io/search?lg=bo&amp;t=Etext&amp;pg=1&amp;f=author,exc,bdr:P3379&amp;uilang=bo&amp;q=དཔལ་མགོན་པོའི་ནག་པོའི་གཏོར་མ་ཞེས་བྱ་བ།~1", "ཡིག་རྐྱང་གཞན།")</f>
        <v/>
      </c>
    </row>
    <row r="339" ht="70" customHeight="1">
      <c r="A339" t="inlineStr"/>
      <c r="B339" t="inlineStr">
        <is>
          <t>WA0RT0634</t>
        </is>
      </c>
      <c r="C339" t="inlineStr">
        <is>
          <t>དཔལ་མགོན་པོའི་ནག་པོའི་གཏོར་མ་ཞེས་བྱ་བ།</t>
        </is>
      </c>
      <c r="D339">
        <f>HYPERLINK("https://library.bdrc.io/show/bdr:MW2KG5015_1429?uilang=bo","MW2KG5015_1429")</f>
        <v/>
      </c>
      <c r="E339" t="inlineStr"/>
      <c r="F339" t="inlineStr"/>
      <c r="G339">
        <f>HYPERLINK("https://library.bdrc.io/search?lg=bo&amp;t=Work&amp;pg=1&amp;f=author,exc,bdr:P3379&amp;uilang=bo&amp;q=དཔལ་མགོན་པོའི་ནག་པོའི་གཏོར་མ་ཞེས་བྱ་བ།~1", "བརྩམས་ཆོས་གཞན།")</f>
        <v/>
      </c>
      <c r="H339">
        <f>HYPERLINK("https://library.bdrc.io/search?lg=bo&amp;t=Etext&amp;pg=1&amp;f=author,exc,bdr:P3379&amp;uilang=bo&amp;q=དཔལ་མགོན་པོའི་ནག་པོའི་གཏོར་མ་ཞེས་བྱ་བ།~1", "ཡིག་རྐྱང་གཞན།")</f>
        <v/>
      </c>
    </row>
    <row r="340" ht="70" customHeight="1">
      <c r="A340" t="inlineStr"/>
      <c r="B340" t="inlineStr">
        <is>
          <t>WA0RT0755</t>
        </is>
      </c>
      <c r="C340" t="inlineStr">
        <is>
          <t>དཔལ་གསང་བ་འདུས་པ་འཇིག་རྟེན་དབང་ཕྱུག་གི་བསྒྲུབ་པའི་ཐབས་ཞེས་བྱ་བ།</t>
        </is>
      </c>
      <c r="D340">
        <f>HYPERLINK("https://library.bdrc.io/show/bdr:MW1KG13126_2756?uilang=bo","MW1KG13126_2756")</f>
        <v/>
      </c>
      <c r="E340" t="inlineStr"/>
      <c r="F340" t="inlineStr"/>
      <c r="G340">
        <f>HYPERLINK("https://library.bdrc.io/search?lg=bo&amp;t=Work&amp;pg=1&amp;f=author,exc,bdr:P3379&amp;uilang=bo&amp;q=དཔལ་གསང་བ་འདུས་པ་འཇིག་རྟེན་དབང་ཕྱུག་གི་བསྒྲུབ་པའི་ཐབས་ཞེས་བྱ་བ།~1", "བརྩམས་ཆོས་གཞན།")</f>
        <v/>
      </c>
      <c r="H340">
        <f>HYPERLINK("https://library.bdrc.io/search?lg=bo&amp;t=Etext&amp;pg=1&amp;f=author,exc,bdr:P3379&amp;uilang=bo&amp;q=དཔལ་གསང་བ་འདུས་པ་འཇིག་རྟེན་དབང་ཕྱུག་གི་བསྒྲུབ་པའི་ཐབས་ཞེས་བྱ་བ།~1", "ཡིག་རྐྱང་གཞན།")</f>
        <v/>
      </c>
    </row>
    <row r="341" ht="70" customHeight="1">
      <c r="A341" t="inlineStr"/>
      <c r="B341" t="inlineStr">
        <is>
          <t>WA0RT0755</t>
        </is>
      </c>
      <c r="C341" t="inlineStr">
        <is>
          <t>དཔལ་གསང་བ་འདུས་པ་འཇིག་རྟེན་དབང་ཕྱུག་གི་བསྒྲུབ་པའི་ཐབས་ཞེས་བྱ་བ།</t>
        </is>
      </c>
      <c r="D341">
        <f>HYPERLINK("https://library.bdrc.io/show/bdr:MW23702_0758?uilang=bo","MW23702_0758")</f>
        <v/>
      </c>
      <c r="E341" t="inlineStr"/>
      <c r="F341" t="inlineStr"/>
      <c r="G341">
        <f>HYPERLINK("https://library.bdrc.io/search?lg=bo&amp;t=Work&amp;pg=1&amp;f=author,exc,bdr:P3379&amp;uilang=bo&amp;q=དཔལ་གསང་བ་འདུས་པ་འཇིག་རྟེན་དབང་ཕྱུག་གི་བསྒྲུབ་པའི་ཐབས་ཞེས་བྱ་བ།~1", "བརྩམས་ཆོས་གཞན།")</f>
        <v/>
      </c>
      <c r="H341">
        <f>HYPERLINK("https://library.bdrc.io/search?lg=bo&amp;t=Etext&amp;pg=1&amp;f=author,exc,bdr:P3379&amp;uilang=bo&amp;q=དཔལ་གསང་བ་འདུས་པ་འཇིག་རྟེན་དབང་ཕྱུག་གི་བསྒྲུབ་པའི་ཐབས་ཞེས་བྱ་བ།~1", "ཡིག་རྐྱང་གཞན།")</f>
        <v/>
      </c>
    </row>
    <row r="342" ht="70" customHeight="1">
      <c r="A342" t="inlineStr"/>
      <c r="B342" t="inlineStr">
        <is>
          <t>WA0RT0755</t>
        </is>
      </c>
      <c r="C342" t="inlineStr">
        <is>
          <t>དཔལ་གསང་བ་འདུས་པ་འཇིག་རྟེན་དབང་ཕྱུག་གི་བསྒྲུབ་པའི་ཐབས་ཞེས་བྱ་བ།</t>
        </is>
      </c>
      <c r="D342">
        <f>HYPERLINK("https://library.bdrc.io/show/bdr:MW2KG5015_1550?uilang=bo","MW2KG5015_1550")</f>
        <v/>
      </c>
      <c r="E342" t="inlineStr"/>
      <c r="F342" t="inlineStr"/>
      <c r="G342">
        <f>HYPERLINK("https://library.bdrc.io/search?lg=bo&amp;t=Work&amp;pg=1&amp;f=author,exc,bdr:P3379&amp;uilang=bo&amp;q=དཔལ་གསང་བ་འདུས་པ་འཇིག་རྟེན་དབང་ཕྱུག་གི་བསྒྲུབ་པའི་ཐབས་ཞེས་བྱ་བ།~1", "བརྩམས་ཆོས་གཞན།")</f>
        <v/>
      </c>
      <c r="H342">
        <f>HYPERLINK("https://library.bdrc.io/search?lg=bo&amp;t=Etext&amp;pg=1&amp;f=author,exc,bdr:P3379&amp;uilang=bo&amp;q=དཔལ་གསང་བ་འདུས་པ་འཇིག་རྟེན་དབང་ཕྱུག་གི་བསྒྲུབ་པའི་ཐབས་ཞེས་བྱ་བ།~1", "ཡིག་རྐྱང་གཞན།")</f>
        <v/>
      </c>
    </row>
    <row r="343" ht="70" customHeight="1">
      <c r="A343" t="inlineStr"/>
      <c r="B343" t="inlineStr">
        <is>
          <t>WA0RT0755</t>
        </is>
      </c>
      <c r="C343" t="inlineStr">
        <is>
          <t>དཔལ་གསང་བ་འདུས་པ་འཇིག་རྟེན་དབང་ཕྱུག་གི་སྒྲུབ་པའི་ཐབས་ཞེས་བྱ་བ།</t>
        </is>
      </c>
      <c r="D343">
        <f>HYPERLINK("https://library.bdrc.io/show/bdr:MW1PD95844_0795?uilang=bo","MW1PD95844_0795")</f>
        <v/>
      </c>
      <c r="E343" t="inlineStr"/>
      <c r="F343" t="inlineStr"/>
      <c r="G343">
        <f>HYPERLINK("https://library.bdrc.io/search?lg=bo&amp;t=Work&amp;pg=1&amp;f=author,exc,bdr:P3379&amp;uilang=bo&amp;q=དཔལ་གསང་བ་འདུས་པ་འཇིག་རྟེན་དབང་ཕྱུག་གི་སྒྲུབ་པའི་ཐབས་ཞེས་བྱ་བ།~1", "བརྩམས་ཆོས་གཞན།")</f>
        <v/>
      </c>
      <c r="H343">
        <f>HYPERLINK("https://library.bdrc.io/search?lg=bo&amp;t=Etext&amp;pg=1&amp;f=author,exc,bdr:P3379&amp;uilang=bo&amp;q=དཔལ་གསང་བ་འདུས་པ་འཇིག་རྟེན་དབང་ཕྱུག་གི་སྒྲུབ་པའི་ཐབས་ཞེས་བྱ་བ།~1", "ཡིག་རྐྱང་གཞན།")</f>
        <v/>
      </c>
    </row>
    <row r="344" ht="70" customHeight="1">
      <c r="A344" t="inlineStr"/>
      <c r="B344" t="inlineStr">
        <is>
          <t>WA0RT0755</t>
        </is>
      </c>
      <c r="C344" t="inlineStr">
        <is>
          <t>དཔལ་གསང་བ་འདུས་པ་འཇིག་རྟེན་དབང་ཕྱུག་གི་བསྒྲུབ་པའི་ཐབས་ཞེས་བྱ་བ།</t>
        </is>
      </c>
      <c r="D344">
        <f>HYPERLINK("https://library.bdrc.io/show/bdr:MW22704_1550?uilang=bo","MW22704_1550")</f>
        <v/>
      </c>
      <c r="E344" t="inlineStr"/>
      <c r="F344" t="inlineStr"/>
      <c r="G344">
        <f>HYPERLINK("https://library.bdrc.io/search?lg=bo&amp;t=Work&amp;pg=1&amp;f=author,exc,bdr:P3379&amp;uilang=bo&amp;q=དཔལ་གསང་བ་འདུས་པ་འཇིག་རྟེན་དབང་ཕྱུག་གི་བསྒྲུབ་པའི་ཐབས་ཞེས་བྱ་བ།~1", "བརྩམས་ཆོས་གཞན།")</f>
        <v/>
      </c>
      <c r="H344">
        <f>HYPERLINK("https://library.bdrc.io/search?lg=bo&amp;t=Etext&amp;pg=1&amp;f=author,exc,bdr:P3379&amp;uilang=bo&amp;q=དཔལ་གསང་བ་འདུས་པ་འཇིག་རྟེན་དབང་ཕྱུག་གི་བསྒྲུབ་པའི་ཐབས་ཞེས་བྱ་བ།~1", "ཡིག་རྐྱང་གཞན།")</f>
        <v/>
      </c>
    </row>
    <row r="345" ht="70" customHeight="1">
      <c r="A345" t="inlineStr"/>
      <c r="B345" t="inlineStr">
        <is>
          <t>WA0RT0755</t>
        </is>
      </c>
      <c r="C345" t="inlineStr">
        <is>
          <t>དཔལ་གསང་བ་འདུས་པ་འཇིག་རྟེན་དབང་ཕྱུག་གི་སྒྲུབ་པའི་ཐབས་ཞེས་བྱ་བ།</t>
        </is>
      </c>
      <c r="D345">
        <f>HYPERLINK("https://library.bdrc.io/show/bdr:MW23703_1892?uilang=bo","MW23703_1892")</f>
        <v/>
      </c>
      <c r="E345" t="inlineStr"/>
      <c r="F345" t="inlineStr"/>
      <c r="G345">
        <f>HYPERLINK("https://library.bdrc.io/search?lg=bo&amp;t=Work&amp;pg=1&amp;f=author,exc,bdr:P3379&amp;uilang=bo&amp;q=དཔལ་གསང་བ་འདུས་པ་འཇིག་རྟེན་དབང་ཕྱུག་གི་སྒྲུབ་པའི་ཐབས་ཞེས་བྱ་བ།~1", "བརྩམས་ཆོས་གཞན།")</f>
        <v/>
      </c>
      <c r="H345">
        <f>HYPERLINK("https://library.bdrc.io/search?lg=bo&amp;t=Etext&amp;pg=1&amp;f=author,exc,bdr:P3379&amp;uilang=bo&amp;q=དཔལ་གསང་བ་འདུས་པ་འཇིག་རྟེན་དབང་ཕྱུག་གི་སྒྲུབ་པའི་ཐབས་ཞེས་བྱ་བ།~1", "ཡིག་རྐྱང་གཞན།")</f>
        <v/>
      </c>
    </row>
    <row r="346" ht="70" customHeight="1">
      <c r="A346" t="inlineStr"/>
      <c r="B346" t="inlineStr">
        <is>
          <t>WA0RT0756</t>
        </is>
      </c>
      <c r="C346" t="inlineStr">
        <is>
          <t>འཕགས་པ་སྤྱན་རས་གཟིགས་འཇིག་རྟེན་དབང་ཕྱུག་སྒྲུབ་པའི་ཐབས།</t>
        </is>
      </c>
      <c r="D346">
        <f>HYPERLINK("https://library.bdrc.io/show/bdr:MW1PD95844_0796?uilang=bo","MW1PD95844_0796")</f>
        <v/>
      </c>
      <c r="E346" t="inlineStr"/>
      <c r="F346" t="inlineStr"/>
      <c r="G346">
        <f>HYPERLINK("https://library.bdrc.io/search?lg=bo&amp;t=Work&amp;pg=1&amp;f=author,exc,bdr:P3379&amp;uilang=bo&amp;q=འཕགས་པ་སྤྱན་རས་གཟིགས་འཇིག་རྟེན་དབང་ཕྱུག་སྒྲུབ་པའི་ཐབས།~1", "བརྩམས་ཆོས་གཞན།")</f>
        <v/>
      </c>
      <c r="H346">
        <f>HYPERLINK("https://library.bdrc.io/search?lg=bo&amp;t=Etext&amp;pg=1&amp;f=author,exc,bdr:P3379&amp;uilang=bo&amp;q=འཕགས་པ་སྤྱན་རས་གཟིགས་འཇིག་རྟེན་དབང་ཕྱུག་སྒྲུབ་པའི་ཐབས།~1", "ཡིག་རྐྱང་གཞན།")</f>
        <v/>
      </c>
    </row>
    <row r="347" ht="70" customHeight="1">
      <c r="A347" t="inlineStr"/>
      <c r="B347" t="inlineStr">
        <is>
          <t>WA0RT0756</t>
        </is>
      </c>
      <c r="C347" t="inlineStr">
        <is>
          <t>འཕགས་པ་སྤྱན་རས་གཟིགས་འཇིག་རྟེན་དབང་ཕྱུག་སྒྲུབ་པའི་ཐབས།</t>
        </is>
      </c>
      <c r="D347">
        <f>HYPERLINK("https://library.bdrc.io/show/bdr:MW22704_1551?uilang=bo","MW22704_1551")</f>
        <v/>
      </c>
      <c r="E347" t="inlineStr"/>
      <c r="F347" t="inlineStr"/>
      <c r="G347">
        <f>HYPERLINK("https://library.bdrc.io/search?lg=bo&amp;t=Work&amp;pg=1&amp;f=author,exc,bdr:P3379&amp;uilang=bo&amp;q=འཕགས་པ་སྤྱན་རས་གཟིགས་འཇིག་རྟེན་དབང་ཕྱུག་སྒྲུབ་པའི་ཐབས།~1", "བརྩམས་ཆོས་གཞན།")</f>
        <v/>
      </c>
      <c r="H347">
        <f>HYPERLINK("https://library.bdrc.io/search?lg=bo&amp;t=Etext&amp;pg=1&amp;f=author,exc,bdr:P3379&amp;uilang=bo&amp;q=འཕགས་པ་སྤྱན་རས་གཟིགས་འཇིག་རྟེན་དབང་ཕྱུག་སྒྲུབ་པའི་ཐབས།~1", "ཡིག་རྐྱང་གཞན།")</f>
        <v/>
      </c>
    </row>
    <row r="348" ht="70" customHeight="1">
      <c r="A348" t="inlineStr"/>
      <c r="B348" t="inlineStr">
        <is>
          <t>WA0RT0756</t>
        </is>
      </c>
      <c r="C348" t="inlineStr">
        <is>
          <t>འཕགས་པ་སྤྱན་རས་གཟིགས་འཇིག་རྟེན་དབང་ཕྱུག་སྒྲུབ་པའི་ཐབས།</t>
        </is>
      </c>
      <c r="D348">
        <f>HYPERLINK("https://library.bdrc.io/show/bdr:MW1KG13126_2757?uilang=bo","MW1KG13126_2757")</f>
        <v/>
      </c>
      <c r="E348" t="inlineStr"/>
      <c r="F348" t="inlineStr"/>
      <c r="G348">
        <f>HYPERLINK("https://library.bdrc.io/search?lg=bo&amp;t=Work&amp;pg=1&amp;f=author,exc,bdr:P3379&amp;uilang=bo&amp;q=འཕགས་པ་སྤྱན་རས་གཟིགས་འཇིག་རྟེན་དབང་ཕྱུག་སྒྲུབ་པའི་ཐབས།~1", "བརྩམས་ཆོས་གཞན།")</f>
        <v/>
      </c>
      <c r="H348">
        <f>HYPERLINK("https://library.bdrc.io/search?lg=bo&amp;t=Etext&amp;pg=1&amp;f=author,exc,bdr:P3379&amp;uilang=bo&amp;q=འཕགས་པ་སྤྱན་རས་གཟིགས་འཇིག་རྟེན་དབང་ཕྱུག་སྒྲུབ་པའི་ཐབས།~1", "ཡིག་རྐྱང་གཞན།")</f>
        <v/>
      </c>
    </row>
    <row r="349" ht="70" customHeight="1">
      <c r="A349" t="inlineStr"/>
      <c r="B349" t="inlineStr">
        <is>
          <t>WA0RT0756</t>
        </is>
      </c>
      <c r="C349" t="inlineStr">
        <is>
          <t>འཕགས་པ་སྤྱན་རས་གཟིགས་འཇིག་རྟེན་དབང་ཕྱུག་སྒྲུབ་པའི་ཐབས།</t>
        </is>
      </c>
      <c r="D349">
        <f>HYPERLINK("https://library.bdrc.io/show/bdr:MW23702_0759?uilang=bo","MW23702_0759")</f>
        <v/>
      </c>
      <c r="E349" t="inlineStr"/>
      <c r="F349" t="inlineStr"/>
      <c r="G349">
        <f>HYPERLINK("https://library.bdrc.io/search?lg=bo&amp;t=Work&amp;pg=1&amp;f=author,exc,bdr:P3379&amp;uilang=bo&amp;q=འཕགས་པ་སྤྱན་རས་གཟིགས་འཇིག་རྟེན་དབང་ཕྱུག་སྒྲུབ་པའི་ཐབས།~1", "བརྩམས་ཆོས་གཞན།")</f>
        <v/>
      </c>
      <c r="H349">
        <f>HYPERLINK("https://library.bdrc.io/search?lg=bo&amp;t=Etext&amp;pg=1&amp;f=author,exc,bdr:P3379&amp;uilang=bo&amp;q=འཕགས་པ་སྤྱན་རས་གཟིགས་འཇིག་རྟེན་དབང་ཕྱུག་སྒྲུབ་པའི་ཐབས།~1", "ཡིག་རྐྱང་གཞན།")</f>
        <v/>
      </c>
    </row>
    <row r="350" ht="70" customHeight="1">
      <c r="A350" t="inlineStr"/>
      <c r="B350" t="inlineStr">
        <is>
          <t>WA0RT0756</t>
        </is>
      </c>
      <c r="C350" t="inlineStr">
        <is>
          <t>འཕགས་པ་སྤྱན་རས་གཟིགས་འཇིག་རྟེན་དབང་ཕྱུག་སྒྲུབ་པའི་ཐབས།</t>
        </is>
      </c>
      <c r="D350">
        <f>HYPERLINK("https://library.bdrc.io/show/bdr:MW2KG5015_1551?uilang=bo","MW2KG5015_1551")</f>
        <v/>
      </c>
      <c r="E350" t="inlineStr"/>
      <c r="F350" t="inlineStr"/>
      <c r="G350">
        <f>HYPERLINK("https://library.bdrc.io/search?lg=bo&amp;t=Work&amp;pg=1&amp;f=author,exc,bdr:P3379&amp;uilang=bo&amp;q=འཕགས་པ་སྤྱན་རས་གཟིགས་འཇིག་རྟེན་དབང་ཕྱུག་སྒྲུབ་པའི་ཐབས།~1", "བརྩམས་ཆོས་གཞན།")</f>
        <v/>
      </c>
      <c r="H350">
        <f>HYPERLINK("https://library.bdrc.io/search?lg=bo&amp;t=Etext&amp;pg=1&amp;f=author,exc,bdr:P3379&amp;uilang=bo&amp;q=འཕགས་པ་སྤྱན་རས་གཟིགས་འཇིག་རྟེན་དབང་ཕྱུག་སྒྲུབ་པའི་ཐབས།~1", "ཡིག་རྐྱང་གཞན།")</f>
        <v/>
      </c>
    </row>
    <row r="351" ht="70" customHeight="1">
      <c r="A351" t="inlineStr"/>
      <c r="B351" t="inlineStr">
        <is>
          <t>WA0RT0756</t>
        </is>
      </c>
      <c r="C351" t="inlineStr">
        <is>
          <t>འཕགས་པ་སྤྱན་རས་གཟིགས་འཇིག་རྟེན་དབང་ཕྱུག་སྒྲུབ་པའི་ཐབས།</t>
        </is>
      </c>
      <c r="D351">
        <f>HYPERLINK("https://library.bdrc.io/show/bdr:MW23703_1893?uilang=bo","MW23703_1893")</f>
        <v/>
      </c>
      <c r="E351" t="inlineStr"/>
      <c r="F351" t="inlineStr"/>
      <c r="G351">
        <f>HYPERLINK("https://library.bdrc.io/search?lg=bo&amp;t=Work&amp;pg=1&amp;f=author,exc,bdr:P3379&amp;uilang=bo&amp;q=འཕགས་པ་སྤྱན་རས་གཟིགས་འཇིག་རྟེན་དབང་ཕྱུག་སྒྲུབ་པའི་ཐབས།~1", "བརྩམས་ཆོས་གཞན།")</f>
        <v/>
      </c>
      <c r="H351">
        <f>HYPERLINK("https://library.bdrc.io/search?lg=bo&amp;t=Etext&amp;pg=1&amp;f=author,exc,bdr:P3379&amp;uilang=bo&amp;q=འཕགས་པ་སྤྱན་རས་གཟིགས་འཇིག་རྟེན་དབང་ཕྱུག་སྒྲུབ་པའི་ཐབས།~1", "ཡིག་རྐྱང་གཞན།")</f>
        <v/>
      </c>
    </row>
    <row r="352" ht="70" customHeight="1">
      <c r="A352" t="inlineStr"/>
      <c r="B352" t="inlineStr">
        <is>
          <t>WA0RT0757</t>
        </is>
      </c>
      <c r="C352" t="inlineStr">
        <is>
          <t>དཔལ་གསང་བ་འདུས་པའི་བསྟོད་པ།</t>
        </is>
      </c>
      <c r="D352">
        <f>HYPERLINK("https://library.bdrc.io/show/bdr:MW22704_1552?uilang=bo","MW22704_1552")</f>
        <v/>
      </c>
      <c r="E352" t="inlineStr"/>
      <c r="F352" t="inlineStr"/>
      <c r="G352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2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3" ht="70" customHeight="1">
      <c r="A353" t="inlineStr"/>
      <c r="B353" t="inlineStr">
        <is>
          <t>WA0RT0757</t>
        </is>
      </c>
      <c r="C353" t="inlineStr">
        <is>
          <t>དཔལ་གསང་བ་འདུས་པའི་བསྟོད་པ།</t>
        </is>
      </c>
      <c r="D353">
        <f>HYPERLINK("https://library.bdrc.io/show/bdr:MW23703_1894?uilang=bo","MW23703_1894")</f>
        <v/>
      </c>
      <c r="E353" t="inlineStr"/>
      <c r="F353" t="inlineStr"/>
      <c r="G353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3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4" ht="70" customHeight="1">
      <c r="A354" t="inlineStr"/>
      <c r="B354" t="inlineStr">
        <is>
          <t>WA0RT0757</t>
        </is>
      </c>
      <c r="C354" t="inlineStr">
        <is>
          <t>དཔལ་གསང་བ་འདུས་པའི་བསྟོད་པ།</t>
        </is>
      </c>
      <c r="D354">
        <f>HYPERLINK("https://library.bdrc.io/show/bdr:MW1PD95844_0797?uilang=bo","MW1PD95844_0797")</f>
        <v/>
      </c>
      <c r="E354" t="inlineStr"/>
      <c r="F354" t="inlineStr"/>
      <c r="G354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4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5" ht="70" customHeight="1">
      <c r="A355" t="inlineStr"/>
      <c r="B355" t="inlineStr">
        <is>
          <t>WA0RT0757</t>
        </is>
      </c>
      <c r="C355" t="inlineStr">
        <is>
          <t>དཔལ་གསང་བ་འདུས་པའི་བསྟོད་པ།</t>
        </is>
      </c>
      <c r="D355">
        <f>HYPERLINK("https://library.bdrc.io/show/bdr:MW1KG13126_2758?uilang=bo","MW1KG13126_2758")</f>
        <v/>
      </c>
      <c r="E355" t="inlineStr"/>
      <c r="F355" t="inlineStr"/>
      <c r="G355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5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6" ht="70" customHeight="1">
      <c r="A356" t="inlineStr"/>
      <c r="B356" t="inlineStr">
        <is>
          <t>WA0RT0757</t>
        </is>
      </c>
      <c r="C356" t="inlineStr">
        <is>
          <t>དཔལ་གསང་བ་འདུས་པའི་བསྟོད་པ།</t>
        </is>
      </c>
      <c r="D356">
        <f>HYPERLINK("https://library.bdrc.io/show/bdr:MW23702_0760?uilang=bo","MW23702_0760")</f>
        <v/>
      </c>
      <c r="E356" t="inlineStr"/>
      <c r="F356" t="inlineStr"/>
      <c r="G356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6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7" ht="70" customHeight="1">
      <c r="A357" t="inlineStr"/>
      <c r="B357" t="inlineStr">
        <is>
          <t>WA0RT0757</t>
        </is>
      </c>
      <c r="C357" t="inlineStr">
        <is>
          <t>དཔལ་གསང་བ་འདུས་པའི་བསྟོད་པ།</t>
        </is>
      </c>
      <c r="D357">
        <f>HYPERLINK("https://library.bdrc.io/show/bdr:MW2KG5015_1552?uilang=bo","MW2KG5015_1552")</f>
        <v/>
      </c>
      <c r="E357" t="inlineStr"/>
      <c r="F357" t="inlineStr"/>
      <c r="G357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7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8" ht="70" customHeight="1">
      <c r="A358" t="inlineStr"/>
      <c r="B358" t="inlineStr">
        <is>
          <t>WA0RT0757</t>
        </is>
      </c>
      <c r="C358" t="inlineStr">
        <is>
          <t>དཔལ་གསང་བ་འདུས་པའི་བསྟོད་པ།</t>
        </is>
      </c>
      <c r="D358">
        <f>HYPERLINK("https://library.bdrc.io/show/bdr:MW1GS66286_9A6C45?uilang=bo","MW1GS66286_9A6C45")</f>
        <v/>
      </c>
      <c r="E358" t="inlineStr"/>
      <c r="F358" t="inlineStr"/>
      <c r="G358">
        <f>HYPERLINK("https://library.bdrc.io/search?lg=bo&amp;t=Work&amp;pg=1&amp;f=author,exc,bdr:P3379&amp;uilang=bo&amp;q=དཔལ་གསང་བ་འདུས་པའི་བསྟོད་པ།~1", "བརྩམས་ཆོས་གཞན།")</f>
        <v/>
      </c>
      <c r="H358">
        <f>HYPERLINK("https://library.bdrc.io/search?lg=bo&amp;t=Etext&amp;pg=1&amp;f=author,exc,bdr:P3379&amp;uilang=bo&amp;q=དཔལ་གསང་བ་འདུས་པའི་བསྟོད་པ།~1", "ཡིག་རྐྱང་གཞན།")</f>
        <v/>
      </c>
    </row>
    <row r="359" ht="70" customHeight="1">
      <c r="A359" t="inlineStr"/>
      <c r="B359" t="inlineStr">
        <is>
          <t>WA0RT0801</t>
        </is>
      </c>
      <c r="C359" t="inlineStr">
        <is>
          <t>གཤིན་རྗེ་གཤེད་རྣམ་པར་སྣང་མཛད་ཀྱི་མངོན་པར་རྟོགས་པ་ཞེས་བྱ་བ།</t>
        </is>
      </c>
      <c r="D359">
        <f>HYPERLINK("https://library.bdrc.io/show/bdr:MW1PD95844_0842?uilang=bo","MW1PD95844_0842")</f>
        <v/>
      </c>
      <c r="E359" t="inlineStr"/>
      <c r="F359" t="inlineStr"/>
      <c r="G359">
        <f>HYPERLINK("https://library.bdrc.io/search?lg=bo&amp;t=Work&amp;pg=1&amp;f=author,exc,bdr:P3379&amp;uilang=bo&amp;q=གཤིན་རྗེ་གཤེད་རྣམ་པར་སྣང་མཛད་ཀྱི་མངོན་པར་རྟོགས་པ་ཞེས་བྱ་བ།~1", "བརྩམས་ཆོས་གཞན།")</f>
        <v/>
      </c>
      <c r="H359">
        <f>HYPERLINK("https://library.bdrc.io/search?lg=bo&amp;t=Etext&amp;pg=1&amp;f=author,exc,bdr:P3379&amp;uilang=bo&amp;q=གཤིན་རྗེ་གཤེད་རྣམ་པར་སྣང་མཛད་ཀྱི་མངོན་པར་རྟོགས་པ་ཞེས་བྱ་བ།~1", "ཡིག་རྐྱང་གཞན།")</f>
        <v/>
      </c>
    </row>
    <row r="360" ht="70" customHeight="1">
      <c r="A360" t="inlineStr"/>
      <c r="B360" t="inlineStr">
        <is>
          <t>WA0RT0801</t>
        </is>
      </c>
      <c r="C360" t="inlineStr">
        <is>
          <t>གཤིན་རྗེ་གཤེད་རྣམ་པར་སྣང་མཛད་ཀྱི་མངོན་པར་རྟོགས་པ་ཞེས་བྱ་བ།</t>
        </is>
      </c>
      <c r="D360">
        <f>HYPERLINK("https://library.bdrc.io/show/bdr:MW23703_1937?uilang=bo","MW23703_1937")</f>
        <v/>
      </c>
      <c r="E360" t="inlineStr"/>
      <c r="F360" t="inlineStr"/>
      <c r="G360">
        <f>HYPERLINK("https://library.bdrc.io/search?lg=bo&amp;t=Work&amp;pg=1&amp;f=author,exc,bdr:P3379&amp;uilang=bo&amp;q=གཤིན་རྗེ་གཤེད་རྣམ་པར་སྣང་མཛད་ཀྱི་མངོན་པར་རྟོགས་པ་ཞེས་བྱ་བ།~1", "བརྩམས་ཆོས་གཞན།")</f>
        <v/>
      </c>
      <c r="H360">
        <f>HYPERLINK("https://library.bdrc.io/search?lg=bo&amp;t=Etext&amp;pg=1&amp;f=author,exc,bdr:P3379&amp;uilang=bo&amp;q=གཤིན་རྗེ་གཤེད་རྣམ་པར་སྣང་མཛད་ཀྱི་མངོན་པར་རྟོགས་པ་ཞེས་བྱ་བ།~1", "ཡིག་རྐྱང་གཞན།")</f>
        <v/>
      </c>
    </row>
    <row r="361" ht="70" customHeight="1">
      <c r="A361" t="inlineStr"/>
      <c r="B361" t="inlineStr">
        <is>
          <t>WA0RT0801</t>
        </is>
      </c>
      <c r="C361" t="inlineStr">
        <is>
          <t>གཤིན་རྗེ་གཤེད་རྣམ་པར་སྣང་མཛད་ཀྱི་མངོན་པར་རྟོགས་པ་ཞེས་བྱ་བ།</t>
        </is>
      </c>
      <c r="D361">
        <f>HYPERLINK("https://library.bdrc.io/show/bdr:MW2KG5015_1596?uilang=bo","MW2KG5015_1596")</f>
        <v/>
      </c>
      <c r="E361" t="inlineStr"/>
      <c r="F361" t="inlineStr"/>
      <c r="G361">
        <f>HYPERLINK("https://library.bdrc.io/search?lg=bo&amp;t=Work&amp;pg=1&amp;f=author,exc,bdr:P3379&amp;uilang=bo&amp;q=གཤིན་རྗེ་གཤེད་རྣམ་པར་སྣང་མཛད་ཀྱི་མངོན་པར་རྟོགས་པ་ཞེས་བྱ་བ།~1", "བརྩམས་ཆོས་གཞན།")</f>
        <v/>
      </c>
      <c r="H361">
        <f>HYPERLINK("https://library.bdrc.io/search?lg=bo&amp;t=Etext&amp;pg=1&amp;f=author,exc,bdr:P3379&amp;uilang=bo&amp;q=གཤིན་རྗེ་གཤེད་རྣམ་པར་སྣང་མཛད་ཀྱི་མངོན་པར་རྟོགས་པ་ཞེས་བྱ་བ།~1", "ཡིག་རྐྱང་གཞན།")</f>
        <v/>
      </c>
    </row>
    <row r="362" ht="70" customHeight="1">
      <c r="A362" t="inlineStr"/>
      <c r="B362" t="inlineStr">
        <is>
          <t>WA0RT0801</t>
        </is>
      </c>
      <c r="C362" t="inlineStr">
        <is>
          <t>གཤིན་རྗེ་གཤེད་རྣམ་པར་སྣང་མཛད་ཀྱི་མངོན་པར་རྟོགས་པ་ཞེས་བྱ་བ།</t>
        </is>
      </c>
      <c r="D362">
        <f>HYPERLINK("https://library.bdrc.io/show/bdr:MW22704_1596?uilang=bo","MW22704_1596")</f>
        <v/>
      </c>
      <c r="E362" t="inlineStr"/>
      <c r="F362" t="inlineStr"/>
      <c r="G362">
        <f>HYPERLINK("https://library.bdrc.io/search?lg=bo&amp;t=Work&amp;pg=1&amp;f=author,exc,bdr:P3379&amp;uilang=bo&amp;q=གཤིན་རྗེ་གཤེད་རྣམ་པར་སྣང་མཛད་ཀྱི་མངོན་པར་རྟོགས་པ་ཞེས་བྱ་བ།~1", "བརྩམས་ཆོས་གཞན།")</f>
        <v/>
      </c>
      <c r="H362">
        <f>HYPERLINK("https://library.bdrc.io/search?lg=bo&amp;t=Etext&amp;pg=1&amp;f=author,exc,bdr:P3379&amp;uilang=bo&amp;q=གཤིན་རྗེ་གཤེད་རྣམ་པར་སྣང་མཛད་ཀྱི་མངོན་པར་རྟོགས་པ་ཞེས་བྱ་བ།~1", "ཡིག་རྐྱང་གཞན།")</f>
        <v/>
      </c>
    </row>
    <row r="363" ht="70" customHeight="1">
      <c r="A363" t="inlineStr"/>
      <c r="B363" t="inlineStr">
        <is>
          <t>WA0RT0801</t>
        </is>
      </c>
      <c r="C363" t="inlineStr">
        <is>
          <t>གཤིན་རྗེ་གཤེད་རྣམ་པར་སྣང་མཛད་ཀྱི་མངོན་པར་རྟོགས་པ་ཞེས་བྱ་བ།</t>
        </is>
      </c>
      <c r="D363">
        <f>HYPERLINK("https://library.bdrc.io/show/bdr:MW1KG13126_2802?uilang=bo","MW1KG13126_2802")</f>
        <v/>
      </c>
      <c r="E363" t="inlineStr"/>
      <c r="F363" t="inlineStr"/>
      <c r="G363">
        <f>HYPERLINK("https://library.bdrc.io/search?lg=bo&amp;t=Work&amp;pg=1&amp;f=author,exc,bdr:P3379&amp;uilang=bo&amp;q=གཤིན་རྗེ་གཤེད་རྣམ་པར་སྣང་མཛད་ཀྱི་མངོན་པར་རྟོགས་པ་ཞེས་བྱ་བ།~1", "བརྩམས་ཆོས་གཞན།")</f>
        <v/>
      </c>
      <c r="H363">
        <f>HYPERLINK("https://library.bdrc.io/search?lg=bo&amp;t=Etext&amp;pg=1&amp;f=author,exc,bdr:P3379&amp;uilang=bo&amp;q=གཤིན་རྗེ་གཤེད་རྣམ་པར་སྣང་མཛད་ཀྱི་མངོན་པར་རྟོགས་པ་ཞེས་བྱ་བ།~1", "ཡིག་རྐྱང་གཞན།")</f>
        <v/>
      </c>
    </row>
    <row r="364" ht="70" customHeight="1">
      <c r="A364" t="inlineStr"/>
      <c r="B364" t="inlineStr">
        <is>
          <t>WA0RT0801</t>
        </is>
      </c>
      <c r="C364" t="inlineStr">
        <is>
          <t>གཤིན་རྗེ་གཤེད་རྣམ་པར་སྣང་མཛད་ཀྱི་མངོན་པར་རྟོགས་པ་ཞེས་བྱ་བ།</t>
        </is>
      </c>
      <c r="D364">
        <f>HYPERLINK("https://library.bdrc.io/show/bdr:MW23702_0804?uilang=bo","MW23702_0804")</f>
        <v/>
      </c>
      <c r="E364" t="inlineStr"/>
      <c r="F364" t="inlineStr"/>
      <c r="G364">
        <f>HYPERLINK("https://library.bdrc.io/search?lg=bo&amp;t=Work&amp;pg=1&amp;f=author,exc,bdr:P3379&amp;uilang=bo&amp;q=གཤིན་རྗེ་གཤེད་རྣམ་པར་སྣང་མཛད་ཀྱི་མངོན་པར་རྟོགས་པ་ཞེས་བྱ་བ།~1", "བརྩམས་ཆོས་གཞན།")</f>
        <v/>
      </c>
      <c r="H364">
        <f>HYPERLINK("https://library.bdrc.io/search?lg=bo&amp;t=Etext&amp;pg=1&amp;f=author,exc,bdr:P3379&amp;uilang=bo&amp;q=གཤིན་རྗེ་གཤེད་རྣམ་པར་སྣང་མཛད་ཀྱི་མངོན་པར་རྟོགས་པ་ཞེས་བྱ་བ།~1", "ཡིག་རྐྱང་གཞན།")</f>
        <v/>
      </c>
    </row>
    <row r="365" ht="70" customHeight="1">
      <c r="A365" t="inlineStr"/>
      <c r="B365" t="inlineStr">
        <is>
          <t>WA0RT0802</t>
        </is>
      </c>
      <c r="C365" t="inlineStr">
        <is>
          <t>གཤིན་རྗེ་གཤེད་རིན་ཆེན་འབྱུང་ལྡན་གྱི་སྒྲུབ་ཐབས་ཞེས་བྱ་བ།</t>
        </is>
      </c>
      <c r="D365">
        <f>HYPERLINK("https://library.bdrc.io/show/bdr:MW2KG5015_1597?uilang=bo","MW2KG5015_1597")</f>
        <v/>
      </c>
      <c r="E365" t="inlineStr"/>
      <c r="F365" t="inlineStr"/>
      <c r="G365">
        <f>HYPERLINK("https://library.bdrc.io/search?lg=bo&amp;t=Work&amp;pg=1&amp;f=author,exc,bdr:P3379&amp;uilang=bo&amp;q=གཤིན་རྗེ་གཤེད་རིན་ཆེན་འབྱུང་ལྡན་གྱི་སྒྲུབ་ཐབས་ཞེས་བྱ་བ།~1", "བརྩམས་ཆོས་གཞན།")</f>
        <v/>
      </c>
      <c r="H365">
        <f>HYPERLINK("https://library.bdrc.io/search?lg=bo&amp;t=Etext&amp;pg=1&amp;f=author,exc,bdr:P3379&amp;uilang=bo&amp;q=གཤིན་རྗེ་གཤེད་རིན་ཆེན་འབྱུང་ལྡན་གྱི་སྒྲུབ་ཐབས་ཞེས་བྱ་བ།~1", "ཡིག་རྐྱང་གཞན།")</f>
        <v/>
      </c>
    </row>
    <row r="366" ht="70" customHeight="1">
      <c r="A366" t="inlineStr"/>
      <c r="B366" t="inlineStr">
        <is>
          <t>WA0RT0802</t>
        </is>
      </c>
      <c r="C366" t="inlineStr">
        <is>
          <t>གཤིན་རྗེ་གཤེད་རིན་ཆེན་འབྱུང་ལྡན་གྱི་སྒྲུབ་ཐབས་ཞེས་བྱ་བ།</t>
        </is>
      </c>
      <c r="D366">
        <f>HYPERLINK("https://library.bdrc.io/show/bdr:MW1PD95844_0843?uilang=bo","MW1PD95844_0843")</f>
        <v/>
      </c>
      <c r="E366" t="inlineStr"/>
      <c r="F366" t="inlineStr"/>
      <c r="G366">
        <f>HYPERLINK("https://library.bdrc.io/search?lg=bo&amp;t=Work&amp;pg=1&amp;f=author,exc,bdr:P3379&amp;uilang=bo&amp;q=གཤིན་རྗེ་གཤེད་རིན་ཆེན་འབྱུང་ལྡན་གྱི་སྒྲུབ་ཐབས་ཞེས་བྱ་བ།~1", "བརྩམས་ཆོས་གཞན།")</f>
        <v/>
      </c>
      <c r="H366">
        <f>HYPERLINK("https://library.bdrc.io/search?lg=bo&amp;t=Etext&amp;pg=1&amp;f=author,exc,bdr:P3379&amp;uilang=bo&amp;q=གཤིན་རྗེ་གཤེད་རིན་ཆེན་འབྱུང་ལྡན་གྱི་སྒྲུབ་ཐབས་ཞེས་བྱ་བ།~1", "ཡིག་རྐྱང་གཞན།")</f>
        <v/>
      </c>
    </row>
    <row r="367" ht="70" customHeight="1">
      <c r="A367" t="inlineStr"/>
      <c r="B367" t="inlineStr">
        <is>
          <t>WA0RT0802</t>
        </is>
      </c>
      <c r="C367" t="inlineStr">
        <is>
          <t>གཤིན་རྗེ་གཤེད་རིན་ཆེན་འབྱུང་ལྡན་གྱི་སྒྲུབ་ཐབས་ཞེས་བྱ་བ།</t>
        </is>
      </c>
      <c r="D367">
        <f>HYPERLINK("https://library.bdrc.io/show/bdr:MW23703_1938?uilang=bo","MW23703_1938")</f>
        <v/>
      </c>
      <c r="E367" t="inlineStr"/>
      <c r="F367" t="inlineStr"/>
      <c r="G367">
        <f>HYPERLINK("https://library.bdrc.io/search?lg=bo&amp;t=Work&amp;pg=1&amp;f=author,exc,bdr:P3379&amp;uilang=bo&amp;q=གཤིན་རྗེ་གཤེད་རིན་ཆེན་འབྱུང་ལྡན་གྱི་སྒྲུབ་ཐབས་ཞེས་བྱ་བ།~1", "བརྩམས་ཆོས་གཞན།")</f>
        <v/>
      </c>
      <c r="H367">
        <f>HYPERLINK("https://library.bdrc.io/search?lg=bo&amp;t=Etext&amp;pg=1&amp;f=author,exc,bdr:P3379&amp;uilang=bo&amp;q=གཤིན་རྗེ་གཤེད་རིན་ཆེན་འབྱུང་ལྡན་གྱི་སྒྲུབ་ཐབས་ཞེས་བྱ་བ།~1", "ཡིག་རྐྱང་གཞན།")</f>
        <v/>
      </c>
    </row>
    <row r="368" ht="70" customHeight="1">
      <c r="A368" t="inlineStr"/>
      <c r="B368" t="inlineStr">
        <is>
          <t>WA0RT0802</t>
        </is>
      </c>
      <c r="C368" t="inlineStr">
        <is>
          <t>གཤིན་རྗེ་གཤེད་རིན་ཆེན་འབྱུང་ལྡན་གྱི་སྒྲུབ་ཐབས་ཞེས་བྱ་བ།</t>
        </is>
      </c>
      <c r="D368">
        <f>HYPERLINK("https://library.bdrc.io/show/bdr:MW1KG13126_2803?uilang=bo","MW1KG13126_2803")</f>
        <v/>
      </c>
      <c r="E368" t="inlineStr"/>
      <c r="F368" t="inlineStr"/>
      <c r="G368">
        <f>HYPERLINK("https://library.bdrc.io/search?lg=bo&amp;t=Work&amp;pg=1&amp;f=author,exc,bdr:P3379&amp;uilang=bo&amp;q=གཤིན་རྗེ་གཤེད་རིན་ཆེན་འབྱུང་ལྡན་གྱི་སྒྲུབ་ཐབས་ཞེས་བྱ་བ།~1", "བརྩམས་ཆོས་གཞན།")</f>
        <v/>
      </c>
      <c r="H368">
        <f>HYPERLINK("https://library.bdrc.io/search?lg=bo&amp;t=Etext&amp;pg=1&amp;f=author,exc,bdr:P3379&amp;uilang=bo&amp;q=གཤིན་རྗེ་གཤེད་རིན་ཆེན་འབྱུང་ལྡན་གྱི་སྒྲུབ་ཐབས་ཞེས་བྱ་བ།~1", "ཡིག་རྐྱང་གཞན།")</f>
        <v/>
      </c>
    </row>
    <row r="369" ht="70" customHeight="1">
      <c r="A369" t="inlineStr"/>
      <c r="B369" t="inlineStr">
        <is>
          <t>WA0RT0802</t>
        </is>
      </c>
      <c r="C369" t="inlineStr">
        <is>
          <t>གཤིན་རྗེ་གཤེད་རིན་ཆེན་འབྱུང་ལྡན་གྱི་སྒྲུབ་ཐབས་ཞེས་བྱ་བ།</t>
        </is>
      </c>
      <c r="D369">
        <f>HYPERLINK("https://library.bdrc.io/show/bdr:MW23702_0805?uilang=bo","MW23702_0805")</f>
        <v/>
      </c>
      <c r="E369" t="inlineStr"/>
      <c r="F369" t="inlineStr"/>
      <c r="G369">
        <f>HYPERLINK("https://library.bdrc.io/search?lg=bo&amp;t=Work&amp;pg=1&amp;f=author,exc,bdr:P3379&amp;uilang=bo&amp;q=གཤིན་རྗེ་གཤེད་རིན་ཆེན་འབྱུང་ལྡན་གྱི་སྒྲུབ་ཐབས་ཞེས་བྱ་བ།~1", "བརྩམས་ཆོས་གཞན།")</f>
        <v/>
      </c>
      <c r="H369">
        <f>HYPERLINK("https://library.bdrc.io/search?lg=bo&amp;t=Etext&amp;pg=1&amp;f=author,exc,bdr:P3379&amp;uilang=bo&amp;q=གཤིན་རྗེ་གཤེད་རིན་ཆེན་འབྱུང་ལྡན་གྱི་སྒྲུབ་ཐབས་ཞེས་བྱ་བ།~1", "ཡིག་རྐྱང་གཞན།")</f>
        <v/>
      </c>
    </row>
    <row r="370" ht="70" customHeight="1">
      <c r="A370" t="inlineStr"/>
      <c r="B370" t="inlineStr">
        <is>
          <t>WA0RT0802</t>
        </is>
      </c>
      <c r="C370" t="inlineStr">
        <is>
          <t>གཤིན་རྗེ་གཤེད་རིན་ཆེན་འབྱུང་ལྡན་གྱི་སྒྲུབ་ཐབས་ཞེས་བྱ་བ།</t>
        </is>
      </c>
      <c r="D370">
        <f>HYPERLINK("https://library.bdrc.io/show/bdr:MW22704_1597?uilang=bo","MW22704_1597")</f>
        <v/>
      </c>
      <c r="E370" t="inlineStr"/>
      <c r="F370" t="inlineStr"/>
      <c r="G370">
        <f>HYPERLINK("https://library.bdrc.io/search?lg=bo&amp;t=Work&amp;pg=1&amp;f=author,exc,bdr:P3379&amp;uilang=bo&amp;q=གཤིན་རྗེ་གཤེད་རིན་ཆེན་འབྱུང་ལྡན་གྱི་སྒྲུབ་ཐབས་ཞེས་བྱ་བ།~1", "བརྩམས་ཆོས་གཞན།")</f>
        <v/>
      </c>
      <c r="H370">
        <f>HYPERLINK("https://library.bdrc.io/search?lg=bo&amp;t=Etext&amp;pg=1&amp;f=author,exc,bdr:P3379&amp;uilang=bo&amp;q=གཤིན་རྗེ་གཤེད་རིན་ཆེན་འབྱུང་ལྡན་གྱི་སྒྲུབ་ཐབས་ཞེས་བྱ་བ།~1", "ཡིག་རྐྱང་གཞན།")</f>
        <v/>
      </c>
    </row>
    <row r="371" ht="70" customHeight="1">
      <c r="A371" t="inlineStr"/>
      <c r="B371" t="inlineStr">
        <is>
          <t>WA0RT0803</t>
        </is>
      </c>
      <c r="C371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1">
        <f>HYPERLINK("https://library.bdrc.io/show/bdr:MW2KG5015_1598?uilang=bo","MW2KG5015_1598")</f>
        <v/>
      </c>
      <c r="E371" t="inlineStr"/>
      <c r="F371" t="inlineStr"/>
      <c r="G371">
        <f>HYPERLINK("https://library.bdrc.io/search?lg=bo&amp;t=Work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"བརྩམས་ཆོས་གཞན།")</f>
        <v/>
      </c>
      <c r="H371">
        <f>HYPERLINK("https://library.bdrc.io/search?lg=bo&amp;t=Etext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"ཡིག་རྐྱང་གཞན།")</f>
        <v/>
      </c>
    </row>
    <row r="372" ht="70" customHeight="1">
      <c r="A372" t="inlineStr"/>
      <c r="B372" t="inlineStr">
        <is>
          <t>WA0RT0803</t>
        </is>
      </c>
      <c r="C372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2">
        <f>HYPERLINK("https://library.bdrc.io/show/bdr:MW23702_0806?uilang=bo","MW23702_0806")</f>
        <v/>
      </c>
      <c r="E372" t="inlineStr"/>
      <c r="F372" t="inlineStr"/>
      <c r="G372">
        <f>HYPERLINK("https://library.bdrc.io/search?lg=bo&amp;t=Work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"བརྩམས་ཆོས་གཞན།")</f>
        <v/>
      </c>
      <c r="H372">
        <f>HYPERLINK("https://library.bdrc.io/search?lg=bo&amp;t=Etext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"ཡིག་རྐྱང་གཞན།")</f>
        <v/>
      </c>
    </row>
    <row r="373" ht="70" customHeight="1">
      <c r="A373" t="inlineStr"/>
      <c r="B373" t="inlineStr">
        <is>
          <t>WA0RT0803</t>
        </is>
      </c>
      <c r="C373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3">
        <f>HYPERLINK("https://library.bdrc.io/show/bdr:MW1PD95844_0844?uilang=bo","MW1PD95844_0844")</f>
        <v/>
      </c>
      <c r="E373" t="inlineStr"/>
      <c r="F373" t="inlineStr"/>
      <c r="G373">
        <f>HYPERLINK("https://library.bdrc.io/search?lg=bo&amp;t=Work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"བརྩམས་ཆོས་གཞན།")</f>
        <v/>
      </c>
      <c r="H373">
        <f>HYPERLINK("https://library.bdrc.io/search?lg=bo&amp;t=Etext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"ཡིག་རྐྱང་གཞན།")</f>
        <v/>
      </c>
    </row>
    <row r="374" ht="70" customHeight="1">
      <c r="A374" t="inlineStr"/>
      <c r="B374" t="inlineStr">
        <is>
          <t>WA0RT0803</t>
        </is>
      </c>
      <c r="C374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4">
        <f>HYPERLINK("https://library.bdrc.io/show/bdr:MW1KG13126_2804?uilang=bo","MW1KG13126_2804")</f>
        <v/>
      </c>
      <c r="E374" t="inlineStr"/>
      <c r="F374" t="inlineStr"/>
      <c r="G374">
        <f>HYPERLINK("https://library.bdrc.io/search?lg=bo&amp;t=Work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"བརྩམས་ཆོས་གཞན།")</f>
        <v/>
      </c>
      <c r="H374">
        <f>HYPERLINK("https://library.bdrc.io/search?lg=bo&amp;t=Etext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"ཡིག་རྐྱང་གཞན།")</f>
        <v/>
      </c>
    </row>
    <row r="375" ht="70" customHeight="1">
      <c r="A375" t="inlineStr"/>
      <c r="B375" t="inlineStr">
        <is>
          <t>WA0RT0803</t>
        </is>
      </c>
      <c r="C375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5">
        <f>HYPERLINK("https://library.bdrc.io/show/bdr:MW23703_1939?uilang=bo","MW23703_1939")</f>
        <v/>
      </c>
      <c r="E375" t="inlineStr"/>
      <c r="F375" t="inlineStr"/>
      <c r="G375">
        <f>HYPERLINK("https://library.bdrc.io/search?lg=bo&amp;t=Work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"བརྩམས་ཆོས་གཞན།")</f>
        <v/>
      </c>
      <c r="H375">
        <f>HYPERLINK("https://library.bdrc.io/search?lg=bo&amp;t=Etext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"ཡིག་རྐྱང་གཞན།")</f>
        <v/>
      </c>
    </row>
    <row r="376" ht="70" customHeight="1">
      <c r="A376" t="inlineStr"/>
      <c r="B376" t="inlineStr">
        <is>
          <t>WA0RT0803</t>
        </is>
      </c>
      <c r="C376" t="inlineStr">
        <is>
          <t>འོད་དཔག་ཏུ་མེད་པའི་སྙིང་པོ་འདོད་ཆགས་གཤིན་རྗེ་གཤེད་སྒྲུབ་པའི་ཐབས་ཞེས་བྱ་བ།</t>
        </is>
      </c>
      <c r="D376">
        <f>HYPERLINK("https://library.bdrc.io/show/bdr:MW22704_1598?uilang=bo","MW22704_1598")</f>
        <v/>
      </c>
      <c r="E376" t="inlineStr"/>
      <c r="F376" t="inlineStr"/>
      <c r="G376">
        <f>HYPERLINK("https://library.bdrc.io/search?lg=bo&amp;t=Work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"བརྩམས་ཆོས་གཞན།")</f>
        <v/>
      </c>
      <c r="H376">
        <f>HYPERLINK("https://library.bdrc.io/search?lg=bo&amp;t=Etext&amp;pg=1&amp;f=author,exc,bdr:P3379&amp;uilang=bo&amp;q=འོད་དཔག་ཏུ་མེད་པའི་སྙིང་པོ་འདོད་ཆགས་གཤིན་རྗེ་གཤེད་སྒྲུབ་པའི་ཐབས་ཞེས་བྱ་བ།~1", "ཡིག་རྐྱང་གཞན།")</f>
        <v/>
      </c>
    </row>
    <row r="377" ht="70" customHeight="1">
      <c r="A377" t="inlineStr"/>
      <c r="B377" t="inlineStr">
        <is>
          <t>WA0RT0804</t>
        </is>
      </c>
      <c r="C377" t="inlineStr">
        <is>
          <t>གཤིན་རྗེ་གཤེད་རྡོ་རྗེ་རྣོན་པོ་ཞེས་བྱ་བའི་སྒྲུབ་ཐབས།</t>
        </is>
      </c>
      <c r="D377">
        <f>HYPERLINK("https://library.bdrc.io/show/bdr:MW1PD95844_0845?uilang=bo","MW1PD95844_0845")</f>
        <v/>
      </c>
      <c r="E377" t="inlineStr"/>
      <c r="F377" t="inlineStr"/>
      <c r="G377">
        <f>HYPERLINK("https://library.bdrc.io/search?lg=bo&amp;t=Work&amp;pg=1&amp;f=author,exc,bdr:P3379&amp;uilang=bo&amp;q=གཤིན་རྗེ་གཤེད་རྡོ་རྗེ་རྣོན་པོ་ཞེས་བྱ་བའི་སྒྲུབ་ཐབས།~1", "བརྩམས་ཆོས་གཞན།")</f>
        <v/>
      </c>
      <c r="H377">
        <f>HYPERLINK("https://library.bdrc.io/search?lg=bo&amp;t=Etext&amp;pg=1&amp;f=author,exc,bdr:P3379&amp;uilang=bo&amp;q=གཤིན་རྗེ་གཤེད་རྡོ་རྗེ་རྣོན་པོ་ཞེས་བྱ་བའི་སྒྲུབ་ཐབས།~1", "ཡིག་རྐྱང་གཞན།")</f>
        <v/>
      </c>
    </row>
    <row r="378" ht="70" customHeight="1">
      <c r="A378" t="inlineStr"/>
      <c r="B378" t="inlineStr">
        <is>
          <t>WA0RT0804</t>
        </is>
      </c>
      <c r="C378" t="inlineStr">
        <is>
          <t>གཤིན་རྗེ་གཤེད་རྡོ་རྗེ་རྣོན་པོ་ཞེས་བྱ་བའི་སྒྲུབ་ཐབས།</t>
        </is>
      </c>
      <c r="D378">
        <f>HYPERLINK("https://library.bdrc.io/show/bdr:MW23702_0807?uilang=bo","MW23702_0807")</f>
        <v/>
      </c>
      <c r="E378" t="inlineStr"/>
      <c r="F378" t="inlineStr"/>
      <c r="G378">
        <f>HYPERLINK("https://library.bdrc.io/search?lg=bo&amp;t=Work&amp;pg=1&amp;f=author,exc,bdr:P3379&amp;uilang=bo&amp;q=གཤིན་རྗེ་གཤེད་རྡོ་རྗེ་རྣོན་པོ་ཞེས་བྱ་བའི་སྒྲུབ་ཐབས།~1", "བརྩམས་ཆོས་གཞན།")</f>
        <v/>
      </c>
      <c r="H378">
        <f>HYPERLINK("https://library.bdrc.io/search?lg=bo&amp;t=Etext&amp;pg=1&amp;f=author,exc,bdr:P3379&amp;uilang=bo&amp;q=གཤིན་རྗེ་གཤེད་རྡོ་རྗེ་རྣོན་པོ་ཞེས་བྱ་བའི་སྒྲུབ་ཐབས།~1", "ཡིག་རྐྱང་གཞན།")</f>
        <v/>
      </c>
    </row>
    <row r="379" ht="70" customHeight="1">
      <c r="A379" t="inlineStr"/>
      <c r="B379" t="inlineStr">
        <is>
          <t>WA0RT0804</t>
        </is>
      </c>
      <c r="C379" t="inlineStr">
        <is>
          <t>གཤིན་རྗེ་གཤེད་རྡོ་རྗེ་རྣོན་པོ་ཞེས་བྱ་བའི་སྒྲུབ་ཐབས།</t>
        </is>
      </c>
      <c r="D379">
        <f>HYPERLINK("https://library.bdrc.io/show/bdr:MW22704_1599?uilang=bo","MW22704_1599")</f>
        <v/>
      </c>
      <c r="E379" t="inlineStr"/>
      <c r="F379" t="inlineStr"/>
      <c r="G379">
        <f>HYPERLINK("https://library.bdrc.io/search?lg=bo&amp;t=Work&amp;pg=1&amp;f=author,exc,bdr:P3379&amp;uilang=bo&amp;q=གཤིན་རྗེ་གཤེད་རྡོ་རྗེ་རྣོན་པོ་ཞེས་བྱ་བའི་སྒྲུབ་ཐབས།~1", "བརྩམས་ཆོས་གཞན།")</f>
        <v/>
      </c>
      <c r="H379">
        <f>HYPERLINK("https://library.bdrc.io/search?lg=bo&amp;t=Etext&amp;pg=1&amp;f=author,exc,bdr:P3379&amp;uilang=bo&amp;q=གཤིན་རྗེ་གཤེད་རྡོ་རྗེ་རྣོན་པོ་ཞེས་བྱ་བའི་སྒྲུབ་ཐབས།~1", "ཡིག་རྐྱང་གཞན།")</f>
        <v/>
      </c>
    </row>
    <row r="380" ht="70" customHeight="1">
      <c r="A380" t="inlineStr"/>
      <c r="B380" t="inlineStr">
        <is>
          <t>WA0RT0804</t>
        </is>
      </c>
      <c r="C380" t="inlineStr">
        <is>
          <t>གཤིན་རྗེ་གཤེད་རྡོ་རྗེ་རྣོན་པོ་ཞེས་བྱ་བའི་སྒྲུབ་ཐབས།</t>
        </is>
      </c>
      <c r="D380">
        <f>HYPERLINK("https://library.bdrc.io/show/bdr:MW1KG13126_2805?uilang=bo","MW1KG13126_2805")</f>
        <v/>
      </c>
      <c r="E380" t="inlineStr"/>
      <c r="F380" t="inlineStr"/>
      <c r="G380">
        <f>HYPERLINK("https://library.bdrc.io/search?lg=bo&amp;t=Work&amp;pg=1&amp;f=author,exc,bdr:P3379&amp;uilang=bo&amp;q=གཤིན་རྗེ་གཤེད་རྡོ་རྗེ་རྣོན་པོ་ཞེས་བྱ་བའི་སྒྲུབ་ཐབས།~1", "བརྩམས་ཆོས་གཞན།")</f>
        <v/>
      </c>
      <c r="H380">
        <f>HYPERLINK("https://library.bdrc.io/search?lg=bo&amp;t=Etext&amp;pg=1&amp;f=author,exc,bdr:P3379&amp;uilang=bo&amp;q=གཤིན་རྗེ་གཤེད་རྡོ་རྗེ་རྣོན་པོ་ཞེས་བྱ་བའི་སྒྲུབ་ཐབས།~1", "ཡིག་རྐྱང་གཞན།")</f>
        <v/>
      </c>
    </row>
    <row r="381" ht="70" customHeight="1">
      <c r="A381" t="inlineStr"/>
      <c r="B381" t="inlineStr">
        <is>
          <t>WA0RT0804</t>
        </is>
      </c>
      <c r="C381" t="inlineStr">
        <is>
          <t>གཤིན་རྗེ་གཤེད་རྡོ་རྗེ་རྣོན་པོ་ཞེས་བྱ་བའི་སྒྲུབ་ཐབས།</t>
        </is>
      </c>
      <c r="D381">
        <f>HYPERLINK("https://library.bdrc.io/show/bdr:MW23703_1940?uilang=bo","MW23703_1940")</f>
        <v/>
      </c>
      <c r="E381" t="inlineStr"/>
      <c r="F381" t="inlineStr"/>
      <c r="G381">
        <f>HYPERLINK("https://library.bdrc.io/search?lg=bo&amp;t=Work&amp;pg=1&amp;f=author,exc,bdr:P3379&amp;uilang=bo&amp;q=གཤིན་རྗེ་གཤེད་རྡོ་རྗེ་རྣོན་པོ་ཞེས་བྱ་བའི་སྒྲུབ་ཐབས།~1", "བརྩམས་ཆོས་གཞན།")</f>
        <v/>
      </c>
      <c r="H381">
        <f>HYPERLINK("https://library.bdrc.io/search?lg=bo&amp;t=Etext&amp;pg=1&amp;f=author,exc,bdr:P3379&amp;uilang=bo&amp;q=གཤིན་རྗེ་གཤེད་རྡོ་རྗེ་རྣོན་པོ་ཞེས་བྱ་བའི་སྒྲུབ་ཐབས།~1", "ཡིག་རྐྱང་གཞན།")</f>
        <v/>
      </c>
    </row>
    <row r="382" ht="70" customHeight="1">
      <c r="A382" t="inlineStr"/>
      <c r="B382" t="inlineStr">
        <is>
          <t>WA0RT0804</t>
        </is>
      </c>
      <c r="C382" t="inlineStr">
        <is>
          <t>གཤིན་རྗེ་གཤེད་རྡོ་རྗེ་རྣོན་པོ་ཞེས་བྱ་བའི་སྒྲུབ་ཐབས།</t>
        </is>
      </c>
      <c r="D382">
        <f>HYPERLINK("https://library.bdrc.io/show/bdr:MW2KG5015_1599?uilang=bo","MW2KG5015_1599")</f>
        <v/>
      </c>
      <c r="E382" t="inlineStr"/>
      <c r="F382" t="inlineStr"/>
      <c r="G382">
        <f>HYPERLINK("https://library.bdrc.io/search?lg=bo&amp;t=Work&amp;pg=1&amp;f=author,exc,bdr:P3379&amp;uilang=bo&amp;q=གཤིན་རྗེ་གཤེད་རྡོ་རྗེ་རྣོན་པོ་ཞེས་བྱ་བའི་སྒྲུབ་ཐབས།~1", "བརྩམས་ཆོས་གཞན།")</f>
        <v/>
      </c>
      <c r="H382">
        <f>HYPERLINK("https://library.bdrc.io/search?lg=bo&amp;t=Etext&amp;pg=1&amp;f=author,exc,bdr:P3379&amp;uilang=bo&amp;q=གཤིན་རྗེ་གཤེད་རྡོ་རྗེ་རྣོན་པོ་ཞེས་བྱ་བའི་སྒྲུབ་ཐབས།~1", "ཡིག་རྐྱང་གཞན།")</f>
        <v/>
      </c>
    </row>
    <row r="383" ht="70" customHeight="1">
      <c r="A383" t="inlineStr"/>
      <c r="B383" t="inlineStr">
        <is>
          <t>WA0RT0805</t>
        </is>
      </c>
      <c r="C383" t="inlineStr">
        <is>
          <t>རྡོ་རྗེ་སེམས་མ་བདེ་བའི་སྒྲུབ་ཐབས་ཞེས་བྱ་བ།</t>
        </is>
      </c>
      <c r="D383">
        <f>HYPERLINK("https://library.bdrc.io/show/bdr:MW1PD95844_0846?uilang=bo","MW1PD95844_0846")</f>
        <v/>
      </c>
      <c r="E383" t="inlineStr"/>
      <c r="F383" t="inlineStr"/>
      <c r="G383">
        <f>HYPERLINK("https://library.bdrc.io/search?lg=bo&amp;t=Work&amp;pg=1&amp;f=author,exc,bdr:P3379&amp;uilang=bo&amp;q=རྡོ་རྗེ་སེམས་མ་བདེ་བའི་སྒྲུབ་ཐབས་ཞེས་བྱ་བ།~1", "བརྩམས་ཆོས་གཞན།")</f>
        <v/>
      </c>
      <c r="H383">
        <f>HYPERLINK("https://library.bdrc.io/search?lg=bo&amp;t=Etext&amp;pg=1&amp;f=author,exc,bdr:P3379&amp;uilang=bo&amp;q=རྡོ་རྗེ་སེམས་མ་བདེ་བའི་སྒྲུབ་ཐབས་ཞེས་བྱ་བ།~1", "ཡིག་རྐྱང་གཞན།")</f>
        <v/>
      </c>
    </row>
    <row r="384" ht="70" customHeight="1">
      <c r="A384" t="inlineStr"/>
      <c r="B384" t="inlineStr">
        <is>
          <t>WA0RT0805</t>
        </is>
      </c>
      <c r="C384" t="inlineStr">
        <is>
          <t>རྡོ་རྗེ་སེམས་མ་བདེ་བའི་སྒྲུབ་ཐབས་ཞེས་བྱ་བ།</t>
        </is>
      </c>
      <c r="D384">
        <f>HYPERLINK("https://library.bdrc.io/show/bdr:MW22704_1600?uilang=bo","MW22704_1600")</f>
        <v/>
      </c>
      <c r="E384" t="inlineStr"/>
      <c r="F384" t="inlineStr"/>
      <c r="G384">
        <f>HYPERLINK("https://library.bdrc.io/search?lg=bo&amp;t=Work&amp;pg=1&amp;f=author,exc,bdr:P3379&amp;uilang=bo&amp;q=རྡོ་རྗེ་སེམས་མ་བདེ་བའི་སྒྲུབ་ཐབས་ཞེས་བྱ་བ།~1", "བརྩམས་ཆོས་གཞན།")</f>
        <v/>
      </c>
      <c r="H384">
        <f>HYPERLINK("https://library.bdrc.io/search?lg=bo&amp;t=Etext&amp;pg=1&amp;f=author,exc,bdr:P3379&amp;uilang=bo&amp;q=རྡོ་རྗེ་སེམས་མ་བདེ་བའི་སྒྲུབ་ཐབས་ཞེས་བྱ་བ།~1", "ཡིག་རྐྱང་གཞན།")</f>
        <v/>
      </c>
    </row>
    <row r="385" ht="70" customHeight="1">
      <c r="A385" t="inlineStr"/>
      <c r="B385" t="inlineStr">
        <is>
          <t>WA0RT0805</t>
        </is>
      </c>
      <c r="C385" t="inlineStr">
        <is>
          <t>རྡོ་རྗེ་སེམས་མ་བདེ་བའི་སྒྲུབ་ཐབས་ཞེས་བྱ་བ།</t>
        </is>
      </c>
      <c r="D385">
        <f>HYPERLINK("https://library.bdrc.io/show/bdr:MW2KG5015_1600?uilang=bo","MW2KG5015_1600")</f>
        <v/>
      </c>
      <c r="E385" t="inlineStr"/>
      <c r="F385" t="inlineStr"/>
      <c r="G385">
        <f>HYPERLINK("https://library.bdrc.io/search?lg=bo&amp;t=Work&amp;pg=1&amp;f=author,exc,bdr:P3379&amp;uilang=bo&amp;q=རྡོ་རྗེ་སེམས་མ་བདེ་བའི་སྒྲུབ་ཐབས་ཞེས་བྱ་བ།~1", "བརྩམས་ཆོས་གཞན།")</f>
        <v/>
      </c>
      <c r="H385">
        <f>HYPERLINK("https://library.bdrc.io/search?lg=bo&amp;t=Etext&amp;pg=1&amp;f=author,exc,bdr:P3379&amp;uilang=bo&amp;q=རྡོ་རྗེ་སེམས་མ་བདེ་བའི་སྒྲུབ་ཐབས་ཞེས་བྱ་བ།~1", "ཡིག་རྐྱང་གཞན།")</f>
        <v/>
      </c>
    </row>
    <row r="386" ht="70" customHeight="1">
      <c r="A386" t="inlineStr"/>
      <c r="B386" t="inlineStr">
        <is>
          <t>WA0RT0805</t>
        </is>
      </c>
      <c r="C386" t="inlineStr">
        <is>
          <t>རྡོ་རྗེ་སེམས་མ་བདེ་བའི་སྒྲུབ་ཐབས་ཞེས་བྱ་བ།</t>
        </is>
      </c>
      <c r="D386">
        <f>HYPERLINK("https://library.bdrc.io/show/bdr:MW23703_1941?uilang=bo","MW23703_1941")</f>
        <v/>
      </c>
      <c r="E386" t="inlineStr"/>
      <c r="F386" t="inlineStr"/>
      <c r="G386">
        <f>HYPERLINK("https://library.bdrc.io/search?lg=bo&amp;t=Work&amp;pg=1&amp;f=author,exc,bdr:P3379&amp;uilang=bo&amp;q=རྡོ་རྗེ་སེམས་མ་བདེ་བའི་སྒྲུབ་ཐབས་ཞེས་བྱ་བ།~1", "བརྩམས་ཆོས་གཞན།")</f>
        <v/>
      </c>
      <c r="H386">
        <f>HYPERLINK("https://library.bdrc.io/search?lg=bo&amp;t=Etext&amp;pg=1&amp;f=author,exc,bdr:P3379&amp;uilang=bo&amp;q=རྡོ་རྗེ་སེམས་མ་བདེ་བའི་སྒྲུབ་ཐབས་ཞེས་བྱ་བ།~1", "ཡིག་རྐྱང་གཞན།")</f>
        <v/>
      </c>
    </row>
    <row r="387" ht="70" customHeight="1">
      <c r="A387" t="inlineStr"/>
      <c r="B387" t="inlineStr">
        <is>
          <t>WA0RT0805</t>
        </is>
      </c>
      <c r="C387" t="inlineStr">
        <is>
          <t>རྡོ་རྗེ་སེམས་མ་བདེ་བའི་སྒྲུབ་ཐབས་ཞེས་བྱ་བ།</t>
        </is>
      </c>
      <c r="D387">
        <f>HYPERLINK("https://library.bdrc.io/show/bdr:MW1KG13126_2806?uilang=bo","MW1KG13126_2806")</f>
        <v/>
      </c>
      <c r="E387" t="inlineStr"/>
      <c r="F387" t="inlineStr"/>
      <c r="G387">
        <f>HYPERLINK("https://library.bdrc.io/search?lg=bo&amp;t=Work&amp;pg=1&amp;f=author,exc,bdr:P3379&amp;uilang=bo&amp;q=རྡོ་རྗེ་སེམས་མ་བདེ་བའི་སྒྲུབ་ཐབས་ཞེས་བྱ་བ།~1", "བརྩམས་ཆོས་གཞན།")</f>
        <v/>
      </c>
      <c r="H387">
        <f>HYPERLINK("https://library.bdrc.io/search?lg=bo&amp;t=Etext&amp;pg=1&amp;f=author,exc,bdr:P3379&amp;uilang=bo&amp;q=རྡོ་རྗེ་སེམས་མ་བདེ་བའི་སྒྲུབ་ཐབས་ཞེས་བྱ་བ།~1", "ཡིག་རྐྱང་གཞན།")</f>
        <v/>
      </c>
    </row>
    <row r="388" ht="70" customHeight="1">
      <c r="A388" t="inlineStr"/>
      <c r="B388" t="inlineStr">
        <is>
          <t>WA0RT0805</t>
        </is>
      </c>
      <c r="C388" t="inlineStr">
        <is>
          <t>རྡོ་རྗེ་སེམས་མ་བདེ་བའི་སྒྲུབ་ཐབས་ཞེས་བྱ་བ།</t>
        </is>
      </c>
      <c r="D388">
        <f>HYPERLINK("https://library.bdrc.io/show/bdr:MW23702_0808?uilang=bo","MW23702_0808")</f>
        <v/>
      </c>
      <c r="E388" t="inlineStr"/>
      <c r="F388" t="inlineStr"/>
      <c r="G388">
        <f>HYPERLINK("https://library.bdrc.io/search?lg=bo&amp;t=Work&amp;pg=1&amp;f=author,exc,bdr:P3379&amp;uilang=bo&amp;q=རྡོ་རྗེ་སེམས་མ་བདེ་བའི་སྒྲུབ་ཐབས་ཞེས་བྱ་བ།~1", "བརྩམས་ཆོས་གཞན།")</f>
        <v/>
      </c>
      <c r="H388">
        <f>HYPERLINK("https://library.bdrc.io/search?lg=bo&amp;t=Etext&amp;pg=1&amp;f=author,exc,bdr:P3379&amp;uilang=bo&amp;q=རྡོ་རྗེ་སེམས་མ་བདེ་བའི་སྒྲུབ་ཐབས་ཞེས་བྱ་བ།~1", "ཡིག་རྐྱང་གཞན།")</f>
        <v/>
      </c>
    </row>
    <row r="389" ht="70" customHeight="1">
      <c r="A389" t="inlineStr"/>
      <c r="B389" t="inlineStr">
        <is>
          <t>WA0RT0806</t>
        </is>
      </c>
      <c r="C389" t="inlineStr">
        <is>
          <t>རྡོ་རྗེ་མཁའ་འགྲོ་མ་རྣལ་འབྱོར་མའི་སྒྲུབ་ཐབས་ཞེས་བྱ་བ།</t>
        </is>
      </c>
      <c r="D389">
        <f>HYPERLINK("https://library.bdrc.io/show/bdr:MW1KG13126_2807?uilang=bo","MW1KG13126_2807")</f>
        <v/>
      </c>
      <c r="E389" t="inlineStr"/>
      <c r="F389" t="inlineStr"/>
      <c r="G389">
        <f>HYPERLINK("https://library.bdrc.io/search?lg=bo&amp;t=Work&amp;pg=1&amp;f=author,exc,bdr:P3379&amp;uilang=bo&amp;q=རྡོ་རྗེ་མཁའ་འགྲོ་མ་རྣལ་འབྱོར་མའི་སྒྲུབ་ཐབས་ཞེས་བྱ་བ།~1", "བརྩམས་ཆོས་གཞན།")</f>
        <v/>
      </c>
      <c r="H389">
        <f>HYPERLINK("https://library.bdrc.io/search?lg=bo&amp;t=Etext&amp;pg=1&amp;f=author,exc,bdr:P3379&amp;uilang=bo&amp;q=རྡོ་རྗེ་མཁའ་འགྲོ་མ་རྣལ་འབྱོར་མའི་སྒྲུབ་ཐབས་ཞེས་བྱ་བ།~1", "ཡིག་རྐྱང་གཞན།")</f>
        <v/>
      </c>
    </row>
    <row r="390" ht="70" customHeight="1">
      <c r="A390" t="inlineStr"/>
      <c r="B390" t="inlineStr">
        <is>
          <t>WA0RT0806</t>
        </is>
      </c>
      <c r="C390" t="inlineStr">
        <is>
          <t>རྡོ་རྗེ་མཁའ་འགྲོ་མ་རྣལ་འབྱོར་མའི་སྒྲུབ་ཐབས་ཞེས་བྱ་བ།</t>
        </is>
      </c>
      <c r="D390">
        <f>HYPERLINK("https://library.bdrc.io/show/bdr:MW22704_1601?uilang=bo","MW22704_1601")</f>
        <v/>
      </c>
      <c r="E390" t="inlineStr"/>
      <c r="F390" t="inlineStr"/>
      <c r="G390">
        <f>HYPERLINK("https://library.bdrc.io/search?lg=bo&amp;t=Work&amp;pg=1&amp;f=author,exc,bdr:P3379&amp;uilang=bo&amp;q=རྡོ་རྗེ་མཁའ་འགྲོ་མ་རྣལ་འབྱོར་མའི་སྒྲུབ་ཐབས་ཞེས་བྱ་བ།~1", "བརྩམས་ཆོས་གཞན།")</f>
        <v/>
      </c>
      <c r="H390">
        <f>HYPERLINK("https://library.bdrc.io/search?lg=bo&amp;t=Etext&amp;pg=1&amp;f=author,exc,bdr:P3379&amp;uilang=bo&amp;q=རྡོ་རྗེ་མཁའ་འགྲོ་མ་རྣལ་འབྱོར་མའི་སྒྲུབ་ཐབས་ཞེས་བྱ་བ།~1", "ཡིག་རྐྱང་གཞན།")</f>
        <v/>
      </c>
    </row>
    <row r="391" ht="70" customHeight="1">
      <c r="A391" t="inlineStr"/>
      <c r="B391" t="inlineStr">
        <is>
          <t>WA0RT0806</t>
        </is>
      </c>
      <c r="C391" t="inlineStr">
        <is>
          <t>རྡོ་རྗེ་མཁའ་འགྲོ་མ་རྣལ་འབྱོར་མའི་སྒྲུབ་ཐབས་ཞེས་བྱ་བ།</t>
        </is>
      </c>
      <c r="D391">
        <f>HYPERLINK("https://library.bdrc.io/show/bdr:MW23703_1942?uilang=bo","MW23703_1942")</f>
        <v/>
      </c>
      <c r="E391" t="inlineStr"/>
      <c r="F391" t="inlineStr"/>
      <c r="G391">
        <f>HYPERLINK("https://library.bdrc.io/search?lg=bo&amp;t=Work&amp;pg=1&amp;f=author,exc,bdr:P3379&amp;uilang=bo&amp;q=རྡོ་རྗེ་མཁའ་འགྲོ་མ་རྣལ་འབྱོར་མའི་སྒྲུབ་ཐབས་ཞེས་བྱ་བ།~1", "བརྩམས་ཆོས་གཞན།")</f>
        <v/>
      </c>
      <c r="H391">
        <f>HYPERLINK("https://library.bdrc.io/search?lg=bo&amp;t=Etext&amp;pg=1&amp;f=author,exc,bdr:P3379&amp;uilang=bo&amp;q=རྡོ་རྗེ་མཁའ་འགྲོ་མ་རྣལ་འབྱོར་མའི་སྒྲུབ་ཐབས་ཞེས་བྱ་བ།~1", "ཡིག་རྐྱང་གཞན།")</f>
        <v/>
      </c>
    </row>
    <row r="392" ht="70" customHeight="1">
      <c r="A392" t="inlineStr"/>
      <c r="B392" t="inlineStr">
        <is>
          <t>WA0RT0806</t>
        </is>
      </c>
      <c r="C392" t="inlineStr">
        <is>
          <t>རྡོ་རྗེ་མཁའ་འགྲོ་མ་རྣལ་འབྱོར་མའི་སྒྲུབ་ཐབས་ཞེས་བྱ་བ།</t>
        </is>
      </c>
      <c r="D392">
        <f>HYPERLINK("https://library.bdrc.io/show/bdr:MW2KG5015_1601?uilang=bo","MW2KG5015_1601")</f>
        <v/>
      </c>
      <c r="E392" t="inlineStr"/>
      <c r="F392" t="inlineStr"/>
      <c r="G392">
        <f>HYPERLINK("https://library.bdrc.io/search?lg=bo&amp;t=Work&amp;pg=1&amp;f=author,exc,bdr:P3379&amp;uilang=bo&amp;q=རྡོ་རྗེ་མཁའ་འགྲོ་མ་རྣལ་འབྱོར་མའི་སྒྲུབ་ཐབས་ཞེས་བྱ་བ།~1", "བརྩམས་ཆོས་གཞན།")</f>
        <v/>
      </c>
      <c r="H392">
        <f>HYPERLINK("https://library.bdrc.io/search?lg=bo&amp;t=Etext&amp;pg=1&amp;f=author,exc,bdr:P3379&amp;uilang=bo&amp;q=རྡོ་རྗེ་མཁའ་འགྲོ་མ་རྣལ་འབྱོར་མའི་སྒྲུབ་ཐབས་ཞེས་བྱ་བ།~1", "ཡིག་རྐྱང་གཞན།")</f>
        <v/>
      </c>
    </row>
    <row r="393" ht="70" customHeight="1">
      <c r="A393" t="inlineStr"/>
      <c r="B393" t="inlineStr">
        <is>
          <t>WA0RT0806</t>
        </is>
      </c>
      <c r="C393" t="inlineStr">
        <is>
          <t>རྡོ་རྗེ་མཁའ་འགྲོ་མ་རྣལ་འབྱོར་མའི་སྒྲུབ་ཐབས་ཞེས་བྱ་བ།</t>
        </is>
      </c>
      <c r="D393">
        <f>HYPERLINK("https://library.bdrc.io/show/bdr:MW23702_0809?uilang=bo","MW23702_0809")</f>
        <v/>
      </c>
      <c r="E393" t="inlineStr"/>
      <c r="F393" t="inlineStr"/>
      <c r="G393">
        <f>HYPERLINK("https://library.bdrc.io/search?lg=bo&amp;t=Work&amp;pg=1&amp;f=author,exc,bdr:P3379&amp;uilang=bo&amp;q=རྡོ་རྗེ་མཁའ་འགྲོ་མ་རྣལ་འབྱོར་མའི་སྒྲུབ་ཐབས་ཞེས་བྱ་བ།~1", "བརྩམས་ཆོས་གཞན།")</f>
        <v/>
      </c>
      <c r="H393">
        <f>HYPERLINK("https://library.bdrc.io/search?lg=bo&amp;t=Etext&amp;pg=1&amp;f=author,exc,bdr:P3379&amp;uilang=bo&amp;q=རྡོ་རྗེ་མཁའ་འགྲོ་མ་རྣལ་འབྱོར་མའི་སྒྲུབ་ཐབས་ཞེས་བྱ་བ།~1", "ཡིག་རྐྱང་གཞན།")</f>
        <v/>
      </c>
    </row>
    <row r="394" ht="70" customHeight="1">
      <c r="A394" t="inlineStr"/>
      <c r="B394" t="inlineStr">
        <is>
          <t>WA0RT0806</t>
        </is>
      </c>
      <c r="C394" t="inlineStr">
        <is>
          <t>རྡོ་རྗེ་མཁའ་འགྲོ་རྣལ་འབྱོར་མའི་སྒྲུབ་ཐབས་ཞེས་བྱ་བ།</t>
        </is>
      </c>
      <c r="D394">
        <f>HYPERLINK("https://library.bdrc.io/show/bdr:MW1PD95844_0847?uilang=bo","MW1PD95844_0847")</f>
        <v/>
      </c>
      <c r="E394" t="inlineStr"/>
      <c r="F394" t="inlineStr"/>
      <c r="G394">
        <f>HYPERLINK("https://library.bdrc.io/search?lg=bo&amp;t=Work&amp;pg=1&amp;f=author,exc,bdr:P3379&amp;uilang=bo&amp;q=རྡོ་རྗེ་མཁའ་འགྲོ་རྣལ་འབྱོར་མའི་སྒྲུབ་ཐབས་ཞེས་བྱ་བ།~1", "བརྩམས་ཆོས་གཞན།")</f>
        <v/>
      </c>
      <c r="H394">
        <f>HYPERLINK("https://library.bdrc.io/search?lg=bo&amp;t=Etext&amp;pg=1&amp;f=author,exc,bdr:P3379&amp;uilang=bo&amp;q=རྡོ་རྗེ་མཁའ་འགྲོ་རྣལ་འབྱོར་མའི་སྒྲུབ་ཐབས་ཞེས་བྱ་བ།~1", "ཡིག་རྐྱང་གཞན།")</f>
        <v/>
      </c>
    </row>
    <row r="395" ht="70" customHeight="1">
      <c r="A395" t="inlineStr"/>
      <c r="B395" t="inlineStr">
        <is>
          <t>WA0RT0807</t>
        </is>
      </c>
      <c r="C395" t="inlineStr">
        <is>
          <t>རྡོ་རྗེ་བདེ་རྒྱས་དབྱངས་ཅན་མའི་སྒྲུབ་ཐབས་ཞེས་བྱ་བ།</t>
        </is>
      </c>
      <c r="D395">
        <f>HYPERLINK("https://library.bdrc.io/show/bdr:MW2KG5015_1602?uilang=bo","MW2KG5015_1602")</f>
        <v/>
      </c>
      <c r="E395" t="inlineStr"/>
      <c r="F395" t="inlineStr"/>
      <c r="G395">
        <f>HYPERLINK("https://library.bdrc.io/search?lg=bo&amp;t=Work&amp;pg=1&amp;f=author,exc,bdr:P3379&amp;uilang=bo&amp;q=རྡོ་རྗེ་བདེ་རྒྱས་དབྱངས་ཅན་མའི་སྒྲུབ་ཐབས་ཞེས་བྱ་བ།~1", "བརྩམས་ཆོས་གཞན།")</f>
        <v/>
      </c>
      <c r="H395">
        <f>HYPERLINK("https://library.bdrc.io/search?lg=bo&amp;t=Etext&amp;pg=1&amp;f=author,exc,bdr:P3379&amp;uilang=bo&amp;q=རྡོ་རྗེ་བདེ་རྒྱས་དབྱངས་ཅན་མའི་སྒྲུབ་ཐབས་ཞེས་བྱ་བ།~1", "ཡིག་རྐྱང་གཞན།")</f>
        <v/>
      </c>
    </row>
    <row r="396" ht="70" customHeight="1">
      <c r="A396" t="inlineStr"/>
      <c r="B396" t="inlineStr">
        <is>
          <t>WA0RT0807</t>
        </is>
      </c>
      <c r="C396" t="inlineStr">
        <is>
          <t>རྡོ་རྗེ་བདེ་རྒྱས་དབྱངས་ཅན་མའི་སྒྲུབ་ཐབས་ཞེས་བྱ་བ།</t>
        </is>
      </c>
      <c r="D396">
        <f>HYPERLINK("https://library.bdrc.io/show/bdr:MW22704_1602?uilang=bo","MW22704_1602")</f>
        <v/>
      </c>
      <c r="E396" t="inlineStr"/>
      <c r="F396" t="inlineStr"/>
      <c r="G396">
        <f>HYPERLINK("https://library.bdrc.io/search?lg=bo&amp;t=Work&amp;pg=1&amp;f=author,exc,bdr:P3379&amp;uilang=bo&amp;q=རྡོ་རྗེ་བདེ་རྒྱས་དབྱངས་ཅན་མའི་སྒྲུབ་ཐབས་ཞེས་བྱ་བ།~1", "བརྩམས་ཆོས་གཞན།")</f>
        <v/>
      </c>
      <c r="H396">
        <f>HYPERLINK("https://library.bdrc.io/search?lg=bo&amp;t=Etext&amp;pg=1&amp;f=author,exc,bdr:P3379&amp;uilang=bo&amp;q=རྡོ་རྗེ་བདེ་རྒྱས་དབྱངས་ཅན་མའི་སྒྲུབ་ཐབས་ཞེས་བྱ་བ།~1", "ཡིག་རྐྱང་གཞན།")</f>
        <v/>
      </c>
    </row>
    <row r="397" ht="70" customHeight="1">
      <c r="A397" t="inlineStr"/>
      <c r="B397" t="inlineStr">
        <is>
          <t>WA0RT0807</t>
        </is>
      </c>
      <c r="C397" t="inlineStr">
        <is>
          <t>རྡོ་རྗེ་བདེ་རྒྱས་དབྱངས་ཅན་མའི་སྒྲུབ་ཐབས་ཞེས་བྱ་བ།</t>
        </is>
      </c>
      <c r="D397">
        <f>HYPERLINK("https://library.bdrc.io/show/bdr:MW1KG13126_2808?uilang=bo","MW1KG13126_2808")</f>
        <v/>
      </c>
      <c r="E397" t="inlineStr"/>
      <c r="F397" t="inlineStr"/>
      <c r="G397">
        <f>HYPERLINK("https://library.bdrc.io/search?lg=bo&amp;t=Work&amp;pg=1&amp;f=author,exc,bdr:P3379&amp;uilang=bo&amp;q=རྡོ་རྗེ་བདེ་རྒྱས་དབྱངས་ཅན་མའི་སྒྲུབ་ཐབས་ཞེས་བྱ་བ།~1", "བརྩམས་ཆོས་གཞན།")</f>
        <v/>
      </c>
      <c r="H397">
        <f>HYPERLINK("https://library.bdrc.io/search?lg=bo&amp;t=Etext&amp;pg=1&amp;f=author,exc,bdr:P3379&amp;uilang=bo&amp;q=རྡོ་རྗེ་བདེ་རྒྱས་དབྱངས་ཅན་མའི་སྒྲུབ་ཐབས་ཞེས་བྱ་བ།~1", "ཡིག་རྐྱང་གཞན།")</f>
        <v/>
      </c>
    </row>
    <row r="398" ht="70" customHeight="1">
      <c r="A398" t="inlineStr"/>
      <c r="B398" t="inlineStr">
        <is>
          <t>WA0RT0807</t>
        </is>
      </c>
      <c r="C398" t="inlineStr">
        <is>
          <t>རྡོ་རྗེ་བདེ་རྒྱས་དབྱངས་ཅན་མའི་སྒྲུབ་ཐབས་ཞེས་བྱ་བ།</t>
        </is>
      </c>
      <c r="D398">
        <f>HYPERLINK("https://library.bdrc.io/show/bdr:MW23703_1943?uilang=bo","MW23703_1943")</f>
        <v/>
      </c>
      <c r="E398" t="inlineStr"/>
      <c r="F398" t="inlineStr"/>
      <c r="G398">
        <f>HYPERLINK("https://library.bdrc.io/search?lg=bo&amp;t=Work&amp;pg=1&amp;f=author,exc,bdr:P3379&amp;uilang=bo&amp;q=རྡོ་རྗེ་བདེ་རྒྱས་དབྱངས་ཅན་མའི་སྒྲུབ་ཐབས་ཞེས་བྱ་བ།~1", "བརྩམས་ཆོས་གཞན།")</f>
        <v/>
      </c>
      <c r="H398">
        <f>HYPERLINK("https://library.bdrc.io/search?lg=bo&amp;t=Etext&amp;pg=1&amp;f=author,exc,bdr:P3379&amp;uilang=bo&amp;q=རྡོ་རྗེ་བདེ་རྒྱས་དབྱངས་ཅན་མའི་སྒྲུབ་ཐབས་ཞེས་བྱ་བ།~1", "ཡིག་རྐྱང་གཞན།")</f>
        <v/>
      </c>
    </row>
    <row r="399" ht="70" customHeight="1">
      <c r="A399" t="inlineStr"/>
      <c r="B399" t="inlineStr">
        <is>
          <t>WA0RT0807</t>
        </is>
      </c>
      <c r="C399" t="inlineStr">
        <is>
          <t>རྡོ་རྗེ་བདེ་རྒྱས་དབྱངས་ཅན་མའི་སྒྲུབ་ཐབས་ཞེས་བྱ་བ།</t>
        </is>
      </c>
      <c r="D399">
        <f>HYPERLINK("https://library.bdrc.io/show/bdr:MW1PD95844_0848?uilang=bo","MW1PD95844_0848")</f>
        <v/>
      </c>
      <c r="E399" t="inlineStr"/>
      <c r="F399" t="inlineStr"/>
      <c r="G399">
        <f>HYPERLINK("https://library.bdrc.io/search?lg=bo&amp;t=Work&amp;pg=1&amp;f=author,exc,bdr:P3379&amp;uilang=bo&amp;q=རྡོ་རྗེ་བདེ་རྒྱས་དབྱངས་ཅན་མའི་སྒྲུབ་ཐབས་ཞེས་བྱ་བ།~1", "བརྩམས་ཆོས་གཞན།")</f>
        <v/>
      </c>
      <c r="H399">
        <f>HYPERLINK("https://library.bdrc.io/search?lg=bo&amp;t=Etext&amp;pg=1&amp;f=author,exc,bdr:P3379&amp;uilang=bo&amp;q=རྡོ་རྗེ་བདེ་རྒྱས་དབྱངས་ཅན་མའི་སྒྲུབ་ཐབས་ཞེས་བྱ་བ།~1", "ཡིག་རྐྱང་གཞན།")</f>
        <v/>
      </c>
    </row>
    <row r="400" ht="70" customHeight="1">
      <c r="A400" t="inlineStr"/>
      <c r="B400" t="inlineStr">
        <is>
          <t>WA0RT0807</t>
        </is>
      </c>
      <c r="C400" t="inlineStr">
        <is>
          <t>རྡོ་རྗེ་བདེ་རྒྱས་དབྱངས་ཅན་མའི་སྒྲུབ་ཐབས་ཞེས་བྱ་བ།</t>
        </is>
      </c>
      <c r="D400">
        <f>HYPERLINK("https://library.bdrc.io/show/bdr:MW23702_0810?uilang=bo","MW23702_0810")</f>
        <v/>
      </c>
      <c r="E400" t="inlineStr"/>
      <c r="F400" t="inlineStr"/>
      <c r="G400">
        <f>HYPERLINK("https://library.bdrc.io/search?lg=bo&amp;t=Work&amp;pg=1&amp;f=author,exc,bdr:P3379&amp;uilang=bo&amp;q=རྡོ་རྗེ་བདེ་རྒྱས་དབྱངས་ཅན་མའི་སྒྲུབ་ཐབས་ཞེས་བྱ་བ།~1", "བརྩམས་ཆོས་གཞན།")</f>
        <v/>
      </c>
      <c r="H400">
        <f>HYPERLINK("https://library.bdrc.io/search?lg=bo&amp;t=Etext&amp;pg=1&amp;f=author,exc,bdr:P3379&amp;uilang=bo&amp;q=རྡོ་རྗེ་བདེ་རྒྱས་དབྱངས་ཅན་མའི་སྒྲུབ་ཐབས་ཞེས་བྱ་བ།~1", "ཡིག་རྐྱང་གཞན།")</f>
        <v/>
      </c>
    </row>
    <row r="401" ht="70" customHeight="1">
      <c r="A401" t="inlineStr"/>
      <c r="B401" t="inlineStr">
        <is>
          <t>WA0RT0808</t>
        </is>
      </c>
      <c r="C401" t="inlineStr">
        <is>
          <t>ལས་ཀྱི་རྡོ་རྗེ་གཽ་རཱིའི་སྒྲུབ་ཐབས་ཞེས་བྱ་བ།</t>
        </is>
      </c>
      <c r="D401">
        <f>HYPERLINK("https://library.bdrc.io/show/bdr:MW2KG5015_1603?uilang=bo","MW2KG5015_1603")</f>
        <v/>
      </c>
      <c r="E401" t="inlineStr"/>
      <c r="F401" t="inlineStr"/>
      <c r="G401">
        <f>HYPERLINK("https://library.bdrc.io/search?lg=bo&amp;t=Work&amp;pg=1&amp;f=author,exc,bdr:P3379&amp;uilang=bo&amp;q=ལས་ཀྱི་རྡོ་རྗེ་གཽ་རཱིའི་སྒྲུབ་ཐབས་ཞེས་བྱ་བ།~1", "བརྩམས་ཆོས་གཞན།")</f>
        <v/>
      </c>
      <c r="H401">
        <f>HYPERLINK("https://library.bdrc.io/search?lg=bo&amp;t=Etext&amp;pg=1&amp;f=author,exc,bdr:P3379&amp;uilang=bo&amp;q=ལས་ཀྱི་རྡོ་རྗེ་གཽ་རཱིའི་སྒྲུབ་ཐབས་ཞེས་བྱ་བ།~1", "ཡིག་རྐྱང་གཞན།")</f>
        <v/>
      </c>
    </row>
    <row r="402" ht="70" customHeight="1">
      <c r="A402" t="inlineStr"/>
      <c r="B402" t="inlineStr">
        <is>
          <t>WA0RT0808</t>
        </is>
      </c>
      <c r="C402" t="inlineStr">
        <is>
          <t>ལས་ཀྱི་རྡོ་རྗེ་གཽ་རཱིའི་སྒྲུབ་ཐབས་ཞེས་བྱ་བ།</t>
        </is>
      </c>
      <c r="D402">
        <f>HYPERLINK("https://library.bdrc.io/show/bdr:MW23702_0811?uilang=bo","MW23702_0811")</f>
        <v/>
      </c>
      <c r="E402" t="inlineStr"/>
      <c r="F402" t="inlineStr"/>
      <c r="G402">
        <f>HYPERLINK("https://library.bdrc.io/search?lg=bo&amp;t=Work&amp;pg=1&amp;f=author,exc,bdr:P3379&amp;uilang=bo&amp;q=ལས་ཀྱི་རྡོ་རྗེ་གཽ་རཱིའི་སྒྲུབ་ཐབས་ཞེས་བྱ་བ།~1", "བརྩམས་ཆོས་གཞན།")</f>
        <v/>
      </c>
      <c r="H402">
        <f>HYPERLINK("https://library.bdrc.io/search?lg=bo&amp;t=Etext&amp;pg=1&amp;f=author,exc,bdr:P3379&amp;uilang=bo&amp;q=ལས་ཀྱི་རྡོ་རྗེ་གཽ་རཱིའི་སྒྲུབ་ཐབས་ཞེས་བྱ་བ།~1", "ཡིག་རྐྱང་གཞན།")</f>
        <v/>
      </c>
    </row>
    <row r="403" ht="70" customHeight="1">
      <c r="A403" t="inlineStr"/>
      <c r="B403" t="inlineStr">
        <is>
          <t>WA0RT0808</t>
        </is>
      </c>
      <c r="C403" t="inlineStr">
        <is>
          <t>ལས་ཀྱི་རྡོ་རྗེ་གཽ་རཱིའི་སྒྲུབ་ཐབས་ཞེས་བྱ་བ།</t>
        </is>
      </c>
      <c r="D403">
        <f>HYPERLINK("https://library.bdrc.io/show/bdr:MW1PD95844_0849?uilang=bo","MW1PD95844_0849")</f>
        <v/>
      </c>
      <c r="E403" t="inlineStr"/>
      <c r="F403" t="inlineStr"/>
      <c r="G403">
        <f>HYPERLINK("https://library.bdrc.io/search?lg=bo&amp;t=Work&amp;pg=1&amp;f=author,exc,bdr:P3379&amp;uilang=bo&amp;q=ལས་ཀྱི་རྡོ་རྗེ་གཽ་རཱིའི་སྒྲུབ་ཐབས་ཞེས་བྱ་བ།~1", "བརྩམས་ཆོས་གཞན།")</f>
        <v/>
      </c>
      <c r="H403">
        <f>HYPERLINK("https://library.bdrc.io/search?lg=bo&amp;t=Etext&amp;pg=1&amp;f=author,exc,bdr:P3379&amp;uilang=bo&amp;q=ལས་ཀྱི་རྡོ་རྗེ་གཽ་རཱིའི་སྒྲུབ་ཐབས་ཞེས་བྱ་བ།~1", "ཡིག་རྐྱང་གཞན།")</f>
        <v/>
      </c>
    </row>
    <row r="404" ht="70" customHeight="1">
      <c r="A404" t="inlineStr"/>
      <c r="B404" t="inlineStr">
        <is>
          <t>WA0RT0808</t>
        </is>
      </c>
      <c r="C404" t="inlineStr">
        <is>
          <t>ལས་ཀྱི་རྡོ་རྗེ་གཽ་རཱིའི་སྒྲུབ་ཐབས་ཞེས་བྱ་བ།</t>
        </is>
      </c>
      <c r="D404">
        <f>HYPERLINK("https://library.bdrc.io/show/bdr:MW23703_1944?uilang=bo","MW23703_1944")</f>
        <v/>
      </c>
      <c r="E404" t="inlineStr"/>
      <c r="F404" t="inlineStr"/>
      <c r="G404">
        <f>HYPERLINK("https://library.bdrc.io/search?lg=bo&amp;t=Work&amp;pg=1&amp;f=author,exc,bdr:P3379&amp;uilang=bo&amp;q=ལས་ཀྱི་རྡོ་རྗེ་གཽ་རཱིའི་སྒྲུབ་ཐབས་ཞེས་བྱ་བ།~1", "བརྩམས་ཆོས་གཞན།")</f>
        <v/>
      </c>
      <c r="H404">
        <f>HYPERLINK("https://library.bdrc.io/search?lg=bo&amp;t=Etext&amp;pg=1&amp;f=author,exc,bdr:P3379&amp;uilang=bo&amp;q=ལས་ཀྱི་རྡོ་རྗེ་གཽ་རཱིའི་སྒྲུབ་ཐབས་ཞེས་བྱ་བ།~1", "ཡིག་རྐྱང་གཞན།")</f>
        <v/>
      </c>
    </row>
    <row r="405" ht="70" customHeight="1">
      <c r="A405" t="inlineStr"/>
      <c r="B405" t="inlineStr">
        <is>
          <t>WA0RT0808</t>
        </is>
      </c>
      <c r="C405" t="inlineStr">
        <is>
          <t>ལས་ཀྱི་རྡོ་རྗེ་གཽ་རཱིའི་སྒྲུབ་ཐབས་ཞེས་བྱ་བ།</t>
        </is>
      </c>
      <c r="D405">
        <f>HYPERLINK("https://library.bdrc.io/show/bdr:MW22704_1603?uilang=bo","MW22704_1603")</f>
        <v/>
      </c>
      <c r="E405" t="inlineStr"/>
      <c r="F405" t="inlineStr"/>
      <c r="G405">
        <f>HYPERLINK("https://library.bdrc.io/search?lg=bo&amp;t=Work&amp;pg=1&amp;f=author,exc,bdr:P3379&amp;uilang=bo&amp;q=ལས་ཀྱི་རྡོ་རྗེ་གཽ་རཱིའི་སྒྲུབ་ཐབས་ཞེས་བྱ་བ།~1", "བརྩམས་ཆོས་གཞན།")</f>
        <v/>
      </c>
      <c r="H405">
        <f>HYPERLINK("https://library.bdrc.io/search?lg=bo&amp;t=Etext&amp;pg=1&amp;f=author,exc,bdr:P3379&amp;uilang=bo&amp;q=ལས་ཀྱི་རྡོ་རྗེ་གཽ་རཱིའི་སྒྲུབ་ཐབས་ཞེས་བྱ་བ།~1", "ཡིག་རྐྱང་གཞན།")</f>
        <v/>
      </c>
    </row>
    <row r="406" ht="70" customHeight="1">
      <c r="A406" t="inlineStr"/>
      <c r="B406" t="inlineStr">
        <is>
          <t>WA0RT0808</t>
        </is>
      </c>
      <c r="C406" t="inlineStr">
        <is>
          <t>ལས་ཀྱི་རྡོ་རྗེ་གཽ་རཱིའི་སྒྲུབ་ཐབས་ཞེས་བྱ་བ།</t>
        </is>
      </c>
      <c r="D406">
        <f>HYPERLINK("https://library.bdrc.io/show/bdr:MW1KG13126_2809?uilang=bo","MW1KG13126_2809")</f>
        <v/>
      </c>
      <c r="E406" t="inlineStr"/>
      <c r="F406" t="inlineStr"/>
      <c r="G406">
        <f>HYPERLINK("https://library.bdrc.io/search?lg=bo&amp;t=Work&amp;pg=1&amp;f=author,exc,bdr:P3379&amp;uilang=bo&amp;q=ལས་ཀྱི་རྡོ་རྗེ་གཽ་རཱིའི་སྒྲུབ་ཐབས་ཞེས་བྱ་བ།~1", "བརྩམས་ཆོས་གཞན།")</f>
        <v/>
      </c>
      <c r="H406">
        <f>HYPERLINK("https://library.bdrc.io/search?lg=bo&amp;t=Etext&amp;pg=1&amp;f=author,exc,bdr:P3379&amp;uilang=bo&amp;q=ལས་ཀྱི་རྡོ་རྗེ་གཽ་རཱིའི་སྒྲུབ་ཐབས་ཞེས་བྱ་བ།~1", "ཡིག་རྐྱང་གཞན།")</f>
        <v/>
      </c>
    </row>
    <row r="407" ht="70" customHeight="1">
      <c r="A407" t="inlineStr"/>
      <c r="B407" t="inlineStr">
        <is>
          <t>WA0RT0812</t>
        </is>
      </c>
      <c r="C407" t="inlineStr">
        <is>
          <t>ཁྲོ་བོ་ཐོ་བ་གཤིན་རྗེ་གཤེད་ཀྱི་སྒྲུབ་ཐབས་ཞེས་བྱ་བ།</t>
        </is>
      </c>
      <c r="D407">
        <f>HYPERLINK("https://library.bdrc.io/show/bdr:MW2KG5015_1607?uilang=bo","MW2KG5015_1607")</f>
        <v/>
      </c>
      <c r="E407" t="inlineStr"/>
      <c r="F407" t="inlineStr"/>
      <c r="G407">
        <f>HYPERLINK("https://library.bdrc.io/search?lg=bo&amp;t=Work&amp;pg=1&amp;f=author,exc,bdr:P3379&amp;uilang=bo&amp;q=ཁྲོ་བོ་ཐོ་བ་གཤིན་རྗེ་གཤེད་ཀྱི་སྒྲུབ་ཐབས་ཞེས་བྱ་བ།~1", "བརྩམས་ཆོས་གཞན།")</f>
        <v/>
      </c>
      <c r="H407">
        <f>HYPERLINK("https://library.bdrc.io/search?lg=bo&amp;t=Etext&amp;pg=1&amp;f=author,exc,bdr:P3379&amp;uilang=bo&amp;q=ཁྲོ་བོ་ཐོ་བ་གཤིན་རྗེ་གཤེད་ཀྱི་སྒྲུབ་ཐབས་ཞེས་བྱ་བ།~1", "ཡིག་རྐྱང་གཞན།")</f>
        <v/>
      </c>
    </row>
    <row r="408" ht="70" customHeight="1">
      <c r="A408" t="inlineStr"/>
      <c r="B408" t="inlineStr">
        <is>
          <t>WA0RT0812</t>
        </is>
      </c>
      <c r="C408" t="inlineStr">
        <is>
          <t>ཁྲོ་བོ་ཐོ་བ་གཤིན་རྗེ་གཤེད་ཀྱི་སྒྲུབ་ཐབས་ཞེས་བྱ་བ།</t>
        </is>
      </c>
      <c r="D408">
        <f>HYPERLINK("https://library.bdrc.io/show/bdr:MW23703_1948?uilang=bo","MW23703_1948")</f>
        <v/>
      </c>
      <c r="E408" t="inlineStr"/>
      <c r="F408" t="inlineStr"/>
      <c r="G408">
        <f>HYPERLINK("https://library.bdrc.io/search?lg=bo&amp;t=Work&amp;pg=1&amp;f=author,exc,bdr:P3379&amp;uilang=bo&amp;q=ཁྲོ་བོ་ཐོ་བ་གཤིན་རྗེ་གཤེད་ཀྱི་སྒྲུབ་ཐབས་ཞེས་བྱ་བ།~1", "བརྩམས་ཆོས་གཞན།")</f>
        <v/>
      </c>
      <c r="H408">
        <f>HYPERLINK("https://library.bdrc.io/search?lg=bo&amp;t=Etext&amp;pg=1&amp;f=author,exc,bdr:P3379&amp;uilang=bo&amp;q=ཁྲོ་བོ་ཐོ་བ་གཤིན་རྗེ་གཤེད་ཀྱི་སྒྲུབ་ཐབས་ཞེས་བྱ་བ།~1", "ཡིག་རྐྱང་གཞན།")</f>
        <v/>
      </c>
    </row>
    <row r="409" ht="70" customHeight="1">
      <c r="A409" t="inlineStr"/>
      <c r="B409" t="inlineStr">
        <is>
          <t>WA0RT0812</t>
        </is>
      </c>
      <c r="C409" t="inlineStr">
        <is>
          <t>ཁྲོ་བོ་ཐོ་བ་གཤིན་རྗེ་གཤེད་ཀྱི་སྒྲུབ་ཐབས་ཞེས་བྱ་བ།</t>
        </is>
      </c>
      <c r="D409">
        <f>HYPERLINK("https://library.bdrc.io/show/bdr:MW1KG13126_2813?uilang=bo","MW1KG13126_2813")</f>
        <v/>
      </c>
      <c r="E409" t="inlineStr"/>
      <c r="F409" t="inlineStr"/>
      <c r="G409">
        <f>HYPERLINK("https://library.bdrc.io/search?lg=bo&amp;t=Work&amp;pg=1&amp;f=author,exc,bdr:P3379&amp;uilang=bo&amp;q=ཁྲོ་བོ་ཐོ་བ་གཤིན་རྗེ་གཤེད་ཀྱི་སྒྲུབ་ཐབས་ཞེས་བྱ་བ།~1", "བརྩམས་ཆོས་གཞན།")</f>
        <v/>
      </c>
      <c r="H409">
        <f>HYPERLINK("https://library.bdrc.io/search?lg=bo&amp;t=Etext&amp;pg=1&amp;f=author,exc,bdr:P3379&amp;uilang=bo&amp;q=ཁྲོ་བོ་ཐོ་བ་གཤིན་རྗེ་གཤེད་ཀྱི་སྒྲུབ་ཐབས་ཞེས་བྱ་བ།~1", "ཡིག་རྐྱང་གཞན།")</f>
        <v/>
      </c>
    </row>
    <row r="410" ht="70" customHeight="1">
      <c r="A410" t="inlineStr"/>
      <c r="B410" t="inlineStr">
        <is>
          <t>WA0RT0812</t>
        </is>
      </c>
      <c r="C410" t="inlineStr">
        <is>
          <t>ཁྲོ་བོ་ཐོ་བ་གཤིན་རྗེ་གཤེད་ཀྱི་སྒྲུབ་ཐབས་ཞེས་བྱ་བ།</t>
        </is>
      </c>
      <c r="D410">
        <f>HYPERLINK("https://library.bdrc.io/show/bdr:MW23702_0815?uilang=bo","MW23702_0815")</f>
        <v/>
      </c>
      <c r="E410" t="inlineStr"/>
      <c r="F410" t="inlineStr"/>
      <c r="G410">
        <f>HYPERLINK("https://library.bdrc.io/search?lg=bo&amp;t=Work&amp;pg=1&amp;f=author,exc,bdr:P3379&amp;uilang=bo&amp;q=ཁྲོ་བོ་ཐོ་བ་གཤིན་རྗེ་གཤེད་ཀྱི་སྒྲུབ་ཐབས་ཞེས་བྱ་བ།~1", "བརྩམས་ཆོས་གཞན།")</f>
        <v/>
      </c>
      <c r="H410">
        <f>HYPERLINK("https://library.bdrc.io/search?lg=bo&amp;t=Etext&amp;pg=1&amp;f=author,exc,bdr:P3379&amp;uilang=bo&amp;q=ཁྲོ་བོ་ཐོ་བ་གཤིན་རྗེ་གཤེད་ཀྱི་སྒྲུབ་ཐབས་ཞེས་བྱ་བ།~1", "ཡིག་རྐྱང་གཞན།")</f>
        <v/>
      </c>
    </row>
    <row r="411" ht="70" customHeight="1">
      <c r="A411" t="inlineStr"/>
      <c r="B411" t="inlineStr">
        <is>
          <t>WA0RT0812</t>
        </is>
      </c>
      <c r="C411" t="inlineStr">
        <is>
          <t>ཁྲོ་བོ་ཐོ་བ་གཤིན་རྗེ་གཤེད་ཀྱི་སྒྲུབ་ཐབས་ཞེས་བྱ་བ།</t>
        </is>
      </c>
      <c r="D411">
        <f>HYPERLINK("https://library.bdrc.io/show/bdr:MW1PD95844_0853?uilang=bo","MW1PD95844_0853")</f>
        <v/>
      </c>
      <c r="E411" t="inlineStr"/>
      <c r="F411" t="inlineStr"/>
      <c r="G411">
        <f>HYPERLINK("https://library.bdrc.io/search?lg=bo&amp;t=Work&amp;pg=1&amp;f=author,exc,bdr:P3379&amp;uilang=bo&amp;q=ཁྲོ་བོ་ཐོ་བ་གཤིན་རྗེ་གཤེད་ཀྱི་སྒྲུབ་ཐབས་ཞེས་བྱ་བ།~1", "བརྩམས་ཆོས་གཞན།")</f>
        <v/>
      </c>
      <c r="H411">
        <f>HYPERLINK("https://library.bdrc.io/search?lg=bo&amp;t=Etext&amp;pg=1&amp;f=author,exc,bdr:P3379&amp;uilang=bo&amp;q=ཁྲོ་བོ་ཐོ་བ་གཤིན་རྗེ་གཤེད་ཀྱི་སྒྲུབ་ཐབས་ཞེས་བྱ་བ།~1", "ཡིག་རྐྱང་གཞན།")</f>
        <v/>
      </c>
    </row>
    <row r="412" ht="70" customHeight="1">
      <c r="A412" t="inlineStr"/>
      <c r="B412" t="inlineStr">
        <is>
          <t>WA0RT0812</t>
        </is>
      </c>
      <c r="C412" t="inlineStr">
        <is>
          <t>ཁྲོ་བོ་ཐོ་བ་གཤིན་རྗེ་གཤེད་ཀྱི་སྒྲུབ་ཐབས་ཞེས་བྱ་བ།</t>
        </is>
      </c>
      <c r="D412">
        <f>HYPERLINK("https://library.bdrc.io/show/bdr:MW22704_1607?uilang=bo","MW22704_1607")</f>
        <v/>
      </c>
      <c r="E412" t="inlineStr"/>
      <c r="F412" t="inlineStr"/>
      <c r="G412">
        <f>HYPERLINK("https://library.bdrc.io/search?lg=bo&amp;t=Work&amp;pg=1&amp;f=author,exc,bdr:P3379&amp;uilang=bo&amp;q=ཁྲོ་བོ་ཐོ་བ་གཤིན་རྗེ་གཤེད་ཀྱི་སྒྲུབ་ཐབས་ཞེས་བྱ་བ།~1", "བརྩམས་ཆོས་གཞན།")</f>
        <v/>
      </c>
      <c r="H412">
        <f>HYPERLINK("https://library.bdrc.io/search?lg=bo&amp;t=Etext&amp;pg=1&amp;f=author,exc,bdr:P3379&amp;uilang=bo&amp;q=ཁྲོ་བོ་ཐོ་བ་གཤིན་རྗེ་གཤེད་ཀྱི་སྒྲུབ་ཐབས་ཞེས་བྱ་བ།~1", "ཡིག་རྐྱང་གཞན།")</f>
        <v/>
      </c>
    </row>
    <row r="413" ht="70" customHeight="1">
      <c r="A413" t="inlineStr"/>
      <c r="B413" t="inlineStr">
        <is>
          <t>WA0RT0813</t>
        </is>
      </c>
      <c r="C413" t="inlineStr">
        <is>
          <t>དབྱུག་པ་གཤིན་རྗེ་གཤེད་རྣམ་པར་འཇོམས་པ་ཞེས་བྱ་བའི་སྒྲུབ་ཐབས།</t>
        </is>
      </c>
      <c r="D413">
        <f>HYPERLINK("https://library.bdrc.io/show/bdr:MW23703_1949?uilang=bo","MW23703_1949")</f>
        <v/>
      </c>
      <c r="E413" t="inlineStr"/>
      <c r="F413" t="inlineStr"/>
      <c r="G413">
        <f>HYPERLINK("https://library.bdrc.io/search?lg=bo&amp;t=Work&amp;pg=1&amp;f=author,exc,bdr:P3379&amp;uilang=bo&amp;q=དབྱུག་པ་གཤིན་རྗེ་གཤེད་རྣམ་པར་འཇོམས་པ་ཞེས་བྱ་བའི་སྒྲུབ་ཐབས།~1", "བརྩམས་ཆོས་གཞན།")</f>
        <v/>
      </c>
      <c r="H413">
        <f>HYPERLINK("https://library.bdrc.io/search?lg=bo&amp;t=Etext&amp;pg=1&amp;f=author,exc,bdr:P3379&amp;uilang=bo&amp;q=དབྱུག་པ་གཤིན་རྗེ་གཤེད་རྣམ་པར་འཇོམས་པ་ཞེས་བྱ་བའི་སྒྲུབ་ཐབས།~1", "ཡིག་རྐྱང་གཞན།")</f>
        <v/>
      </c>
    </row>
    <row r="414" ht="70" customHeight="1">
      <c r="A414" t="inlineStr"/>
      <c r="B414" t="inlineStr">
        <is>
          <t>WA0RT0813</t>
        </is>
      </c>
      <c r="C414" t="inlineStr">
        <is>
          <t>དབྱུག་པ་གཤིན་རྗེ་གཤེད་རྣམ་པར་འཇོམས་པ་ཞེས་བྱ་བའི་སྒྲུབ་ཐབས།</t>
        </is>
      </c>
      <c r="D414">
        <f>HYPERLINK("https://library.bdrc.io/show/bdr:MW1KG13126_2814?uilang=bo","MW1KG13126_2814")</f>
        <v/>
      </c>
      <c r="E414" t="inlineStr"/>
      <c r="F414" t="inlineStr"/>
      <c r="G414">
        <f>HYPERLINK("https://library.bdrc.io/search?lg=bo&amp;t=Work&amp;pg=1&amp;f=author,exc,bdr:P3379&amp;uilang=bo&amp;q=དབྱུག་པ་གཤིན་རྗེ་གཤེད་རྣམ་པར་འཇོམས་པ་ཞེས་བྱ་བའི་སྒྲུབ་ཐབས།~1", "བརྩམས་ཆོས་གཞན།")</f>
        <v/>
      </c>
      <c r="H414">
        <f>HYPERLINK("https://library.bdrc.io/search?lg=bo&amp;t=Etext&amp;pg=1&amp;f=author,exc,bdr:P3379&amp;uilang=bo&amp;q=དབྱུག་པ་གཤིན་རྗེ་གཤེད་རྣམ་པར་འཇོམས་པ་ཞེས་བྱ་བའི་སྒྲུབ་ཐབས།~1", "ཡིག་རྐྱང་གཞན།")</f>
        <v/>
      </c>
    </row>
    <row r="415" ht="70" customHeight="1">
      <c r="A415" t="inlineStr"/>
      <c r="B415" t="inlineStr">
        <is>
          <t>WA0RT0813</t>
        </is>
      </c>
      <c r="C415" t="inlineStr">
        <is>
          <t>དབྱུག་པ་གཤིན་རྗེ་གཤེད་རྣམ་པར་འཇོམས་པ་ཞེས་བྱ་བའི་སྒྲུབ་ཐབས།</t>
        </is>
      </c>
      <c r="D415">
        <f>HYPERLINK("https://library.bdrc.io/show/bdr:MW23702_0816?uilang=bo","MW23702_0816")</f>
        <v/>
      </c>
      <c r="E415" t="inlineStr"/>
      <c r="F415" t="inlineStr"/>
      <c r="G415">
        <f>HYPERLINK("https://library.bdrc.io/search?lg=bo&amp;t=Work&amp;pg=1&amp;f=author,exc,bdr:P3379&amp;uilang=bo&amp;q=དབྱུག་པ་གཤིན་རྗེ་གཤེད་རྣམ་པར་འཇོམས་པ་ཞེས་བྱ་བའི་སྒྲུབ་ཐབས།~1", "བརྩམས་ཆོས་གཞན།")</f>
        <v/>
      </c>
      <c r="H415">
        <f>HYPERLINK("https://library.bdrc.io/search?lg=bo&amp;t=Etext&amp;pg=1&amp;f=author,exc,bdr:P3379&amp;uilang=bo&amp;q=དབྱུག་པ་གཤིན་རྗེ་གཤེད་རྣམ་པར་འཇོམས་པ་ཞེས་བྱ་བའི་སྒྲུབ་ཐབས།~1", "ཡིག་རྐྱང་གཞན།")</f>
        <v/>
      </c>
    </row>
    <row r="416" ht="70" customHeight="1">
      <c r="A416" t="inlineStr"/>
      <c r="B416" t="inlineStr">
        <is>
          <t>WA0RT0813</t>
        </is>
      </c>
      <c r="C416" t="inlineStr">
        <is>
          <t>དབྱུག་པ་གཤིན་རྗེ་གཤེད་རྣམ་པར་འཇོམས་པ་ཞེས་བྱ་བའི་སྒྲུབ་ཐབས།</t>
        </is>
      </c>
      <c r="D416">
        <f>HYPERLINK("https://library.bdrc.io/show/bdr:MW1PD95844_0854?uilang=bo","MW1PD95844_0854")</f>
        <v/>
      </c>
      <c r="E416" t="inlineStr"/>
      <c r="F416" t="inlineStr"/>
      <c r="G416">
        <f>HYPERLINK("https://library.bdrc.io/search?lg=bo&amp;t=Work&amp;pg=1&amp;f=author,exc,bdr:P3379&amp;uilang=bo&amp;q=དབྱུག་པ་གཤིན་རྗེ་གཤེད་རྣམ་པར་འཇོམས་པ་ཞེས་བྱ་བའི་སྒྲུབ་ཐབས།~1", "བརྩམས་ཆོས་གཞན།")</f>
        <v/>
      </c>
      <c r="H416">
        <f>HYPERLINK("https://library.bdrc.io/search?lg=bo&amp;t=Etext&amp;pg=1&amp;f=author,exc,bdr:P3379&amp;uilang=bo&amp;q=དབྱུག་པ་གཤིན་རྗེ་གཤེད་རྣམ་པར་འཇོམས་པ་ཞེས་བྱ་བའི་སྒྲུབ་ཐབས།~1", "ཡིག་རྐྱང་གཞན།")</f>
        <v/>
      </c>
    </row>
    <row r="417" ht="70" customHeight="1">
      <c r="A417" t="inlineStr"/>
      <c r="B417" t="inlineStr">
        <is>
          <t>WA0RT0813</t>
        </is>
      </c>
      <c r="C417" t="inlineStr">
        <is>
          <t>དབྱུག་པ་གཤིན་རྗེ་གཤེད་རྣམ་པར་འཇོམས་པ་ཞེས་བྱ་བའི་སྒྲུབ་ཐབས།</t>
        </is>
      </c>
      <c r="D417">
        <f>HYPERLINK("https://library.bdrc.io/show/bdr:MW2KG5015_1608?uilang=bo","MW2KG5015_1608")</f>
        <v/>
      </c>
      <c r="E417" t="inlineStr"/>
      <c r="F417" t="inlineStr"/>
      <c r="G417">
        <f>HYPERLINK("https://library.bdrc.io/search?lg=bo&amp;t=Work&amp;pg=1&amp;f=author,exc,bdr:P3379&amp;uilang=bo&amp;q=དབྱུག་པ་གཤིན་རྗེ་གཤེད་རྣམ་པར་འཇོམས་པ་ཞེས་བྱ་བའི་སྒྲུབ་ཐབས།~1", "བརྩམས་ཆོས་གཞན།")</f>
        <v/>
      </c>
      <c r="H417">
        <f>HYPERLINK("https://library.bdrc.io/search?lg=bo&amp;t=Etext&amp;pg=1&amp;f=author,exc,bdr:P3379&amp;uilang=bo&amp;q=དབྱུག་པ་གཤིན་རྗེ་གཤེད་རྣམ་པར་འཇོམས་པ་ཞེས་བྱ་བའི་སྒྲུབ་ཐབས།~1", "ཡིག་རྐྱང་གཞན།")</f>
        <v/>
      </c>
    </row>
    <row r="418" ht="70" customHeight="1">
      <c r="A418" t="inlineStr"/>
      <c r="B418" t="inlineStr">
        <is>
          <t>WA0RT0813</t>
        </is>
      </c>
      <c r="C418" t="inlineStr">
        <is>
          <t>དབྱུག་པ་གཤིན་རྗེ་གཤེད་རྣམ་པར་འཇོམས་པ་ཞེས་བྱ་བའི་སྒྲུབ་ཐབས།</t>
        </is>
      </c>
      <c r="D418">
        <f>HYPERLINK("https://library.bdrc.io/show/bdr:MW22704_1608?uilang=bo","MW22704_1608")</f>
        <v/>
      </c>
      <c r="E418" t="inlineStr"/>
      <c r="F418" t="inlineStr"/>
      <c r="G418">
        <f>HYPERLINK("https://library.bdrc.io/search?lg=bo&amp;t=Work&amp;pg=1&amp;f=author,exc,bdr:P3379&amp;uilang=bo&amp;q=དབྱུག་པ་གཤིན་རྗེ་གཤེད་རྣམ་པར་འཇོམས་པ་ཞེས་བྱ་བའི་སྒྲུབ་ཐབས།~1", "བརྩམས་ཆོས་གཞན།")</f>
        <v/>
      </c>
      <c r="H418">
        <f>HYPERLINK("https://library.bdrc.io/search?lg=bo&amp;t=Etext&amp;pg=1&amp;f=author,exc,bdr:P3379&amp;uilang=bo&amp;q=དབྱུག་པ་གཤིན་རྗེ་གཤེད་རྣམ་པར་འཇོམས་པ་ཞེས་བྱ་བའི་སྒྲུབ་ཐབས།~1", "ཡིག་རྐྱང་གཞན།")</f>
        <v/>
      </c>
    </row>
    <row r="419" ht="70" customHeight="1">
      <c r="A419" t="inlineStr"/>
      <c r="B419" t="inlineStr">
        <is>
          <t>WA0RT0814</t>
        </is>
      </c>
      <c r="C419" t="inlineStr">
        <is>
          <t>རལ་གྲི་གཤིན་རྗེ་གཤེད་གཏུམ་པོའི་སྒྲུབ་ཐབས་ཞེས་བྱ་བ།</t>
        </is>
      </c>
      <c r="D419">
        <f>HYPERLINK("https://library.bdrc.io/show/bdr:MW22704_1609?uilang=bo","MW22704_1609")</f>
        <v/>
      </c>
      <c r="E419" t="inlineStr"/>
      <c r="F419" t="inlineStr"/>
      <c r="G419">
        <f>HYPERLINK("https://library.bdrc.io/search?lg=bo&amp;t=Work&amp;pg=1&amp;f=author,exc,bdr:P3379&amp;uilang=bo&amp;q=རལ་གྲི་གཤིན་རྗེ་གཤེད་གཏུམ་པོའི་སྒྲུབ་ཐབས་ཞེས་བྱ་བ།~1", "བརྩམས་ཆོས་གཞན།")</f>
        <v/>
      </c>
      <c r="H419">
        <f>HYPERLINK("https://library.bdrc.io/search?lg=bo&amp;t=Etext&amp;pg=1&amp;f=author,exc,bdr:P3379&amp;uilang=bo&amp;q=རལ་གྲི་གཤིན་རྗེ་གཤེད་གཏུམ་པོའི་སྒྲུབ་ཐབས་ཞེས་བྱ་བ།~1", "ཡིག་རྐྱང་གཞན།")</f>
        <v/>
      </c>
    </row>
    <row r="420" ht="70" customHeight="1">
      <c r="A420" t="inlineStr"/>
      <c r="B420" t="inlineStr">
        <is>
          <t>WA0RT0814</t>
        </is>
      </c>
      <c r="C420" t="inlineStr">
        <is>
          <t>རལ་གྲི་གཤིན་རྗེ་གཤེད་གཏུམ་པོའི་སྒྲུབ་ཐབས་ཞེས་བྱ་བ།</t>
        </is>
      </c>
      <c r="D420">
        <f>HYPERLINK("https://library.bdrc.io/show/bdr:MW1KG13126_2815?uilang=bo","MW1KG13126_2815")</f>
        <v/>
      </c>
      <c r="E420" t="inlineStr"/>
      <c r="F420" t="inlineStr"/>
      <c r="G420">
        <f>HYPERLINK("https://library.bdrc.io/search?lg=bo&amp;t=Work&amp;pg=1&amp;f=author,exc,bdr:P3379&amp;uilang=bo&amp;q=རལ་གྲི་གཤིན་རྗེ་གཤེད་གཏུམ་པོའི་སྒྲུབ་ཐབས་ཞེས་བྱ་བ།~1", "བརྩམས་ཆོས་གཞན།")</f>
        <v/>
      </c>
      <c r="H420">
        <f>HYPERLINK("https://library.bdrc.io/search?lg=bo&amp;t=Etext&amp;pg=1&amp;f=author,exc,bdr:P3379&amp;uilang=bo&amp;q=རལ་གྲི་གཤིན་རྗེ་གཤེད་གཏུམ་པོའི་སྒྲུབ་ཐབས་ཞེས་བྱ་བ།~1", "ཡིག་རྐྱང་གཞན།")</f>
        <v/>
      </c>
    </row>
    <row r="421" ht="70" customHeight="1">
      <c r="A421" t="inlineStr"/>
      <c r="B421" t="inlineStr">
        <is>
          <t>WA0RT0814</t>
        </is>
      </c>
      <c r="C421" t="inlineStr">
        <is>
          <t>རལ་གྲི་གཤིན་རྗེ་གཤེད་གཏུམ་པོའི་སྒྲུབ་ཐབས་ཞེས་བྱ་བ།</t>
        </is>
      </c>
      <c r="D421">
        <f>HYPERLINK("https://library.bdrc.io/show/bdr:MW1PD95844_0855?uilang=bo","MW1PD95844_0855")</f>
        <v/>
      </c>
      <c r="E421" t="inlineStr"/>
      <c r="F421" t="inlineStr"/>
      <c r="G421">
        <f>HYPERLINK("https://library.bdrc.io/search?lg=bo&amp;t=Work&amp;pg=1&amp;f=author,exc,bdr:P3379&amp;uilang=bo&amp;q=རལ་གྲི་གཤིན་རྗེ་གཤེད་གཏུམ་པོའི་སྒྲུབ་ཐབས་ཞེས་བྱ་བ།~1", "བརྩམས་ཆོས་གཞན།")</f>
        <v/>
      </c>
      <c r="H421">
        <f>HYPERLINK("https://library.bdrc.io/search?lg=bo&amp;t=Etext&amp;pg=1&amp;f=author,exc,bdr:P3379&amp;uilang=bo&amp;q=རལ་གྲི་གཤིན་རྗེ་གཤེད་གཏུམ་པོའི་སྒྲུབ་ཐབས་ཞེས་བྱ་བ།~1", "ཡིག་རྐྱང་གཞན།")</f>
        <v/>
      </c>
    </row>
    <row r="422" ht="70" customHeight="1">
      <c r="A422" t="inlineStr"/>
      <c r="B422" t="inlineStr">
        <is>
          <t>WA0RT0814</t>
        </is>
      </c>
      <c r="C422" t="inlineStr">
        <is>
          <t>རལ་གྲི་གཤིན་རྗེ་གཤེད་གཏུམ་པོའི་སྒྲུབ་ཐབས་ཞེས་བྱ་བ།</t>
        </is>
      </c>
      <c r="D422">
        <f>HYPERLINK("https://library.bdrc.io/show/bdr:MW23702_0817?uilang=bo","MW23702_0817")</f>
        <v/>
      </c>
      <c r="E422" t="inlineStr"/>
      <c r="F422" t="inlineStr"/>
      <c r="G422">
        <f>HYPERLINK("https://library.bdrc.io/search?lg=bo&amp;t=Work&amp;pg=1&amp;f=author,exc,bdr:P3379&amp;uilang=bo&amp;q=རལ་གྲི་གཤིན་རྗེ་གཤེད་གཏུམ་པོའི་སྒྲུབ་ཐབས་ཞེས་བྱ་བ།~1", "བརྩམས་ཆོས་གཞན།")</f>
        <v/>
      </c>
      <c r="H422">
        <f>HYPERLINK("https://library.bdrc.io/search?lg=bo&amp;t=Etext&amp;pg=1&amp;f=author,exc,bdr:P3379&amp;uilang=bo&amp;q=རལ་གྲི་གཤིན་རྗེ་གཤེད་གཏུམ་པོའི་སྒྲུབ་ཐབས་ཞེས་བྱ་བ།~1", "ཡིག་རྐྱང་གཞན།")</f>
        <v/>
      </c>
    </row>
    <row r="423" ht="70" customHeight="1">
      <c r="A423" t="inlineStr"/>
      <c r="B423" t="inlineStr">
        <is>
          <t>WA0RT0814</t>
        </is>
      </c>
      <c r="C423" t="inlineStr">
        <is>
          <t>རལ་གྲི་གཤིན་རྗེ་གཤེད་གཏུམ་པོའི་སྒྲུབ་ཐབས་ཞེས་བྱ་བ།</t>
        </is>
      </c>
      <c r="D423">
        <f>HYPERLINK("https://library.bdrc.io/show/bdr:MW2KG5015_1609?uilang=bo","MW2KG5015_1609")</f>
        <v/>
      </c>
      <c r="E423" t="inlineStr"/>
      <c r="F423" t="inlineStr"/>
      <c r="G423">
        <f>HYPERLINK("https://library.bdrc.io/search?lg=bo&amp;t=Work&amp;pg=1&amp;f=author,exc,bdr:P3379&amp;uilang=bo&amp;q=རལ་གྲི་གཤིན་རྗེ་གཤེད་གཏུམ་པོའི་སྒྲུབ་ཐབས་ཞེས་བྱ་བ།~1", "བརྩམས་ཆོས་གཞན།")</f>
        <v/>
      </c>
      <c r="H423">
        <f>HYPERLINK("https://library.bdrc.io/search?lg=bo&amp;t=Etext&amp;pg=1&amp;f=author,exc,bdr:P3379&amp;uilang=bo&amp;q=རལ་གྲི་གཤིན་རྗེ་གཤེད་གཏུམ་པོའི་སྒྲུབ་ཐབས་ཞེས་བྱ་བ།~1", "ཡིག་རྐྱང་གཞན།")</f>
        <v/>
      </c>
    </row>
    <row r="424" ht="70" customHeight="1">
      <c r="A424" t="inlineStr"/>
      <c r="B424" t="inlineStr">
        <is>
          <t>WA0RT0814</t>
        </is>
      </c>
      <c r="C424" t="inlineStr">
        <is>
          <t>རལ་གྲི་གཤིན་རྗེ་གཤེད་གཏུམ་པོའི་སྒྲུབ་ཐབས་ཞེས་བྱ་བ།</t>
        </is>
      </c>
      <c r="D424">
        <f>HYPERLINK("https://library.bdrc.io/show/bdr:MW23703_1950?uilang=bo","MW23703_1950")</f>
        <v/>
      </c>
      <c r="E424" t="inlineStr"/>
      <c r="F424" t="inlineStr"/>
      <c r="G424">
        <f>HYPERLINK("https://library.bdrc.io/search?lg=bo&amp;t=Work&amp;pg=1&amp;f=author,exc,bdr:P3379&amp;uilang=bo&amp;q=རལ་གྲི་གཤིན་རྗེ་གཤེད་གཏུམ་པོའི་སྒྲུབ་ཐབས་ཞེས་བྱ་བ།~1", "བརྩམས་ཆོས་གཞན།")</f>
        <v/>
      </c>
      <c r="H424">
        <f>HYPERLINK("https://library.bdrc.io/search?lg=bo&amp;t=Etext&amp;pg=1&amp;f=author,exc,bdr:P3379&amp;uilang=bo&amp;q=རལ་གྲི་གཤིན་རྗེ་གཤེད་གཏུམ་པོའི་སྒྲུབ་ཐབས་ཞེས་བྱ་བ།~1", "ཡིག་རྐྱང་གཞན།")</f>
        <v/>
      </c>
    </row>
    <row r="425" ht="70" customHeight="1">
      <c r="A425" t="inlineStr"/>
      <c r="B425" t="inlineStr">
        <is>
          <t>WA0RT0815</t>
        </is>
      </c>
      <c r="C425" t="inlineStr">
        <is>
          <t>པདྨ་གཤིན་རྗེ་གཤེད་ཤེས་རབ་བདེ་བ་ཅན་གྱི་སྒྲུབ་ཐབས་ཞེས་བྱ་བ།</t>
        </is>
      </c>
      <c r="D425">
        <f>HYPERLINK("https://library.bdrc.io/show/bdr:MW22704_1610?uilang=bo","MW22704_1610")</f>
        <v/>
      </c>
      <c r="E425" t="inlineStr"/>
      <c r="F425" t="inlineStr"/>
      <c r="G425">
        <f>HYPERLINK("https://library.bdrc.io/search?lg=bo&amp;t=Work&amp;pg=1&amp;f=author,exc,bdr:P3379&amp;uilang=bo&amp;q=པདྨ་གཤིན་རྗེ་གཤེད་ཤེས་རབ་བདེ་བ་ཅན་གྱི་སྒྲུབ་ཐབས་ཞེས་བྱ་བ།~1", "བརྩམས་ཆོས་གཞན།")</f>
        <v/>
      </c>
      <c r="H425">
        <f>HYPERLINK("https://library.bdrc.io/search?lg=bo&amp;t=Etext&amp;pg=1&amp;f=author,exc,bdr:P3379&amp;uilang=bo&amp;q=པདྨ་གཤིན་རྗེ་གཤེད་ཤེས་རབ་བདེ་བ་ཅན་གྱི་སྒྲུབ་ཐབས་ཞེས་བྱ་བ།~1", "ཡིག་རྐྱང་གཞན།")</f>
        <v/>
      </c>
    </row>
    <row r="426" ht="70" customHeight="1">
      <c r="A426" t="inlineStr"/>
      <c r="B426" t="inlineStr">
        <is>
          <t>WA0RT0815</t>
        </is>
      </c>
      <c r="C426" t="inlineStr">
        <is>
          <t>པདྨ་གཤིན་རྗེ་གཤེད་ཤེས་རབ་བདེ་བ་ཅན་གྱི་སྒྲུབ་ཐབས་ཞེས་བྱ་བ།</t>
        </is>
      </c>
      <c r="D426">
        <f>HYPERLINK("https://library.bdrc.io/show/bdr:MW23703_1951?uilang=bo","MW23703_1951")</f>
        <v/>
      </c>
      <c r="E426" t="inlineStr"/>
      <c r="F426" t="inlineStr"/>
      <c r="G426">
        <f>HYPERLINK("https://library.bdrc.io/search?lg=bo&amp;t=Work&amp;pg=1&amp;f=author,exc,bdr:P3379&amp;uilang=bo&amp;q=པདྨ་གཤིན་རྗེ་གཤེད་ཤེས་རབ་བདེ་བ་ཅན་གྱི་སྒྲུབ་ཐབས་ཞེས་བྱ་བ།~1", "བརྩམས་ཆོས་གཞན།")</f>
        <v/>
      </c>
      <c r="H426">
        <f>HYPERLINK("https://library.bdrc.io/search?lg=bo&amp;t=Etext&amp;pg=1&amp;f=author,exc,bdr:P3379&amp;uilang=bo&amp;q=པདྨ་གཤིན་རྗེ་གཤེད་ཤེས་རབ་བདེ་བ་ཅན་གྱི་སྒྲུབ་ཐབས་ཞེས་བྱ་བ།~1", "ཡིག་རྐྱང་གཞན།")</f>
        <v/>
      </c>
    </row>
    <row r="427" ht="70" customHeight="1">
      <c r="A427" t="inlineStr"/>
      <c r="B427" t="inlineStr">
        <is>
          <t>WA0RT0815</t>
        </is>
      </c>
      <c r="C427" t="inlineStr">
        <is>
          <t>པདྨ་གཤིན་རྗེ་གཤེད་ཤེས་རབ་བདེ་བ་ཅན་གྱི་སྒྲུབ་ཐབས་ཞེས་བྱ་བ།</t>
        </is>
      </c>
      <c r="D427">
        <f>HYPERLINK("https://library.bdrc.io/show/bdr:MW1KG13126_2816?uilang=bo","MW1KG13126_2816")</f>
        <v/>
      </c>
      <c r="E427" t="inlineStr"/>
      <c r="F427" t="inlineStr"/>
      <c r="G427">
        <f>HYPERLINK("https://library.bdrc.io/search?lg=bo&amp;t=Work&amp;pg=1&amp;f=author,exc,bdr:P3379&amp;uilang=bo&amp;q=པདྨ་གཤིན་རྗེ་གཤེད་ཤེས་རབ་བདེ་བ་ཅན་གྱི་སྒྲུབ་ཐབས་ཞེས་བྱ་བ།~1", "བརྩམས་ཆོས་གཞན།")</f>
        <v/>
      </c>
      <c r="H427">
        <f>HYPERLINK("https://library.bdrc.io/search?lg=bo&amp;t=Etext&amp;pg=1&amp;f=author,exc,bdr:P3379&amp;uilang=bo&amp;q=པདྨ་གཤིན་རྗེ་གཤེད་ཤེས་རབ་བདེ་བ་ཅན་གྱི་སྒྲུབ་ཐབས་ཞེས་བྱ་བ།~1", "ཡིག་རྐྱང་གཞན།")</f>
        <v/>
      </c>
    </row>
    <row r="428" ht="70" customHeight="1">
      <c r="A428" t="inlineStr"/>
      <c r="B428" t="inlineStr">
        <is>
          <t>WA0RT0815</t>
        </is>
      </c>
      <c r="C428" t="inlineStr">
        <is>
          <t>པདྨ་གཤིན་རྗེ་གཤེད་རབ་བདེ་བ་ཅན་གྱི་སྒྲུབ་ཐབས་ཞེས་བྱ་བ།</t>
        </is>
      </c>
      <c r="D428">
        <f>HYPERLINK("https://library.bdrc.io/show/bdr:MW23702_0818?uilang=bo","MW23702_0818")</f>
        <v/>
      </c>
      <c r="E428" t="inlineStr"/>
      <c r="F428" t="inlineStr"/>
      <c r="G428">
        <f>HYPERLINK("https://library.bdrc.io/search?lg=bo&amp;t=Work&amp;pg=1&amp;f=author,exc,bdr:P3379&amp;uilang=bo&amp;q=པདྨ་གཤིན་རྗེ་གཤེད་རབ་བདེ་བ་ཅན་གྱི་སྒྲུབ་ཐབས་ཞེས་བྱ་བ།~1", "བརྩམས་ཆོས་གཞན།")</f>
        <v/>
      </c>
      <c r="H428">
        <f>HYPERLINK("https://library.bdrc.io/search?lg=bo&amp;t=Etext&amp;pg=1&amp;f=author,exc,bdr:P3379&amp;uilang=bo&amp;q=པདྨ་གཤིན་རྗེ་གཤེད་རབ་བདེ་བ་ཅན་གྱི་སྒྲུབ་ཐབས་ཞེས་བྱ་བ།~1", "ཡིག་རྐྱང་གཞན།")</f>
        <v/>
      </c>
    </row>
    <row r="429" ht="70" customHeight="1">
      <c r="A429" t="inlineStr"/>
      <c r="B429" t="inlineStr">
        <is>
          <t>WA0RT0815</t>
        </is>
      </c>
      <c r="C429" t="inlineStr">
        <is>
          <t>པདྨ་གཤིན་རྗེ་གཤེད་ཤེས་རབ་བདེ་བ་ཅན་གྱི་སྒྲུབ་ཐབས་ཞེས་བྱ་བ།</t>
        </is>
      </c>
      <c r="D429">
        <f>HYPERLINK("https://library.bdrc.io/show/bdr:MW2KG5015_1610?uilang=bo","MW2KG5015_1610")</f>
        <v/>
      </c>
      <c r="E429" t="inlineStr"/>
      <c r="F429" t="inlineStr"/>
      <c r="G429">
        <f>HYPERLINK("https://library.bdrc.io/search?lg=bo&amp;t=Work&amp;pg=1&amp;f=author,exc,bdr:P3379&amp;uilang=bo&amp;q=པདྨ་གཤིན་རྗེ་གཤེད་ཤེས་རབ་བདེ་བ་ཅན་གྱི་སྒྲུབ་ཐབས་ཞེས་བྱ་བ།~1", "བརྩམས་ཆོས་གཞན།")</f>
        <v/>
      </c>
      <c r="H429">
        <f>HYPERLINK("https://library.bdrc.io/search?lg=bo&amp;t=Etext&amp;pg=1&amp;f=author,exc,bdr:P3379&amp;uilang=bo&amp;q=པདྨ་གཤིན་རྗེ་གཤེད་ཤེས་རབ་བདེ་བ་ཅན་གྱི་སྒྲུབ་ཐབས་ཞེས་བྱ་བ།~1", "ཡིག་རྐྱང་གཞན།")</f>
        <v/>
      </c>
    </row>
    <row r="430" ht="70" customHeight="1">
      <c r="A430" t="inlineStr"/>
      <c r="B430" t="inlineStr">
        <is>
          <t>WA0RT0815</t>
        </is>
      </c>
      <c r="C430" t="inlineStr">
        <is>
          <t>པདྨ་གཤིན་རྗེ་གཤེད་ཤེས་རབ་བདེ་བ་ཅན་གྱི་སྒྲུབ་ཐབས་ཞེས་བྱ་བ།</t>
        </is>
      </c>
      <c r="D430">
        <f>HYPERLINK("https://library.bdrc.io/show/bdr:MW1PD95844_0856?uilang=bo","MW1PD95844_0856")</f>
        <v/>
      </c>
      <c r="E430" t="inlineStr"/>
      <c r="F430" t="inlineStr"/>
      <c r="G430">
        <f>HYPERLINK("https://library.bdrc.io/search?lg=bo&amp;t=Work&amp;pg=1&amp;f=author,exc,bdr:P3379&amp;uilang=bo&amp;q=པདྨ་གཤིན་རྗེ་གཤེད་ཤེས་རབ་བདེ་བ་ཅན་གྱི་སྒྲུབ་ཐབས་ཞེས་བྱ་བ།~1", "བརྩམས་ཆོས་གཞན།")</f>
        <v/>
      </c>
      <c r="H430">
        <f>HYPERLINK("https://library.bdrc.io/search?lg=bo&amp;t=Etext&amp;pg=1&amp;f=author,exc,bdr:P3379&amp;uilang=bo&amp;q=པདྨ་གཤིན་རྗེ་གཤེད་ཤེས་རབ་བདེ་བ་ཅན་གྱི་སྒྲུབ་ཐབས་ཞེས་བྱ་བ།~1", "ཡིག་རྐྱང་གཞན།")</f>
        <v/>
      </c>
    </row>
    <row r="431" ht="70" customHeight="1">
      <c r="A431" t="inlineStr"/>
      <c r="B431" t="inlineStr">
        <is>
          <t>WA0RT1151</t>
        </is>
      </c>
      <c r="C431" t="inlineStr">
        <is>
          <t>ཁོར་བ་ལས་ཡིད་ངེས་པར་འབྱུང་བར་བྱེད་པ་ཞེས་བྱ་བའི་གླུ།</t>
        </is>
      </c>
      <c r="D431">
        <f>HYPERLINK("https://library.bdrc.io/show/bdr:MW22704_1948?uilang=bo","MW22704_1948")</f>
        <v/>
      </c>
      <c r="E431" t="inlineStr"/>
      <c r="F431" t="inlineStr"/>
      <c r="G431">
        <f>HYPERLINK("https://library.bdrc.io/search?lg=bo&amp;t=Work&amp;pg=1&amp;f=author,exc,bdr:P3379&amp;uilang=bo&amp;q=ཁོར་བ་ལས་ཡིད་ངེས་པར་འབྱུང་བར་བྱེད་པ་ཞེས་བྱ་བའི་གླུ།~1", "བརྩམས་ཆོས་གཞན།")</f>
        <v/>
      </c>
      <c r="H431">
        <f>HYPERLINK("https://library.bdrc.io/search?lg=bo&amp;t=Etext&amp;pg=1&amp;f=author,exc,bdr:P3379&amp;uilang=bo&amp;q=ཁོར་བ་ལས་ཡིད་ངེས་པར་འབྱུང་བར་བྱེད་པ་ཞེས་བྱ་བའི་གླུ།~1", "ཡིག་རྐྱང་གཞན།")</f>
        <v/>
      </c>
    </row>
    <row r="432" ht="70" customHeight="1">
      <c r="A432" t="inlineStr"/>
      <c r="B432" t="inlineStr">
        <is>
          <t>WA0RT1151</t>
        </is>
      </c>
      <c r="C432" t="inlineStr">
        <is>
          <t>འཁོར་བ་ལས་ཡིད་ངེས་པར་འབྱུང་བར་བྱེད་པ་ཞེས་བྱ་བའི་གླུ།</t>
        </is>
      </c>
      <c r="D432">
        <f>HYPERLINK("https://library.bdrc.io/show/bdr:MW23702_1156?uilang=bo","MW23702_1156")</f>
        <v/>
      </c>
      <c r="E432" t="inlineStr"/>
      <c r="F432" t="inlineStr"/>
      <c r="G432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32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33" ht="70" customHeight="1">
      <c r="A433" t="inlineStr"/>
      <c r="B433" t="inlineStr">
        <is>
          <t>WA0RT1151</t>
        </is>
      </c>
      <c r="C433" t="inlineStr">
        <is>
          <t>འཁོར་བ་ལས་ཡིད་ངེས་པར་འབྱུང་བར་བྱེད་ཞེས་བྱ་བཔའི་གླུ།</t>
        </is>
      </c>
      <c r="D433">
        <f>HYPERLINK("https://library.bdrc.io/show/bdr:MW23702_3389?uilang=bo","MW23702_3389")</f>
        <v/>
      </c>
      <c r="E433" t="inlineStr"/>
      <c r="F433" t="inlineStr"/>
      <c r="G433">
        <f>HYPERLINK("https://library.bdrc.io/search?lg=bo&amp;t=Work&amp;pg=1&amp;f=author,exc,bdr:P3379&amp;uilang=bo&amp;q=འཁོར་བ་ལས་ཡིད་ངེས་པར་འབྱུང་བར་བྱེད་ཞེས་བྱ་བཔའི་གླུ།~1", "བརྩམས་ཆོས་གཞན།")</f>
        <v/>
      </c>
      <c r="H433">
        <f>HYPERLINK("https://library.bdrc.io/search?lg=bo&amp;t=Etext&amp;pg=1&amp;f=author,exc,bdr:P3379&amp;uilang=bo&amp;q=འཁོར་བ་ལས་ཡིད་ངེས་པར་འབྱུང་བར་བྱེད་ཞེས་བྱ་བཔའི་གླུ།~1", "ཡིག་རྐྱང་གཞན།")</f>
        <v/>
      </c>
    </row>
    <row r="434" ht="70" customHeight="1">
      <c r="A434" t="inlineStr"/>
      <c r="B434" t="inlineStr">
        <is>
          <t>WA0RT1151</t>
        </is>
      </c>
      <c r="C434" t="inlineStr">
        <is>
          <t>ཁོར་བ་ལས་ཡིད་ངེས་པར་འབྱུང་བར་བྱེད་པ་ཞེས་བྱ་བའི་གླུ།</t>
        </is>
      </c>
      <c r="D434">
        <f>HYPERLINK("https://library.bdrc.io/show/bdr:MW2KG5015_1948?uilang=bo","MW2KG5015_1948")</f>
        <v/>
      </c>
      <c r="E434" t="inlineStr"/>
      <c r="F434" t="inlineStr"/>
      <c r="G434">
        <f>HYPERLINK("https://library.bdrc.io/search?lg=bo&amp;t=Work&amp;pg=1&amp;f=author,exc,bdr:P3379&amp;uilang=bo&amp;q=ཁོར་བ་ལས་ཡིད་ངེས་པར་འབྱུང་བར་བྱེད་པ་ཞེས་བྱ་བའི་གླུ།~1", "བརྩམས་ཆོས་གཞན།")</f>
        <v/>
      </c>
      <c r="H434">
        <f>HYPERLINK("https://library.bdrc.io/search?lg=bo&amp;t=Etext&amp;pg=1&amp;f=author,exc,bdr:P3379&amp;uilang=bo&amp;q=ཁོར་བ་ལས་ཡིད་ངེས་པར་འབྱུང་བར་བྱེད་པ་ཞེས་བྱ་བའི་གླུ།~1", "ཡིག་རྐྱང་གཞན།")</f>
        <v/>
      </c>
    </row>
    <row r="435" ht="70" customHeight="1">
      <c r="A435" t="inlineStr"/>
      <c r="B435" t="inlineStr">
        <is>
          <t>WA0RT1151</t>
        </is>
      </c>
      <c r="C435" t="inlineStr">
        <is>
          <t>འཁོར་བ་ལས་ཡིད་ངེས་པར་འབྱུང་བར་བྱེད་པ་ཞེས་བྱ་བའི་གླུ།</t>
        </is>
      </c>
      <c r="D435">
        <f>HYPERLINK("https://library.bdrc.io/show/bdr:MW1KG13126_3152?uilang=bo","MW1KG13126_3152")</f>
        <v/>
      </c>
      <c r="E435" t="inlineStr"/>
      <c r="F435" t="inlineStr"/>
      <c r="G435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35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36" ht="70" customHeight="1">
      <c r="A436" t="inlineStr"/>
      <c r="B436" t="inlineStr">
        <is>
          <t>WA0RT1151</t>
        </is>
      </c>
      <c r="C436" t="inlineStr">
        <is>
          <t>འཁོར་བ་ལས་ཡིད་ངེས་པར་འབྱུང་བར་བྱེད་པ་ཞེས་བྱ་བའི་གླུ།</t>
        </is>
      </c>
      <c r="D436">
        <f>HYPERLINK("https://library.bdrc.io/show/bdr:MW2KG5015_4175?uilang=bo","MW2KG5015_4175")</f>
        <v/>
      </c>
      <c r="E436" t="inlineStr"/>
      <c r="F436" t="inlineStr"/>
      <c r="G436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36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37" ht="70" customHeight="1">
      <c r="A437" t="inlineStr"/>
      <c r="B437" t="inlineStr">
        <is>
          <t>WA0RT1151</t>
        </is>
      </c>
      <c r="C437" t="inlineStr">
        <is>
          <t>འཁོར་བ་ལས་ཡིད་ངེས་པར་འབྱུང་བར་བྱེད་པ་ཞེས་བྱ་བའི་གླུ།</t>
        </is>
      </c>
      <c r="D437">
        <f>HYPERLINK("https://library.bdrc.io/show/bdr:MW23703_2313?uilang=bo","MW23703_2313")</f>
        <v/>
      </c>
      <c r="E437" t="inlineStr"/>
      <c r="F437" t="inlineStr"/>
      <c r="G437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37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38" ht="70" customHeight="1">
      <c r="A438" t="inlineStr"/>
      <c r="B438" t="inlineStr">
        <is>
          <t>WA0RT1151</t>
        </is>
      </c>
      <c r="C438" t="inlineStr">
        <is>
          <t>འཁོར་བ་ལས་ཡིད་ངེས་པར་འབྱུང་བར་བྱེད་པ་ཞེས་བྱ་བའི་གླུ།</t>
        </is>
      </c>
      <c r="D438">
        <f>HYPERLINK("https://library.bdrc.io/show/bdr:MW1KG13126_5386?uilang=bo","MW1KG13126_5386")</f>
        <v/>
      </c>
      <c r="E438" t="inlineStr"/>
      <c r="F438" t="inlineStr"/>
      <c r="G438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38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39" ht="70" customHeight="1">
      <c r="A439" t="inlineStr"/>
      <c r="B439" t="inlineStr">
        <is>
          <t>WA0RT1151</t>
        </is>
      </c>
      <c r="C439" t="inlineStr">
        <is>
          <t>འཁོར་བ་ལས་ཡིད་ངེས་པར་འབྱུང་བར་བྱེད་པ་ཞེས་བྱ་བའི་གླུ།</t>
        </is>
      </c>
      <c r="D439">
        <f>HYPERLINK("https://library.bdrc.io/show/bdr:MW1PD95844_1215?uilang=bo","MW1PD95844_1215")</f>
        <v/>
      </c>
      <c r="E439" t="inlineStr"/>
      <c r="F439" t="inlineStr"/>
      <c r="G439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39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40" ht="70" customHeight="1">
      <c r="A440" t="inlineStr"/>
      <c r="B440" t="inlineStr">
        <is>
          <t>WA0RT1151</t>
        </is>
      </c>
      <c r="C440" t="inlineStr">
        <is>
          <t>འཁོར་བ་ལས་ཡིད་ངེས་པར་འབྱུང་བར་བྱེད་པ་ཞེས་བྱ་བའི་གླུ།</t>
        </is>
      </c>
      <c r="D440">
        <f>HYPERLINK("https://library.bdrc.io/show/bdr:MW22704_4175?uilang=bo","MW22704_4175")</f>
        <v/>
      </c>
      <c r="E440" t="inlineStr"/>
      <c r="F440" t="inlineStr"/>
      <c r="G440">
        <f>HYPERLINK("https://library.bdrc.io/search?lg=bo&amp;t=Work&amp;pg=1&amp;f=author,exc,bdr:P3379&amp;uilang=bo&amp;q=འཁོར་བ་ལས་ཡིད་ངེས་པར་འབྱུང་བར་བྱེད་པ་ཞེས་བྱ་བའི་གླུ།~1", "བརྩམས་ཆོས་གཞན།")</f>
        <v/>
      </c>
      <c r="H440">
        <f>HYPERLINK("https://library.bdrc.io/search?lg=bo&amp;t=Etext&amp;pg=1&amp;f=author,exc,bdr:P3379&amp;uilang=bo&amp;q=འཁོར་བ་ལས་ཡིད་ངེས་པར་འབྱུང་བར་བྱེད་པ་ཞེས་བྱ་བའི་གླུ།~1", "ཡིག་རྐྱང་གཞན།")</f>
        <v/>
      </c>
    </row>
    <row r="441" ht="70" customHeight="1">
      <c r="A441" t="inlineStr"/>
      <c r="B441" t="inlineStr">
        <is>
          <t>WA0RT1152</t>
        </is>
      </c>
      <c r="C441" t="inlineStr">
        <is>
          <t>ཆོས་ཀྱི་དབྱིངས་ལྟ་བའི་གླུ།</t>
        </is>
      </c>
      <c r="D441">
        <f>HYPERLINK("https://library.bdrc.io/show/bdr:MW23702_1157?uilang=bo","MW23702_1157")</f>
        <v/>
      </c>
      <c r="E441" t="inlineStr"/>
      <c r="F441" t="inlineStr"/>
      <c r="G441">
        <f>HYPERLINK("https://library.bdrc.io/search?lg=bo&amp;t=Work&amp;pg=1&amp;f=author,exc,bdr:P3379&amp;uilang=bo&amp;q=ཆོས་ཀྱི་དབྱིངས་ལྟ་བའི་གླུ།~1", "བརྩམས་ཆོས་གཞན།")</f>
        <v/>
      </c>
      <c r="H441">
        <f>HYPERLINK("https://library.bdrc.io/search?lg=bo&amp;t=Etext&amp;pg=1&amp;f=author,exc,bdr:P3379&amp;uilang=bo&amp;q=ཆོས་ཀྱི་དབྱིངས་ལྟ་བའི་གླུ།~1", "ཡིག་རྐྱང་གཞན།")</f>
        <v/>
      </c>
    </row>
    <row r="442" ht="70" customHeight="1">
      <c r="A442" t="inlineStr"/>
      <c r="B442" t="inlineStr">
        <is>
          <t>WA0RT1152</t>
        </is>
      </c>
      <c r="C442" t="inlineStr">
        <is>
          <t>ཆོས་ཀྱི་དབྱིངས་ལྟ་བའི་གླུ།</t>
        </is>
      </c>
      <c r="D442">
        <f>HYPERLINK("https://library.bdrc.io/show/bdr:MW22704_4177?uilang=bo","MW22704_4177")</f>
        <v/>
      </c>
      <c r="E442" t="inlineStr"/>
      <c r="F442" t="inlineStr"/>
      <c r="G442">
        <f>HYPERLINK("https://library.bdrc.io/search?lg=bo&amp;t=Work&amp;pg=1&amp;f=author,exc,bdr:P3379&amp;uilang=bo&amp;q=ཆོས་ཀྱི་དབྱིངས་ལྟ་བའི་གླུ།~1", "བརྩམས་ཆོས་གཞན།")</f>
        <v/>
      </c>
      <c r="H442">
        <f>HYPERLINK("https://library.bdrc.io/search?lg=bo&amp;t=Etext&amp;pg=1&amp;f=author,exc,bdr:P3379&amp;uilang=bo&amp;q=ཆོས་ཀྱི་དབྱིངས་ལྟ་བའི་གླུ།~1", "ཡིག་རྐྱང་གཞན།")</f>
        <v/>
      </c>
    </row>
    <row r="443" ht="70" customHeight="1">
      <c r="A443" t="inlineStr"/>
      <c r="B443" t="inlineStr">
        <is>
          <t>WA0RT1152</t>
        </is>
      </c>
      <c r="C443" t="inlineStr">
        <is>
          <t>ཆོས་ཀྱི་དབྱིངས་སུ་ལྟ་བའི་གླུ།</t>
        </is>
      </c>
      <c r="D443">
        <f>HYPERLINK("https://library.bdrc.io/show/bdr:MW23702_3391?uilang=bo","MW23702_3391")</f>
        <v/>
      </c>
      <c r="E443" t="inlineStr"/>
      <c r="F443" t="inlineStr"/>
      <c r="G443">
        <f>HYPERLINK("https://library.bdrc.io/search?lg=bo&amp;t=Work&amp;pg=1&amp;f=author,exc,bdr:P3379&amp;uilang=bo&amp;q=ཆོས་ཀྱི་དབྱིངས་སུ་ལྟ་བའི་གླུ།~1", "བརྩམས་ཆོས་གཞན།")</f>
        <v/>
      </c>
      <c r="H443">
        <f>HYPERLINK("https://library.bdrc.io/search?lg=bo&amp;t=Etext&amp;pg=1&amp;f=author,exc,bdr:P3379&amp;uilang=bo&amp;q=ཆོས་ཀྱི་དབྱིངས་སུ་ལྟ་བའི་གླུ།~1", "ཡིག་རྐྱང་གཞན།")</f>
        <v/>
      </c>
    </row>
    <row r="444" ht="70" customHeight="1">
      <c r="A444" t="inlineStr"/>
      <c r="B444" t="inlineStr">
        <is>
          <t>WA0RT1152</t>
        </is>
      </c>
      <c r="C444" t="inlineStr">
        <is>
          <t>ཆོས་ཀྱི་དབྱིངས་སུ་ལྟ་བའི་གླུ།</t>
        </is>
      </c>
      <c r="D444">
        <f>HYPERLINK("https://library.bdrc.io/show/bdr:MW1KG13126_5388?uilang=bo","MW1KG13126_5388")</f>
        <v/>
      </c>
      <c r="E444" t="inlineStr"/>
      <c r="F444" t="inlineStr"/>
      <c r="G444">
        <f>HYPERLINK("https://library.bdrc.io/search?lg=bo&amp;t=Work&amp;pg=1&amp;f=author,exc,bdr:P3379&amp;uilang=bo&amp;q=ཆོས་ཀྱི་དབྱིངས་སུ་ལྟ་བའི་གླུ།~1", "བརྩམས་ཆོས་གཞན།")</f>
        <v/>
      </c>
      <c r="H444">
        <f>HYPERLINK("https://library.bdrc.io/search?lg=bo&amp;t=Etext&amp;pg=1&amp;f=author,exc,bdr:P3379&amp;uilang=bo&amp;q=ཆོས་ཀྱི་དབྱིངས་སུ་ལྟ་བའི་གླུ།~1", "ཡིག་རྐྱང་གཞན།")</f>
        <v/>
      </c>
    </row>
    <row r="445" ht="70" customHeight="1">
      <c r="A445" t="inlineStr"/>
      <c r="B445" t="inlineStr">
        <is>
          <t>WA0RT1152</t>
        </is>
      </c>
      <c r="C445" t="inlineStr">
        <is>
          <t>ཆོས་ཀྱི་དབྱིངས་ལྟ་བའི་གླུ།</t>
        </is>
      </c>
      <c r="D445">
        <f>HYPERLINK("https://library.bdrc.io/show/bdr:MW1PD95844_1216?uilang=bo","MW1PD95844_1216")</f>
        <v/>
      </c>
      <c r="E445" t="inlineStr"/>
      <c r="F445" t="inlineStr"/>
      <c r="G445">
        <f>HYPERLINK("https://library.bdrc.io/search?lg=bo&amp;t=Work&amp;pg=1&amp;f=author,exc,bdr:P3379&amp;uilang=bo&amp;q=ཆོས་ཀྱི་དབྱིངས་ལྟ་བའི་གླུ།~1", "བརྩམས་ཆོས་གཞན།")</f>
        <v/>
      </c>
      <c r="H445">
        <f>HYPERLINK("https://library.bdrc.io/search?lg=bo&amp;t=Etext&amp;pg=1&amp;f=author,exc,bdr:P3379&amp;uilang=bo&amp;q=ཆོས་ཀྱི་དབྱིངས་ལྟ་བའི་གླུ།~1", "ཡིག་རྐྱང་གཞན།")</f>
        <v/>
      </c>
    </row>
    <row r="446" ht="70" customHeight="1">
      <c r="A446" t="inlineStr"/>
      <c r="B446" t="inlineStr">
        <is>
          <t>WA0RT1152</t>
        </is>
      </c>
      <c r="C446" t="inlineStr">
        <is>
          <t>ཆོས་ཀྱི་དབྱིངས་ལྷ་བའི་གླུ།</t>
        </is>
      </c>
      <c r="D446">
        <f>HYPERLINK("https://library.bdrc.io/show/bdr:MW2KG5015_1949?uilang=bo","MW2KG5015_1949")</f>
        <v/>
      </c>
      <c r="E446" t="inlineStr"/>
      <c r="F446" t="inlineStr"/>
      <c r="G446">
        <f>HYPERLINK("https://library.bdrc.io/search?lg=bo&amp;t=Work&amp;pg=1&amp;f=author,exc,bdr:P3379&amp;uilang=bo&amp;q=ཆོས་ཀྱི་དབྱིངས་ལྷ་བའི་གླུ།~1", "བརྩམས་ཆོས་གཞན།")</f>
        <v/>
      </c>
      <c r="H446">
        <f>HYPERLINK("https://library.bdrc.io/search?lg=bo&amp;t=Etext&amp;pg=1&amp;f=author,exc,bdr:P3379&amp;uilang=bo&amp;q=ཆོས་ཀྱི་དབྱིངས་ལྷ་བའི་གླུ།~1", "ཡིག་རྐྱང་གཞན།")</f>
        <v/>
      </c>
    </row>
    <row r="447" ht="70" customHeight="1">
      <c r="A447" t="inlineStr"/>
      <c r="B447" t="inlineStr">
        <is>
          <t>WA0RT1152</t>
        </is>
      </c>
      <c r="C447" t="inlineStr">
        <is>
          <t>ཆོས་ཀྱི་དབྱིངས་ལྷ་བའི་གླུ།</t>
        </is>
      </c>
      <c r="D447">
        <f>HYPERLINK("https://library.bdrc.io/show/bdr:MW1KG13126_3153?uilang=bo","MW1KG13126_3153")</f>
        <v/>
      </c>
      <c r="E447" t="inlineStr"/>
      <c r="F447" t="inlineStr"/>
      <c r="G447">
        <f>HYPERLINK("https://library.bdrc.io/search?lg=bo&amp;t=Work&amp;pg=1&amp;f=author,exc,bdr:P3379&amp;uilang=bo&amp;q=ཆོས་ཀྱི་དབྱིངས་ལྷ་བའི་གླུ།~1", "བརྩམས་ཆོས་གཞན།")</f>
        <v/>
      </c>
      <c r="H447">
        <f>HYPERLINK("https://library.bdrc.io/search?lg=bo&amp;t=Etext&amp;pg=1&amp;f=author,exc,bdr:P3379&amp;uilang=bo&amp;q=ཆོས་ཀྱི་དབྱིངས་ལྷ་བའི་གླུ།~1", "ཡིག་རྐྱང་གཞན།")</f>
        <v/>
      </c>
    </row>
    <row r="448" ht="70" customHeight="1">
      <c r="A448" t="inlineStr"/>
      <c r="B448" t="inlineStr">
        <is>
          <t>WA0RT1152</t>
        </is>
      </c>
      <c r="C448" t="inlineStr">
        <is>
          <t>ཆོས་ཀྱི་དབྱིངས་ལྟ་བའི་གླུ།</t>
        </is>
      </c>
      <c r="D448">
        <f>HYPERLINK("https://library.bdrc.io/show/bdr:MW2KG5015_4177?uilang=bo","MW2KG5015_4177")</f>
        <v/>
      </c>
      <c r="E448" t="inlineStr"/>
      <c r="F448" t="inlineStr"/>
      <c r="G448">
        <f>HYPERLINK("https://library.bdrc.io/search?lg=bo&amp;t=Work&amp;pg=1&amp;f=author,exc,bdr:P3379&amp;uilang=bo&amp;q=ཆོས་ཀྱི་དབྱིངས་ལྟ་བའི་གླུ།~1", "བརྩམས་ཆོས་གཞན།")</f>
        <v/>
      </c>
      <c r="H448">
        <f>HYPERLINK("https://library.bdrc.io/search?lg=bo&amp;t=Etext&amp;pg=1&amp;f=author,exc,bdr:P3379&amp;uilang=bo&amp;q=ཆོས་ཀྱི་དབྱིངས་ལྟ་བའི་གླུ།~1", "ཡིག་རྐྱང་གཞན།")</f>
        <v/>
      </c>
    </row>
    <row r="449" ht="70" customHeight="1">
      <c r="A449" t="inlineStr"/>
      <c r="B449" t="inlineStr">
        <is>
          <t>WA0RT1152</t>
        </is>
      </c>
      <c r="C449" t="inlineStr">
        <is>
          <t>ཆོས་ཀྱི་དབྱིངས་ལྟ་བའི་གླུ།</t>
        </is>
      </c>
      <c r="D449">
        <f>HYPERLINK("https://library.bdrc.io/show/bdr:MW23703_2314?uilang=bo","MW23703_2314")</f>
        <v/>
      </c>
      <c r="E449" t="inlineStr"/>
      <c r="F449" t="inlineStr"/>
      <c r="G449">
        <f>HYPERLINK("https://library.bdrc.io/search?lg=bo&amp;t=Work&amp;pg=1&amp;f=author,exc,bdr:P3379&amp;uilang=bo&amp;q=ཆོས་ཀྱི་དབྱིངས་ལྟ་བའི་གླུ།~1", "བརྩམས་ཆོས་གཞན།")</f>
        <v/>
      </c>
      <c r="H449">
        <f>HYPERLINK("https://library.bdrc.io/search?lg=bo&amp;t=Etext&amp;pg=1&amp;f=author,exc,bdr:P3379&amp;uilang=bo&amp;q=ཆོས་ཀྱི་དབྱིངས་ལྟ་བའི་གླུ།~1", "ཡིག་རྐྱང་གཞན།")</f>
        <v/>
      </c>
    </row>
    <row r="450" ht="70" customHeight="1">
      <c r="A450" t="inlineStr"/>
      <c r="B450" t="inlineStr">
        <is>
          <t>WA0RT1152</t>
        </is>
      </c>
      <c r="C450" t="inlineStr">
        <is>
          <t>ཆོས་ཀྱི་དབྱིངས་ལྷ་བའི་གླུ།</t>
        </is>
      </c>
      <c r="D450">
        <f>HYPERLINK("https://library.bdrc.io/show/bdr:MW22704_1949?uilang=bo","MW22704_1949")</f>
        <v/>
      </c>
      <c r="E450" t="inlineStr"/>
      <c r="F450" t="inlineStr"/>
      <c r="G450">
        <f>HYPERLINK("https://library.bdrc.io/search?lg=bo&amp;t=Work&amp;pg=1&amp;f=author,exc,bdr:P3379&amp;uilang=bo&amp;q=ཆོས་ཀྱི་དབྱིངས་ལྷ་བའི་གླུ།~1", "བརྩམས་ཆོས་གཞན།")</f>
        <v/>
      </c>
      <c r="H450">
        <f>HYPERLINK("https://library.bdrc.io/search?lg=bo&amp;t=Etext&amp;pg=1&amp;f=author,exc,bdr:P3379&amp;uilang=bo&amp;q=ཆོས་ཀྱི་དབྱིངས་ལྷ་བའི་གླུ།~1", "ཡིག་རྐྱང་གཞན།")</f>
        <v/>
      </c>
    </row>
    <row r="451" ht="70" customHeight="1">
      <c r="A451" t="inlineStr"/>
      <c r="B451" t="inlineStr">
        <is>
          <t>WA0RT1152</t>
        </is>
      </c>
      <c r="C451" t="inlineStr">
        <is>
          <t>ཆོས་ཀྱི་དབྱིངས་སུ་ལྟ་བའི་གླུ།</t>
        </is>
      </c>
      <c r="D451">
        <f>HYPERLINK("https://library.bdrc.io/show/bdr:MW1GS66286_28E53A?uilang=bo","MW1GS66286_28E53A")</f>
        <v/>
      </c>
      <c r="E451" t="inlineStr"/>
      <c r="F451" t="inlineStr"/>
      <c r="G451">
        <f>HYPERLINK("https://library.bdrc.io/search?lg=bo&amp;t=Work&amp;pg=1&amp;f=author,exc,bdr:P3379&amp;uilang=bo&amp;q=ཆོས་ཀྱི་དབྱིངས་སུ་ལྟ་བའི་གླུ།~1", "བརྩམས་ཆོས་གཞན།")</f>
        <v/>
      </c>
      <c r="H451">
        <f>HYPERLINK("https://library.bdrc.io/search?lg=bo&amp;t=Etext&amp;pg=1&amp;f=author,exc,bdr:P3379&amp;uilang=bo&amp;q=ཆོས་ཀྱི་དབྱིངས་སུ་ལྟ་བའི་གླུ།~1", "ཡིག་རྐྱང་གཞན།")</f>
        <v/>
      </c>
    </row>
    <row r="452" ht="70" customHeight="1">
      <c r="A452" t="inlineStr"/>
      <c r="B452" t="inlineStr">
        <is>
          <t>WA0RT1152</t>
        </is>
      </c>
      <c r="C452" t="inlineStr">
        <is>
          <t>ཆོས་ཀྱི་དབྱིངས་སུ་ལྟ་བའི་གླུ།</t>
        </is>
      </c>
      <c r="D452">
        <f>HYPERLINK("https://library.bdrc.io/show/bdr:MW3PD1288_6DECDE?uilang=bo","MW3PD1288_6DECDE")</f>
        <v/>
      </c>
      <c r="E452" t="inlineStr"/>
      <c r="F452" t="inlineStr"/>
      <c r="G452">
        <f>HYPERLINK("https://library.bdrc.io/search?lg=bo&amp;t=Work&amp;pg=1&amp;f=author,exc,bdr:P3379&amp;uilang=bo&amp;q=ཆོས་ཀྱི་དབྱིངས་སུ་ལྟ་བའི་གླུ།~1", "བརྩམས་ཆོས་གཞན།")</f>
        <v/>
      </c>
      <c r="H452">
        <f>HYPERLINK("https://library.bdrc.io/search?lg=bo&amp;t=Etext&amp;pg=1&amp;f=author,exc,bdr:P3379&amp;uilang=bo&amp;q=ཆོས་ཀྱི་དབྱིངས་སུ་ལྟ་བའི་གླུ།~1", "ཡིག་རྐྱང་གཞན།")</f>
        <v/>
      </c>
    </row>
    <row r="453" ht="70" customHeight="1">
      <c r="A453" t="inlineStr"/>
      <c r="B453" t="inlineStr">
        <is>
          <t>WA0RT1201</t>
        </is>
      </c>
      <c r="C453" t="inlineStr">
        <is>
          <t>དཱི་པཾ་ཀ་ར་ཤྲི་ཛྙཱ་ནའི་ཆོས་ཀྱི་གླུ།</t>
        </is>
      </c>
      <c r="D453">
        <f>HYPERLINK("https://library.bdrc.io/show/bdr:MW1KG13126_3202?uilang=bo","MW1KG13126_3202")</f>
        <v/>
      </c>
      <c r="E453" t="inlineStr"/>
      <c r="F453" t="inlineStr"/>
      <c r="G453">
        <f>HYPERLINK("https://library.bdrc.io/search?lg=bo&amp;t=Work&amp;pg=1&amp;f=author,exc,bdr:P3379&amp;uilang=bo&amp;q=དཱི་པཾ་ཀ་ར་ཤྲི་ཛྙཱ་ནའི་ཆོས་ཀྱི་གླུ།~1", "བརྩམས་ཆོས་གཞན།")</f>
        <v/>
      </c>
      <c r="H453">
        <f>HYPERLINK("https://library.bdrc.io/search?lg=bo&amp;t=Etext&amp;pg=1&amp;f=author,exc,bdr:P3379&amp;uilang=bo&amp;q=དཱི་པཾ་ཀ་ར་ཤྲི་ཛྙཱ་ནའི་ཆོས་ཀྱི་གླུ།~1", "ཡིག་རྐྱང་གཞན།")</f>
        <v/>
      </c>
    </row>
    <row r="454" ht="70" customHeight="1">
      <c r="A454" t="inlineStr"/>
      <c r="B454" t="inlineStr">
        <is>
          <t>WA0RT1201</t>
        </is>
      </c>
      <c r="C454" t="inlineStr">
        <is>
          <t>དཱི་པཾ་ཀཱ་ར་ཤྲཱི་ཛྙཱ་ནའི་ཆོས་ཀྱི་གླུ།</t>
        </is>
      </c>
      <c r="D454">
        <f>HYPERLINK("https://library.bdrc.io/show/bdr:MW1PD95844_1276?uilang=bo","MW1PD95844_1276")</f>
        <v/>
      </c>
      <c r="E454" t="inlineStr"/>
      <c r="F454" t="inlineStr"/>
      <c r="G454">
        <f>HYPERLINK("https://library.bdrc.io/search?lg=bo&amp;t=Work&amp;pg=1&amp;f=author,exc,bdr:P3379&amp;uilang=bo&amp;q=དཱི་པཾ་ཀཱ་ར་ཤྲཱི་ཛྙཱ་ནའི་ཆོས་ཀྱི་གླུ།~1", "བརྩམས་ཆོས་གཞན།")</f>
        <v/>
      </c>
      <c r="H454">
        <f>HYPERLINK("https://library.bdrc.io/search?lg=bo&amp;t=Etext&amp;pg=1&amp;f=author,exc,bdr:P3379&amp;uilang=bo&amp;q=དཱི་པཾ་ཀཱ་ར་ཤྲཱི་ཛྙཱ་ནའི་ཆོས་ཀྱི་གླུ།~1", "ཡིག་རྐྱང་གཞན།")</f>
        <v/>
      </c>
    </row>
    <row r="455" ht="70" customHeight="1">
      <c r="A455" t="inlineStr"/>
      <c r="B455" t="inlineStr">
        <is>
          <t>WA0RT1201</t>
        </is>
      </c>
      <c r="C455" t="inlineStr">
        <is>
          <t>དཱི་པཾ་ཀ་ར་ཤྲི་ཛྙཱ་ནའི་ཆོས་ཀྱི་གླུ།</t>
        </is>
      </c>
      <c r="D455">
        <f>HYPERLINK("https://library.bdrc.io/show/bdr:MW23703_2374?uilang=bo","MW23703_2374")</f>
        <v/>
      </c>
      <c r="E455" t="inlineStr"/>
      <c r="F455" t="inlineStr"/>
      <c r="G455">
        <f>HYPERLINK("https://library.bdrc.io/search?lg=bo&amp;t=Work&amp;pg=1&amp;f=author,exc,bdr:P3379&amp;uilang=bo&amp;q=དཱི་པཾ་ཀ་ར་ཤྲི་ཛྙཱ་ནའི་ཆོས་ཀྱི་གླུ།~1", "བརྩམས་ཆོས་གཞན།")</f>
        <v/>
      </c>
      <c r="H455">
        <f>HYPERLINK("https://library.bdrc.io/search?lg=bo&amp;t=Etext&amp;pg=1&amp;f=author,exc,bdr:P3379&amp;uilang=bo&amp;q=དཱི་པཾ་ཀ་ར་ཤྲི་ཛྙཱ་ནའི་ཆོས་ཀྱི་གླུ།~1", "ཡིག་རྐྱང་གཞན།")</f>
        <v/>
      </c>
    </row>
    <row r="456" ht="70" customHeight="1">
      <c r="A456" t="inlineStr"/>
      <c r="B456" t="inlineStr">
        <is>
          <t>WA0RT1201</t>
        </is>
      </c>
      <c r="C456" t="inlineStr">
        <is>
          <t>དཱི་པཾ་ཀ་ར་ཤྲི་ཛཉའ་ནའི་ཆོས་ཀྱི་གླུ།</t>
        </is>
      </c>
      <c r="D456">
        <f>HYPERLINK("https://library.bdrc.io/show/bdr:MW23702_1206?uilang=bo","MW23702_1206")</f>
        <v/>
      </c>
      <c r="E456" t="inlineStr"/>
      <c r="F456" t="inlineStr"/>
      <c r="G456">
        <f>HYPERLINK("https://library.bdrc.io/search?lg=bo&amp;t=Work&amp;pg=1&amp;f=author,exc,bdr:P3379&amp;uilang=bo&amp;q=དཱི་པཾ་ཀ་ར་ཤྲི་ཛཉའ་ནའི་ཆོས་ཀྱི་གླུ།~1", "བརྩམས་ཆོས་གཞན།")</f>
        <v/>
      </c>
      <c r="H456">
        <f>HYPERLINK("https://library.bdrc.io/search?lg=bo&amp;t=Etext&amp;pg=1&amp;f=author,exc,bdr:P3379&amp;uilang=bo&amp;q=དཱི་པཾ་ཀ་ར་ཤྲི་ཛཉའ་ནའི་ཆོས་ཀྱི་གླུ།~1", "ཡིག་རྐྱང་གཞན།")</f>
        <v/>
      </c>
    </row>
    <row r="457" ht="70" customHeight="1">
      <c r="A457" t="inlineStr"/>
      <c r="B457" t="inlineStr">
        <is>
          <t>WA0RT1201</t>
        </is>
      </c>
      <c r="C457" t="inlineStr">
        <is>
          <t>དཱི་པཾ་ཀ་ར་ཤྲི་ཛཉའ་ནའི་ཆོས་ཀྱི་གླུ།</t>
        </is>
      </c>
      <c r="D457">
        <f>HYPERLINK("https://library.bdrc.io/show/bdr:MW22704_1998?uilang=bo","MW22704_1998")</f>
        <v/>
      </c>
      <c r="E457" t="inlineStr"/>
      <c r="F457" t="inlineStr"/>
      <c r="G457">
        <f>HYPERLINK("https://library.bdrc.io/search?lg=bo&amp;t=Work&amp;pg=1&amp;f=author,exc,bdr:P3379&amp;uilang=bo&amp;q=དཱི་པཾ་ཀ་ར་ཤྲི་ཛཉའ་ནའི་ཆོས་ཀྱི་གླུ།~1", "བརྩམས་ཆོས་གཞན།")</f>
        <v/>
      </c>
      <c r="H457">
        <f>HYPERLINK("https://library.bdrc.io/search?lg=bo&amp;t=Etext&amp;pg=1&amp;f=author,exc,bdr:P3379&amp;uilang=bo&amp;q=དཱི་པཾ་ཀ་ར་ཤྲི་ཛཉའ་ནའི་ཆོས་ཀྱི་གླུ།~1", "ཡིག་རྐྱང་གཞན།")</f>
        <v/>
      </c>
    </row>
    <row r="458" ht="70" customHeight="1">
      <c r="A458" t="inlineStr"/>
      <c r="B458" t="inlineStr">
        <is>
          <t>WA0RT1201</t>
        </is>
      </c>
      <c r="C458" t="inlineStr">
        <is>
          <t>དཱི་པཾ་ཀ་ར་ཤྲི་ཛཉའ་ནའི་ཆོས་ཀྱི་གླུ།</t>
        </is>
      </c>
      <c r="D458">
        <f>HYPERLINK("https://library.bdrc.io/show/bdr:MW2KG5015_1998?uilang=bo","MW2KG5015_1998")</f>
        <v/>
      </c>
      <c r="E458" t="inlineStr"/>
      <c r="F458" t="inlineStr"/>
      <c r="G458">
        <f>HYPERLINK("https://library.bdrc.io/search?lg=bo&amp;t=Work&amp;pg=1&amp;f=author,exc,bdr:P3379&amp;uilang=bo&amp;q=དཱི་པཾ་ཀ་ར་ཤྲི་ཛཉའ་ནའི་ཆོས་ཀྱི་གླུ།~1", "བརྩམས་ཆོས་གཞན།")</f>
        <v/>
      </c>
      <c r="H458">
        <f>HYPERLINK("https://library.bdrc.io/search?lg=bo&amp;t=Etext&amp;pg=1&amp;f=author,exc,bdr:P3379&amp;uilang=bo&amp;q=དཱི་པཾ་ཀ་ར་ཤྲི་ཛཉའ་ནའི་ཆོས་ཀྱི་གླུ།~1", "ཡིག་རྐྱང་གཞན།")</f>
        <v/>
      </c>
    </row>
    <row r="459" ht="70" customHeight="1">
      <c r="A459" t="inlineStr"/>
      <c r="B459" t="inlineStr">
        <is>
          <t>WA0RTI1287</t>
        </is>
      </c>
      <c r="C459" t="inlineStr">
        <is>
          <t>Dipankarasrijnana: Samadhisambharaparivarta</t>
        </is>
      </c>
      <c r="D459">
        <f>HYPERLINK("https://library.bdrc.io/show/bdr:IE0GR0294?uilang=bo","IE0GR0294")</f>
        <v/>
      </c>
      <c r="E459" t="inlineStr"/>
      <c r="F459" t="inlineStr"/>
      <c r="G459">
        <f>HYPERLINK("https://library.bdrc.io/search?lg=bo&amp;t=Work&amp;pg=1&amp;f=author,exc,bdr:P3379&amp;uilang=bo&amp;q=Dipankarasrijnana: Samadhisambharaparivarta~1", "བརྩམས་ཆོས་གཞན།")</f>
        <v/>
      </c>
      <c r="H459">
        <f>HYPERLINK("https://library.bdrc.io/search?lg=bo&amp;t=Etext&amp;pg=1&amp;f=author,exc,bdr:P3379&amp;uilang=bo&amp;q=Dipankarasrijnana: Samadhisambharaparivarta~1", "ཡིག་རྐྱང་གཞན།")</f>
        <v/>
      </c>
    </row>
    <row r="460" ht="70" customHeight="1">
      <c r="A460" t="inlineStr"/>
      <c r="B460" t="inlineStr">
        <is>
          <t>WA0RT1287</t>
        </is>
      </c>
      <c r="C460" t="inlineStr">
        <is>
          <t>ཏིང་ངེ་འཛིན་གྱི་ཚོགས་ཀྱི་ལེའུ།</t>
        </is>
      </c>
      <c r="D460">
        <f>HYPERLINK("https://library.bdrc.io/show/bdr:MW23702_1292?uilang=bo","MW23702_1292")</f>
        <v/>
      </c>
      <c r="E460" t="inlineStr"/>
      <c r="F460" t="inlineStr"/>
      <c r="G460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60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61" ht="70" customHeight="1">
      <c r="A461" t="inlineStr"/>
      <c r="B461" t="inlineStr">
        <is>
          <t>WA0RT1287</t>
        </is>
      </c>
      <c r="C461" t="inlineStr">
        <is>
          <t>ཏིང་ངེ་འཛིན་ཚོགས་ཀྱི་ལེའུ་ཞེས་བྱ་བ།</t>
        </is>
      </c>
      <c r="D461">
        <f>HYPERLINK("https://library.bdrc.io/show/bdr:MW23702_3447?uilang=bo","MW23702_3447")</f>
        <v/>
      </c>
      <c r="E461" t="inlineStr"/>
      <c r="F461" t="inlineStr"/>
      <c r="G461">
        <f>HYPERLINK("https://library.bdrc.io/search?lg=bo&amp;t=Work&amp;pg=1&amp;f=author,exc,bdr:P3379&amp;uilang=bo&amp;q=ཏིང་ངེ་འཛིན་ཚོགས་ཀྱི་ལེའུ་ཞེས་བྱ་བ།~1", "བརྩམས་ཆོས་གཞན།")</f>
        <v/>
      </c>
      <c r="H461">
        <f>HYPERLINK("https://library.bdrc.io/search?lg=bo&amp;t=Etext&amp;pg=1&amp;f=author,exc,bdr:P3379&amp;uilang=bo&amp;q=ཏིང་ངེ་འཛིན་ཚོགས་ཀྱི་ལེའུ་ཞེས་བྱ་བ།~1", "ཡིག་རྐྱང་གཞན།")</f>
        <v/>
      </c>
    </row>
    <row r="462" ht="70" customHeight="1">
      <c r="A462" t="inlineStr"/>
      <c r="B462" t="inlineStr">
        <is>
          <t>WA0RT1287</t>
        </is>
      </c>
      <c r="C462" t="inlineStr">
        <is>
          <t>ཏིང་ངེ་འཛིན་གྱི་ཚོགས་ཀྱི་ལེའུ།</t>
        </is>
      </c>
      <c r="D462">
        <f>HYPERLINK("https://library.bdrc.io/show/bdr:MW1KG13126_5398?uilang=bo","MW1KG13126_5398")</f>
        <v/>
      </c>
      <c r="E462" t="inlineStr"/>
      <c r="F462" t="inlineStr"/>
      <c r="G462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62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63" ht="70" customHeight="1">
      <c r="A463" t="inlineStr"/>
      <c r="B463" t="inlineStr">
        <is>
          <t>WA0RT1287</t>
        </is>
      </c>
      <c r="C463" t="inlineStr">
        <is>
          <t>ཏིང་ངེ་འཛིན་གྱི་ཚོགས་ཀྱི་ལེའུ་ཞེས་བྱ་བ།</t>
        </is>
      </c>
      <c r="D463">
        <f>HYPERLINK("https://library.bdrc.io/show/bdr:MW1KG13126_5445?uilang=bo","MW1KG13126_5445")</f>
        <v/>
      </c>
      <c r="E463" t="inlineStr"/>
      <c r="F463" t="inlineStr"/>
      <c r="G463">
        <f>HYPERLINK("https://library.bdrc.io/search?lg=bo&amp;t=Work&amp;pg=1&amp;f=author,exc,bdr:P3379&amp;uilang=bo&amp;q=ཏིང་ངེ་འཛིན་གྱི་ཚོགས་ཀྱི་ལེའུ་ཞེས་བྱ་བ།~1", "བརྩམས་ཆོས་གཞན།")</f>
        <v/>
      </c>
      <c r="H463">
        <f>HYPERLINK("https://library.bdrc.io/search?lg=bo&amp;t=Etext&amp;pg=1&amp;f=author,exc,bdr:P3379&amp;uilang=bo&amp;q=ཏིང་ངེ་འཛིན་གྱི་ཚོགས་ཀྱི་ལེའུ་ཞེས་བྱ་བ།~1", "ཡིག་རྐྱང་གཞན།")</f>
        <v/>
      </c>
    </row>
    <row r="464" ht="70" customHeight="1">
      <c r="A464" t="inlineStr"/>
      <c r="B464" t="inlineStr">
        <is>
          <t>WA0RT1287</t>
        </is>
      </c>
      <c r="C464" t="inlineStr">
        <is>
          <t>ཏིང་ངེ་འཛིན་གྱི་ཚོགས་ཀྱི་ལེའུ།</t>
        </is>
      </c>
      <c r="D464">
        <f>HYPERLINK("https://library.bdrc.io/show/bdr:MW23702_3401?uilang=bo","MW23702_3401")</f>
        <v/>
      </c>
      <c r="E464" t="inlineStr"/>
      <c r="F464" t="inlineStr"/>
      <c r="G464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64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65" ht="70" customHeight="1">
      <c r="A465" t="inlineStr"/>
      <c r="B465" t="inlineStr">
        <is>
          <t>WA0RT1287</t>
        </is>
      </c>
      <c r="C465" t="inlineStr">
        <is>
          <t>ཏིང་ངེ་འཛིན་གྱི་ཚོགས་ཀྱི་ལེའུ།</t>
        </is>
      </c>
      <c r="D465">
        <f>HYPERLINK("https://library.bdrc.io/show/bdr:MW2KG5015_2084?uilang=bo","MW2KG5015_2084")</f>
        <v/>
      </c>
      <c r="E465" t="inlineStr"/>
      <c r="F465" t="inlineStr"/>
      <c r="G465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65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66" ht="70" customHeight="1">
      <c r="A466" t="inlineStr"/>
      <c r="B466" t="inlineStr">
        <is>
          <t>WA0RT1287</t>
        </is>
      </c>
      <c r="C466" t="inlineStr">
        <is>
          <t>ཏིང་ངེ་འཛིན་ཚོགས་ཀྱི་ལེའུ།</t>
        </is>
      </c>
      <c r="D466">
        <f>HYPERLINK("https://library.bdrc.io/show/bdr:MW23703_2460?uilang=bo","MW23703_2460")</f>
        <v/>
      </c>
      <c r="E466" t="inlineStr"/>
      <c r="F466" t="inlineStr"/>
      <c r="G466">
        <f>HYPERLINK("https://library.bdrc.io/search?lg=bo&amp;t=Work&amp;pg=1&amp;f=author,exc,bdr:P3379&amp;uilang=bo&amp;q=ཏིང་ངེ་འཛིན་ཚོགས་ཀྱི་ལེའུ།~1", "བརྩམས་ཆོས་གཞན།")</f>
        <v/>
      </c>
      <c r="H466">
        <f>HYPERLINK("https://library.bdrc.io/search?lg=bo&amp;t=Etext&amp;pg=1&amp;f=author,exc,bdr:P3379&amp;uilang=bo&amp;q=ཏིང་ངེ་འཛིན་ཚོགས་ཀྱི་ལེའུ།~1", "ཡིག་རྐྱང་གཞན།")</f>
        <v/>
      </c>
    </row>
    <row r="467" ht="70" customHeight="1">
      <c r="A467" t="inlineStr"/>
      <c r="B467" t="inlineStr">
        <is>
          <t>WA0RT1287</t>
        </is>
      </c>
      <c r="C467" t="inlineStr">
        <is>
          <t>ཏིང་ངེ་འཛིན་གྱི་ཚོགས་ཀྱི་ལེའུ།</t>
        </is>
      </c>
      <c r="D467">
        <f>HYPERLINK("https://library.bdrc.io/show/bdr:MW1KG13126_3288?uilang=bo","MW1KG13126_3288")</f>
        <v/>
      </c>
      <c r="E467" t="inlineStr"/>
      <c r="F467" t="inlineStr"/>
      <c r="G467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67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68" ht="70" customHeight="1">
      <c r="A468" t="inlineStr"/>
      <c r="B468" t="inlineStr">
        <is>
          <t>WA0RT1287</t>
        </is>
      </c>
      <c r="C468" t="inlineStr">
        <is>
          <t>ཏིང་ངེ་འཛིན་གྱི་ཚོགས་ཀྱི་ལེའུ།</t>
        </is>
      </c>
      <c r="D468">
        <f>HYPERLINK("https://library.bdrc.io/show/bdr:MW1PD95844_1362?uilang=bo","MW1PD95844_1362")</f>
        <v/>
      </c>
      <c r="E468" t="inlineStr"/>
      <c r="F468" t="inlineStr"/>
      <c r="G468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68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69" ht="70" customHeight="1">
      <c r="A469" t="inlineStr"/>
      <c r="B469" t="inlineStr">
        <is>
          <t>WA0RT1287</t>
        </is>
      </c>
      <c r="C469" t="inlineStr">
        <is>
          <t>ཏིང་ངེ་འཛིན་གྱི་ཚོགས་ཀྱི་ལེའུ་ཞེས་བྱ་བ།</t>
        </is>
      </c>
      <c r="D469">
        <f>HYPERLINK("https://library.bdrc.io/show/bdr:MW1PD95844_3154?uilang=bo","MW1PD95844_3154")</f>
        <v/>
      </c>
      <c r="E469" t="inlineStr"/>
      <c r="F469" t="inlineStr"/>
      <c r="G469">
        <f>HYPERLINK("https://library.bdrc.io/search?lg=bo&amp;t=Work&amp;pg=1&amp;f=author,exc,bdr:P3379&amp;uilang=bo&amp;q=ཏིང་ངེ་འཛིན་གྱི་ཚོགས་ཀྱི་ལེའུ་ཞེས་བྱ་བ།~1", "བརྩམས་ཆོས་གཞན།")</f>
        <v/>
      </c>
      <c r="H469">
        <f>HYPERLINK("https://library.bdrc.io/search?lg=bo&amp;t=Etext&amp;pg=1&amp;f=author,exc,bdr:P3379&amp;uilang=bo&amp;q=ཏིང་ངེ་འཛིན་གྱི་ཚོགས་ཀྱི་ལེའུ་ཞེས་བྱ་བ།~1", "ཡིག་རྐྱང་གཞན།")</f>
        <v/>
      </c>
    </row>
    <row r="470" ht="70" customHeight="1">
      <c r="A470" t="inlineStr"/>
      <c r="B470" t="inlineStr">
        <is>
          <t>WA0RT1287</t>
        </is>
      </c>
      <c r="C470" t="inlineStr">
        <is>
          <t>ཏིང་ངེ་འཛིན་གྱི་ཚོགས་ཀྱི་ལེའུ་ཞེས་བྱ་བ།</t>
        </is>
      </c>
      <c r="D470">
        <f>HYPERLINK("https://library.bdrc.io/show/bdr:MW1KG13126_5320?uilang=bo","MW1KG13126_5320")</f>
        <v/>
      </c>
      <c r="E470" t="inlineStr"/>
      <c r="F470" t="inlineStr"/>
      <c r="G470">
        <f>HYPERLINK("https://library.bdrc.io/search?lg=bo&amp;t=Work&amp;pg=1&amp;f=author,exc,bdr:P3379&amp;uilang=bo&amp;q=ཏིང་ངེ་འཛིན་གྱི་ཚོགས་ཀྱི་ལེའུ་ཞེས་བྱ་བ།~1", "བརྩམས་ཆོས་གཞན།")</f>
        <v/>
      </c>
      <c r="H470">
        <f>HYPERLINK("https://library.bdrc.io/search?lg=bo&amp;t=Etext&amp;pg=1&amp;f=author,exc,bdr:P3379&amp;uilang=bo&amp;q=ཏིང་ངེ་འཛིན་གྱི་ཚོགས་ཀྱི་ལེའུ་ཞེས་བྱ་བ།~1", "ཡིག་རྐྱང་གཞན།")</f>
        <v/>
      </c>
    </row>
    <row r="471" ht="70" customHeight="1">
      <c r="A471" t="inlineStr"/>
      <c r="B471" t="inlineStr">
        <is>
          <t>WA0RT1287</t>
        </is>
      </c>
      <c r="C471" t="inlineStr">
        <is>
          <t>ཏིང་ངེ་འཛིན་གྱི་ཚོགས་ཀྱི་ལེའུ།</t>
        </is>
      </c>
      <c r="D471">
        <f>HYPERLINK("https://library.bdrc.io/show/bdr:MW22704_2084?uilang=bo","MW22704_2084")</f>
        <v/>
      </c>
      <c r="E471" t="inlineStr"/>
      <c r="F471" t="inlineStr"/>
      <c r="G471">
        <f>HYPERLINK("https://library.bdrc.io/search?lg=bo&amp;t=Work&amp;pg=1&amp;f=author,exc,bdr:P3379&amp;uilang=bo&amp;q=ཏིང་ངེ་འཛིན་གྱི་ཚོགས་ཀྱི་ལེའུ།~1", "བརྩམས་ཆོས་གཞན།")</f>
        <v/>
      </c>
      <c r="H471">
        <f>HYPERLINK("https://library.bdrc.io/search?lg=bo&amp;t=Etext&amp;pg=1&amp;f=author,exc,bdr:P3379&amp;uilang=bo&amp;q=ཏིང་ངེ་འཛིན་གྱི་ཚོགས་ཀྱི་ལེའུ།~1", "ཡིག་རྐྱང་གཞན།")</f>
        <v/>
      </c>
    </row>
    <row r="472" ht="70" customHeight="1">
      <c r="A472" t="inlineStr"/>
      <c r="B472" t="inlineStr">
        <is>
          <t>WA0RT1287</t>
        </is>
      </c>
      <c r="C472" t="inlineStr">
        <is>
          <t>ཏིང་ངེ་འཛིན་ཚོགས་ཀྱི་ལེའུ་ཞེས་བྱ་བ།</t>
        </is>
      </c>
      <c r="D472">
        <f>HYPERLINK("https://library.bdrc.io/show/bdr:MW23702_3323?uilang=bo","MW23702_3323")</f>
        <v/>
      </c>
      <c r="E472" t="inlineStr"/>
      <c r="F472" t="inlineStr"/>
      <c r="G472">
        <f>HYPERLINK("https://library.bdrc.io/search?lg=bo&amp;t=Work&amp;pg=1&amp;f=author,exc,bdr:P3379&amp;uilang=bo&amp;q=ཏིང་ངེ་འཛིན་ཚོགས་ཀྱི་ལེའུ་ཞེས་བྱ་བ།~1", "བརྩམས་ཆོས་གཞན།")</f>
        <v/>
      </c>
      <c r="H472">
        <f>HYPERLINK("https://library.bdrc.io/search?lg=bo&amp;t=Etext&amp;pg=1&amp;f=author,exc,bdr:P3379&amp;uilang=bo&amp;q=ཏིང་ངེ་འཛིན་ཚོགས་ཀྱི་ལེའུ་ཞེས་བྱ་བ།~1", "ཡིག་རྐྱང་གཞན།")</f>
        <v/>
      </c>
    </row>
    <row r="473" ht="70" customHeight="1">
      <c r="A473" t="inlineStr"/>
      <c r="B473" t="inlineStr">
        <is>
          <t>WA0RT1287</t>
        </is>
      </c>
      <c r="C473" t="inlineStr">
        <is>
          <t>ཏིང་ངེ་འཛིན་གྱི་ཚོགས་ཀྱི་ལེའུ་ཞེས་བྱ་བ།</t>
        </is>
      </c>
      <c r="D473">
        <f>HYPERLINK("https://library.bdrc.io/show/bdr:MW1PD95844_3153?uilang=bo","MW1PD95844_3153")</f>
        <v/>
      </c>
      <c r="E473" t="inlineStr"/>
      <c r="F473" t="inlineStr"/>
      <c r="G473">
        <f>HYPERLINK("https://library.bdrc.io/search?lg=bo&amp;t=Work&amp;pg=1&amp;f=author,exc,bdr:P3379&amp;uilang=bo&amp;q=ཏིང་ངེ་འཛིན་གྱི་ཚོགས་ཀྱི་ལེའུ་ཞེས་བྱ་བ།~1", "བརྩམས་ཆོས་གཞན།")</f>
        <v/>
      </c>
      <c r="H473">
        <f>HYPERLINK("https://library.bdrc.io/search?lg=bo&amp;t=Etext&amp;pg=1&amp;f=author,exc,bdr:P3379&amp;uilang=bo&amp;q=ཏིང་ངེ་འཛིན་གྱི་ཚོགས་ཀྱི་ལེའུ་ཞེས་བྱ་བ།~1", "ཡིག་རྐྱང་གཞན།")</f>
        <v/>
      </c>
    </row>
    <row r="474" ht="70" customHeight="1">
      <c r="A474" t="inlineStr"/>
      <c r="B474" t="inlineStr">
        <is>
          <t>WA0RT1287</t>
        </is>
      </c>
      <c r="C474" t="inlineStr">
        <is>
          <t>ཏིང་ངེ་འཛིན་ཚོགས་ཀྱི་ལེའུ་ཞེས་བྱ་བ།</t>
        </is>
      </c>
      <c r="D474">
        <f>HYPERLINK("https://library.bdrc.io/show/bdr:MW22704_4233?uilang=bo","MW22704_4233")</f>
        <v/>
      </c>
      <c r="E474" t="inlineStr"/>
      <c r="F474" t="inlineStr"/>
      <c r="G474">
        <f>HYPERLINK("https://library.bdrc.io/search?lg=bo&amp;t=Work&amp;pg=1&amp;f=author,exc,bdr:P3379&amp;uilang=bo&amp;q=ཏིང་ངེ་འཛིན་ཚོགས་ཀྱི་ལེའུ་ཞེས་བྱ་བ།~1", "བརྩམས་ཆོས་གཞན།")</f>
        <v/>
      </c>
      <c r="H474">
        <f>HYPERLINK("https://library.bdrc.io/search?lg=bo&amp;t=Etext&amp;pg=1&amp;f=author,exc,bdr:P3379&amp;uilang=bo&amp;q=ཏིང་ངེ་འཛིན་ཚོགས་ཀྱི་ལེའུ་ཞེས་བྱ་བ།~1", "ཡིག་རྐྱང་གཞན།")</f>
        <v/>
      </c>
    </row>
    <row r="475" ht="70" customHeight="1">
      <c r="A475" t="inlineStr"/>
      <c r="B475" t="inlineStr">
        <is>
          <t>WA0RT1287</t>
        </is>
      </c>
      <c r="C475" t="inlineStr">
        <is>
          <t>ཏིང་ངེ་འཛིན་ཚོགས་ཀྱི་ལེའུ་ཞེས་བྱ་བ།</t>
        </is>
      </c>
      <c r="D475">
        <f>HYPERLINK("https://library.bdrc.io/show/bdr:MW1KG13126_5444?uilang=bo","MW1KG13126_5444")</f>
        <v/>
      </c>
      <c r="E475" t="inlineStr"/>
      <c r="F475" t="inlineStr"/>
      <c r="G475">
        <f>HYPERLINK("https://library.bdrc.io/search?lg=bo&amp;t=Work&amp;pg=1&amp;f=author,exc,bdr:P3379&amp;uilang=bo&amp;q=ཏིང་ངེ་འཛིན་ཚོགས་ཀྱི་ལེའུ་ཞེས་བྱ་བ།~1", "བརྩམས་ཆོས་གཞན།")</f>
        <v/>
      </c>
      <c r="H475">
        <f>HYPERLINK("https://library.bdrc.io/search?lg=bo&amp;t=Etext&amp;pg=1&amp;f=author,exc,bdr:P3379&amp;uilang=bo&amp;q=ཏིང་ངེ་འཛིན་ཚོགས་ཀྱི་ལེའུ་ཞེས་བྱ་བ།~1", "ཡིག་རྐྱང་གཞན།")</f>
        <v/>
      </c>
    </row>
    <row r="476" ht="70" customHeight="1">
      <c r="A476" t="inlineStr"/>
      <c r="B476" t="inlineStr">
        <is>
          <t>WA0RT1287</t>
        </is>
      </c>
      <c r="C476" t="inlineStr">
        <is>
          <t>ཏིང་ངེ་འཛིན་གྱི་ཚོགས་ཀྱི་ལེའུ་ཞེས་བྱ་བ།</t>
        </is>
      </c>
      <c r="D476">
        <f>HYPERLINK("https://library.bdrc.io/show/bdr:MW23702_3448?uilang=bo","MW23702_3448")</f>
        <v/>
      </c>
      <c r="E476" t="inlineStr"/>
      <c r="F476" t="inlineStr"/>
      <c r="G476">
        <f>HYPERLINK("https://library.bdrc.io/search?lg=bo&amp;t=Work&amp;pg=1&amp;f=author,exc,bdr:P3379&amp;uilang=bo&amp;q=ཏིང་ངེ་འཛིན་གྱི་ཚོགས་ཀྱི་ལེའུ་ཞེས་བྱ་བ།~1", "བརྩམས་ཆོས་གཞན།")</f>
        <v/>
      </c>
      <c r="H476">
        <f>HYPERLINK("https://library.bdrc.io/search?lg=bo&amp;t=Etext&amp;pg=1&amp;f=author,exc,bdr:P3379&amp;uilang=bo&amp;q=ཏིང་ངེ་འཛིན་གྱི་ཚོགས་ཀྱི་ལེའུ་ཞེས་བྱ་བ།~1", "ཡིག་རྐྱང་གཞན།")</f>
        <v/>
      </c>
    </row>
    <row r="477" ht="70" customHeight="1">
      <c r="A477" t="inlineStr"/>
      <c r="B477" t="inlineStr">
        <is>
          <t>WA0RT1287</t>
        </is>
      </c>
      <c r="C477" t="inlineStr">
        <is>
          <t>ཏིང་ངེ་འཛིན་ཚོགས་ཀྱི་ལེའུ་ཞེས་བྱ་བ།</t>
        </is>
      </c>
      <c r="D477">
        <f>HYPERLINK("https://library.bdrc.io/show/bdr:MW2KG5015_4233?uilang=bo","MW2KG5015_4233")</f>
        <v/>
      </c>
      <c r="E477" t="inlineStr"/>
      <c r="F477" t="inlineStr"/>
      <c r="G477">
        <f>HYPERLINK("https://library.bdrc.io/search?lg=bo&amp;t=Work&amp;pg=1&amp;f=author,exc,bdr:P3379&amp;uilang=bo&amp;q=ཏིང་ངེ་འཛིན་ཚོགས་ཀྱི་ལེའུ་ཞེས་བྱ་བ།~1", "བརྩམས་ཆོས་གཞན།")</f>
        <v/>
      </c>
      <c r="H477">
        <f>HYPERLINK("https://library.bdrc.io/search?lg=bo&amp;t=Etext&amp;pg=1&amp;f=author,exc,bdr:P3379&amp;uilang=bo&amp;q=ཏིང་ངེ་འཛིན་ཚོགས་ཀྱི་ལེའུ་ཞེས་བྱ་བ།~1", "ཡིག་རྐྱང་གཞན།")</f>
        <v/>
      </c>
    </row>
    <row r="478" ht="70" customHeight="1">
      <c r="A478" t="inlineStr"/>
      <c r="B478" t="inlineStr">
        <is>
          <t>WA0RT1287</t>
        </is>
      </c>
      <c r="C478" t="inlineStr">
        <is>
          <t>ཏིང་ངེ་འཛིན་གྱི་ཚོགས་ཀྱི་ལེའུ་ཞེས་བྱ་བ།</t>
        </is>
      </c>
      <c r="D478">
        <f>HYPERLINK("https://library.bdrc.io/show/bdr:MW23702_3322?uilang=bo","MW23702_3322")</f>
        <v/>
      </c>
      <c r="E478" t="inlineStr"/>
      <c r="F478" t="inlineStr"/>
      <c r="G478">
        <f>HYPERLINK("https://library.bdrc.io/search?lg=bo&amp;t=Work&amp;pg=1&amp;f=author,exc,bdr:P3379&amp;uilang=bo&amp;q=ཏིང་ངེ་འཛིན་གྱི་ཚོགས་ཀྱི་ལེའུ་ཞེས་བྱ་བ།~1", "བརྩམས་ཆོས་གཞན།")</f>
        <v/>
      </c>
      <c r="H478">
        <f>HYPERLINK("https://library.bdrc.io/search?lg=bo&amp;t=Etext&amp;pg=1&amp;f=author,exc,bdr:P3379&amp;uilang=bo&amp;q=ཏིང་ངེ་འཛིན་གྱི་ཚོགས་ཀྱི་ལེའུ་ཞེས་བྱ་བ།~1", "ཡིག་རྐྱང་གཞན།")</f>
        <v/>
      </c>
    </row>
    <row r="479" ht="70" customHeight="1">
      <c r="A479" t="inlineStr"/>
      <c r="B479" t="inlineStr">
        <is>
          <t>WA0RT1288</t>
        </is>
      </c>
      <c r="C479" t="inlineStr">
        <is>
          <t>འཇིག་རྟེན་ལས་འདས་པའི་ཡན་ལག་བདུན་པའི་ཆོ་ག</t>
        </is>
      </c>
      <c r="D479">
        <f>HYPERLINK("https://library.bdrc.io/show/bdr:MW1PD95844_1363?uilang=bo","MW1PD95844_1363")</f>
        <v/>
      </c>
      <c r="E479" t="inlineStr"/>
      <c r="F479" t="inlineStr"/>
      <c r="G479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79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0" ht="70" customHeight="1">
      <c r="A480" t="inlineStr"/>
      <c r="B480" t="inlineStr">
        <is>
          <t>WA0RT1288</t>
        </is>
      </c>
      <c r="C480" t="inlineStr">
        <is>
          <t>འཇིག་རྟེན་ལས་འདས་པའི་ཡན་ལག་བདུན་པའི་ཆོ་ག</t>
        </is>
      </c>
      <c r="D480">
        <f>HYPERLINK("https://library.bdrc.io/show/bdr:MW23702_3402?uilang=bo","MW23702_3402")</f>
        <v/>
      </c>
      <c r="E480" t="inlineStr"/>
      <c r="F480" t="inlineStr"/>
      <c r="G480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0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1" ht="70" customHeight="1">
      <c r="A481" t="inlineStr"/>
      <c r="B481" t="inlineStr">
        <is>
          <t>WA0RT1288</t>
        </is>
      </c>
      <c r="C481" t="inlineStr">
        <is>
          <t>འཇིག་རྟེན་ལས་འདས་པའི་ཡན་ལག་བདུན་པའི་ཆོ་ག</t>
        </is>
      </c>
      <c r="D481">
        <f>HYPERLINK("https://library.bdrc.io/show/bdr:MW22704_2085?uilang=bo","MW22704_2085")</f>
        <v/>
      </c>
      <c r="E481" t="inlineStr"/>
      <c r="F481" t="inlineStr"/>
      <c r="G481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1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2" ht="70" customHeight="1">
      <c r="A482" t="inlineStr"/>
      <c r="B482" t="inlineStr">
        <is>
          <t>WA0RT1288</t>
        </is>
      </c>
      <c r="C482" t="inlineStr">
        <is>
          <t>འཇིག་རྟེན་ལས་འདས་པའི་ཡན་ལག་བདུན་པའི་ཆོ་ག</t>
        </is>
      </c>
      <c r="D482">
        <f>HYPERLINK("https://library.bdrc.io/show/bdr:MW2KG5015_4188?uilang=bo","MW2KG5015_4188")</f>
        <v/>
      </c>
      <c r="E482" t="inlineStr"/>
      <c r="F482" t="inlineStr"/>
      <c r="G482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2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3" ht="70" customHeight="1">
      <c r="A483" t="inlineStr"/>
      <c r="B483" t="inlineStr">
        <is>
          <t>WA0RT1288</t>
        </is>
      </c>
      <c r="C483" t="inlineStr">
        <is>
          <t>འཇིག་རྟེན་ལས་འདས་པའི་ཡན་ལག་བདུན་པའི་ཆོ་ག</t>
        </is>
      </c>
      <c r="D483">
        <f>HYPERLINK("https://library.bdrc.io/show/bdr:MW2KG5015_2085?uilang=bo","MW2KG5015_2085")</f>
        <v/>
      </c>
      <c r="E483" t="inlineStr"/>
      <c r="F483" t="inlineStr"/>
      <c r="G483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3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4" ht="70" customHeight="1">
      <c r="A484" t="inlineStr"/>
      <c r="B484" t="inlineStr">
        <is>
          <t>WA0RT1288</t>
        </is>
      </c>
      <c r="C484" t="inlineStr">
        <is>
          <t>འཇིག་རྟེན་ལས་འདས་པའི་ཡན་ལག་བདུན་པའི་ཆོ་ག</t>
        </is>
      </c>
      <c r="D484">
        <f>HYPERLINK("https://library.bdrc.io/show/bdr:MW23703_2461?uilang=bo","MW23703_2461")</f>
        <v/>
      </c>
      <c r="E484" t="inlineStr"/>
      <c r="F484" t="inlineStr"/>
      <c r="G484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4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5" ht="70" customHeight="1">
      <c r="A485" t="inlineStr"/>
      <c r="B485" t="inlineStr">
        <is>
          <t>WA0RT1288</t>
        </is>
      </c>
      <c r="C485" t="inlineStr">
        <is>
          <t>འཇིག་རྟེན་ལས་འདས་པའི་ཡན་ལག་བདུན་པའི་ཆོ་ག</t>
        </is>
      </c>
      <c r="D485">
        <f>HYPERLINK("https://library.bdrc.io/show/bdr:MW22704_4188?uilang=bo","MW22704_4188")</f>
        <v/>
      </c>
      <c r="E485" t="inlineStr"/>
      <c r="F485" t="inlineStr"/>
      <c r="G485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5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6" ht="70" customHeight="1">
      <c r="A486" t="inlineStr"/>
      <c r="B486" t="inlineStr">
        <is>
          <t>WA0RT1288</t>
        </is>
      </c>
      <c r="C486" t="inlineStr">
        <is>
          <t>འཇིག་རྟེན་ལས་འདས་པའི་ཡན་ལག་བདུན་པའི་ཆོ་ག</t>
        </is>
      </c>
      <c r="D486">
        <f>HYPERLINK("https://library.bdrc.io/show/bdr:MW23702_1293?uilang=bo","MW23702_1293")</f>
        <v/>
      </c>
      <c r="E486" t="inlineStr"/>
      <c r="F486" t="inlineStr"/>
      <c r="G486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6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7" ht="70" customHeight="1">
      <c r="A487" t="inlineStr"/>
      <c r="B487" t="inlineStr">
        <is>
          <t>WA0RT1288</t>
        </is>
      </c>
      <c r="C487" t="inlineStr">
        <is>
          <t>འཇིག་རྟེན་ལས་འདས་པའི་ཡན་ལག་བདུན་པའི་ཆོ་ག</t>
        </is>
      </c>
      <c r="D487">
        <f>HYPERLINK("https://library.bdrc.io/show/bdr:MW1KG13126_3289?uilang=bo","MW1KG13126_3289")</f>
        <v/>
      </c>
      <c r="E487" t="inlineStr"/>
      <c r="F487" t="inlineStr"/>
      <c r="G487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7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8" ht="70" customHeight="1">
      <c r="A488" t="inlineStr"/>
      <c r="B488" t="inlineStr">
        <is>
          <t>WA0RT1288</t>
        </is>
      </c>
      <c r="C488" t="inlineStr">
        <is>
          <t>འཇིག་རྟེན་ལས་འདས་པའི་ཡན་ལག་བདུན་པའི་ཆོ་ག</t>
        </is>
      </c>
      <c r="D488">
        <f>HYPERLINK("https://library.bdrc.io/show/bdr:MW1KG13126_5399?uilang=bo","MW1KG13126_5399")</f>
        <v/>
      </c>
      <c r="E488" t="inlineStr"/>
      <c r="F488" t="inlineStr"/>
      <c r="G488">
        <f>HYPERLINK("https://library.bdrc.io/search?lg=bo&amp;t=Work&amp;pg=1&amp;f=author,exc,bdr:P3379&amp;uilang=bo&amp;q=འཇིག་རྟེན་ལས་འདས་པའི་ཡན་ལག་བདུན་པའི་ཆོ་ག~1", "བརྩམས་ཆོས་གཞན།")</f>
        <v/>
      </c>
      <c r="H488">
        <f>HYPERLINK("https://library.bdrc.io/search?lg=bo&amp;t=Etext&amp;pg=1&amp;f=author,exc,bdr:P3379&amp;uilang=bo&amp;q=འཇིག་རྟེན་ལས་འདས་པའི་ཡན་ལག་བདུན་པའི་ཆོ་ག~1", "ཡིག་རྐྱང་གཞན།")</f>
        <v/>
      </c>
    </row>
    <row r="489" ht="70" customHeight="1">
      <c r="A489" t="inlineStr"/>
      <c r="B489" t="inlineStr">
        <is>
          <t>WA0RT1312</t>
        </is>
      </c>
      <c r="C489" t="inlineStr">
        <is>
          <t>རྩ་བའི་ལྟུང་བའི་རྒྱ་ཆེར་འགྲེལ་པ།</t>
        </is>
      </c>
      <c r="D489">
        <f>HYPERLINK("https://library.bdrc.io/show/bdr:MW23702_1317?uilang=bo","MW23702_1317")</f>
        <v/>
      </c>
      <c r="E489" t="inlineStr"/>
      <c r="F489" t="inlineStr"/>
      <c r="G489">
        <f>HYPERLINK("https://library.bdrc.io/search?lg=bo&amp;t=Work&amp;pg=1&amp;f=author,exc,bdr:P3379&amp;uilang=bo&amp;q=རྩ་བའི་ལྟུང་བའི་རྒྱ་ཆེར་འགྲེལ་པ།~1", "བརྩམས་ཆོས་གཞན།")</f>
        <v/>
      </c>
      <c r="H489">
        <f>HYPERLINK("https://library.bdrc.io/search?lg=bo&amp;t=Etext&amp;pg=1&amp;f=author,exc,bdr:P3379&amp;uilang=bo&amp;q=རྩ་བའི་ལྟུང་བའི་རྒྱ་ཆེར་འགྲེལ་པ།~1", "ཡིག་རྐྱང་གཞན།")</f>
        <v/>
      </c>
    </row>
    <row r="490" ht="70" customHeight="1">
      <c r="A490" t="inlineStr"/>
      <c r="B490" t="inlineStr">
        <is>
          <t>WA0RT1312</t>
        </is>
      </c>
      <c r="C490" t="inlineStr">
        <is>
          <t>རྩ་བའི་ལྟུང་བའི་རྒྱ་ཆེར་འགྲེལ་པ།</t>
        </is>
      </c>
      <c r="D490">
        <f>HYPERLINK("https://library.bdrc.io/show/bdr:MW1PD95844_1390?uilang=bo","MW1PD95844_1390")</f>
        <v/>
      </c>
      <c r="E490" t="inlineStr"/>
      <c r="F490" t="inlineStr"/>
      <c r="G490">
        <f>HYPERLINK("https://library.bdrc.io/search?lg=bo&amp;t=Work&amp;pg=1&amp;f=author,exc,bdr:P3379&amp;uilang=bo&amp;q=རྩ་བའི་ལྟུང་བའི་རྒྱ་ཆེར་འགྲེལ་པ།~1", "བརྩམས་ཆོས་གཞན།")</f>
        <v/>
      </c>
      <c r="H490">
        <f>HYPERLINK("https://library.bdrc.io/search?lg=bo&amp;t=Etext&amp;pg=1&amp;f=author,exc,bdr:P3379&amp;uilang=bo&amp;q=རྩ་བའི་ལྟུང་བའི་རྒྱ་ཆེར་འགྲེལ་པ།~1", "ཡིག་རྐྱང་གཞན།")</f>
        <v/>
      </c>
    </row>
    <row r="491" ht="70" customHeight="1">
      <c r="A491" t="inlineStr"/>
      <c r="B491" t="inlineStr">
        <is>
          <t>WA0RT1312</t>
        </is>
      </c>
      <c r="C491" t="inlineStr">
        <is>
          <t>རྩ་བའི་ལྟུང་བའི་རྒྱ་ཆེར་འགྲེལ་པ།</t>
        </is>
      </c>
      <c r="D491">
        <f>HYPERLINK("https://library.bdrc.io/show/bdr:MW2KG5015_2109?uilang=bo","MW2KG5015_2109")</f>
        <v/>
      </c>
      <c r="E491" t="inlineStr"/>
      <c r="F491" t="inlineStr"/>
      <c r="G491">
        <f>HYPERLINK("https://library.bdrc.io/search?lg=bo&amp;t=Work&amp;pg=1&amp;f=author,exc,bdr:P3379&amp;uilang=bo&amp;q=རྩ་བའི་ལྟུང་བའི་རྒྱ་ཆེར་འགྲེལ་པ།~1", "བརྩམས་ཆོས་གཞན།")</f>
        <v/>
      </c>
      <c r="H491">
        <f>HYPERLINK("https://library.bdrc.io/search?lg=bo&amp;t=Etext&amp;pg=1&amp;f=author,exc,bdr:P3379&amp;uilang=bo&amp;q=རྩ་བའི་ལྟུང་བའི་རྒྱ་ཆེར་འགྲེལ་པ།~1", "ཡིག་རྐྱང་གཞན།")</f>
        <v/>
      </c>
    </row>
    <row r="492" ht="70" customHeight="1">
      <c r="A492" t="inlineStr"/>
      <c r="B492" t="inlineStr">
        <is>
          <t>WA0RT1312</t>
        </is>
      </c>
      <c r="C492" t="inlineStr">
        <is>
          <t>རྩ་བའི་ལྟུང་བའི་རྒྱ་ཆེར་འགྲེལ་པ།</t>
        </is>
      </c>
      <c r="D492">
        <f>HYPERLINK("https://library.bdrc.io/show/bdr:MW23703_2487?uilang=bo","MW23703_2487")</f>
        <v/>
      </c>
      <c r="E492" t="inlineStr"/>
      <c r="F492" t="inlineStr"/>
      <c r="G492">
        <f>HYPERLINK("https://library.bdrc.io/search?lg=bo&amp;t=Work&amp;pg=1&amp;f=author,exc,bdr:P3379&amp;uilang=bo&amp;q=རྩ་བའི་ལྟུང་བའི་རྒྱ་ཆེར་འགྲེལ་པ།~1", "བརྩམས་ཆོས་གཞན།")</f>
        <v/>
      </c>
      <c r="H492">
        <f>HYPERLINK("https://library.bdrc.io/search?lg=bo&amp;t=Etext&amp;pg=1&amp;f=author,exc,bdr:P3379&amp;uilang=bo&amp;q=རྩ་བའི་ལྟུང་བའི་རྒྱ་ཆེར་འགྲེལ་པ།~1", "ཡིག་རྐྱང་གཞན།")</f>
        <v/>
      </c>
    </row>
    <row r="493" ht="70" customHeight="1">
      <c r="A493" t="inlineStr"/>
      <c r="B493" t="inlineStr">
        <is>
          <t>WA0RT1312</t>
        </is>
      </c>
      <c r="C493" t="inlineStr">
        <is>
          <t>རྩ་བའི་ལྟུང་བའི་རྒྱ་ཆེར་འགྲེལ་པ།</t>
        </is>
      </c>
      <c r="D493">
        <f>HYPERLINK("https://library.bdrc.io/show/bdr:MW1KG13126_3313?uilang=bo","MW1KG13126_3313")</f>
        <v/>
      </c>
      <c r="E493" t="inlineStr"/>
      <c r="F493" t="inlineStr"/>
      <c r="G493">
        <f>HYPERLINK("https://library.bdrc.io/search?lg=bo&amp;t=Work&amp;pg=1&amp;f=author,exc,bdr:P3379&amp;uilang=bo&amp;q=རྩ་བའི་ལྟུང་བའི་རྒྱ་ཆེར་འགྲེལ་པ།~1", "བརྩམས་ཆོས་གཞན།")</f>
        <v/>
      </c>
      <c r="H493">
        <f>HYPERLINK("https://library.bdrc.io/search?lg=bo&amp;t=Etext&amp;pg=1&amp;f=author,exc,bdr:P3379&amp;uilang=bo&amp;q=རྩ་བའི་ལྟུང་བའི་རྒྱ་ཆེར་འགྲེལ་པ།~1", "ཡིག་རྐྱང་གཞན།")</f>
        <v/>
      </c>
    </row>
    <row r="494" ht="70" customHeight="1">
      <c r="A494" t="inlineStr"/>
      <c r="B494" t="inlineStr">
        <is>
          <t>WA0RT1312</t>
        </is>
      </c>
      <c r="C494" t="inlineStr">
        <is>
          <t>རྩ་བའི་ལྟུང་བའི་རྒྱ་ཆེར་འགྲེལ་པ།</t>
        </is>
      </c>
      <c r="D494">
        <f>HYPERLINK("https://library.bdrc.io/show/bdr:MW22704_2109?uilang=bo","MW22704_2109")</f>
        <v/>
      </c>
      <c r="E494" t="inlineStr"/>
      <c r="F494" t="inlineStr"/>
      <c r="G494">
        <f>HYPERLINK("https://library.bdrc.io/search?lg=bo&amp;t=Work&amp;pg=1&amp;f=author,exc,bdr:P3379&amp;uilang=bo&amp;q=རྩ་བའི་ལྟུང་བའི་རྒྱ་ཆེར་འགྲེལ་པ།~1", "བརྩམས་ཆོས་གཞན།")</f>
        <v/>
      </c>
      <c r="H494">
        <f>HYPERLINK("https://library.bdrc.io/search?lg=bo&amp;t=Etext&amp;pg=1&amp;f=author,exc,bdr:P3379&amp;uilang=bo&amp;q=རྩ་བའི་ལྟུང་བའི་རྒྱ་ཆེར་འགྲེལ་པ།~1", "ཡིག་རྐྱང་གཞན།")</f>
        <v/>
      </c>
    </row>
    <row r="495" ht="70" customHeight="1">
      <c r="A495" t="inlineStr"/>
      <c r="B495" t="inlineStr">
        <is>
          <t>WA0RT1321</t>
        </is>
      </c>
      <c r="C495" t="inlineStr">
        <is>
          <t>སྐུ་དང་གསུང་དང་ཐུགས་རབ་ཏུ་གནས་པ་ཞེས་བྱ་བ།</t>
        </is>
      </c>
      <c r="D495">
        <f>HYPERLINK("https://library.bdrc.io/show/bdr:MW23702_1326?uilang=bo","MW23702_1326")</f>
        <v/>
      </c>
      <c r="E495" t="inlineStr"/>
      <c r="F495" t="inlineStr"/>
      <c r="G495">
        <f>HYPERLINK("https://library.bdrc.io/search?lg=bo&amp;t=Work&amp;pg=1&amp;f=author,exc,bdr:P3379&amp;uilang=bo&amp;q=སྐུ་དང་གསུང་དང་ཐུགས་རབ་ཏུ་གནས་པ་ཞེས་བྱ་བ།~1", "བརྩམས་ཆོས་གཞན།")</f>
        <v/>
      </c>
      <c r="H495">
        <f>HYPERLINK("https://library.bdrc.io/search?lg=bo&amp;t=Etext&amp;pg=1&amp;f=author,exc,bdr:P3379&amp;uilang=bo&amp;q=སྐུ་དང་གསུང་དང་ཐུགས་རབ་ཏུ་གནས་པ་ཞེས་བྱ་བ།~1", "ཡིག་རྐྱང་གཞན།")</f>
        <v/>
      </c>
    </row>
    <row r="496" ht="70" customHeight="1">
      <c r="A496" t="inlineStr"/>
      <c r="B496" t="inlineStr">
        <is>
          <t>WA0RT1321</t>
        </is>
      </c>
      <c r="C496" t="inlineStr">
        <is>
          <t>སྐུ་དང་གསུང་དང་ཐུགས་རབ་ཏུ་གནས་པ་ཞེས་བྱ་བ།</t>
        </is>
      </c>
      <c r="D496">
        <f>HYPERLINK("https://library.bdrc.io/show/bdr:MW23703_2496?uilang=bo","MW23703_2496")</f>
        <v/>
      </c>
      <c r="E496" t="inlineStr"/>
      <c r="F496" t="inlineStr"/>
      <c r="G496">
        <f>HYPERLINK("https://library.bdrc.io/search?lg=bo&amp;t=Work&amp;pg=1&amp;f=author,exc,bdr:P3379&amp;uilang=bo&amp;q=སྐུ་དང་གསུང་དང་ཐུགས་རབ་ཏུ་གནས་པ་ཞེས་བྱ་བ།~1", "བརྩམས་ཆོས་གཞན།")</f>
        <v/>
      </c>
      <c r="H496">
        <f>HYPERLINK("https://library.bdrc.io/search?lg=bo&amp;t=Etext&amp;pg=1&amp;f=author,exc,bdr:P3379&amp;uilang=bo&amp;q=སྐུ་དང་གསུང་དང་ཐུགས་རབ་ཏུ་གནས་པ་ཞེས་བྱ་བ།~1", "ཡིག་རྐྱང་གཞན།")</f>
        <v/>
      </c>
    </row>
    <row r="497" ht="70" customHeight="1">
      <c r="A497" t="inlineStr"/>
      <c r="B497" t="inlineStr">
        <is>
          <t>WA0RT1321</t>
        </is>
      </c>
      <c r="C497" t="inlineStr">
        <is>
          <t>སྐུ་དང་གསུང་དང་ཐུགས་རབ་ཏུ་གནས་པ་ཞེས་བྱ་བ།</t>
        </is>
      </c>
      <c r="D497">
        <f>HYPERLINK("https://library.bdrc.io/show/bdr:MW2KG5015_2118?uilang=bo","MW2KG5015_2118")</f>
        <v/>
      </c>
      <c r="E497" t="inlineStr"/>
      <c r="F497" t="inlineStr"/>
      <c r="G497">
        <f>HYPERLINK("https://library.bdrc.io/search?lg=bo&amp;t=Work&amp;pg=1&amp;f=author,exc,bdr:P3379&amp;uilang=bo&amp;q=སྐུ་དང་གསུང་དང་ཐུགས་རབ་ཏུ་གནས་པ་ཞེས་བྱ་བ།~1", "བརྩམས་ཆོས་གཞན།")</f>
        <v/>
      </c>
      <c r="H497">
        <f>HYPERLINK("https://library.bdrc.io/search?lg=bo&amp;t=Etext&amp;pg=1&amp;f=author,exc,bdr:P3379&amp;uilang=bo&amp;q=སྐུ་དང་གསུང་དང་ཐུགས་རབ་ཏུ་གནས་པ་ཞེས་བྱ་བ།~1", "ཡིག་རྐྱང་གཞན།")</f>
        <v/>
      </c>
    </row>
    <row r="498" ht="70" customHeight="1">
      <c r="A498" t="inlineStr"/>
      <c r="B498" t="inlineStr">
        <is>
          <t>WA0RT1321</t>
        </is>
      </c>
      <c r="C498" t="inlineStr">
        <is>
          <t>སྐུ་དང་གསུང་དང་ཐུགས་རབ་ཏུ་གནས་པ་ཞེས་བྱ་བ།</t>
        </is>
      </c>
      <c r="D498">
        <f>HYPERLINK("https://library.bdrc.io/show/bdr:MW22704_2118?uilang=bo","MW22704_2118")</f>
        <v/>
      </c>
      <c r="E498" t="inlineStr"/>
      <c r="F498" t="inlineStr"/>
      <c r="G498">
        <f>HYPERLINK("https://library.bdrc.io/search?lg=bo&amp;t=Work&amp;pg=1&amp;f=author,exc,bdr:P3379&amp;uilang=bo&amp;q=སྐུ་དང་གསུང་དང་ཐུགས་རབ་ཏུ་གནས་པ་ཞེས་བྱ་བ།~1", "བརྩམས་ཆོས་གཞན།")</f>
        <v/>
      </c>
      <c r="H498">
        <f>HYPERLINK("https://library.bdrc.io/search?lg=bo&amp;t=Etext&amp;pg=1&amp;f=author,exc,bdr:P3379&amp;uilang=bo&amp;q=སྐུ་དང་གསུང་དང་ཐུགས་རབ་ཏུ་གནས་པ་ཞེས་བྱ་བ།~1", "ཡིག་རྐྱང་གཞན།")</f>
        <v/>
      </c>
    </row>
    <row r="499" ht="70" customHeight="1">
      <c r="A499" t="inlineStr"/>
      <c r="B499" t="inlineStr">
        <is>
          <t>WA0RT1321</t>
        </is>
      </c>
      <c r="C499" t="inlineStr">
        <is>
          <t>སྐུ་དང་གསུང་དང་ཐུགས་རབ་ཏུ་གནས་པ་ཞེས་བྱ་བ།</t>
        </is>
      </c>
      <c r="D499">
        <f>HYPERLINK("https://library.bdrc.io/show/bdr:MW1KG13126_3322?uilang=bo","MW1KG13126_3322")</f>
        <v/>
      </c>
      <c r="E499" t="inlineStr"/>
      <c r="F499" t="inlineStr"/>
      <c r="G499">
        <f>HYPERLINK("https://library.bdrc.io/search?lg=bo&amp;t=Work&amp;pg=1&amp;f=author,exc,bdr:P3379&amp;uilang=bo&amp;q=སྐུ་དང་གསུང་དང་ཐུགས་རབ་ཏུ་གནས་པ་ཞེས་བྱ་བ།~1", "བརྩམས་ཆོས་གཞན།")</f>
        <v/>
      </c>
      <c r="H499">
        <f>HYPERLINK("https://library.bdrc.io/search?lg=bo&amp;t=Etext&amp;pg=1&amp;f=author,exc,bdr:P3379&amp;uilang=bo&amp;q=སྐུ་དང་གསུང་དང་ཐུགས་རབ་ཏུ་གནས་པ་ཞེས་བྱ་བ།~1", "ཡིག་རྐྱང་གཞན།")</f>
        <v/>
      </c>
    </row>
    <row r="500" ht="70" customHeight="1">
      <c r="A500" t="inlineStr"/>
      <c r="B500" t="inlineStr">
        <is>
          <t>WA0RT1321</t>
        </is>
      </c>
      <c r="C500" t="inlineStr">
        <is>
          <t>སྐུ་དང་གསུང་དང་ཐུགས་རབ་ཏུ་གནས་པ་ཞེས་བྱ་བ།</t>
        </is>
      </c>
      <c r="D500">
        <f>HYPERLINK("https://library.bdrc.io/show/bdr:MW1PD95844_1399?uilang=bo","MW1PD95844_1399")</f>
        <v/>
      </c>
      <c r="E500" t="inlineStr"/>
      <c r="F500" t="inlineStr"/>
      <c r="G500">
        <f>HYPERLINK("https://library.bdrc.io/search?lg=bo&amp;t=Work&amp;pg=1&amp;f=author,exc,bdr:P3379&amp;uilang=bo&amp;q=སྐུ་དང་གསུང་དང་ཐུགས་རབ་ཏུ་གནས་པ་ཞེས་བྱ་བ།~1", "བརྩམས་ཆོས་གཞན།")</f>
        <v/>
      </c>
      <c r="H500">
        <f>HYPERLINK("https://library.bdrc.io/search?lg=bo&amp;t=Etext&amp;pg=1&amp;f=author,exc,bdr:P3379&amp;uilang=bo&amp;q=སྐུ་དང་གསུང་དང་ཐུགས་རབ་ཏུ་གནས་པ་ཞེས་བྱ་བ།~1", "ཡིག་རྐྱང་གཞན།")</f>
        <v/>
      </c>
    </row>
    <row r="501" ht="70" customHeight="1">
      <c r="A501" t="inlineStr"/>
      <c r="B501" t="inlineStr">
        <is>
          <t>WA0RT1476</t>
        </is>
      </c>
      <c r="C501" t="inlineStr">
        <is>
          <t>མི་འཁྲུགས་པའི་སྒྲུབ་ཐབས་ཞེས་བྱ་བ།</t>
        </is>
      </c>
      <c r="D501">
        <f>HYPERLINK("https://library.bdrc.io/show/bdr:MW23703_2653?uilang=bo","MW23703_2653")</f>
        <v/>
      </c>
      <c r="E501" t="inlineStr"/>
      <c r="F501" t="inlineStr"/>
      <c r="G501">
        <f>HYPERLINK("https://library.bdrc.io/search?lg=bo&amp;t=Work&amp;pg=1&amp;f=author,exc,bdr:P3379&amp;uilang=bo&amp;q=མི་འཁྲུགས་པའི་སྒྲུབ་ཐབས་ཞེས་བྱ་བ།~1", "བརྩམས་ཆོས་གཞན།")</f>
        <v/>
      </c>
      <c r="H501">
        <f>HYPERLINK("https://library.bdrc.io/search?lg=bo&amp;t=Etext&amp;pg=1&amp;f=author,exc,bdr:P3379&amp;uilang=bo&amp;q=མི་འཁྲུགས་པའི་སྒྲུབ་ཐབས་ཞེས་བྱ་བ།~1", "ཡིག་རྐྱང་གཞན།")</f>
        <v/>
      </c>
    </row>
    <row r="502" ht="70" customHeight="1">
      <c r="A502" t="inlineStr"/>
      <c r="B502" t="inlineStr">
        <is>
          <t>WA0RT1476</t>
        </is>
      </c>
      <c r="C502" t="inlineStr">
        <is>
          <t>མི་འཁྲུགས་པའི་སྒྲུབ་ཐབས།</t>
        </is>
      </c>
      <c r="D502">
        <f>HYPERLINK("https://library.bdrc.io/show/bdr:MW1PD95844_1562?uilang=bo","MW1PD95844_1562")</f>
        <v/>
      </c>
      <c r="E502" t="inlineStr"/>
      <c r="F502" t="inlineStr"/>
      <c r="G502">
        <f>HYPERLINK("https://library.bdrc.io/search?lg=bo&amp;t=Work&amp;pg=1&amp;f=author,exc,bdr:P3379&amp;uilang=bo&amp;q=མི་འཁྲུགས་པའི་སྒྲུབ་ཐབས།~1", "བརྩམས་ཆོས་གཞན།")</f>
        <v/>
      </c>
      <c r="H502">
        <f>HYPERLINK("https://library.bdrc.io/search?lg=bo&amp;t=Etext&amp;pg=1&amp;f=author,exc,bdr:P3379&amp;uilang=bo&amp;q=མི་འཁྲུགས་པའི་སྒྲུབ་ཐབས།~1", "ཡིག་རྐྱང་གཞན།")</f>
        <v/>
      </c>
    </row>
    <row r="503" ht="70" customHeight="1">
      <c r="A503" t="inlineStr"/>
      <c r="B503" t="inlineStr">
        <is>
          <t>WA0RT1476</t>
        </is>
      </c>
      <c r="C503" t="inlineStr">
        <is>
          <t>མི་འཁྲུགས་པའི་སྲུབ་ཐབས་ཞེས་བྱ་བ།</t>
        </is>
      </c>
      <c r="D503">
        <f>HYPERLINK("https://library.bdrc.io/show/bdr:MW1KG13126_3477?uilang=bo","MW1KG13126_3477")</f>
        <v/>
      </c>
      <c r="E503" t="inlineStr"/>
      <c r="F503" t="inlineStr"/>
      <c r="G503">
        <f>HYPERLINK("https://library.bdrc.io/search?lg=bo&amp;t=Work&amp;pg=1&amp;f=author,exc,bdr:P3379&amp;uilang=bo&amp;q=མི་འཁྲུགས་པའི་སྲུབ་ཐབས་ཞེས་བྱ་བ།~1", "བརྩམས་ཆོས་གཞན།")</f>
        <v/>
      </c>
      <c r="H503">
        <f>HYPERLINK("https://library.bdrc.io/search?lg=bo&amp;t=Etext&amp;pg=1&amp;f=author,exc,bdr:P3379&amp;uilang=bo&amp;q=མི་འཁྲུགས་པའི་སྲུབ་ཐབས་ཞེས་བྱ་བ།~1", "ཡིག་རྐྱང་གཞན།")</f>
        <v/>
      </c>
    </row>
    <row r="504" ht="70" customHeight="1">
      <c r="A504" t="inlineStr"/>
      <c r="B504" t="inlineStr">
        <is>
          <t>WA0RT1476</t>
        </is>
      </c>
      <c r="C504" t="inlineStr">
        <is>
          <t>མི་འཁྲུགས་པའི་སྒྲུབ་ཐབས།</t>
        </is>
      </c>
      <c r="D504">
        <f>HYPERLINK("https://library.bdrc.io/show/bdr:MW1PD95844_1564?uilang=bo","MW1PD95844_1564")</f>
        <v/>
      </c>
      <c r="E504" t="inlineStr"/>
      <c r="F504" t="inlineStr"/>
      <c r="G504">
        <f>HYPERLINK("https://library.bdrc.io/search?lg=bo&amp;t=Work&amp;pg=1&amp;f=author,exc,bdr:P3379&amp;uilang=bo&amp;q=མི་འཁྲུགས་པའི་སྒྲུབ་ཐབས།~1", "བརྩམས་ཆོས་གཞན།")</f>
        <v/>
      </c>
      <c r="H504">
        <f>HYPERLINK("https://library.bdrc.io/search?lg=bo&amp;t=Etext&amp;pg=1&amp;f=author,exc,bdr:P3379&amp;uilang=bo&amp;q=མི་འཁྲུགས་པའི་སྒྲུབ་ཐབས།~1", "ཡིག་རྐྱང་གཞན།")</f>
        <v/>
      </c>
    </row>
    <row r="505" ht="70" customHeight="1">
      <c r="A505" t="inlineStr"/>
      <c r="B505" t="inlineStr">
        <is>
          <t>WA0RT1476</t>
        </is>
      </c>
      <c r="C505" t="inlineStr">
        <is>
          <t>མི་འཁྲུགས་པའི་སྒྲུབ་ཐབས་ཞེས་བྱ་བ།</t>
        </is>
      </c>
      <c r="D505">
        <f>HYPERLINK("https://library.bdrc.io/show/bdr:MW1PD95844_1559?uilang=bo","MW1PD95844_1559")</f>
        <v/>
      </c>
      <c r="E505" t="inlineStr"/>
      <c r="F505" t="inlineStr"/>
      <c r="G505">
        <f>HYPERLINK("https://library.bdrc.io/search?lg=bo&amp;t=Work&amp;pg=1&amp;f=author,exc,bdr:P3379&amp;uilang=bo&amp;q=མི་འཁྲུགས་པའི་སྒྲུབ་ཐབས་ཞེས་བྱ་བ།~1", "བརྩམས་ཆོས་གཞན།")</f>
        <v/>
      </c>
      <c r="H505">
        <f>HYPERLINK("https://library.bdrc.io/search?lg=bo&amp;t=Etext&amp;pg=1&amp;f=author,exc,bdr:P3379&amp;uilang=bo&amp;q=མི་འཁྲུགས་པའི་སྒྲུབ་ཐབས་ཞེས་བྱ་བ།~1", "ཡིག་རྐྱང་གཞན།")</f>
        <v/>
      </c>
    </row>
    <row r="506" ht="70" customHeight="1">
      <c r="A506" t="inlineStr"/>
      <c r="B506" t="inlineStr">
        <is>
          <t>WA0RT1476</t>
        </is>
      </c>
      <c r="C506" t="inlineStr">
        <is>
          <t>མི་འཁྲུགས་པའི་སྲུབ་ཐབས་ཞེས་བྱ་བ།</t>
        </is>
      </c>
      <c r="D506">
        <f>HYPERLINK("https://library.bdrc.io/show/bdr:MW2KG5015_2273?uilang=bo","MW2KG5015_2273")</f>
        <v/>
      </c>
      <c r="E506" t="inlineStr"/>
      <c r="F506" t="inlineStr"/>
      <c r="G506">
        <f>HYPERLINK("https://library.bdrc.io/search?lg=bo&amp;t=Work&amp;pg=1&amp;f=author,exc,bdr:P3379&amp;uilang=bo&amp;q=མི་འཁྲུགས་པའི་སྲུབ་ཐབས་ཞེས་བྱ་བ།~1", "བརྩམས་ཆོས་གཞན།")</f>
        <v/>
      </c>
      <c r="H506">
        <f>HYPERLINK("https://library.bdrc.io/search?lg=bo&amp;t=Etext&amp;pg=1&amp;f=author,exc,bdr:P3379&amp;uilang=bo&amp;q=མི་འཁྲུགས་པའི་སྲུབ་ཐབས་ཞེས་བྱ་བ།~1", "ཡིག་རྐྱང་གཞན།")</f>
        <v/>
      </c>
    </row>
    <row r="507" ht="70" customHeight="1">
      <c r="A507" t="inlineStr"/>
      <c r="B507" t="inlineStr">
        <is>
          <t>WA0RT1476</t>
        </is>
      </c>
      <c r="C507" t="inlineStr">
        <is>
          <t>མི་འཁྲུགས་པའི་སྲུབ་ཐབས་ཞེས་བྱ་བ།</t>
        </is>
      </c>
      <c r="D507">
        <f>HYPERLINK("https://library.bdrc.io/show/bdr:MW22704_2273?uilang=bo","MW22704_2273")</f>
        <v/>
      </c>
      <c r="E507" t="inlineStr"/>
      <c r="F507" t="inlineStr"/>
      <c r="G507">
        <f>HYPERLINK("https://library.bdrc.io/search?lg=bo&amp;t=Work&amp;pg=1&amp;f=author,exc,bdr:P3379&amp;uilang=bo&amp;q=མི་འཁྲུགས་པའི་སྲུབ་ཐབས་ཞེས་བྱ་བ།~1", "བརྩམས་ཆོས་གཞན།")</f>
        <v/>
      </c>
      <c r="H507">
        <f>HYPERLINK("https://library.bdrc.io/search?lg=bo&amp;t=Etext&amp;pg=1&amp;f=author,exc,bdr:P3379&amp;uilang=bo&amp;q=མི་འཁྲུགས་པའི་སྲུབ་ཐབས་ཞེས་བྱ་བ།~1", "ཡིག་རྐྱང་གཞན།")</f>
        <v/>
      </c>
    </row>
    <row r="508" ht="70" customHeight="1">
      <c r="A508" t="inlineStr"/>
      <c r="B508" t="inlineStr">
        <is>
          <t>WA0RT1476</t>
        </is>
      </c>
      <c r="C508" t="inlineStr">
        <is>
          <t>མི་འཁྲུགས་པའི་སྲུབ་ཐབས་ཞེས་བྱ་བ།</t>
        </is>
      </c>
      <c r="D508">
        <f>HYPERLINK("https://library.bdrc.io/show/bdr:MW23702_1481?uilang=bo","MW23702_1481")</f>
        <v/>
      </c>
      <c r="E508" t="inlineStr"/>
      <c r="F508" t="inlineStr"/>
      <c r="G508">
        <f>HYPERLINK("https://library.bdrc.io/search?lg=bo&amp;t=Work&amp;pg=1&amp;f=author,exc,bdr:P3379&amp;uilang=bo&amp;q=མི་འཁྲུགས་པའི་སྲུབ་ཐབས་ཞེས་བྱ་བ།~1", "བརྩམས་ཆོས་གཞན།")</f>
        <v/>
      </c>
      <c r="H508">
        <f>HYPERLINK("https://library.bdrc.io/search?lg=bo&amp;t=Etext&amp;pg=1&amp;f=author,exc,bdr:P3379&amp;uilang=bo&amp;q=མི་འཁྲུགས་པའི་སྲུབ་ཐབས་ཞེས་བྱ་བ།~1", "ཡིག་རྐྱང་གཞན།")</f>
        <v/>
      </c>
    </row>
    <row r="509" ht="70" customHeight="1">
      <c r="A509" t="inlineStr"/>
      <c r="B509" t="inlineStr">
        <is>
          <t>WA0RT1476</t>
        </is>
      </c>
      <c r="C509" t="inlineStr">
        <is>
          <t>མི་འཁྲུགས་པའི་སྒྲུབ་ཐབས།</t>
        </is>
      </c>
      <c r="D509">
        <f>HYPERLINK("https://library.bdrc.io/show/bdr:MW1PD95844_1563?uilang=bo","MW1PD95844_1563")</f>
        <v/>
      </c>
      <c r="E509" t="inlineStr"/>
      <c r="F509" t="inlineStr"/>
      <c r="G509">
        <f>HYPERLINK("https://library.bdrc.io/search?lg=bo&amp;t=Work&amp;pg=1&amp;f=author,exc,bdr:P3379&amp;uilang=bo&amp;q=མི་འཁྲུགས་པའི་སྒྲུབ་ཐབས།~1", "བརྩམས་ཆོས་གཞན།")</f>
        <v/>
      </c>
      <c r="H509">
        <f>HYPERLINK("https://library.bdrc.io/search?lg=bo&amp;t=Etext&amp;pg=1&amp;f=author,exc,bdr:P3379&amp;uilang=bo&amp;q=མི་འཁྲུགས་པའི་སྒྲུབ་ཐབས།~1", "ཡིག་རྐྱང་གཞན།")</f>
        <v/>
      </c>
    </row>
    <row r="510" ht="70" customHeight="1">
      <c r="A510" t="inlineStr"/>
      <c r="B510" t="inlineStr">
        <is>
          <t>WA0RT1477</t>
        </is>
      </c>
      <c r="C510" t="inlineStr">
        <is>
          <t>བཅོམ་ལྡན་འདས་མི་འཁྲུག་པའི་སྒྲུབ་ཐབས།</t>
        </is>
      </c>
      <c r="D510">
        <f>HYPERLINK("https://library.bdrc.io/show/bdr:MW2KG5015_2274?uilang=bo","MW2KG5015_2274")</f>
        <v/>
      </c>
      <c r="E510" t="inlineStr"/>
      <c r="F510" t="inlineStr"/>
      <c r="G510">
        <f>HYPERLINK("https://library.bdrc.io/search?lg=bo&amp;t=Work&amp;pg=1&amp;f=author,exc,bdr:P3379&amp;uilang=bo&amp;q=བཅོམ་ལྡན་འདས་མི་འཁྲུག་པའི་སྒྲུབ་ཐབས།~1", "བརྩམས་ཆོས་གཞན།")</f>
        <v/>
      </c>
      <c r="H510">
        <f>HYPERLINK("https://library.bdrc.io/search?lg=bo&amp;t=Etext&amp;pg=1&amp;f=author,exc,bdr:P3379&amp;uilang=bo&amp;q=བཅོམ་ལྡན་འདས་མི་འཁྲུག་པའི་སྒྲུབ་ཐབས།~1", "ཡིག་རྐྱང་གཞན།")</f>
        <v/>
      </c>
    </row>
    <row r="511" ht="70" customHeight="1">
      <c r="A511" t="inlineStr"/>
      <c r="B511" t="inlineStr">
        <is>
          <t>WA0RT1477</t>
        </is>
      </c>
      <c r="C511" t="inlineStr">
        <is>
          <t>བཅོམ་ལྡན་འདས་མི་འཁྲུག་པའི་སྒྲུབ་ཐབས།</t>
        </is>
      </c>
      <c r="D511">
        <f>HYPERLINK("https://library.bdrc.io/show/bdr:MW22704_2274?uilang=bo","MW22704_2274")</f>
        <v/>
      </c>
      <c r="E511" t="inlineStr"/>
      <c r="F511" t="inlineStr"/>
      <c r="G511">
        <f>HYPERLINK("https://library.bdrc.io/search?lg=bo&amp;t=Work&amp;pg=1&amp;f=author,exc,bdr:P3379&amp;uilang=bo&amp;q=བཅོམ་ལྡན་འདས་མི་འཁྲུག་པའི་སྒྲུབ་ཐབས།~1", "བརྩམས་ཆོས་གཞན།")</f>
        <v/>
      </c>
      <c r="H511">
        <f>HYPERLINK("https://library.bdrc.io/search?lg=bo&amp;t=Etext&amp;pg=1&amp;f=author,exc,bdr:P3379&amp;uilang=bo&amp;q=བཅོམ་ལྡན་འདས་མི་འཁྲུག་པའི་སྒྲུབ་ཐབས།~1", "ཡིག་རྐྱང་གཞན།")</f>
        <v/>
      </c>
    </row>
    <row r="512" ht="70" customHeight="1">
      <c r="A512" t="inlineStr"/>
      <c r="B512" t="inlineStr">
        <is>
          <t>WA0RT1477</t>
        </is>
      </c>
      <c r="C512" t="inlineStr">
        <is>
          <t>མི་འཁྲུགས་པའི་སྒྲུབ་ཐབས།</t>
        </is>
      </c>
      <c r="D512">
        <f>HYPERLINK("https://library.bdrc.io/show/bdr:MW1PD95844_1560?uilang=bo","MW1PD95844_1560")</f>
        <v/>
      </c>
      <c r="E512" t="inlineStr"/>
      <c r="F512" t="inlineStr"/>
      <c r="G512">
        <f>HYPERLINK("https://library.bdrc.io/search?lg=bo&amp;t=Work&amp;pg=1&amp;f=author,exc,bdr:P3379&amp;uilang=bo&amp;q=མི་འཁྲུགས་པའི་སྒྲུབ་ཐབས།~1", "བརྩམས་ཆོས་གཞན།")</f>
        <v/>
      </c>
      <c r="H512">
        <f>HYPERLINK("https://library.bdrc.io/search?lg=bo&amp;t=Etext&amp;pg=1&amp;f=author,exc,bdr:P3379&amp;uilang=bo&amp;q=མི་འཁྲུགས་པའི་སྒྲུབ་ཐབས།~1", "ཡིག་རྐྱང་གཞན།")</f>
        <v/>
      </c>
    </row>
    <row r="513" ht="70" customHeight="1">
      <c r="A513" t="inlineStr"/>
      <c r="B513" t="inlineStr">
        <is>
          <t>WA0RT1477</t>
        </is>
      </c>
      <c r="C513" t="inlineStr">
        <is>
          <t>བཅོམ་ལྡན་འདས་མི་འཁྲུག་པའི་སྒྲུབ་ཐབས།</t>
        </is>
      </c>
      <c r="D513">
        <f>HYPERLINK("https://library.bdrc.io/show/bdr:MW23702_1482?uilang=bo","MW23702_1482")</f>
        <v/>
      </c>
      <c r="E513" t="inlineStr"/>
      <c r="F513" t="inlineStr"/>
      <c r="G513">
        <f>HYPERLINK("https://library.bdrc.io/search?lg=bo&amp;t=Work&amp;pg=1&amp;f=author,exc,bdr:P3379&amp;uilang=bo&amp;q=བཅོམ་ལྡན་འདས་མི་འཁྲུག་པའི་སྒྲུབ་ཐབས།~1", "བརྩམས་ཆོས་གཞན།")</f>
        <v/>
      </c>
      <c r="H513">
        <f>HYPERLINK("https://library.bdrc.io/search?lg=bo&amp;t=Etext&amp;pg=1&amp;f=author,exc,bdr:P3379&amp;uilang=bo&amp;q=བཅོམ་ལྡན་འདས་མི་འཁྲུག་པའི་སྒྲུབ་ཐབས།~1", "ཡིག་རྐྱང་གཞན།")</f>
        <v/>
      </c>
    </row>
    <row r="514" ht="70" customHeight="1">
      <c r="A514" t="inlineStr"/>
      <c r="B514" t="inlineStr">
        <is>
          <t>WA0RT1477</t>
        </is>
      </c>
      <c r="C514" t="inlineStr">
        <is>
          <t>བཅོམ་ལྡན་འདས་མི་འཁྲུག་པའི་སྒྲུབ་ཐབས།</t>
        </is>
      </c>
      <c r="D514">
        <f>HYPERLINK("https://library.bdrc.io/show/bdr:MW1KG13126_3478?uilang=bo","MW1KG13126_3478")</f>
        <v/>
      </c>
      <c r="E514" t="inlineStr"/>
      <c r="F514" t="inlineStr"/>
      <c r="G514">
        <f>HYPERLINK("https://library.bdrc.io/search?lg=bo&amp;t=Work&amp;pg=1&amp;f=author,exc,bdr:P3379&amp;uilang=bo&amp;q=བཅོམ་ལྡན་འདས་མི་འཁྲུག་པའི་སྒྲུབ་ཐབས།~1", "བརྩམས་ཆོས་གཞན།")</f>
        <v/>
      </c>
      <c r="H514">
        <f>HYPERLINK("https://library.bdrc.io/search?lg=bo&amp;t=Etext&amp;pg=1&amp;f=author,exc,bdr:P3379&amp;uilang=bo&amp;q=བཅོམ་ལྡན་འདས་མི་འཁྲུག་པའི་སྒྲུབ་ཐབས།~1", "ཡིག་རྐྱང་གཞན།")</f>
        <v/>
      </c>
    </row>
    <row r="515" ht="70" customHeight="1">
      <c r="A515" t="inlineStr"/>
      <c r="B515" t="inlineStr">
        <is>
          <t>WA0RT1477</t>
        </is>
      </c>
      <c r="C515" t="inlineStr">
        <is>
          <t>མི་འཁྲུགས་པའི་སྒྲུབ་ཐབས།</t>
        </is>
      </c>
      <c r="D515">
        <f>HYPERLINK("https://library.bdrc.io/show/bdr:MW23703_2654?uilang=bo","MW23703_2654")</f>
        <v/>
      </c>
      <c r="E515" t="inlineStr"/>
      <c r="F515" t="inlineStr"/>
      <c r="G515">
        <f>HYPERLINK("https://library.bdrc.io/search?lg=bo&amp;t=Work&amp;pg=1&amp;f=author,exc,bdr:P3379&amp;uilang=bo&amp;q=མི་འཁྲུགས་པའི་སྒྲུབ་ཐབས།~1", "བརྩམས་ཆོས་གཞན།")</f>
        <v/>
      </c>
      <c r="H515">
        <f>HYPERLINK("https://library.bdrc.io/search?lg=bo&amp;t=Etext&amp;pg=1&amp;f=author,exc,bdr:P3379&amp;uilang=bo&amp;q=མི་འཁྲུགས་པའི་སྒྲུབ་ཐབས།~1", "ཡིག་རྐྱང་གཞན།")</f>
        <v/>
      </c>
    </row>
    <row r="516" ht="70" customHeight="1">
      <c r="A516" t="inlineStr"/>
      <c r="B516" t="inlineStr">
        <is>
          <t>WA0RT1478</t>
        </is>
      </c>
      <c r="C516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16">
        <f>HYPERLINK("https://library.bdrc.io/show/bdr:MW23702_1483?uilang=bo","MW23702_1483")</f>
        <v/>
      </c>
      <c r="E516" t="inlineStr"/>
      <c r="F516" t="inlineStr"/>
      <c r="G516">
        <f>HYPERLINK("https://library.bdrc.io/search?lg=bo&amp;t=Work&amp;pg=1&amp;f=author,exc,bdr:P3379&amp;uilang=bo&amp;q=ལས་ཀྱི་སྒྲིབ་པ་ཐམས་ཅད་རྣམ་པར་སྦྱོང་བ་ཞེས་བྱ་བའི་དཀྱིལ་འཁོར་གྱི་ཆོ་ག~1", "བརྩམས་ཆོས་གཞན།")</f>
        <v/>
      </c>
      <c r="H516">
        <f>HYPERLINK("https://library.bdrc.io/search?lg=bo&amp;t=Etext&amp;pg=1&amp;f=author,exc,bdr:P3379&amp;uilang=bo&amp;q=ལས་ཀྱི་སྒྲིབ་པ་ཐམས་ཅད་རྣམ་པར་སྦྱོང་བ་ཞེས་བྱ་བའི་དཀྱིལ་འཁོར་གྱི་ཆོ་ག~1", "ཡིག་རྐྱང་གཞན།")</f>
        <v/>
      </c>
    </row>
    <row r="517" ht="70" customHeight="1">
      <c r="A517" t="inlineStr"/>
      <c r="B517" t="inlineStr">
        <is>
          <t>WA0RT1478</t>
        </is>
      </c>
      <c r="C517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17">
        <f>HYPERLINK("https://library.bdrc.io/show/bdr:MW2KG5015_2275?uilang=bo","MW2KG5015_2275")</f>
        <v/>
      </c>
      <c r="E517" t="inlineStr"/>
      <c r="F517" t="inlineStr"/>
      <c r="G517">
        <f>HYPERLINK("https://library.bdrc.io/search?lg=bo&amp;t=Work&amp;pg=1&amp;f=author,exc,bdr:P3379&amp;uilang=bo&amp;q=ལས་ཀྱི་སྒྲིབ་པ་ཐམས་ཅད་རྣམ་པར་སྦྱོང་བ་ཞེས་བྱ་བའི་དཀྱིལ་འཁོར་གྱི་ཆོ་ག~1", "བརྩམས་ཆོས་གཞན།")</f>
        <v/>
      </c>
      <c r="H517">
        <f>HYPERLINK("https://library.bdrc.io/search?lg=bo&amp;t=Etext&amp;pg=1&amp;f=author,exc,bdr:P3379&amp;uilang=bo&amp;q=ལས་ཀྱི་སྒྲིབ་པ་ཐམས་ཅད་རྣམ་པར་སྦྱོང་བ་ཞེས་བྱ་བའི་དཀྱིལ་འཁོར་གྱི་ཆོ་ག~1", "ཡིག་རྐྱང་གཞན།")</f>
        <v/>
      </c>
    </row>
    <row r="518" ht="70" customHeight="1">
      <c r="A518" t="inlineStr"/>
      <c r="B518" t="inlineStr">
        <is>
          <t>WA0RT1478</t>
        </is>
      </c>
      <c r="C518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18">
        <f>HYPERLINK("https://library.bdrc.io/show/bdr:MW22704_2275?uilang=bo","MW22704_2275")</f>
        <v/>
      </c>
      <c r="E518" t="inlineStr"/>
      <c r="F518" t="inlineStr"/>
      <c r="G518">
        <f>HYPERLINK("https://library.bdrc.io/search?lg=bo&amp;t=Work&amp;pg=1&amp;f=author,exc,bdr:P3379&amp;uilang=bo&amp;q=ལས་ཀྱི་སྒྲིབ་པ་ཐམས་ཅད་རྣམ་པར་སྦྱོང་བ་ཞེས་བྱ་བའི་དཀྱིལ་འཁོར་གྱི་ཆོ་ག~1", "བརྩམས་ཆོས་གཞན།")</f>
        <v/>
      </c>
      <c r="H518">
        <f>HYPERLINK("https://library.bdrc.io/search?lg=bo&amp;t=Etext&amp;pg=1&amp;f=author,exc,bdr:P3379&amp;uilang=bo&amp;q=ལས་ཀྱི་སྒྲིབ་པ་ཐམས་ཅད་རྣམ་པར་སྦྱོང་བ་ཞེས་བྱ་བའི་དཀྱིལ་འཁོར་གྱི་ཆོ་ག~1", "ཡིག་རྐྱང་གཞན།")</f>
        <v/>
      </c>
    </row>
    <row r="519" ht="70" customHeight="1">
      <c r="A519" t="inlineStr"/>
      <c r="B519" t="inlineStr">
        <is>
          <t>WA0RT1478</t>
        </is>
      </c>
      <c r="C519" t="inlineStr">
        <is>
          <t>ལས་ཀྱི་སྒྲིབ་པ་ཐམས་ཅད་རྣམ་པར་འཇོམས་པ་ཞེས་བྱ་བའི་དཀྱིལ་འཁོར་གྱི་ཆོ་ག</t>
        </is>
      </c>
      <c r="D519">
        <f>HYPERLINK("https://library.bdrc.io/show/bdr:MW23703_2655?uilang=bo","MW23703_2655")</f>
        <v/>
      </c>
      <c r="E519" t="inlineStr"/>
      <c r="F519" t="inlineStr"/>
      <c r="G519">
        <f>HYPERLINK("https://library.bdrc.io/search?lg=bo&amp;t=Work&amp;pg=1&amp;f=author,exc,bdr:P3379&amp;uilang=bo&amp;q=ལས་ཀྱི་སྒྲིབ་པ་ཐམས་ཅད་རྣམ་པར་འཇོམས་པ་ཞེས་བྱ་བའི་དཀྱིལ་འཁོར་གྱི་ཆོ་ག~1", "བརྩམས་ཆོས་གཞན།")</f>
        <v/>
      </c>
      <c r="H519">
        <f>HYPERLINK("https://library.bdrc.io/search?lg=bo&amp;t=Etext&amp;pg=1&amp;f=author,exc,bdr:P3379&amp;uilang=bo&amp;q=ལས་ཀྱི་སྒྲིབ་པ་ཐམས་ཅད་རྣམ་པར་འཇོམས་པ་ཞེས་བྱ་བའི་དཀྱིལ་འཁོར་གྱི་ཆོ་ག~1", "ཡིག་རྐྱང་གཞན།")</f>
        <v/>
      </c>
    </row>
    <row r="520" ht="70" customHeight="1">
      <c r="A520" t="inlineStr"/>
      <c r="B520" t="inlineStr">
        <is>
          <t>WA0RT1478</t>
        </is>
      </c>
      <c r="C520" t="inlineStr">
        <is>
          <t>ལས་ཀྱི་སྒྲིབ་པ་ཐམས་ཅད་རྣམ་པར་སྦྱོང་བ་ཞེས་བྱ་བའི་དཀྱིལ་འཁོར་གྱི་ཆོ་ག</t>
        </is>
      </c>
      <c r="D520">
        <f>HYPERLINK("https://library.bdrc.io/show/bdr:MW1KG13126_3479?uilang=bo","MW1KG13126_3479")</f>
        <v/>
      </c>
      <c r="E520" t="inlineStr"/>
      <c r="F520" t="inlineStr"/>
      <c r="G520">
        <f>HYPERLINK("https://library.bdrc.io/search?lg=bo&amp;t=Work&amp;pg=1&amp;f=author,exc,bdr:P3379&amp;uilang=bo&amp;q=ལས་ཀྱི་སྒྲིབ་པ་ཐམས་ཅད་རྣམ་པར་སྦྱོང་བ་ཞེས་བྱ་བའི་དཀྱིལ་འཁོར་གྱི་ཆོ་ག~1", "བརྩམས་ཆོས་གཞན།")</f>
        <v/>
      </c>
      <c r="H520">
        <f>HYPERLINK("https://library.bdrc.io/search?lg=bo&amp;t=Etext&amp;pg=1&amp;f=author,exc,bdr:P3379&amp;uilang=bo&amp;q=ལས་ཀྱི་སྒྲིབ་པ་ཐམས་ཅད་རྣམ་པར་སྦྱོང་བ་ཞེས་བྱ་བའི་དཀྱིལ་འཁོར་གྱི་ཆོ་ག~1", "ཡིག་རྐྱང་གཞན།")</f>
        <v/>
      </c>
    </row>
    <row r="521" ht="70" customHeight="1">
      <c r="A521" t="inlineStr"/>
      <c r="B521" t="inlineStr">
        <is>
          <t>WA0RT1478</t>
        </is>
      </c>
      <c r="C521" t="inlineStr">
        <is>
          <t>ལས་ཀྱི་སྒྲིབ་པ་ཐམས་ཅད་རྣམ་པར་འཇོམས་པ་ཞེས་བྱ་བའི་དཀྱིལ་འཁོར་གྱི་ཆོ་ག</t>
        </is>
      </c>
      <c r="D521">
        <f>HYPERLINK("https://library.bdrc.io/show/bdr:MW1PD95844_1561?uilang=bo","MW1PD95844_1561")</f>
        <v/>
      </c>
      <c r="E521" t="inlineStr"/>
      <c r="F521" t="inlineStr"/>
      <c r="G521">
        <f>HYPERLINK("https://library.bdrc.io/search?lg=bo&amp;t=Work&amp;pg=1&amp;f=author,exc,bdr:P3379&amp;uilang=bo&amp;q=ལས་ཀྱི་སྒྲིབ་པ་ཐམས་ཅད་རྣམ་པར་འཇོམས་པ་ཞེས་བྱ་བའི་དཀྱིལ་འཁོར་གྱི་ཆོ་ག~1", "བརྩམས་ཆོས་གཞན།")</f>
        <v/>
      </c>
      <c r="H521">
        <f>HYPERLINK("https://library.bdrc.io/search?lg=bo&amp;t=Etext&amp;pg=1&amp;f=author,exc,bdr:P3379&amp;uilang=bo&amp;q=ལས་ཀྱི་སྒྲིབ་པ་ཐམས་ཅད་རྣམ་པར་འཇོམས་པ་ཞེས་བྱ་བའི་དཀྱིལ་འཁོར་གྱི་ཆོ་ག~1", "ཡིག་རྐྱང་གཞན།")</f>
        <v/>
      </c>
    </row>
    <row r="522" ht="70" customHeight="1">
      <c r="A522" t="inlineStr"/>
      <c r="B522" t="inlineStr">
        <is>
          <t>WA0RT1526</t>
        </is>
      </c>
      <c r="C522" t="inlineStr">
        <is>
          <t>འཇམ་པའི་དབྱངས་དཔའ་བོ་གཅིག་ཏུ་གྲུབ་པའི་སྒྲུབ་ཐབས།</t>
        </is>
      </c>
      <c r="D522">
        <f>HYPERLINK("https://library.bdrc.io/show/bdr:MW2KG5015_2324?uilang=bo","MW2KG5015_2324")</f>
        <v/>
      </c>
      <c r="E522" t="inlineStr"/>
      <c r="F522" t="inlineStr"/>
      <c r="G522">
        <f>HYPERLINK("https://library.bdrc.io/search?lg=bo&amp;t=Work&amp;pg=1&amp;f=author,exc,bdr:P3379&amp;uilang=bo&amp;q=འཇམ་པའི་དབྱངས་དཔའ་བོ་གཅིག་ཏུ་གྲུབ་པའི་སྒྲུབ་ཐབས།~1", "བརྩམས་ཆོས་གཞན།")</f>
        <v/>
      </c>
      <c r="H522">
        <f>HYPERLINK("https://library.bdrc.io/search?lg=bo&amp;t=Etext&amp;pg=1&amp;f=author,exc,bdr:P3379&amp;uilang=bo&amp;q=འཇམ་པའི་དབྱངས་དཔའ་བོ་གཅིག་ཏུ་གྲུབ་པའི་སྒྲུབ་ཐབས།~1", "ཡིག་རྐྱང་གཞན།")</f>
        <v/>
      </c>
    </row>
    <row r="523" ht="70" customHeight="1">
      <c r="A523" t="inlineStr"/>
      <c r="B523" t="inlineStr">
        <is>
          <t>WA0RT1526</t>
        </is>
      </c>
      <c r="C523" t="inlineStr">
        <is>
          <t>འཇམ་པའི་དབྱངས་དཔའ་བོ་གཅིག་ཏུ་གྲུབ་པའི་སྒྲུབ་ཐབས།</t>
        </is>
      </c>
      <c r="D523">
        <f>HYPERLINK("https://library.bdrc.io/show/bdr:MW22704_2324?uilang=bo","MW22704_2324")</f>
        <v/>
      </c>
      <c r="E523" t="inlineStr"/>
      <c r="F523" t="inlineStr"/>
      <c r="G523">
        <f>HYPERLINK("https://library.bdrc.io/search?lg=bo&amp;t=Work&amp;pg=1&amp;f=author,exc,bdr:P3379&amp;uilang=bo&amp;q=འཇམ་པའི་དབྱངས་དཔའ་བོ་གཅིག་ཏུ་གྲུབ་པའི་སྒྲུབ་ཐབས།~1", "བརྩམས་ཆོས་གཞན།")</f>
        <v/>
      </c>
      <c r="H523">
        <f>HYPERLINK("https://library.bdrc.io/search?lg=bo&amp;t=Etext&amp;pg=1&amp;f=author,exc,bdr:P3379&amp;uilang=bo&amp;q=འཇམ་པའི་དབྱངས་དཔའ་བོ་གཅིག་ཏུ་གྲུབ་པའི་སྒྲུབ་ཐབས།~1", "ཡིག་རྐྱང་གཞན།")</f>
        <v/>
      </c>
    </row>
    <row r="524" ht="70" customHeight="1">
      <c r="A524" t="inlineStr"/>
      <c r="B524" t="inlineStr">
        <is>
          <t>WA0RT1526</t>
        </is>
      </c>
      <c r="C524" t="inlineStr">
        <is>
          <t>འཇམ་པའི་དབྱངས་དཔའ་བོ་གཅིག་ཏུ་གྲུབ་པའི་སྒྲུབ་ཐབས།</t>
        </is>
      </c>
      <c r="D524">
        <f>HYPERLINK("https://library.bdrc.io/show/bdr:MW23702_1533?uilang=bo","MW23702_1533")</f>
        <v/>
      </c>
      <c r="E524" t="inlineStr"/>
      <c r="F524" t="inlineStr"/>
      <c r="G524">
        <f>HYPERLINK("https://library.bdrc.io/search?lg=bo&amp;t=Work&amp;pg=1&amp;f=author,exc,bdr:P3379&amp;uilang=bo&amp;q=འཇམ་པའི་དབྱངས་དཔའ་བོ་གཅིག་ཏུ་གྲུབ་པའི་སྒྲུབ་ཐབས།~1", "བརྩམས་ཆོས་གཞན།")</f>
        <v/>
      </c>
      <c r="H524">
        <f>HYPERLINK("https://library.bdrc.io/search?lg=bo&amp;t=Etext&amp;pg=1&amp;f=author,exc,bdr:P3379&amp;uilang=bo&amp;q=འཇམ་པའི་དབྱངས་དཔའ་བོ་གཅིག་ཏུ་གྲུབ་པའི་སྒྲུབ་ཐབས།~1", "ཡིག་རྐྱང་གཞན།")</f>
        <v/>
      </c>
    </row>
    <row r="525" ht="70" customHeight="1">
      <c r="A525" t="inlineStr"/>
      <c r="B525" t="inlineStr">
        <is>
          <t>WA0RT1526</t>
        </is>
      </c>
      <c r="C525" t="inlineStr">
        <is>
          <t>འཇམ་པའི་དབྱངས་དཔའ་བོ་གཅིག་ཏུ་གྲུབ་པའི་སྒྲུབ་ཐབས།</t>
        </is>
      </c>
      <c r="D525">
        <f>HYPERLINK("https://library.bdrc.io/show/bdr:MW23703_2702?uilang=bo","MW23703_2702")</f>
        <v/>
      </c>
      <c r="E525" t="inlineStr"/>
      <c r="F525" t="inlineStr"/>
      <c r="G525">
        <f>HYPERLINK("https://library.bdrc.io/search?lg=bo&amp;t=Work&amp;pg=1&amp;f=author,exc,bdr:P3379&amp;uilang=bo&amp;q=འཇམ་པའི་དབྱངས་དཔའ་བོ་གཅིག་ཏུ་གྲུབ་པའི་སྒྲུབ་ཐབས།~1", "བརྩམས་ཆོས་གཞན།")</f>
        <v/>
      </c>
      <c r="H525">
        <f>HYPERLINK("https://library.bdrc.io/search?lg=bo&amp;t=Etext&amp;pg=1&amp;f=author,exc,bdr:P3379&amp;uilang=bo&amp;q=འཇམ་པའི་དབྱངས་དཔའ་བོ་གཅིག་ཏུ་གྲུབ་པའི་སྒྲུབ་ཐབས།~1", "ཡིག་རྐྱང་གཞན།")</f>
        <v/>
      </c>
    </row>
    <row r="526" ht="70" customHeight="1">
      <c r="A526" t="inlineStr"/>
      <c r="B526" t="inlineStr">
        <is>
          <t>WA0RT1526</t>
        </is>
      </c>
      <c r="C526" t="inlineStr">
        <is>
          <t>འཇམ་པའི་དབྱངས་དཔའ་བོ་གཅིག་ཏུ་གྲུབ་པའི་སྒྲུབ་ཐབས།</t>
        </is>
      </c>
      <c r="D526">
        <f>HYPERLINK("https://library.bdrc.io/show/bdr:MW1KG13126_3527?uilang=bo","MW1KG13126_3527")</f>
        <v/>
      </c>
      <c r="E526" t="inlineStr"/>
      <c r="F526" t="inlineStr"/>
      <c r="G526">
        <f>HYPERLINK("https://library.bdrc.io/search?lg=bo&amp;t=Work&amp;pg=1&amp;f=author,exc,bdr:P3379&amp;uilang=bo&amp;q=འཇམ་པའི་དབྱངས་དཔའ་བོ་གཅིག་ཏུ་གྲུབ་པའི་སྒྲུབ་ཐབས།~1", "བརྩམས་ཆོས་གཞན།")</f>
        <v/>
      </c>
      <c r="H526">
        <f>HYPERLINK("https://library.bdrc.io/search?lg=bo&amp;t=Etext&amp;pg=1&amp;f=author,exc,bdr:P3379&amp;uilang=bo&amp;q=འཇམ་པའི་དབྱངས་དཔའ་བོ་གཅིག་ཏུ་གྲུབ་པའི་སྒྲུབ་ཐབས།~1", "ཡིག་རྐྱང་གཞན།")</f>
        <v/>
      </c>
    </row>
    <row r="527" ht="70" customHeight="1">
      <c r="A527" t="inlineStr"/>
      <c r="B527" t="inlineStr">
        <is>
          <t>WA0RT1526</t>
        </is>
      </c>
      <c r="C527" t="inlineStr">
        <is>
          <t>འཇམ་པའི་དབྱངས་དཔའ་བོ་གཅིག་ཏུ་གྲུབ་པའི་སྒྲུབ་ཐབས།</t>
        </is>
      </c>
      <c r="D527">
        <f>HYPERLINK("https://library.bdrc.io/show/bdr:MW1PD95844_1612?uilang=bo","MW1PD95844_1612")</f>
        <v/>
      </c>
      <c r="E527" t="inlineStr"/>
      <c r="F527" t="inlineStr"/>
      <c r="G527">
        <f>HYPERLINK("https://library.bdrc.io/search?lg=bo&amp;t=Work&amp;pg=1&amp;f=author,exc,bdr:P3379&amp;uilang=bo&amp;q=འཇམ་པའི་དབྱངས་དཔའ་བོ་གཅིག་ཏུ་གྲུབ་པའི་སྒྲུབ་ཐབས།~1", "བརྩམས་ཆོས་གཞན།")</f>
        <v/>
      </c>
      <c r="H527">
        <f>HYPERLINK("https://library.bdrc.io/search?lg=bo&amp;t=Etext&amp;pg=1&amp;f=author,exc,bdr:P3379&amp;uilang=bo&amp;q=འཇམ་པའི་དབྱངས་དཔའ་བོ་གཅིག་ཏུ་གྲུབ་པའི་སྒྲུབ་ཐབས།~1", "ཡིག་རྐྱང་གཞན།")</f>
        <v/>
      </c>
    </row>
    <row r="528" ht="70" customHeight="1">
      <c r="A528" t="inlineStr"/>
      <c r="B528" t="inlineStr">
        <is>
          <t>WA0RT1712</t>
        </is>
      </c>
      <c r="C528" t="inlineStr">
        <is>
          <t>དཔལ་ཕྱག་ན་རྡོ་རྗེ་ལ་བསྟོད་པ།</t>
        </is>
      </c>
      <c r="D528">
        <f>HYPERLINK("https://library.bdrc.io/show/bdr:MW2KG5015_2507?uilang=bo","MW2KG5015_2507")</f>
        <v/>
      </c>
      <c r="E528" t="inlineStr"/>
      <c r="F528" t="inlineStr"/>
      <c r="G528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28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29" ht="70" customHeight="1">
      <c r="A529" t="inlineStr"/>
      <c r="B529" t="inlineStr">
        <is>
          <t>WA0RT1712</t>
        </is>
      </c>
      <c r="C529" t="inlineStr">
        <is>
          <t>དཔལ་ཕྱག་ན་རྡོ་རྗེ་ལ་བསྟོད་པ།</t>
        </is>
      </c>
      <c r="D529">
        <f>HYPERLINK("https://library.bdrc.io/show/bdr:MW1KG13126_3713?uilang=bo","MW1KG13126_3713")</f>
        <v/>
      </c>
      <c r="E529" t="inlineStr"/>
      <c r="F529" t="inlineStr"/>
      <c r="G529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29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30" ht="70" customHeight="1">
      <c r="A530" t="inlineStr"/>
      <c r="B530" t="inlineStr">
        <is>
          <t>WA0RT1712</t>
        </is>
      </c>
      <c r="C530" t="inlineStr">
        <is>
          <t>དཔལ་ཕྱག་ན་རྡོ་རྗེ་ལ་བསྟོད་པ།</t>
        </is>
      </c>
      <c r="D530">
        <f>HYPERLINK("https://library.bdrc.io/show/bdr:MW23703_2889?uilang=bo","MW23703_2889")</f>
        <v/>
      </c>
      <c r="E530" t="inlineStr"/>
      <c r="F530" t="inlineStr"/>
      <c r="G530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30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31" ht="70" customHeight="1">
      <c r="A531" t="inlineStr"/>
      <c r="B531" t="inlineStr">
        <is>
          <t>WA0RT1712</t>
        </is>
      </c>
      <c r="C531" t="inlineStr">
        <is>
          <t>དཔལ་ཕྱག་ན་རྡོ་རྗེ་ལ་བསྟོད་པ།</t>
        </is>
      </c>
      <c r="D531">
        <f>HYPERLINK("https://library.bdrc.io/show/bdr:MW22704_2507?uilang=bo","MW22704_2507")</f>
        <v/>
      </c>
      <c r="E531" t="inlineStr"/>
      <c r="F531" t="inlineStr"/>
      <c r="G531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31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32" ht="70" customHeight="1">
      <c r="A532" t="inlineStr"/>
      <c r="B532" t="inlineStr">
        <is>
          <t>WA0RT1712</t>
        </is>
      </c>
      <c r="C532" t="inlineStr">
        <is>
          <t>དཔལ་ཕྱག་ན་རྡོ་རྗེ་ལ་བསྟོད་པ།</t>
        </is>
      </c>
      <c r="D532">
        <f>HYPERLINK("https://library.bdrc.io/show/bdr:MW1PD95844_1697?uilang=bo","MW1PD95844_1697")</f>
        <v/>
      </c>
      <c r="E532" t="inlineStr"/>
      <c r="F532" t="inlineStr"/>
      <c r="G532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32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33" ht="70" customHeight="1">
      <c r="A533" t="inlineStr"/>
      <c r="B533" t="inlineStr">
        <is>
          <t>WA0RT1712</t>
        </is>
      </c>
      <c r="C533" t="inlineStr">
        <is>
          <t>དཔལ་ཕྱག་ན་རྡོ་རྗེ་ལ་བསྟོད་པ།</t>
        </is>
      </c>
      <c r="D533">
        <f>HYPERLINK("https://library.bdrc.io/show/bdr:MW1KG13126_3714?uilang=bo","MW1KG13126_3714")</f>
        <v/>
      </c>
      <c r="E533" t="inlineStr"/>
      <c r="F533" t="inlineStr"/>
      <c r="G533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33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34" ht="70" customHeight="1">
      <c r="A534" t="inlineStr"/>
      <c r="B534" t="inlineStr">
        <is>
          <t>WA0RT1712</t>
        </is>
      </c>
      <c r="C534" t="inlineStr">
        <is>
          <t>དཔལ་ཕྱག་ན་རྡོ་རྗེ་ལ་བསྟོད་པ།</t>
        </is>
      </c>
      <c r="D534">
        <f>HYPERLINK("https://library.bdrc.io/show/bdr:MW1GS66286_D66DD0?uilang=bo","MW1GS66286_D66DD0")</f>
        <v/>
      </c>
      <c r="E534" t="inlineStr"/>
      <c r="F534" t="inlineStr"/>
      <c r="G534">
        <f>HYPERLINK("https://library.bdrc.io/search?lg=bo&amp;t=Work&amp;pg=1&amp;f=author,exc,bdr:P3379&amp;uilang=bo&amp;q=དཔལ་ཕྱག་ན་རྡོ་རྗེ་ལ་བསྟོད་པ།~1", "བརྩམས་ཆོས་གཞན།")</f>
        <v/>
      </c>
      <c r="H534">
        <f>HYPERLINK("https://library.bdrc.io/search?lg=bo&amp;t=Etext&amp;pg=1&amp;f=author,exc,bdr:P3379&amp;uilang=bo&amp;q=དཔལ་ཕྱག་ན་རྡོ་རྗེ་ལ་བསྟོད་པ།~1", "ཡིག་རྐྱང་གཞན།")</f>
        <v/>
      </c>
    </row>
    <row r="535" ht="70" customHeight="1">
      <c r="A535" t="inlineStr"/>
      <c r="B535" t="inlineStr">
        <is>
          <t>WA0RT1821</t>
        </is>
      </c>
      <c r="C535" t="inlineStr">
        <is>
          <t>ཀླུའི་ལས་ཆར་དབད་པ་བདུད་རྩིའི་རྒྱུན་ཞེས་བྱ་བ།</t>
        </is>
      </c>
      <c r="D535">
        <f>HYPERLINK("https://library.bdrc.io/show/bdr:MW22704_2614?uilang=bo","MW22704_2614")</f>
        <v/>
      </c>
      <c r="E535" t="inlineStr"/>
      <c r="F535" t="inlineStr"/>
      <c r="G535">
        <f>HYPERLINK("https://library.bdrc.io/search?lg=bo&amp;t=Work&amp;pg=1&amp;f=author,exc,bdr:P3379&amp;uilang=bo&amp;q=ཀླུའི་ལས་ཆར་དབད་པ་བདུད་རྩིའི་རྒྱུན་ཞེས་བྱ་བ།~1", "བརྩམས་ཆོས་གཞན།")</f>
        <v/>
      </c>
      <c r="H535">
        <f>HYPERLINK("https://library.bdrc.io/search?lg=bo&amp;t=Etext&amp;pg=1&amp;f=author,exc,bdr:P3379&amp;uilang=bo&amp;q=ཀླུའི་ལས་ཆར་དབད་པ་བདུད་རྩིའི་རྒྱུན་ཞེས་བྱ་བ།~1", "ཡིག་རྐྱང་གཞན།")</f>
        <v/>
      </c>
    </row>
    <row r="536" ht="70" customHeight="1">
      <c r="A536" t="inlineStr"/>
      <c r="B536" t="inlineStr">
        <is>
          <t>WA0RT1821</t>
        </is>
      </c>
      <c r="C536" t="inlineStr">
        <is>
          <t>ཀླུའི་ལས་ཆར་དབད་པ་བདུད་རྩིའི་རྒྱུན་ཞེས་བྱ་བ།</t>
        </is>
      </c>
      <c r="D536">
        <f>HYPERLINK("https://library.bdrc.io/show/bdr:MW23703_2997?uilang=bo","MW23703_2997")</f>
        <v/>
      </c>
      <c r="E536" t="inlineStr"/>
      <c r="F536" t="inlineStr"/>
      <c r="G536">
        <f>HYPERLINK("https://library.bdrc.io/search?lg=bo&amp;t=Work&amp;pg=1&amp;f=author,exc,bdr:P3379&amp;uilang=bo&amp;q=ཀླུའི་ལས་ཆར་དབད་པ་བདུད་རྩིའི་རྒྱུན་ཞེས་བྱ་བ།~1", "བརྩམས་ཆོས་གཞན།")</f>
        <v/>
      </c>
      <c r="H536">
        <f>HYPERLINK("https://library.bdrc.io/search?lg=bo&amp;t=Etext&amp;pg=1&amp;f=author,exc,bdr:P3379&amp;uilang=bo&amp;q=ཀླུའི་ལས་ཆར་དབད་པ་བདུད་རྩིའི་རྒྱུན་ཞེས་བྱ་བ།~1", "ཡིག་རྐྱང་གཞན།")</f>
        <v/>
      </c>
    </row>
    <row r="537" ht="70" customHeight="1">
      <c r="A537" t="inlineStr"/>
      <c r="B537" t="inlineStr">
        <is>
          <t>WA0RT1821</t>
        </is>
      </c>
      <c r="C537" t="inlineStr">
        <is>
          <t>ཀླུའི་ལས་ཆར་དབད་པ་བདུད་རྩིའི་རྒྱུན་ཞེས་བྱ་བ།</t>
        </is>
      </c>
      <c r="D537">
        <f>HYPERLINK("https://library.bdrc.io/show/bdr:MW2KG5015_2614?uilang=bo","MW2KG5015_2614")</f>
        <v/>
      </c>
      <c r="E537" t="inlineStr"/>
      <c r="F537" t="inlineStr"/>
      <c r="G537">
        <f>HYPERLINK("https://library.bdrc.io/search?lg=bo&amp;t=Work&amp;pg=1&amp;f=author,exc,bdr:P3379&amp;uilang=bo&amp;q=ཀླུའི་ལས་ཆར་དབད་པ་བདུད་རྩིའི་རྒྱུན་ཞེས་བྱ་བ།~1", "བརྩམས་ཆོས་གཞན།")</f>
        <v/>
      </c>
      <c r="H537">
        <f>HYPERLINK("https://library.bdrc.io/search?lg=bo&amp;t=Etext&amp;pg=1&amp;f=author,exc,bdr:P3379&amp;uilang=bo&amp;q=ཀླུའི་ལས་ཆར་དབད་པ་བདུད་རྩིའི་རྒྱུན་ཞེས་བྱ་བ།~1", "ཡིག་རྐྱང་གཞན།")</f>
        <v/>
      </c>
    </row>
    <row r="538" ht="70" customHeight="1">
      <c r="A538" t="inlineStr"/>
      <c r="B538" t="inlineStr">
        <is>
          <t>WA0RT1821</t>
        </is>
      </c>
      <c r="C538" t="inlineStr">
        <is>
          <t>ཀླུའི་ལས་ཆར་དབད་པ་བདུད་རྩིའི་རྒྱུན་ཞེས་བྱ་བ།</t>
        </is>
      </c>
      <c r="D538">
        <f>HYPERLINK("https://library.bdrc.io/show/bdr:MW1KG13126_3822?uilang=bo","MW1KG13126_3822")</f>
        <v/>
      </c>
      <c r="E538" t="inlineStr"/>
      <c r="F538" t="inlineStr"/>
      <c r="G538">
        <f>HYPERLINK("https://library.bdrc.io/search?lg=bo&amp;t=Work&amp;pg=1&amp;f=author,exc,bdr:P3379&amp;uilang=bo&amp;q=ཀླུའི་ལས་ཆར་དབད་པ་བདུད་རྩིའི་རྒྱུན་ཞེས་བྱ་བ།~1", "བརྩམས་ཆོས་གཞན།")</f>
        <v/>
      </c>
      <c r="H538">
        <f>HYPERLINK("https://library.bdrc.io/search?lg=bo&amp;t=Etext&amp;pg=1&amp;f=author,exc,bdr:P3379&amp;uilang=bo&amp;q=ཀླུའི་ལས་ཆར་དབད་པ་བདུད་རྩིའི་རྒྱུན་ཞེས་བྱ་བ།~1", "ཡིག་རྐྱང་གཞན།")</f>
        <v/>
      </c>
    </row>
    <row r="539" ht="70" customHeight="1">
      <c r="A539" t="inlineStr"/>
      <c r="B539" t="inlineStr">
        <is>
          <t>WA0RT1821</t>
        </is>
      </c>
      <c r="C539" t="inlineStr">
        <is>
          <t>ཀླུའི་ལས་ཆར་དབད་པ་བདུད་རྩིའི་རྒྱུན་ཞེས་བྱ་བ།</t>
        </is>
      </c>
      <c r="D539">
        <f>HYPERLINK("https://library.bdrc.io/show/bdr:MW23702_1824?uilang=bo","MW23702_1824")</f>
        <v/>
      </c>
      <c r="E539" t="inlineStr"/>
      <c r="F539" t="inlineStr"/>
      <c r="G539">
        <f>HYPERLINK("https://library.bdrc.io/search?lg=bo&amp;t=Work&amp;pg=1&amp;f=author,exc,bdr:P3379&amp;uilang=bo&amp;q=ཀླུའི་ལས་ཆར་དབད་པ་བདུད་རྩིའི་རྒྱུན་ཞེས་བྱ་བ།~1", "བརྩམས་ཆོས་གཞན།")</f>
        <v/>
      </c>
      <c r="H539">
        <f>HYPERLINK("https://library.bdrc.io/search?lg=bo&amp;t=Etext&amp;pg=1&amp;f=author,exc,bdr:P3379&amp;uilang=bo&amp;q=ཀླུའི་ལས་ཆར་དབད་པ་བདུད་རྩིའི་རྒྱུན་ཞེས་བྱ་བ།~1", "ཡིག་རྐྱང་གཞན།")</f>
        <v/>
      </c>
    </row>
    <row r="540" ht="70" customHeight="1">
      <c r="A540" t="inlineStr"/>
      <c r="B540" t="inlineStr">
        <is>
          <t>WA0RT1822</t>
        </is>
      </c>
      <c r="C540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0">
        <f>HYPERLINK("https://library.bdrc.io/show/bdr:MW23703_2998?uilang=bo","MW23703_2998")</f>
        <v/>
      </c>
      <c r="E540" t="inlineStr"/>
      <c r="F540" t="inlineStr"/>
      <c r="G540">
        <f>HYPERLINK("https://library.bdrc.io/search?lg=bo&amp;t=Work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"བརྩམས་ཆོས་གཞན།")</f>
        <v/>
      </c>
      <c r="H540">
        <f>HYPERLINK("https://library.bdrc.io/search?lg=bo&amp;t=Etext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"ཡིག་རྐྱང་གཞན།")</f>
        <v/>
      </c>
    </row>
    <row r="541" ht="70" customHeight="1">
      <c r="A541" t="inlineStr"/>
      <c r="B541" t="inlineStr">
        <is>
          <t>WA0RT1822</t>
        </is>
      </c>
      <c r="C541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1">
        <f>HYPERLINK("https://library.bdrc.io/show/bdr:MW23702_1825?uilang=bo","MW23702_1825")</f>
        <v/>
      </c>
      <c r="E541" t="inlineStr"/>
      <c r="F541" t="inlineStr"/>
      <c r="G541">
        <f>HYPERLINK("https://library.bdrc.io/search?lg=bo&amp;t=Work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"བརྩམས་ཆོས་གཞན།")</f>
        <v/>
      </c>
      <c r="H541">
        <f>HYPERLINK("https://library.bdrc.io/search?lg=bo&amp;t=Etext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"ཡིག་རྐྱང་གཞན།")</f>
        <v/>
      </c>
    </row>
    <row r="542" ht="70" customHeight="1">
      <c r="A542" t="inlineStr"/>
      <c r="B542" t="inlineStr">
        <is>
          <t>WA0RT1822</t>
        </is>
      </c>
      <c r="C542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2">
        <f>HYPERLINK("https://library.bdrc.io/show/bdr:MW22704_2615?uilang=bo","MW22704_2615")</f>
        <v/>
      </c>
      <c r="E542" t="inlineStr"/>
      <c r="F542" t="inlineStr"/>
      <c r="G542">
        <f>HYPERLINK("https://library.bdrc.io/search?lg=bo&amp;t=Work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"བརྩམས་ཆོས་གཞན།")</f>
        <v/>
      </c>
      <c r="H542">
        <f>HYPERLINK("https://library.bdrc.io/search?lg=bo&amp;t=Etext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"ཡིག་རྐྱང་གཞན།")</f>
        <v/>
      </c>
    </row>
    <row r="543" ht="70" customHeight="1">
      <c r="A543" t="inlineStr"/>
      <c r="B543" t="inlineStr">
        <is>
          <t>WA0RT1822</t>
        </is>
      </c>
      <c r="C543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3">
        <f>HYPERLINK("https://library.bdrc.io/show/bdr:MW2KG5015_2615?uilang=bo","MW2KG5015_2615")</f>
        <v/>
      </c>
      <c r="E543" t="inlineStr"/>
      <c r="F543" t="inlineStr"/>
      <c r="G543">
        <f>HYPERLINK("https://library.bdrc.io/search?lg=bo&amp;t=Work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"བརྩམས་ཆོས་གཞན།")</f>
        <v/>
      </c>
      <c r="H543">
        <f>HYPERLINK("https://library.bdrc.io/search?lg=bo&amp;t=Etext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"ཡིག་རྐྱང་གཞན།")</f>
        <v/>
      </c>
    </row>
    <row r="544" ht="70" customHeight="1">
      <c r="A544" t="inlineStr"/>
      <c r="B544" t="inlineStr">
        <is>
          <t>WA0RT1822</t>
        </is>
      </c>
      <c r="C544" t="inlineStr">
        <is>
          <t>ཀླུ་རྣམས་མཉེས་པར་བྱེད་པའི་ཆུ་ལ་བརྟེན་པའི་གཏོར་མ་བདུད་རྩི་རྒྱ་མཚོ་ཞེས་བྱ་བ།</t>
        </is>
      </c>
      <c r="D544">
        <f>HYPERLINK("https://library.bdrc.io/show/bdr:MW1KG13126_3823?uilang=bo","MW1KG13126_3823")</f>
        <v/>
      </c>
      <c r="E544" t="inlineStr"/>
      <c r="F544" t="inlineStr"/>
      <c r="G544">
        <f>HYPERLINK("https://library.bdrc.io/search?lg=bo&amp;t=Work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"བརྩམས་ཆོས་གཞན།")</f>
        <v/>
      </c>
      <c r="H544">
        <f>HYPERLINK("https://library.bdrc.io/search?lg=bo&amp;t=Etext&amp;pg=1&amp;f=author,exc,bdr:P3379&amp;uilang=bo&amp;q=ཀླུ་རྣམས་མཉེས་པར་བྱེད་པའི་ཆུ་ལ་བརྟེན་པའི་གཏོར་མ་བདུད་རྩི་རྒྱ་མཚོ་ཞེས་བྱ་བ།~1", "ཡིག་རྐྱང་གཞན།")</f>
        <v/>
      </c>
    </row>
    <row r="545" ht="70" customHeight="1">
      <c r="A545" t="inlineStr"/>
      <c r="B545" t="inlineStr">
        <is>
          <t>WA0RT1823</t>
        </is>
      </c>
      <c r="C545" t="inlineStr">
        <is>
          <t>སེམས་ཅན་བསྲུང་བའི་ལས་སྤྲིན་བྲལ་བའི་འབྱུང་བ་གཅོད་བྱེད་ཅེས་བྱ་བ།</t>
        </is>
      </c>
      <c r="D545">
        <f>HYPERLINK("https://library.bdrc.io/show/bdr:MW2KG5015_2616?uilang=bo","MW2KG5015_2616")</f>
        <v/>
      </c>
      <c r="E545" t="inlineStr"/>
      <c r="F545" t="inlineStr"/>
      <c r="G545">
        <f>HYPERLINK("https://library.bdrc.io/search?lg=bo&amp;t=Work&amp;pg=1&amp;f=author,exc,bdr:P3379&amp;uilang=bo&amp;q=སེམས་ཅན་བསྲུང་བའི་ལས་སྤྲིན་བྲལ་བའི་འབྱུང་བ་གཅོད་བྱེད་ཅེས་བྱ་བ།~1", "བརྩམས་ཆོས་གཞན།")</f>
        <v/>
      </c>
      <c r="H545">
        <f>HYPERLINK("https://library.bdrc.io/search?lg=bo&amp;t=Etext&amp;pg=1&amp;f=author,exc,bdr:P3379&amp;uilang=bo&amp;q=སེམས་ཅན་བསྲུང་བའི་ལས་སྤྲིན་བྲལ་བའི་འབྱུང་བ་གཅོད་བྱེད་ཅེས་བྱ་བ།~1", "ཡིག་རྐྱང་གཞན།")</f>
        <v/>
      </c>
    </row>
    <row r="546" ht="70" customHeight="1">
      <c r="A546" t="inlineStr"/>
      <c r="B546" t="inlineStr">
        <is>
          <t>WA0RT1823</t>
        </is>
      </c>
      <c r="C546" t="inlineStr">
        <is>
          <t>སེམས་ཅན་བསྲུང་བའི་ལས་སྤྲིན་བྲལ་བའི་འབྱུང་བ་གཅོད་བྱེད་ཅེས་བྱ་བ།</t>
        </is>
      </c>
      <c r="D546">
        <f>HYPERLINK("https://library.bdrc.io/show/bdr:MW23702_1826?uilang=bo","MW23702_1826")</f>
        <v/>
      </c>
      <c r="E546" t="inlineStr"/>
      <c r="F546" t="inlineStr"/>
      <c r="G546">
        <f>HYPERLINK("https://library.bdrc.io/search?lg=bo&amp;t=Work&amp;pg=1&amp;f=author,exc,bdr:P3379&amp;uilang=bo&amp;q=སེམས་ཅན་བསྲུང་བའི་ལས་སྤྲིན་བྲལ་བའི་འབྱུང་བ་གཅོད་བྱེད་ཅེས་བྱ་བ།~1", "བརྩམས་ཆོས་གཞན།")</f>
        <v/>
      </c>
      <c r="H546">
        <f>HYPERLINK("https://library.bdrc.io/search?lg=bo&amp;t=Etext&amp;pg=1&amp;f=author,exc,bdr:P3379&amp;uilang=bo&amp;q=སེམས་ཅན་བསྲུང་བའི་ལས་སྤྲིན་བྲལ་བའི་འབྱུང་བ་གཅོད་བྱེད་ཅེས་བྱ་བ།~1", "ཡིག་རྐྱང་གཞན།")</f>
        <v/>
      </c>
    </row>
    <row r="547" ht="70" customHeight="1">
      <c r="A547" t="inlineStr"/>
      <c r="B547" t="inlineStr">
        <is>
          <t>WA0RT1823</t>
        </is>
      </c>
      <c r="C547" t="inlineStr">
        <is>
          <t>སེམས་ཅན་བསྲུང་བའི་ལས་སྤྲིན་བྲལ་བའི་འབྱུང་བ་གཅོད་བྱེད་ཅེས་བྱ་བ།</t>
        </is>
      </c>
      <c r="D547">
        <f>HYPERLINK("https://library.bdrc.io/show/bdr:MW1KG13126_3824?uilang=bo","MW1KG13126_3824")</f>
        <v/>
      </c>
      <c r="E547" t="inlineStr"/>
      <c r="F547" t="inlineStr"/>
      <c r="G547">
        <f>HYPERLINK("https://library.bdrc.io/search?lg=bo&amp;t=Work&amp;pg=1&amp;f=author,exc,bdr:P3379&amp;uilang=bo&amp;q=སེམས་ཅན་བསྲུང་བའི་ལས་སྤྲིན་བྲལ་བའི་འབྱུང་བ་གཅོད་བྱེད་ཅེས་བྱ་བ།~1", "བརྩམས་ཆོས་གཞན།")</f>
        <v/>
      </c>
      <c r="H547">
        <f>HYPERLINK("https://library.bdrc.io/search?lg=bo&amp;t=Etext&amp;pg=1&amp;f=author,exc,bdr:P3379&amp;uilang=bo&amp;q=སེམས་ཅན་བསྲུང་བའི་ལས་སྤྲིན་བྲལ་བའི་འབྱུང་བ་གཅོད་བྱེད་ཅེས་བྱ་བ།~1", "ཡིག་རྐྱང་གཞན།")</f>
        <v/>
      </c>
    </row>
    <row r="548" ht="70" customHeight="1">
      <c r="A548" t="inlineStr"/>
      <c r="B548" t="inlineStr">
        <is>
          <t>WA0RT1823</t>
        </is>
      </c>
      <c r="C548" t="inlineStr">
        <is>
          <t>སེམས་ཅན་བསྲུང་བའི་ལས་སྤྲིན་བྲལ་བའི་འབྱུང་བ་གཅོད་བྱེད་ཅེས་བྱ་བ།</t>
        </is>
      </c>
      <c r="D548">
        <f>HYPERLINK("https://library.bdrc.io/show/bdr:MW22704_2616?uilang=bo","MW22704_2616")</f>
        <v/>
      </c>
      <c r="E548" t="inlineStr"/>
      <c r="F548" t="inlineStr"/>
      <c r="G548">
        <f>HYPERLINK("https://library.bdrc.io/search?lg=bo&amp;t=Work&amp;pg=1&amp;f=author,exc,bdr:P3379&amp;uilang=bo&amp;q=སེམས་ཅན་བསྲུང་བའི་ལས་སྤྲིན་བྲལ་བའི་འབྱུང་བ་གཅོད་བྱེད་ཅེས་བྱ་བ།~1", "བརྩམས་ཆོས་གཞན།")</f>
        <v/>
      </c>
      <c r="H548">
        <f>HYPERLINK("https://library.bdrc.io/search?lg=bo&amp;t=Etext&amp;pg=1&amp;f=author,exc,bdr:P3379&amp;uilang=bo&amp;q=སེམས་ཅན་བསྲུང་བའི་ལས་སྤྲིན་བྲལ་བའི་འབྱུང་བ་གཅོད་བྱེད་ཅེས་བྱ་བ།~1", "ཡིག་རྐྱང་གཞན།")</f>
        <v/>
      </c>
    </row>
    <row r="549" ht="70" customHeight="1">
      <c r="A549" t="inlineStr"/>
      <c r="B549" t="inlineStr">
        <is>
          <t>WA0RT1823</t>
        </is>
      </c>
      <c r="C549" t="inlineStr">
        <is>
          <t>སེམས་ཅན་བསྲུང་བའི་ལས་སྤྲིན་བྲལ་བའི་འབྱུང་བ་གཅོད་བྱེད་ཅེས་བྱ་བ།</t>
        </is>
      </c>
      <c r="D549">
        <f>HYPERLINK("https://library.bdrc.io/show/bdr:MW23703_2999?uilang=bo","MW23703_2999")</f>
        <v/>
      </c>
      <c r="E549" t="inlineStr"/>
      <c r="F549" t="inlineStr"/>
      <c r="G549">
        <f>HYPERLINK("https://library.bdrc.io/search?lg=bo&amp;t=Work&amp;pg=1&amp;f=author,exc,bdr:P3379&amp;uilang=bo&amp;q=སེམས་ཅན་བསྲུང་བའི་ལས་སྤྲིན་བྲལ་བའི་འབྱུང་བ་གཅོད་བྱེད་ཅེས་བྱ་བ།~1", "བརྩམས་ཆོས་གཞན།")</f>
        <v/>
      </c>
      <c r="H549">
        <f>HYPERLINK("https://library.bdrc.io/search?lg=bo&amp;t=Etext&amp;pg=1&amp;f=author,exc,bdr:P3379&amp;uilang=bo&amp;q=སེམས་ཅན་བསྲུང་བའི་ལས་སྤྲིན་བྲལ་བའི་འབྱུང་བ་གཅོད་བྱེད་ཅེས་བྱ་བ།~1", "ཡིག་རྐྱང་གཞན།")</f>
        <v/>
      </c>
    </row>
    <row r="550" ht="70" customHeight="1">
      <c r="A550" t="inlineStr"/>
      <c r="B550" t="inlineStr">
        <is>
          <t>WA0RT1840</t>
        </is>
      </c>
      <c r="C550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0">
        <f>HYPERLINK("https://library.bdrc.io/show/bdr:MW1KG13126_3841?uilang=bo","MW1KG13126_3841")</f>
        <v/>
      </c>
      <c r="E550" t="inlineStr"/>
      <c r="F550" t="inlineStr"/>
      <c r="G550">
        <f>HYPERLINK("https://library.bdrc.io/search?lg=bo&amp;t=Work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"བརྩམས་ཆོས་གཞན།")</f>
        <v/>
      </c>
      <c r="H550">
        <f>HYPERLINK("https://library.bdrc.io/search?lg=bo&amp;t=Etext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"ཡིག་རྐྱང་གཞན།")</f>
        <v/>
      </c>
    </row>
    <row r="551" ht="70" customHeight="1">
      <c r="A551" t="inlineStr"/>
      <c r="B551" t="inlineStr">
        <is>
          <t>WA0RT1840</t>
        </is>
      </c>
      <c r="C551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1">
        <f>HYPERLINK("https://library.bdrc.io/show/bdr:MW2KG5015_2634?uilang=bo","MW2KG5015_2634")</f>
        <v/>
      </c>
      <c r="E551" t="inlineStr"/>
      <c r="F551" t="inlineStr"/>
      <c r="G551">
        <f>HYPERLINK("https://library.bdrc.io/search?lg=bo&amp;t=Work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"བརྩམས་ཆོས་གཞན།")</f>
        <v/>
      </c>
      <c r="H551">
        <f>HYPERLINK("https://library.bdrc.io/search?lg=bo&amp;t=Etext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"ཡིག་རྐྱང་གཞན།")</f>
        <v/>
      </c>
    </row>
    <row r="552" ht="70" customHeight="1">
      <c r="A552" t="inlineStr"/>
      <c r="B552" t="inlineStr">
        <is>
          <t>WA0RT1840</t>
        </is>
      </c>
      <c r="C552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2">
        <f>HYPERLINK("https://library.bdrc.io/show/bdr:MW23703_3017?uilang=bo","MW23703_3017")</f>
        <v/>
      </c>
      <c r="E552" t="inlineStr"/>
      <c r="F552" t="inlineStr"/>
      <c r="G552">
        <f>HYPERLINK("https://library.bdrc.io/search?lg=bo&amp;t=Work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"བརྩམས་ཆོས་གཞན།")</f>
        <v/>
      </c>
      <c r="H552">
        <f>HYPERLINK("https://library.bdrc.io/search?lg=bo&amp;t=Etext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"ཡིག་རྐྱང་གཞན།")</f>
        <v/>
      </c>
    </row>
    <row r="553" ht="70" customHeight="1">
      <c r="A553" t="inlineStr"/>
      <c r="B553" t="inlineStr">
        <is>
          <t>WA0RT1840</t>
        </is>
      </c>
      <c r="C553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3">
        <f>HYPERLINK("https://library.bdrc.io/show/bdr:MW23702_1843?uilang=bo","MW23702_1843")</f>
        <v/>
      </c>
      <c r="E553" t="inlineStr"/>
      <c r="F553" t="inlineStr"/>
      <c r="G553">
        <f>HYPERLINK("https://library.bdrc.io/search?lg=bo&amp;t=Work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"བརྩམས་ཆོས་གཞན།")</f>
        <v/>
      </c>
      <c r="H553">
        <f>HYPERLINK("https://library.bdrc.io/search?lg=bo&amp;t=Etext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"ཡིག་རྐྱང་གཞན།")</f>
        <v/>
      </c>
    </row>
    <row r="554" ht="70" customHeight="1">
      <c r="A554" t="inlineStr"/>
      <c r="B554" t="inlineStr">
        <is>
          <t>WA0RT1840</t>
        </is>
      </c>
      <c r="C554" t="inlineStr">
        <is>
          <t>ཤི་བའི་སེམས་ཅན་སྡིག་པ་ལས་ཐར་བར་བྱེད་པའི་རོ་སྲེག་པའི་ཆོ་ག་དུག་སྦྱངས་གསལ་བའི་མེ་ལོང</t>
        </is>
      </c>
      <c r="D554">
        <f>HYPERLINK("https://library.bdrc.io/show/bdr:MW22704_2634?uilang=bo","MW22704_2634")</f>
        <v/>
      </c>
      <c r="E554" t="inlineStr"/>
      <c r="F554" t="inlineStr"/>
      <c r="G554">
        <f>HYPERLINK("https://library.bdrc.io/search?lg=bo&amp;t=Work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"བརྩམས་ཆོས་གཞན།")</f>
        <v/>
      </c>
      <c r="H554">
        <f>HYPERLINK("https://library.bdrc.io/search?lg=bo&amp;t=Etext&amp;pg=1&amp;f=author,exc,bdr:P3379&amp;uilang=bo&amp;q=ཤི་བའི་སེམས་ཅན་སྡིག་པ་ལས་ཐར་བར་བྱེད་པའི་རོ་སྲེག་པའི་ཆོ་ག་དུག་སྦྱངས་གསལ་བའི་མེ་ལོང~1", "ཡིག་རྐྱང་གཞན།")</f>
        <v/>
      </c>
    </row>
    <row r="555" ht="70" customHeight="1">
      <c r="A555" t="inlineStr"/>
      <c r="B555" t="inlineStr">
        <is>
          <t>WA0RT1841</t>
        </is>
      </c>
      <c r="C555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5">
        <f>HYPERLINK("https://library.bdrc.io/show/bdr:MW23702_1844?uilang=bo","MW23702_1844")</f>
        <v/>
      </c>
      <c r="E555" t="inlineStr"/>
      <c r="F555" t="inlineStr"/>
      <c r="G555">
        <f>HYPERLINK("https://library.bdrc.io/search?lg=bo&amp;t=Work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"བརྩམས་ཆོས་གཞན།")</f>
        <v/>
      </c>
      <c r="H555">
        <f>HYPERLINK("https://library.bdrc.io/search?lg=bo&amp;t=Etext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"ཡིག་རྐྱང་གཞན།")</f>
        <v/>
      </c>
    </row>
    <row r="556" ht="70" customHeight="1">
      <c r="A556" t="inlineStr"/>
      <c r="B556" t="inlineStr">
        <is>
          <t>WA0RT1841</t>
        </is>
      </c>
      <c r="C556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6">
        <f>HYPERLINK("https://library.bdrc.io/show/bdr:MW1KG13126_3842?uilang=bo","MW1KG13126_3842")</f>
        <v/>
      </c>
      <c r="E556" t="inlineStr"/>
      <c r="F556" t="inlineStr"/>
      <c r="G556">
        <f>HYPERLINK("https://library.bdrc.io/search?lg=bo&amp;t=Work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"བརྩམས་ཆོས་གཞན།")</f>
        <v/>
      </c>
      <c r="H556">
        <f>HYPERLINK("https://library.bdrc.io/search?lg=bo&amp;t=Etext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"ཡིག་རྐྱང་གཞན།")</f>
        <v/>
      </c>
    </row>
    <row r="557" ht="70" customHeight="1">
      <c r="A557" t="inlineStr"/>
      <c r="B557" t="inlineStr">
        <is>
          <t>WA0RT1841</t>
        </is>
      </c>
      <c r="C557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7">
        <f>HYPERLINK("https://library.bdrc.io/show/bdr:MW23703_3018?uilang=bo","MW23703_3018")</f>
        <v/>
      </c>
      <c r="E557" t="inlineStr"/>
      <c r="F557" t="inlineStr"/>
      <c r="G557">
        <f>HYPERLINK("https://library.bdrc.io/search?lg=bo&amp;t=Work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"བརྩམས་ཆོས་གཞན།")</f>
        <v/>
      </c>
      <c r="H557">
        <f>HYPERLINK("https://library.bdrc.io/search?lg=bo&amp;t=Etext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"ཡིག་རྐྱང་གཞན།")</f>
        <v/>
      </c>
    </row>
    <row r="558" ht="70" customHeight="1">
      <c r="A558" t="inlineStr"/>
      <c r="B558" t="inlineStr">
        <is>
          <t>WA0RT1841</t>
        </is>
      </c>
      <c r="C558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8">
        <f>HYPERLINK("https://library.bdrc.io/show/bdr:MW2KG5015_2635?uilang=bo","MW2KG5015_2635")</f>
        <v/>
      </c>
      <c r="E558" t="inlineStr"/>
      <c r="F558" t="inlineStr"/>
      <c r="G558">
        <f>HYPERLINK("https://library.bdrc.io/search?lg=bo&amp;t=Work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"བརྩམས་ཆོས་གཞན།")</f>
        <v/>
      </c>
      <c r="H558">
        <f>HYPERLINK("https://library.bdrc.io/search?lg=bo&amp;t=Etext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"ཡིག་རྐྱང་གཞན།")</f>
        <v/>
      </c>
    </row>
    <row r="559" ht="70" customHeight="1">
      <c r="A559" t="inlineStr"/>
      <c r="B559" t="inlineStr">
        <is>
          <t>WA0RT1841</t>
        </is>
      </c>
      <c r="C559" t="inlineStr">
        <is>
          <t>མཆོད་རྟེན་ལ་གདབ་པ་ཤི་བའི་སྡིག་པ་བདཡང་བར་བྱེད་པ་རང་འབྱུང་འཇིགས་བྲལ་ཞེས་བྱ་བ།</t>
        </is>
      </c>
      <c r="D559">
        <f>HYPERLINK("https://library.bdrc.io/show/bdr:MW22704_2635?uilang=bo","MW22704_2635")</f>
        <v/>
      </c>
      <c r="E559" t="inlineStr"/>
      <c r="F559" t="inlineStr"/>
      <c r="G559">
        <f>HYPERLINK("https://library.bdrc.io/search?lg=bo&amp;t=Work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"བརྩམས་ཆོས་གཞན།")</f>
        <v/>
      </c>
      <c r="H559">
        <f>HYPERLINK("https://library.bdrc.io/search?lg=bo&amp;t=Etext&amp;pg=1&amp;f=author,exc,bdr:P3379&amp;uilang=bo&amp;q=མཆོད་རྟེན་ལ་གདབ་པ་ཤི་བའི་སྡིག་པ་བདཡང་བར་བྱེད་པ་རང་འབྱུང་འཇིགས་བྲལ་ཞེས་བྱ་བ།~1", "ཡིག་རྐྱང་གཞན།")</f>
        <v/>
      </c>
    </row>
    <row r="560" ht="70" customHeight="1">
      <c r="A560" t="inlineStr"/>
      <c r="B560" t="inlineStr">
        <is>
          <t>WA0RT1865</t>
        </is>
      </c>
      <c r="C560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0">
        <f>HYPERLINK("https://library.bdrc.io/show/bdr:MW2KG5015_2659?uilang=bo","MW2KG5015_2659")</f>
        <v/>
      </c>
      <c r="E560" t="inlineStr"/>
      <c r="F560" t="inlineStr"/>
      <c r="G560">
        <f>HYPERLINK("https://library.bdrc.io/search?lg=bo&amp;t=Work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"བརྩམས་ཆོས་གཞན།")</f>
        <v/>
      </c>
      <c r="H560">
        <f>HYPERLINK("https://library.bdrc.io/search?lg=bo&amp;t=Etext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"ཡིག་རྐྱང་གཞན།")</f>
        <v/>
      </c>
    </row>
    <row r="561" ht="70" customHeight="1">
      <c r="A561" t="inlineStr"/>
      <c r="B561" t="inlineStr">
        <is>
          <t>WA0RT1865</t>
        </is>
      </c>
      <c r="C561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1">
        <f>HYPERLINK("https://library.bdrc.io/show/bdr:MW22704_2659?uilang=bo","MW22704_2659")</f>
        <v/>
      </c>
      <c r="E561" t="inlineStr"/>
      <c r="F561" t="inlineStr"/>
      <c r="G561">
        <f>HYPERLINK("https://library.bdrc.io/search?lg=bo&amp;t=Work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"བརྩམས་ཆོས་གཞན།")</f>
        <v/>
      </c>
      <c r="H561">
        <f>HYPERLINK("https://library.bdrc.io/search?lg=bo&amp;t=Etext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"ཡིག་རྐྱང་གཞན།")</f>
        <v/>
      </c>
    </row>
    <row r="562" ht="70" customHeight="1">
      <c r="A562" t="inlineStr"/>
      <c r="B562" t="inlineStr">
        <is>
          <t>WA0RT1865</t>
        </is>
      </c>
      <c r="C562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2">
        <f>HYPERLINK("https://library.bdrc.io/show/bdr:MW23703_3042?uilang=bo","MW23703_3042")</f>
        <v/>
      </c>
      <c r="E562" t="inlineStr"/>
      <c r="F562" t="inlineStr"/>
      <c r="G562">
        <f>HYPERLINK("https://library.bdrc.io/search?lg=bo&amp;t=Work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"བརྩམས་ཆོས་གཞན།")</f>
        <v/>
      </c>
      <c r="H562">
        <f>HYPERLINK("https://library.bdrc.io/search?lg=bo&amp;t=Etext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"ཡིག་རྐྱང་གཞན།")</f>
        <v/>
      </c>
    </row>
    <row r="563" ht="70" customHeight="1">
      <c r="A563" t="inlineStr"/>
      <c r="B563" t="inlineStr">
        <is>
          <t>WA0RT1865</t>
        </is>
      </c>
      <c r="C563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3">
        <f>HYPERLINK("https://library.bdrc.io/show/bdr:MW1KG13126_3866?uilang=bo","MW1KG13126_3866")</f>
        <v/>
      </c>
      <c r="E563" t="inlineStr"/>
      <c r="F563" t="inlineStr"/>
      <c r="G563">
        <f>HYPERLINK("https://library.bdrc.io/search?lg=bo&amp;t=Work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"བརྩམས་ཆོས་གཞན།")</f>
        <v/>
      </c>
      <c r="H563">
        <f>HYPERLINK("https://library.bdrc.io/search?lg=bo&amp;t=Etext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"ཡིག་རྐྱང་གཞན།")</f>
        <v/>
      </c>
    </row>
    <row r="564" ht="70" customHeight="1">
      <c r="A564" t="inlineStr"/>
      <c r="B564" t="inlineStr">
        <is>
          <t>WA0RT1865</t>
        </is>
      </c>
      <c r="C564" t="inlineStr">
        <is>
          <t>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</t>
        </is>
      </c>
      <c r="D564">
        <f>HYPERLINK("https://library.bdrc.io/show/bdr:MW23702_1868?uilang=bo","MW23702_1868")</f>
        <v/>
      </c>
      <c r="E564" t="inlineStr"/>
      <c r="F564" t="inlineStr"/>
      <c r="G564">
        <f>HYPERLINK("https://library.bdrc.io/search?lg=bo&amp;t=Work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"བརྩམས་ཆོས་གཞན།")</f>
        <v/>
      </c>
      <c r="H564">
        <f>HYPERLINK("https://library.bdrc.io/search?lg=bo&amp;t=Etext&amp;pg=1&amp;f=author,exc,bdr:P3379&amp;uilang=bo&amp;q=ཀླུའི་གདོན་ལས་ཐར་བར་བྱེད་པའི་ལས་ཀླུའི་སྲོག་མེ་དཔལ་གྱི་འཁོར་ལོ་ཞེས་བྱ་བ་ཀླུའི་རྣམ་པར་འཇོམས་པའི་སྙིང་གཟེན་དུ་བཀོད་པ།~1", "ཡིག་རྐྱང་གཞན།")</f>
        <v/>
      </c>
    </row>
    <row r="565" ht="70" customHeight="1">
      <c r="A565" t="inlineStr"/>
      <c r="B565" t="inlineStr">
        <is>
          <t>WA0RT1880</t>
        </is>
      </c>
      <c r="C565" t="inlineStr">
        <is>
          <t>འཕགས་པ་རྟ་མགྲིན་གྱི་སྒྲུབ་ཐབས་ཞེས་བྱ་བ།</t>
        </is>
      </c>
      <c r="D565">
        <f>HYPERLINK("https://library.bdrc.io/show/bdr:MW23702_1883?uilang=bo","MW23702_1883")</f>
        <v/>
      </c>
      <c r="E565" t="inlineStr"/>
      <c r="F565" t="inlineStr"/>
      <c r="G565">
        <f>HYPERLINK("https://library.bdrc.io/search?lg=bo&amp;t=Work&amp;pg=1&amp;f=author,exc,bdr:P3379&amp;uilang=bo&amp;q=འཕགས་པ་རྟ་མགྲིན་གྱི་སྒྲུབ་ཐབས་ཞེས་བྱ་བ།~1", "བརྩམས་ཆོས་གཞན།")</f>
        <v/>
      </c>
      <c r="H565">
        <f>HYPERLINK("https://library.bdrc.io/search?lg=bo&amp;t=Etext&amp;pg=1&amp;f=author,exc,bdr:P3379&amp;uilang=bo&amp;q=འཕགས་པ་རྟ་མགྲིན་གྱི་སྒྲུབ་ཐབས་ཞེས་བྱ་བ།~1", "ཡིག་རྐྱང་གཞན།")</f>
        <v/>
      </c>
    </row>
    <row r="566" ht="70" customHeight="1">
      <c r="A566" t="inlineStr"/>
      <c r="B566" t="inlineStr">
        <is>
          <t>WA0RT1880</t>
        </is>
      </c>
      <c r="C566" t="inlineStr">
        <is>
          <t>འཕགས་པ་རྟ་མགྲིན་གྱི་སྒྲུབ་ཐབས་ཞེས་བྱ་བ།</t>
        </is>
      </c>
      <c r="D566">
        <f>HYPERLINK("https://library.bdrc.io/show/bdr:MW1KG13126_3881?uilang=bo","MW1KG13126_3881")</f>
        <v/>
      </c>
      <c r="E566" t="inlineStr"/>
      <c r="F566" t="inlineStr"/>
      <c r="G566">
        <f>HYPERLINK("https://library.bdrc.io/search?lg=bo&amp;t=Work&amp;pg=1&amp;f=author,exc,bdr:P3379&amp;uilang=bo&amp;q=འཕགས་པ་རྟ་མགྲིན་གྱི་སྒྲུབ་ཐབས་ཞེས་བྱ་བ།~1", "བརྩམས་ཆོས་གཞན།")</f>
        <v/>
      </c>
      <c r="H566">
        <f>HYPERLINK("https://library.bdrc.io/search?lg=bo&amp;t=Etext&amp;pg=1&amp;f=author,exc,bdr:P3379&amp;uilang=bo&amp;q=འཕགས་པ་རྟ་མགྲིན་གྱི་སྒྲུབ་ཐབས་ཞེས་བྱ་བ།~1", "ཡིག་རྐྱང་གཞན།")</f>
        <v/>
      </c>
    </row>
    <row r="567" ht="70" customHeight="1">
      <c r="A567" t="inlineStr"/>
      <c r="B567" t="inlineStr">
        <is>
          <t>WA0RT1880</t>
        </is>
      </c>
      <c r="C567" t="inlineStr">
        <is>
          <t>འཕགས་པ་རྟ་མགྲིན་གྱི་སྒྲུབ་ཐབས་ཞེས་བྱ་བ།</t>
        </is>
      </c>
      <c r="D567">
        <f>HYPERLINK("https://library.bdrc.io/show/bdr:MW23703_3057?uilang=bo","MW23703_3057")</f>
        <v/>
      </c>
      <c r="E567" t="inlineStr"/>
      <c r="F567" t="inlineStr"/>
      <c r="G567">
        <f>HYPERLINK("https://library.bdrc.io/search?lg=bo&amp;t=Work&amp;pg=1&amp;f=author,exc,bdr:P3379&amp;uilang=bo&amp;q=འཕགས་པ་རྟ་མགྲིན་གྱི་སྒྲུབ་ཐབས་ཞེས་བྱ་བ།~1", "བརྩམས་ཆོས་གཞན།")</f>
        <v/>
      </c>
      <c r="H567">
        <f>HYPERLINK("https://library.bdrc.io/search?lg=bo&amp;t=Etext&amp;pg=1&amp;f=author,exc,bdr:P3379&amp;uilang=bo&amp;q=འཕགས་པ་རྟ་མགྲིན་གྱི་སྒྲུབ་ཐབས་ཞེས་བྱ་བ།~1", "ཡིག་རྐྱང་གཞན།")</f>
        <v/>
      </c>
    </row>
    <row r="568" ht="70" customHeight="1">
      <c r="A568" t="inlineStr"/>
      <c r="B568" t="inlineStr">
        <is>
          <t>WA0RT1880</t>
        </is>
      </c>
      <c r="C568" t="inlineStr">
        <is>
          <t>འཕགས་པ་རྟ་མགྲིན་གྱི་སྒྲུབ་ཐབས་ཞེས་བྱ་བ།</t>
        </is>
      </c>
      <c r="D568">
        <f>HYPERLINK("https://library.bdrc.io/show/bdr:MW22704_2674?uilang=bo","MW22704_2674")</f>
        <v/>
      </c>
      <c r="E568" t="inlineStr"/>
      <c r="F568" t="inlineStr"/>
      <c r="G568">
        <f>HYPERLINK("https://library.bdrc.io/search?lg=bo&amp;t=Work&amp;pg=1&amp;f=author,exc,bdr:P3379&amp;uilang=bo&amp;q=འཕགས་པ་རྟ་མགྲིན་གྱི་སྒྲུབ་ཐབས་ཞེས་བྱ་བ།~1", "བརྩམས་ཆོས་གཞན།")</f>
        <v/>
      </c>
      <c r="H568">
        <f>HYPERLINK("https://library.bdrc.io/search?lg=bo&amp;t=Etext&amp;pg=1&amp;f=author,exc,bdr:P3379&amp;uilang=bo&amp;q=འཕགས་པ་རྟ་མགྲིན་གྱི་སྒྲུབ་ཐབས་ཞེས་བྱ་བ།~1", "ཡིག་རྐྱང་གཞན།")</f>
        <v/>
      </c>
    </row>
    <row r="569" ht="70" customHeight="1">
      <c r="A569" t="inlineStr"/>
      <c r="B569" t="inlineStr">
        <is>
          <t>WA0RT1880</t>
        </is>
      </c>
      <c r="C569" t="inlineStr">
        <is>
          <t>འཕགས་པ་རྟ་མགྲིན་གྱི་སྒྲུབ་ཐབས་ཞེས་བྱ་བ།</t>
        </is>
      </c>
      <c r="D569">
        <f>HYPERLINK("https://library.bdrc.io/show/bdr:MW1PD95844_1761?uilang=bo","MW1PD95844_1761")</f>
        <v/>
      </c>
      <c r="E569" t="inlineStr"/>
      <c r="F569" t="inlineStr"/>
      <c r="G569">
        <f>HYPERLINK("https://library.bdrc.io/search?lg=bo&amp;t=Work&amp;pg=1&amp;f=author,exc,bdr:P3379&amp;uilang=bo&amp;q=འཕགས་པ་རྟ་མགྲིན་གྱི་སྒྲུབ་ཐབས་ཞེས་བྱ་བ།~1", "བརྩམས་ཆོས་གཞན།")</f>
        <v/>
      </c>
      <c r="H569">
        <f>HYPERLINK("https://library.bdrc.io/search?lg=bo&amp;t=Etext&amp;pg=1&amp;f=author,exc,bdr:P3379&amp;uilang=bo&amp;q=འཕགས་པ་རྟ་མགྲིན་གྱི་སྒྲུབ་ཐབས་ཞེས་བྱ་བ།~1", "ཡིག་རྐྱང་གཞན།")</f>
        <v/>
      </c>
    </row>
    <row r="570" ht="70" customHeight="1">
      <c r="A570" t="inlineStr"/>
      <c r="B570" t="inlineStr">
        <is>
          <t>WA0RT1880</t>
        </is>
      </c>
      <c r="C570" t="inlineStr">
        <is>
          <t>འཕགས་པ་རྟ་མགྲིན་གྱི་སྒྲུབ་ཐབས་ཞེས་བྱ་བ།</t>
        </is>
      </c>
      <c r="D570">
        <f>HYPERLINK("https://library.bdrc.io/show/bdr:MW2KG5015_2674?uilang=bo","MW2KG5015_2674")</f>
        <v/>
      </c>
      <c r="E570" t="inlineStr"/>
      <c r="F570" t="inlineStr"/>
      <c r="G570">
        <f>HYPERLINK("https://library.bdrc.io/search?lg=bo&amp;t=Work&amp;pg=1&amp;f=author,exc,bdr:P3379&amp;uilang=bo&amp;q=འཕགས་པ་རྟ་མགྲིན་གྱི་སྒྲུབ་ཐབས་ཞེས་བྱ་བ།~1", "བརྩམས་ཆོས་གཞན།")</f>
        <v/>
      </c>
      <c r="H570">
        <f>HYPERLINK("https://library.bdrc.io/search?lg=bo&amp;t=Etext&amp;pg=1&amp;f=author,exc,bdr:P3379&amp;uilang=bo&amp;q=འཕགས་པ་རྟ་མགྲིན་གྱི་སྒྲུབ་ཐབས་ཞེས་བྱ་བ།~1", "ཡིག་རྐྱང་གཞན།")</f>
        <v/>
      </c>
    </row>
    <row r="571" ht="70" customHeight="1">
      <c r="A571" t="inlineStr"/>
      <c r="B571" t="inlineStr">
        <is>
          <t>WA0RT1881</t>
        </is>
      </c>
      <c r="C571" t="inlineStr">
        <is>
          <t>དཔལ་རྟ་མགྲིན་གྱི་སྒྲུབ་ཐབས།</t>
        </is>
      </c>
      <c r="D571">
        <f>HYPERLINK("https://library.bdrc.io/show/bdr:MW1PD95844_1762?uilang=bo","MW1PD95844_1762")</f>
        <v/>
      </c>
      <c r="E571" t="inlineStr"/>
      <c r="F571" t="inlineStr"/>
      <c r="G571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1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2" ht="70" customHeight="1">
      <c r="A572" t="inlineStr"/>
      <c r="B572" t="inlineStr">
        <is>
          <t>WA0RT1881</t>
        </is>
      </c>
      <c r="C572" t="inlineStr">
        <is>
          <t>དཔལ་རྟ་མགྲིན་གྱི་སྒྲུབ་ཐབས།</t>
        </is>
      </c>
      <c r="D572">
        <f>HYPERLINK("https://library.bdrc.io/show/bdr:MW23703_3058?uilang=bo","MW23703_3058")</f>
        <v/>
      </c>
      <c r="E572" t="inlineStr"/>
      <c r="F572" t="inlineStr"/>
      <c r="G572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2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3" ht="70" customHeight="1">
      <c r="A573" t="inlineStr"/>
      <c r="B573" t="inlineStr">
        <is>
          <t>WA0RT1881</t>
        </is>
      </c>
      <c r="C573" t="inlineStr">
        <is>
          <t>དཔལ་རྟ་མགྲིན་གྱི་སྒྲུབ་ཐབས།</t>
        </is>
      </c>
      <c r="D573">
        <f>HYPERLINK("https://library.bdrc.io/show/bdr:MW23702_1884?uilang=bo","MW23702_1884")</f>
        <v/>
      </c>
      <c r="E573" t="inlineStr"/>
      <c r="F573" t="inlineStr"/>
      <c r="G573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3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4" ht="70" customHeight="1">
      <c r="A574" t="inlineStr"/>
      <c r="B574" t="inlineStr">
        <is>
          <t>WA0RT1881</t>
        </is>
      </c>
      <c r="C574" t="inlineStr">
        <is>
          <t>དཔལ་རྟ་མགྲིན་གྱི་སྒྲུབ་ཐབས།</t>
        </is>
      </c>
      <c r="D574">
        <f>HYPERLINK("https://library.bdrc.io/show/bdr:MW1KG13126_3882?uilang=bo","MW1KG13126_3882")</f>
        <v/>
      </c>
      <c r="E574" t="inlineStr"/>
      <c r="F574" t="inlineStr"/>
      <c r="G574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4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5" ht="70" customHeight="1">
      <c r="A575" t="inlineStr"/>
      <c r="B575" t="inlineStr">
        <is>
          <t>WA0RT1881</t>
        </is>
      </c>
      <c r="C575" t="inlineStr">
        <is>
          <t>དཔལ་རྟ་མགྲིན་གྱི་སྒྲུབ་ཐབས།</t>
        </is>
      </c>
      <c r="D575">
        <f>HYPERLINK("https://library.bdrc.io/show/bdr:MW2KG5015_2675?uilang=bo","MW2KG5015_2675")</f>
        <v/>
      </c>
      <c r="E575" t="inlineStr"/>
      <c r="F575" t="inlineStr"/>
      <c r="G575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5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6" ht="70" customHeight="1">
      <c r="A576" t="inlineStr"/>
      <c r="B576" t="inlineStr">
        <is>
          <t>WA0RT1881</t>
        </is>
      </c>
      <c r="C576" t="inlineStr">
        <is>
          <t>དཔལ་རྟ་མགྲིན་གྱི་སྒྲུབ་ཐབས།</t>
        </is>
      </c>
      <c r="D576">
        <f>HYPERLINK("https://library.bdrc.io/show/bdr:MW22704_2675?uilang=bo","MW22704_2675")</f>
        <v/>
      </c>
      <c r="E576" t="inlineStr"/>
      <c r="F576" t="inlineStr"/>
      <c r="G576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6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7" ht="70" customHeight="1">
      <c r="A577" t="inlineStr"/>
      <c r="B577" t="inlineStr">
        <is>
          <t>WA0RT1881</t>
        </is>
      </c>
      <c r="C577" t="inlineStr">
        <is>
          <t>དཔལ་རྟ་མགྲིན་གྱི་སྒྲུབ་ཐབས།</t>
        </is>
      </c>
      <c r="D577">
        <f>HYPERLINK("https://library.bdrc.io/show/bdr:MW1GS66286_91596D?uilang=bo","MW1GS66286_91596D")</f>
        <v/>
      </c>
      <c r="E577" t="inlineStr"/>
      <c r="F577" t="inlineStr"/>
      <c r="G577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7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8" ht="70" customHeight="1">
      <c r="A578" t="inlineStr"/>
      <c r="B578" t="inlineStr">
        <is>
          <t>WA0RT1881</t>
        </is>
      </c>
      <c r="C578" t="inlineStr">
        <is>
          <t>དཔལ་རྟ་མགྲིན་གྱི་སྒྲུབ་ཐབས།</t>
        </is>
      </c>
      <c r="D578">
        <f>HYPERLINK("https://library.bdrc.io/show/bdr:MW1GS66286_59A9CD?uilang=bo","MW1GS66286_59A9CD")</f>
        <v/>
      </c>
      <c r="E578" t="inlineStr"/>
      <c r="F578" t="inlineStr"/>
      <c r="G578">
        <f>HYPERLINK("https://library.bdrc.io/search?lg=bo&amp;t=Work&amp;pg=1&amp;f=author,exc,bdr:P3379&amp;uilang=bo&amp;q=དཔལ་རྟ་མགྲིན་གྱི་སྒྲུབ་ཐབས།~1", "བརྩམས་ཆོས་གཞན།")</f>
        <v/>
      </c>
      <c r="H578">
        <f>HYPERLINK("https://library.bdrc.io/search?lg=bo&amp;t=Etext&amp;pg=1&amp;f=author,exc,bdr:P3379&amp;uilang=bo&amp;q=དཔལ་རྟ་མགྲིན་གྱི་སྒྲུབ་ཐབས།~1", "ཡིག་རྐྱང་གཞན།")</f>
        <v/>
      </c>
    </row>
    <row r="579" ht="70" customHeight="1">
      <c r="A579" t="inlineStr"/>
      <c r="B579" t="inlineStr">
        <is>
          <t>WA0RT1883</t>
        </is>
      </c>
      <c r="C579" t="inlineStr">
        <is>
          <t>ཁྲོ་བོ་རྒྱལ་པོ་འཕགས་པ་མི་གཡོ་བ་ལ་བསྟོད་པ།</t>
        </is>
      </c>
      <c r="D579">
        <f>HYPERLINK("https://library.bdrc.io/show/bdr:MW1PD95844_1765?uilang=bo","MW1PD95844_1765")</f>
        <v/>
      </c>
      <c r="E579" t="inlineStr"/>
      <c r="F579" t="inlineStr"/>
      <c r="G579">
        <f>HYPERLINK("https://library.bdrc.io/search?lg=bo&amp;t=Work&amp;pg=1&amp;f=author,exc,bdr:P3379&amp;uilang=bo&amp;q=ཁྲོ་བོ་རྒྱལ་པོ་འཕགས་པ་མི་གཡོ་བ་ལ་བསྟོད་པ།~1", "བརྩམས་ཆོས་གཞན།")</f>
        <v/>
      </c>
      <c r="H579">
        <f>HYPERLINK("https://library.bdrc.io/search?lg=bo&amp;t=Etext&amp;pg=1&amp;f=author,exc,bdr:P3379&amp;uilang=bo&amp;q=ཁྲོ་བོ་རྒྱལ་པོ་འཕགས་པ་མི་གཡོ་བ་ལ་བསྟོད་པ།~1", "ཡིག་རྐྱང་གཞན།")</f>
        <v/>
      </c>
    </row>
    <row r="580" ht="70" customHeight="1">
      <c r="A580" t="inlineStr"/>
      <c r="B580" t="inlineStr">
        <is>
          <t>WA0RT1883</t>
        </is>
      </c>
      <c r="C580" t="inlineStr">
        <is>
          <t>ཁྲོ་བོའི་རྒྱལ་པོ་འཕགས་པ་མི་ག-ཡོ་བ་ལ་བསྟོད་པ།</t>
        </is>
      </c>
      <c r="D580">
        <f>HYPERLINK("https://library.bdrc.io/show/bdr:MW22704_2677?uilang=bo","MW22704_2677")</f>
        <v/>
      </c>
      <c r="E580" t="inlineStr"/>
      <c r="F580" t="inlineStr"/>
      <c r="G580">
        <f>HYPERLINK("https://library.bdrc.io/search?lg=bo&amp;t=Work&amp;pg=1&amp;f=author,exc,bdr:P3379&amp;uilang=bo&amp;q=ཁྲོ་བོའི་རྒྱལ་པོ་འཕགས་པ་མི་ག-ཡོ་བ་ལ་བསྟོད་པ།~1", "བརྩམས་ཆོས་གཞན།")</f>
        <v/>
      </c>
      <c r="H580">
        <f>HYPERLINK("https://library.bdrc.io/search?lg=bo&amp;t=Etext&amp;pg=1&amp;f=author,exc,bdr:P3379&amp;uilang=bo&amp;q=ཁྲོ་བོའི་རྒྱལ་པོ་འཕགས་པ་མི་ག-ཡོ་བ་ལ་བསྟོད་པ།~1", "ཡིག་རྐྱང་གཞན།")</f>
        <v/>
      </c>
    </row>
    <row r="581" ht="70" customHeight="1">
      <c r="A581" t="inlineStr"/>
      <c r="B581" t="inlineStr">
        <is>
          <t>WA0RT1883</t>
        </is>
      </c>
      <c r="C581" t="inlineStr">
        <is>
          <t>ཁྲོ་བོའི་རྒྱལ་པོ་འཕགས་པ་མི་ག-ཡོ་བ་ལ་བསྟོད་པ།</t>
        </is>
      </c>
      <c r="D581">
        <f>HYPERLINK("https://library.bdrc.io/show/bdr:MW2KG5015_2677?uilang=bo","MW2KG5015_2677")</f>
        <v/>
      </c>
      <c r="E581" t="inlineStr"/>
      <c r="F581" t="inlineStr"/>
      <c r="G581">
        <f>HYPERLINK("https://library.bdrc.io/search?lg=bo&amp;t=Work&amp;pg=1&amp;f=author,exc,bdr:P3379&amp;uilang=bo&amp;q=ཁྲོ་བོའི་རྒྱལ་པོ་འཕགས་པ་མི་ག-ཡོ་བ་ལ་བསྟོད་པ།~1", "བརྩམས་ཆོས་གཞན།")</f>
        <v/>
      </c>
      <c r="H581">
        <f>HYPERLINK("https://library.bdrc.io/search?lg=bo&amp;t=Etext&amp;pg=1&amp;f=author,exc,bdr:P3379&amp;uilang=bo&amp;q=ཁྲོ་བོའི་རྒྱལ་པོ་འཕགས་པ་མི་ག-ཡོ་བ་ལ་བསྟོད་པ།~1", "ཡིག་རྐྱང་གཞན།")</f>
        <v/>
      </c>
    </row>
    <row r="582" ht="70" customHeight="1">
      <c r="A582" t="inlineStr"/>
      <c r="B582" t="inlineStr">
        <is>
          <t>WA0RT1883</t>
        </is>
      </c>
      <c r="C582" t="inlineStr">
        <is>
          <t>ཁྲོ་བོའི་རྒྱལ་པོ་འཕགས་པ་མི་གཡོ་བ་ལ་བསྟོད་པ།</t>
        </is>
      </c>
      <c r="D582">
        <f>HYPERLINK("https://library.bdrc.io/show/bdr:MW23703_3060?uilang=bo","MW23703_3060")</f>
        <v/>
      </c>
      <c r="E582" t="inlineStr"/>
      <c r="F582" t="inlineStr"/>
      <c r="G582">
        <f>HYPERLINK("https://library.bdrc.io/search?lg=bo&amp;t=Work&amp;pg=1&amp;f=author,exc,bdr:P3379&amp;uilang=bo&amp;q=ཁྲོ་བོའི་རྒྱལ་པོ་འཕགས་པ་མི་གཡོ་བ་ལ་བསྟོད་པ།~1", "བརྩམས་ཆོས་གཞན།")</f>
        <v/>
      </c>
      <c r="H582">
        <f>HYPERLINK("https://library.bdrc.io/search?lg=bo&amp;t=Etext&amp;pg=1&amp;f=author,exc,bdr:P3379&amp;uilang=bo&amp;q=ཁྲོ་བོའི་རྒྱལ་པོ་འཕགས་པ་མི་གཡོ་བ་ལ་བསྟོད་པ།~1", "ཡིག་རྐྱང་གཞན།")</f>
        <v/>
      </c>
    </row>
    <row r="583" ht="70" customHeight="1">
      <c r="A583" t="inlineStr"/>
      <c r="B583" t="inlineStr">
        <is>
          <t>WA0RT1883</t>
        </is>
      </c>
      <c r="C583" t="inlineStr">
        <is>
          <t>ཁྲོ་བོའི་རྒྱལ་པོ་འཕགས་པ་མི་གཡོ་བ་ལ་བསྟོད་པ།</t>
        </is>
      </c>
      <c r="D583">
        <f>HYPERLINK("https://library.bdrc.io/show/bdr:MW1KG13126_3884?uilang=bo","MW1KG13126_3884")</f>
        <v/>
      </c>
      <c r="E583" t="inlineStr"/>
      <c r="F583" t="inlineStr"/>
      <c r="G583">
        <f>HYPERLINK("https://library.bdrc.io/search?lg=bo&amp;t=Work&amp;pg=1&amp;f=author,exc,bdr:P3379&amp;uilang=bo&amp;q=ཁྲོ་བོའི་རྒྱལ་པོ་འཕགས་པ་མི་གཡོ་བ་ལ་བསྟོད་པ།~1", "བརྩམས་ཆོས་གཞན།")</f>
        <v/>
      </c>
      <c r="H583">
        <f>HYPERLINK("https://library.bdrc.io/search?lg=bo&amp;t=Etext&amp;pg=1&amp;f=author,exc,bdr:P3379&amp;uilang=bo&amp;q=ཁྲོ་བོའི་རྒྱལ་པོ་འཕགས་པ་མི་གཡོ་བ་ལ་བསྟོད་པ།~1", "ཡིག་རྐྱང་གཞན།")</f>
        <v/>
      </c>
    </row>
    <row r="584" ht="70" customHeight="1">
      <c r="A584" t="inlineStr"/>
      <c r="B584" t="inlineStr">
        <is>
          <t>WA0RT1883</t>
        </is>
      </c>
      <c r="C584" t="inlineStr">
        <is>
          <t>ཁྲོ་བོའི་རྒྱལ་པོ་འཕགས་པ་མི་གཡོ་བ་ལ་བསྟོད་པ།</t>
        </is>
      </c>
      <c r="D584">
        <f>HYPERLINK("https://library.bdrc.io/show/bdr:MW1PD95844_1764?uilang=bo","MW1PD95844_1764")</f>
        <v/>
      </c>
      <c r="E584" t="inlineStr"/>
      <c r="F584" t="inlineStr"/>
      <c r="G584">
        <f>HYPERLINK("https://library.bdrc.io/search?lg=bo&amp;t=Work&amp;pg=1&amp;f=author,exc,bdr:P3379&amp;uilang=bo&amp;q=ཁྲོ་བོའི་རྒྱལ་པོ་འཕགས་པ་མི་གཡོ་བ་ལ་བསྟོད་པ།~1", "བརྩམས་ཆོས་གཞན།")</f>
        <v/>
      </c>
      <c r="H584">
        <f>HYPERLINK("https://library.bdrc.io/search?lg=bo&amp;t=Etext&amp;pg=1&amp;f=author,exc,bdr:P3379&amp;uilang=bo&amp;q=ཁྲོ་བོའི་རྒྱལ་པོ་འཕགས་པ་མི་གཡོ་བ་ལ་བསྟོད་པ།~1", "ཡིག་རྐྱང་གཞན།")</f>
        <v/>
      </c>
    </row>
    <row r="585" ht="70" customHeight="1">
      <c r="A585" t="inlineStr"/>
      <c r="B585" t="inlineStr">
        <is>
          <t>WA0RT1883</t>
        </is>
      </c>
      <c r="C585" t="inlineStr">
        <is>
          <t>ཁྲོ་བོའི་རྒྱལ་པོ་འཕགས་པ་མི་གཡོ་བ་ལ་བསྟོད་པ།</t>
        </is>
      </c>
      <c r="D585">
        <f>HYPERLINK("https://library.bdrc.io/show/bdr:MW23702_1886?uilang=bo","MW23702_1886")</f>
        <v/>
      </c>
      <c r="E585" t="inlineStr"/>
      <c r="F585" t="inlineStr"/>
      <c r="G585">
        <f>HYPERLINK("https://library.bdrc.io/search?lg=bo&amp;t=Work&amp;pg=1&amp;f=author,exc,bdr:P3379&amp;uilang=bo&amp;q=ཁྲོ་བོའི་རྒྱལ་པོ་འཕགས་པ་མི་གཡོ་བ་ལ་བསྟོད་པ།~1", "བརྩམས་ཆོས་གཞན།")</f>
        <v/>
      </c>
      <c r="H585">
        <f>HYPERLINK("https://library.bdrc.io/search?lg=bo&amp;t=Etext&amp;pg=1&amp;f=author,exc,bdr:P3379&amp;uilang=bo&amp;q=ཁྲོ་བོའི་རྒྱལ་པོ་འཕགས་པ་མི་གཡོ་བ་ལ་བསྟོད་པ།~1", "ཡིག་རྐྱང་གཞན།")</f>
        <v/>
      </c>
    </row>
    <row r="586" ht="70" customHeight="1">
      <c r="A586" t="inlineStr"/>
      <c r="B586" t="inlineStr">
        <is>
          <t>WA0RT1897</t>
        </is>
      </c>
      <c r="C586" t="inlineStr">
        <is>
          <t>དེ་བཞིན་གཤེགས་པ་ཐམས་ཅད་ཀྱི་དམ་ཚིག་བསྲུང་བའི་སྒྲུབ་ཐབས།</t>
        </is>
      </c>
      <c r="D586">
        <f>HYPERLINK("https://library.bdrc.io/show/bdr:MW23703_3079?uilang=bo","MW23703_3079")</f>
        <v/>
      </c>
      <c r="E586" t="inlineStr"/>
      <c r="F586" t="inlineStr"/>
      <c r="G586">
        <f>HYPERLINK("https://library.bdrc.io/search?lg=bo&amp;t=Work&amp;pg=1&amp;f=author,exc,bdr:P3379&amp;uilang=bo&amp;q=དེ་བཞིན་གཤེགས་པ་ཐམས་ཅད་ཀྱི་དམ་ཚིག་བསྲུང་བའི་སྒྲུབ་ཐབས།~1", "བརྩམས་ཆོས་གཞན།")</f>
        <v/>
      </c>
      <c r="H586">
        <f>HYPERLINK("https://library.bdrc.io/search?lg=bo&amp;t=Etext&amp;pg=1&amp;f=author,exc,bdr:P3379&amp;uilang=bo&amp;q=དེ་བཞིན་གཤེགས་པ་ཐམས་ཅད་ཀྱི་དམ་ཚིག་བསྲུང་བའི་སྒྲུབ་ཐབས།~1", "ཡིག་རྐྱང་གཞན།")</f>
        <v/>
      </c>
    </row>
    <row r="587" ht="70" customHeight="1">
      <c r="A587" t="inlineStr"/>
      <c r="B587" t="inlineStr">
        <is>
          <t>WA0RT1897</t>
        </is>
      </c>
      <c r="C587" t="inlineStr">
        <is>
          <t>དེ་བཞིན་གཤེགས་པ་ཐམས་ཅད་ཀྱི་དམ་ཚིག་བསྲུང་བའི་སྒྲུབ་ཐབས།</t>
        </is>
      </c>
      <c r="D587">
        <f>HYPERLINK("https://library.bdrc.io/show/bdr:MW22704_2691?uilang=bo","MW22704_2691")</f>
        <v/>
      </c>
      <c r="E587" t="inlineStr"/>
      <c r="F587" t="inlineStr"/>
      <c r="G587">
        <f>HYPERLINK("https://library.bdrc.io/search?lg=bo&amp;t=Work&amp;pg=1&amp;f=author,exc,bdr:P3379&amp;uilang=bo&amp;q=དེ་བཞིན་གཤེགས་པ་ཐམས་ཅད་ཀྱི་དམ་ཚིག་བསྲུང་བའི་སྒྲུབ་ཐབས།~1", "བརྩམས་ཆོས་གཞན།")</f>
        <v/>
      </c>
      <c r="H587">
        <f>HYPERLINK("https://library.bdrc.io/search?lg=bo&amp;t=Etext&amp;pg=1&amp;f=author,exc,bdr:P3379&amp;uilang=bo&amp;q=དེ་བཞིན་གཤེགས་པ་ཐམས་ཅད་ཀྱི་དམ་ཚིག་བསྲུང་བའི་སྒྲུབ་ཐབས།~1", "ཡིག་རྐྱང་གཞན།")</f>
        <v/>
      </c>
    </row>
    <row r="588" ht="70" customHeight="1">
      <c r="A588" t="inlineStr"/>
      <c r="B588" t="inlineStr">
        <is>
          <t>WA0RT1897</t>
        </is>
      </c>
      <c r="C588" t="inlineStr">
        <is>
          <t>དེ་བཞིན་གཤེགས་པ་ཐམས་ཅད་ཀྱི་དམ་ཚིག་བསྲུང་བའི་སྒྲུབ་ཐབས།</t>
        </is>
      </c>
      <c r="D588">
        <f>HYPERLINK("https://library.bdrc.io/show/bdr:MW2KG5015_2691?uilang=bo","MW2KG5015_2691")</f>
        <v/>
      </c>
      <c r="E588" t="inlineStr"/>
      <c r="F588" t="inlineStr"/>
      <c r="G588">
        <f>HYPERLINK("https://library.bdrc.io/search?lg=bo&amp;t=Work&amp;pg=1&amp;f=author,exc,bdr:P3379&amp;uilang=bo&amp;q=དེ་བཞིན་གཤེགས་པ་ཐམས་ཅད་ཀྱི་དམ་ཚིག་བསྲུང་བའི་སྒྲུབ་ཐབས།~1", "བརྩམས་ཆོས་གཞན།")</f>
        <v/>
      </c>
      <c r="H588">
        <f>HYPERLINK("https://library.bdrc.io/search?lg=bo&amp;t=Etext&amp;pg=1&amp;f=author,exc,bdr:P3379&amp;uilang=bo&amp;q=དེ་བཞིན་གཤེགས་པ་ཐམས་ཅད་ཀྱི་དམ་ཚིག་བསྲུང་བའི་སྒྲུབ་ཐབས།~1", "ཡིག་རྐྱང་གཞན།")</f>
        <v/>
      </c>
    </row>
    <row r="589" ht="70" customHeight="1">
      <c r="A589" t="inlineStr"/>
      <c r="B589" t="inlineStr">
        <is>
          <t>WA0RT1897</t>
        </is>
      </c>
      <c r="C589" t="inlineStr">
        <is>
          <t>དེ་བཞིན་གཤེགས་པ་ཐམས་ཅད་ཀྱི་དམ་ཚིག་བསྲུང་བའི་སྒྲུབ་ཐབས།</t>
        </is>
      </c>
      <c r="D589">
        <f>HYPERLINK("https://library.bdrc.io/show/bdr:MW23702_1900?uilang=bo","MW23702_1900")</f>
        <v/>
      </c>
      <c r="E589" t="inlineStr"/>
      <c r="F589" t="inlineStr"/>
      <c r="G589">
        <f>HYPERLINK("https://library.bdrc.io/search?lg=bo&amp;t=Work&amp;pg=1&amp;f=author,exc,bdr:P3379&amp;uilang=bo&amp;q=དེ་བཞིན་གཤེགས་པ་ཐམས་ཅད་ཀྱི་དམ་ཚིག་བསྲུང་བའི་སྒྲུབ་ཐབས།~1", "བརྩམས་ཆོས་གཞན།")</f>
        <v/>
      </c>
      <c r="H589">
        <f>HYPERLINK("https://library.bdrc.io/search?lg=bo&amp;t=Etext&amp;pg=1&amp;f=author,exc,bdr:P3379&amp;uilang=bo&amp;q=དེ་བཞིན་གཤེགས་པ་ཐམས་ཅད་ཀྱི་དམ་ཚིག་བསྲུང་བའི་སྒྲུབ་ཐབས།~1", "ཡིག་རྐྱང་གཞན།")</f>
        <v/>
      </c>
    </row>
    <row r="590" ht="70" customHeight="1">
      <c r="A590" t="inlineStr"/>
      <c r="B590" t="inlineStr">
        <is>
          <t>WA0RT1897</t>
        </is>
      </c>
      <c r="C590" t="inlineStr">
        <is>
          <t>དེ་བཞིན་གཤེགས་པ་ཐམས་ཅད་ཀྱི་དམ་ཚིག་བསྲུང་བའི་སྒྲུབ་ཐབས།</t>
        </is>
      </c>
      <c r="D590">
        <f>HYPERLINK("https://library.bdrc.io/show/bdr:MW1KG13126_3898?uilang=bo","MW1KG13126_3898")</f>
        <v/>
      </c>
      <c r="E590" t="inlineStr"/>
      <c r="F590" t="inlineStr"/>
      <c r="G590">
        <f>HYPERLINK("https://library.bdrc.io/search?lg=bo&amp;t=Work&amp;pg=1&amp;f=author,exc,bdr:P3379&amp;uilang=bo&amp;q=དེ་བཞིན་གཤེགས་པ་ཐམས་ཅད་ཀྱི་དམ་ཚིག་བསྲུང་བའི་སྒྲུབ་ཐབས།~1", "བརྩམས་ཆོས་གཞན།")</f>
        <v/>
      </c>
      <c r="H590">
        <f>HYPERLINK("https://library.bdrc.io/search?lg=bo&amp;t=Etext&amp;pg=1&amp;f=author,exc,bdr:P3379&amp;uilang=bo&amp;q=དེ་བཞིན་གཤེགས་པ་ཐམས་ཅད་ཀྱི་དམ་ཚིག་བསྲུང་བའི་སྒྲུབ་ཐབས།~1", "ཡིག་རྐྱང་གཞན།")</f>
        <v/>
      </c>
    </row>
    <row r="591" ht="70" customHeight="1">
      <c r="A591" t="inlineStr"/>
      <c r="B591" t="inlineStr">
        <is>
          <t>WA0RT1897</t>
        </is>
      </c>
      <c r="C591" t="inlineStr">
        <is>
          <t>དེ་བཞིན་གཤེགས་པ་ཐམས་ཅད་ཀྱི་དམ་ཚིག་བསྲུང་བའི་སྒྲུབ་ཐབས།</t>
        </is>
      </c>
      <c r="D591">
        <f>HYPERLINK("https://library.bdrc.io/show/bdr:MW1PD95844_1775?uilang=bo","MW1PD95844_1775")</f>
        <v/>
      </c>
      <c r="E591" t="inlineStr"/>
      <c r="F591" t="inlineStr"/>
      <c r="G591">
        <f>HYPERLINK("https://library.bdrc.io/search?lg=bo&amp;t=Work&amp;pg=1&amp;f=author,exc,bdr:P3379&amp;uilang=bo&amp;q=དེ་བཞིན་གཤེགས་པ་ཐམས་ཅད་ཀྱི་དམ་ཚིག་བསྲུང་བའི་སྒྲུབ་ཐབས།~1", "བརྩམས་ཆོས་གཞན།")</f>
        <v/>
      </c>
      <c r="H591">
        <f>HYPERLINK("https://library.bdrc.io/search?lg=bo&amp;t=Etext&amp;pg=1&amp;f=author,exc,bdr:P3379&amp;uilang=bo&amp;q=དེ་བཞིན་གཤེགས་པ་ཐམས་ཅད་ཀྱི་དམ་ཚིག་བསྲུང་བའི་སྒྲུབ་ཐབས།~1", "ཡིག་རྐྱང་གཞན།")</f>
        <v/>
      </c>
    </row>
    <row r="592" ht="70" customHeight="1">
      <c r="A592" t="inlineStr"/>
      <c r="B592" t="inlineStr">
        <is>
          <t>WA0RT1900</t>
        </is>
      </c>
      <c r="C592" t="inlineStr">
        <is>
          <t>གཙུག་ཏོར་དྲི་མ་མེད་པའི་གཟུངས་ཀྱི་ཆོ་ག</t>
        </is>
      </c>
      <c r="D592">
        <f>HYPERLINK("https://library.bdrc.io/show/bdr:MW23702_1903?uilang=bo","MW23702_1903")</f>
        <v/>
      </c>
      <c r="E592" t="inlineStr"/>
      <c r="F592" t="inlineStr"/>
      <c r="G592">
        <f>HYPERLINK("https://library.bdrc.io/search?lg=bo&amp;t=Work&amp;pg=1&amp;f=author,exc,bdr:P3379&amp;uilang=bo&amp;q=གཙུག་ཏོར་དྲི་མ་མེད་པའི་གཟུངས་ཀྱི་ཆོ་ག~1", "བརྩམས་ཆོས་གཞན།")</f>
        <v/>
      </c>
      <c r="H592">
        <f>HYPERLINK("https://library.bdrc.io/search?lg=bo&amp;t=Etext&amp;pg=1&amp;f=author,exc,bdr:P3379&amp;uilang=bo&amp;q=གཙུག་ཏོར་དྲི་མ་མེད་པའི་གཟུངས་ཀྱི་ཆོ་ག~1", "ཡིག་རྐྱང་གཞན།")</f>
        <v/>
      </c>
    </row>
    <row r="593" ht="70" customHeight="1">
      <c r="A593" t="inlineStr"/>
      <c r="B593" t="inlineStr">
        <is>
          <t>WA0RT1900</t>
        </is>
      </c>
      <c r="C593" t="inlineStr">
        <is>
          <t>གཙུག་ཏོར་དྲི་མེད་ཀྱི་གཟུངས་ཆོག</t>
        </is>
      </c>
      <c r="D593">
        <f>HYPERLINK("https://library.bdrc.io/show/bdr:MW23703_3082?uilang=bo","MW23703_3082")</f>
        <v/>
      </c>
      <c r="E593" t="inlineStr"/>
      <c r="F593" t="inlineStr"/>
      <c r="G593">
        <f>HYPERLINK("https://library.bdrc.io/search?lg=bo&amp;t=Work&amp;pg=1&amp;f=author,exc,bdr:P3379&amp;uilang=bo&amp;q=གཙུག་ཏོར་དྲི་མེད་ཀྱི་གཟུངས་ཆོག~1", "བརྩམས་ཆོས་གཞན།")</f>
        <v/>
      </c>
      <c r="H593">
        <f>HYPERLINK("https://library.bdrc.io/search?lg=bo&amp;t=Etext&amp;pg=1&amp;f=author,exc,bdr:P3379&amp;uilang=bo&amp;q=གཙུག་ཏོར་དྲི་མེད་ཀྱི་གཟུངས་ཆོག~1", "ཡིག་རྐྱང་གཞན།")</f>
        <v/>
      </c>
    </row>
    <row r="594" ht="70" customHeight="1">
      <c r="A594" t="inlineStr"/>
      <c r="B594" t="inlineStr">
        <is>
          <t>WA0RT2507</t>
        </is>
      </c>
      <c r="C594" t="inlineStr">
        <is>
          <t>རྗེ་བཙུན་སྒྲོལ་མའི་སྒྲུབ་ཐབས།</t>
        </is>
      </c>
      <c r="D594">
        <f>HYPERLINK("https://library.bdrc.io/show/bdr:MW1KG13126_4508?uilang=bo","MW1KG13126_4508")</f>
        <v/>
      </c>
      <c r="E594" t="inlineStr"/>
      <c r="F594" t="inlineStr"/>
      <c r="G594">
        <f>HYPERLINK("https://library.bdrc.io/search?lg=bo&amp;t=Work&amp;pg=1&amp;f=author,exc,bdr:P3379&amp;uilang=bo&amp;q=རྗེ་བཙུན་སྒྲོལ་མའི་སྒྲུབ་ཐབས།~1", "བརྩམས་ཆོས་གཞན།")</f>
        <v/>
      </c>
      <c r="H594">
        <f>HYPERLINK("https://library.bdrc.io/search?lg=bo&amp;t=Etext&amp;pg=1&amp;f=author,exc,bdr:P3379&amp;uilang=bo&amp;q=རྗེ་བཙུན་སྒྲོལ་མའི་སྒྲུབ་ཐབས།~1", "ཡིག་རྐྱང་གཞན།")</f>
        <v/>
      </c>
    </row>
    <row r="595" ht="70" customHeight="1">
      <c r="A595" t="inlineStr"/>
      <c r="B595" t="inlineStr">
        <is>
          <t>WA0RT2507</t>
        </is>
      </c>
      <c r="C595" t="inlineStr">
        <is>
          <t>རྗེ་བཙུན་སྒྲོལ་མའི་སྒྲུབ་ཐབས།</t>
        </is>
      </c>
      <c r="D595">
        <f>HYPERLINK("https://library.bdrc.io/show/bdr:MW23703_3685?uilang=bo","MW23703_3685")</f>
        <v/>
      </c>
      <c r="E595" t="inlineStr"/>
      <c r="F595" t="inlineStr"/>
      <c r="G595">
        <f>HYPERLINK("https://library.bdrc.io/search?lg=bo&amp;t=Work&amp;pg=1&amp;f=author,exc,bdr:P3379&amp;uilang=bo&amp;q=རྗེ་བཙུན་སྒྲོལ་མའི་སྒྲུབ་ཐབས།~1", "བརྩམས་ཆོས་གཞན།")</f>
        <v/>
      </c>
      <c r="H595">
        <f>HYPERLINK("https://library.bdrc.io/search?lg=bo&amp;t=Etext&amp;pg=1&amp;f=author,exc,bdr:P3379&amp;uilang=bo&amp;q=རྗེ་བཙུན་སྒྲོལ་མའི་སྒྲུབ་ཐབས།~1", "ཡིག་རྐྱང་གཞན།")</f>
        <v/>
      </c>
    </row>
    <row r="596" ht="70" customHeight="1">
      <c r="A596" t="inlineStr"/>
      <c r="B596" t="inlineStr">
        <is>
          <t>WA0RT2507</t>
        </is>
      </c>
      <c r="C596" t="inlineStr">
        <is>
          <t>རྗེ་བཙུན་སྒྲོལ་མའི་སྒྲུབ་ཐབས།</t>
        </is>
      </c>
      <c r="D596">
        <f>HYPERLINK("https://library.bdrc.io/show/bdr:MW22704_3301A?uilang=bo","MW22704_3301A")</f>
        <v/>
      </c>
      <c r="E596" t="inlineStr"/>
      <c r="F596" t="inlineStr"/>
      <c r="G596">
        <f>HYPERLINK("https://library.bdrc.io/search?lg=bo&amp;t=Work&amp;pg=1&amp;f=author,exc,bdr:P3379&amp;uilang=bo&amp;q=རྗེ་བཙུན་སྒྲོལ་མའི་སྒྲུབ་ཐབས།~1", "བརྩམས་ཆོས་གཞན།")</f>
        <v/>
      </c>
      <c r="H596">
        <f>HYPERLINK("https://library.bdrc.io/search?lg=bo&amp;t=Etext&amp;pg=1&amp;f=author,exc,bdr:P3379&amp;uilang=bo&amp;q=རྗེ་བཙུན་སྒྲོལ་མའི་སྒྲུབ་ཐབས།~1", "ཡིག་རྐྱང་གཞན།")</f>
        <v/>
      </c>
    </row>
    <row r="597" ht="70" customHeight="1">
      <c r="A597" t="inlineStr"/>
      <c r="B597" t="inlineStr">
        <is>
          <t>WA0RT2507</t>
        </is>
      </c>
      <c r="C597" t="inlineStr">
        <is>
          <t>རྗེ་བཙུན་སྒྲོལ་མའི་སྒྲུབ་ཐབས།</t>
        </is>
      </c>
      <c r="D597">
        <f>HYPERLINK("https://library.bdrc.io/show/bdr:MW2KG5015_3301A?uilang=bo","MW2KG5015_3301A")</f>
        <v/>
      </c>
      <c r="E597" t="inlineStr"/>
      <c r="F597" t="inlineStr"/>
      <c r="G597">
        <f>HYPERLINK("https://library.bdrc.io/search?lg=bo&amp;t=Work&amp;pg=1&amp;f=author,exc,bdr:P3379&amp;uilang=bo&amp;q=རྗེ་བཙུན་སྒྲོལ་མའི་སྒྲུབ་ཐབས།~1", "བརྩམས་ཆོས་གཞན།")</f>
        <v/>
      </c>
      <c r="H597">
        <f>HYPERLINK("https://library.bdrc.io/search?lg=bo&amp;t=Etext&amp;pg=1&amp;f=author,exc,bdr:P3379&amp;uilang=bo&amp;q=རྗེ་བཙུན་སྒྲོལ་མའི་སྒྲུབ་ཐབས།~1", "ཡིག་རྐྱང་གཞན།")</f>
        <v/>
      </c>
    </row>
    <row r="598" ht="70" customHeight="1">
      <c r="A598" t="inlineStr"/>
      <c r="B598" t="inlineStr">
        <is>
          <t>WA0RT2507</t>
        </is>
      </c>
      <c r="C598" t="inlineStr">
        <is>
          <t>རྗེ་བཙུན་སྒྲོལ་མའི་སྒྲུབ་ཐབས།</t>
        </is>
      </c>
      <c r="D598">
        <f>HYPERLINK("https://library.bdrc.io/show/bdr:MW23702_2510?uilang=bo","MW23702_2510")</f>
        <v/>
      </c>
      <c r="E598" t="inlineStr"/>
      <c r="F598" t="inlineStr"/>
      <c r="G598">
        <f>HYPERLINK("https://library.bdrc.io/search?lg=bo&amp;t=Work&amp;pg=1&amp;f=author,exc,bdr:P3379&amp;uilang=bo&amp;q=རྗེ་བཙུན་སྒྲོལ་མའི་སྒྲུབ་ཐབས།~1", "བརྩམས་ཆོས་གཞན།")</f>
        <v/>
      </c>
      <c r="H598">
        <f>HYPERLINK("https://library.bdrc.io/search?lg=bo&amp;t=Etext&amp;pg=1&amp;f=author,exc,bdr:P3379&amp;uilang=bo&amp;q=རྗེ་བཙུན་སྒྲོལ་མའི་སྒྲུབ་ཐབས།~1", "ཡིག་རྐྱང་གཞན།")</f>
        <v/>
      </c>
    </row>
    <row r="599" ht="70" customHeight="1">
      <c r="A599" t="inlineStr"/>
      <c r="B599" t="inlineStr">
        <is>
          <t>WA0RT2509</t>
        </is>
      </c>
      <c r="C599" t="inlineStr">
        <is>
          <t>ཇིགས་པ་བརྒྱད་ལས་སྐྱོབ་པ།</t>
        </is>
      </c>
      <c r="D599">
        <f>HYPERLINK("https://library.bdrc.io/show/bdr:MW23703_3687?uilang=bo","MW23703_3687")</f>
        <v/>
      </c>
      <c r="E599" t="inlineStr"/>
      <c r="F599" t="inlineStr"/>
      <c r="G599">
        <f>HYPERLINK("https://library.bdrc.io/search?lg=bo&amp;t=Work&amp;pg=1&amp;f=author,exc,bdr:P3379&amp;uilang=bo&amp;q=ཇིགས་པ་བརྒྱད་ལས་སྐྱོབ་པ།~1", "བརྩམས་ཆོས་གཞན།")</f>
        <v/>
      </c>
      <c r="H599">
        <f>HYPERLINK("https://library.bdrc.io/search?lg=bo&amp;t=Etext&amp;pg=1&amp;f=author,exc,bdr:P3379&amp;uilang=bo&amp;q=ཇིགས་པ་བརྒྱད་ལས་སྐྱོབ་པ།~1", "ཡིག་རྐྱང་གཞན།")</f>
        <v/>
      </c>
    </row>
    <row r="600" ht="70" customHeight="1">
      <c r="A600" t="inlineStr"/>
      <c r="B600" t="inlineStr">
        <is>
          <t>WA0RT2509</t>
        </is>
      </c>
      <c r="C600" t="inlineStr">
        <is>
          <t>འཇིགས་པ་བརྒྱད་ལས་སྐྱོབ་པ།</t>
        </is>
      </c>
      <c r="D600">
        <f>HYPERLINK("https://library.bdrc.io/show/bdr:MW23702_2512?uilang=bo","MW23702_2512")</f>
        <v/>
      </c>
      <c r="E600" t="inlineStr"/>
      <c r="F600" t="inlineStr"/>
      <c r="G600">
        <f>HYPERLINK("https://library.bdrc.io/search?lg=bo&amp;t=Work&amp;pg=1&amp;f=author,exc,bdr:P3379&amp;uilang=bo&amp;q=འཇིགས་པ་བརྒྱད་ལས་སྐྱོབ་པ།~1", "བརྩམས་ཆོས་གཞན།")</f>
        <v/>
      </c>
      <c r="H600">
        <f>HYPERLINK("https://library.bdrc.io/search?lg=bo&amp;t=Etext&amp;pg=1&amp;f=author,exc,bdr:P3379&amp;uilang=bo&amp;q=འཇིགས་པ་བརྒྱད་ལས་སྐྱོབ་པ།~1", "ཡིག་རྐྱང་གཞན།")</f>
        <v/>
      </c>
    </row>
    <row r="601" ht="70" customHeight="1">
      <c r="A601" t="inlineStr"/>
      <c r="B601" t="inlineStr">
        <is>
          <t>WA0RT2509</t>
        </is>
      </c>
      <c r="C601" t="inlineStr">
        <is>
          <t>འཇིགས་པ་བརྒྱད་ལས་སྐྱོབ་པ།</t>
        </is>
      </c>
      <c r="D601">
        <f>HYPERLINK("https://library.bdrc.io/show/bdr:MW1KG13126_4510?uilang=bo","MW1KG13126_4510")</f>
        <v/>
      </c>
      <c r="E601" t="inlineStr"/>
      <c r="F601" t="inlineStr"/>
      <c r="G601">
        <f>HYPERLINK("https://library.bdrc.io/search?lg=bo&amp;t=Work&amp;pg=1&amp;f=author,exc,bdr:P3379&amp;uilang=bo&amp;q=འཇིགས་པ་བརྒྱད་ལས་སྐྱོབ་པ།~1", "བརྩམས་ཆོས་གཞན།")</f>
        <v/>
      </c>
      <c r="H601">
        <f>HYPERLINK("https://library.bdrc.io/search?lg=bo&amp;t=Etext&amp;pg=1&amp;f=author,exc,bdr:P3379&amp;uilang=bo&amp;q=འཇིགས་པ་བརྒྱད་ལས་སྐྱོབ་པ།~1", "ཡིག་རྐྱང་གཞན།")</f>
        <v/>
      </c>
    </row>
    <row r="602" ht="70" customHeight="1">
      <c r="A602" t="inlineStr"/>
      <c r="B602" t="inlineStr">
        <is>
          <t>WA0RT2509</t>
        </is>
      </c>
      <c r="C602" t="inlineStr">
        <is>
          <t>ཇིགས་པ་བརྒྱད་ལས་སྐྱོབ་པ།</t>
        </is>
      </c>
      <c r="D602">
        <f>HYPERLINK("https://library.bdrc.io/show/bdr:MW22704_3303?uilang=bo","MW22704_3303")</f>
        <v/>
      </c>
      <c r="E602" t="inlineStr"/>
      <c r="F602" t="inlineStr"/>
      <c r="G602">
        <f>HYPERLINK("https://library.bdrc.io/search?lg=bo&amp;t=Work&amp;pg=1&amp;f=author,exc,bdr:P3379&amp;uilang=bo&amp;q=ཇིགས་པ་བརྒྱད་ལས་སྐྱོབ་པ།~1", "བརྩམས་ཆོས་གཞན།")</f>
        <v/>
      </c>
      <c r="H602">
        <f>HYPERLINK("https://library.bdrc.io/search?lg=bo&amp;t=Etext&amp;pg=1&amp;f=author,exc,bdr:P3379&amp;uilang=bo&amp;q=ཇིགས་པ་བརྒྱད་ལས་སྐྱོབ་པ།~1", "ཡིག་རྐྱང་གཞན།")</f>
        <v/>
      </c>
    </row>
    <row r="603" ht="70" customHeight="1">
      <c r="A603" t="inlineStr"/>
      <c r="B603" t="inlineStr">
        <is>
          <t>WA0RT2509</t>
        </is>
      </c>
      <c r="C603" t="inlineStr">
        <is>
          <t>ཇིགས་པ་བརྒྱད་ལས་སྐྱོབ་པ།</t>
        </is>
      </c>
      <c r="D603">
        <f>HYPERLINK("https://library.bdrc.io/show/bdr:MW2KG5015_3303?uilang=bo","MW2KG5015_3303")</f>
        <v/>
      </c>
      <c r="E603" t="inlineStr"/>
      <c r="F603" t="inlineStr"/>
      <c r="G603">
        <f>HYPERLINK("https://library.bdrc.io/search?lg=bo&amp;t=Work&amp;pg=1&amp;f=author,exc,bdr:P3379&amp;uilang=bo&amp;q=ཇིགས་པ་བརྒྱད་ལས་སྐྱོབ་པ།~1", "བརྩམས་ཆོས་གཞན།")</f>
        <v/>
      </c>
      <c r="H603">
        <f>HYPERLINK("https://library.bdrc.io/search?lg=bo&amp;t=Etext&amp;pg=1&amp;f=author,exc,bdr:P3379&amp;uilang=bo&amp;q=ཇིགས་པ་བརྒྱད་ལས་སྐྱོབ་པ།~1", "ཡིག་རྐྱང་གཞན།")</f>
        <v/>
      </c>
    </row>
    <row r="604" ht="70" customHeight="1">
      <c r="A604" t="inlineStr"/>
      <c r="B604" t="inlineStr">
        <is>
          <t>WA0RT2546</t>
        </is>
      </c>
      <c r="C604" t="inlineStr">
        <is>
          <t>དམ་ཚིག་ཐམས་ཅད་བསྡུས་པ་ཞེས་བྱ་བ།</t>
        </is>
      </c>
      <c r="D604">
        <f>HYPERLINK("https://library.bdrc.io/show/bdr:MW1KG13126_4547?uilang=bo","MW1KG13126_4547")</f>
        <v/>
      </c>
      <c r="E604" t="inlineStr"/>
      <c r="F604" t="inlineStr"/>
      <c r="G604">
        <f>HYPERLINK("https://library.bdrc.io/search?lg=bo&amp;t=Work&amp;pg=1&amp;f=author,exc,bdr:P3379&amp;uilang=bo&amp;q=དམ་ཚིག་ཐམས་ཅད་བསྡུས་པ་ཞེས་བྱ་བ།~1", "བརྩམས་ཆོས་གཞན།")</f>
        <v/>
      </c>
      <c r="H604">
        <f>HYPERLINK("https://library.bdrc.io/search?lg=bo&amp;t=Etext&amp;pg=1&amp;f=author,exc,bdr:P3379&amp;uilang=bo&amp;q=དམ་ཚིག་ཐམས་ཅད་བསྡུས་པ་ཞེས་བྱ་བ།~1", "ཡིག་རྐྱང་གཞན།")</f>
        <v/>
      </c>
    </row>
    <row r="605" ht="70" customHeight="1">
      <c r="A605" t="inlineStr"/>
      <c r="B605" t="inlineStr">
        <is>
          <t>WA0RT2546</t>
        </is>
      </c>
      <c r="C605" t="inlineStr">
        <is>
          <t>དམ་ཚིག་ཐམས་ཅད་བསྡུས་པ་ཞེས་བྱ་བ།</t>
        </is>
      </c>
      <c r="D605">
        <f>HYPERLINK("https://library.bdrc.io/show/bdr:MW2KG5015_3340?uilang=bo","MW2KG5015_3340")</f>
        <v/>
      </c>
      <c r="E605" t="inlineStr"/>
      <c r="F605" t="inlineStr"/>
      <c r="G605">
        <f>HYPERLINK("https://library.bdrc.io/search?lg=bo&amp;t=Work&amp;pg=1&amp;f=author,exc,bdr:P3379&amp;uilang=bo&amp;q=དམ་ཚིག་ཐམས་ཅད་བསྡུས་པ་ཞེས་བྱ་བ།~1", "བརྩམས་ཆོས་གཞན།")</f>
        <v/>
      </c>
      <c r="H605">
        <f>HYPERLINK("https://library.bdrc.io/search?lg=bo&amp;t=Etext&amp;pg=1&amp;f=author,exc,bdr:P3379&amp;uilang=bo&amp;q=དམ་ཚིག་ཐམས་ཅད་བསྡུས་པ་ཞེས་བྱ་བ།~1", "ཡིག་རྐྱང་གཞན།")</f>
        <v/>
      </c>
    </row>
    <row r="606" ht="70" customHeight="1">
      <c r="A606" t="inlineStr"/>
      <c r="B606" t="inlineStr">
        <is>
          <t>WA0RT2546</t>
        </is>
      </c>
      <c r="C606" t="inlineStr">
        <is>
          <t>དམ་ཚིག་ཐམས་ཅད་བསྡུས་པ་ཞེས་བྱ་བ།</t>
        </is>
      </c>
      <c r="D606">
        <f>HYPERLINK("https://library.bdrc.io/show/bdr:MW1PD95844_2423?uilang=bo","MW1PD95844_2423")</f>
        <v/>
      </c>
      <c r="E606" t="inlineStr"/>
      <c r="F606" t="inlineStr"/>
      <c r="G606">
        <f>HYPERLINK("https://library.bdrc.io/search?lg=bo&amp;t=Work&amp;pg=1&amp;f=author,exc,bdr:P3379&amp;uilang=bo&amp;q=དམ་ཚིག་ཐམས་ཅད་བསྡུས་པ་ཞེས་བྱ་བ།~1", "བརྩམས་ཆོས་གཞན།")</f>
        <v/>
      </c>
      <c r="H606">
        <f>HYPERLINK("https://library.bdrc.io/search?lg=bo&amp;t=Etext&amp;pg=1&amp;f=author,exc,bdr:P3379&amp;uilang=bo&amp;q=དམ་ཚིག་ཐམས་ཅད་བསྡུས་པ་ཞེས་བྱ་བ།~1", "ཡིག་རྐྱང་གཞན།")</f>
        <v/>
      </c>
    </row>
    <row r="607" ht="70" customHeight="1">
      <c r="A607" t="inlineStr"/>
      <c r="B607" t="inlineStr">
        <is>
          <t>WA0RT2546</t>
        </is>
      </c>
      <c r="C607" t="inlineStr">
        <is>
          <t>དམ་ཚིག་ཐམས་ཅད་བསྡུས་པ་ཞེས་བྱ་བ།</t>
        </is>
      </c>
      <c r="D607">
        <f>HYPERLINK("https://library.bdrc.io/show/bdr:MW23702_2549?uilang=bo","MW23702_2549")</f>
        <v/>
      </c>
      <c r="E607" t="inlineStr"/>
      <c r="F607" t="inlineStr"/>
      <c r="G607">
        <f>HYPERLINK("https://library.bdrc.io/search?lg=bo&amp;t=Work&amp;pg=1&amp;f=author,exc,bdr:P3379&amp;uilang=bo&amp;q=དམ་ཚིག་ཐམས་ཅད་བསྡུས་པ་ཞེས་བྱ་བ།~1", "བརྩམས་ཆོས་གཞན།")</f>
        <v/>
      </c>
      <c r="H607">
        <f>HYPERLINK("https://library.bdrc.io/search?lg=bo&amp;t=Etext&amp;pg=1&amp;f=author,exc,bdr:P3379&amp;uilang=bo&amp;q=དམ་ཚིག་ཐམས་ཅད་བསྡུས་པ་ཞེས་བྱ་བ།~1", "ཡིག་རྐྱང་གཞན།")</f>
        <v/>
      </c>
    </row>
    <row r="608" ht="70" customHeight="1">
      <c r="A608" t="inlineStr"/>
      <c r="B608" t="inlineStr">
        <is>
          <t>WA0RT2546</t>
        </is>
      </c>
      <c r="C608" t="inlineStr">
        <is>
          <t>དམ་ཚིག་ཐམས་ཅད་བསྡུས་པ་ཞེས་བྱ་བ།</t>
        </is>
      </c>
      <c r="D608">
        <f>HYPERLINK("https://library.bdrc.io/show/bdr:MW23703_3725?uilang=bo","MW23703_3725")</f>
        <v/>
      </c>
      <c r="E608" t="inlineStr"/>
      <c r="F608" t="inlineStr"/>
      <c r="G608">
        <f>HYPERLINK("https://library.bdrc.io/search?lg=bo&amp;t=Work&amp;pg=1&amp;f=author,exc,bdr:P3379&amp;uilang=bo&amp;q=དམ་ཚིག་ཐམས་ཅད་བསྡུས་པ་ཞེས་བྱ་བ།~1", "བརྩམས་ཆོས་གཞན།")</f>
        <v/>
      </c>
      <c r="H608">
        <f>HYPERLINK("https://library.bdrc.io/search?lg=bo&amp;t=Etext&amp;pg=1&amp;f=author,exc,bdr:P3379&amp;uilang=bo&amp;q=དམ་ཚིག་ཐམས་ཅད་བསྡུས་པ་ཞེས་བྱ་བ།~1", "ཡིག་རྐྱང་གཞན།")</f>
        <v/>
      </c>
    </row>
    <row r="609" ht="70" customHeight="1">
      <c r="A609" t="inlineStr"/>
      <c r="B609" t="inlineStr">
        <is>
          <t>WA0RT2546</t>
        </is>
      </c>
      <c r="C609" t="inlineStr">
        <is>
          <t>དམ་ཚིག་ཐམས་ཅད་བསྡུས་པ་ཞེས་བྱ་བ།</t>
        </is>
      </c>
      <c r="D609">
        <f>HYPERLINK("https://library.bdrc.io/show/bdr:MW22704_3340?uilang=bo","MW22704_3340")</f>
        <v/>
      </c>
      <c r="E609" t="inlineStr"/>
      <c r="F609" t="inlineStr"/>
      <c r="G609">
        <f>HYPERLINK("https://library.bdrc.io/search?lg=bo&amp;t=Work&amp;pg=1&amp;f=author,exc,bdr:P3379&amp;uilang=bo&amp;q=དམ་ཚིག་ཐམས་ཅད་བསྡུས་པ་ཞེས་བྱ་བ།~1", "བརྩམས་ཆོས་གཞན།")</f>
        <v/>
      </c>
      <c r="H609">
        <f>HYPERLINK("https://library.bdrc.io/search?lg=bo&amp;t=Etext&amp;pg=1&amp;f=author,exc,bdr:P3379&amp;uilang=bo&amp;q=དམ་ཚིག་ཐམས་ཅད་བསྡུས་པ་ཞེས་བྱ་བ།~1", "ཡིག་རྐྱང་གཞན།")</f>
        <v/>
      </c>
    </row>
    <row r="610" ht="70" customHeight="1">
      <c r="A610" t="inlineStr"/>
      <c r="B610" t="inlineStr">
        <is>
          <t>WA0RT2546</t>
        </is>
      </c>
      <c r="C610" t="inlineStr">
        <is>
          <t>དམ་ཚིག་ཐམས་ཅད་བསྡུས་པ།</t>
        </is>
      </c>
      <c r="D610">
        <f>HYPERLINK("https://library.bdrc.io/show/bdr:MW1GS66286_CE5F92?uilang=bo","MW1GS66286_CE5F92")</f>
        <v/>
      </c>
      <c r="E610" t="inlineStr"/>
      <c r="F610" t="inlineStr"/>
      <c r="G610">
        <f>HYPERLINK("https://library.bdrc.io/search?lg=bo&amp;t=Work&amp;pg=1&amp;f=author,exc,bdr:P3379&amp;uilang=bo&amp;q=དམ་ཚིག་ཐམས་ཅད་བསྡུས་པ།~1", "བརྩམས་ཆོས་གཞན།")</f>
        <v/>
      </c>
      <c r="H610">
        <f>HYPERLINK("https://library.bdrc.io/search?lg=bo&amp;t=Etext&amp;pg=1&amp;f=author,exc,bdr:P3379&amp;uilang=bo&amp;q=དམ་ཚིག་ཐམས་ཅད་བསྡུས་པ།~1", "ཡིག་རྐྱང་གཞན།")</f>
        <v/>
      </c>
    </row>
    <row r="611" ht="70" customHeight="1">
      <c r="A611" t="inlineStr"/>
      <c r="B611" t="inlineStr">
        <is>
          <t>WA0RT2560</t>
        </is>
      </c>
      <c r="C611" t="inlineStr">
        <is>
          <t>འཕགས་པ་ཚོགས་ཀྱི་བདག་པོ་ཆགས་པ་རྡོ་རྗེའི་དམ་ཚིག་གི་བསྟོད་པ་ཞེས་བྱ་བ།</t>
        </is>
      </c>
      <c r="D611">
        <f>HYPERLINK("https://library.bdrc.io/show/bdr:MW23703_3739?uilang=bo","MW23703_3739")</f>
        <v/>
      </c>
      <c r="E611" t="inlineStr"/>
      <c r="F611" t="inlineStr"/>
      <c r="G611">
        <f>HYPERLINK("https://library.bdrc.io/search?lg=bo&amp;t=Work&amp;pg=1&amp;f=author,exc,bdr:P3379&amp;uilang=bo&amp;q=འཕགས་པ་ཚོགས་ཀྱི་བདག་པོ་ཆགས་པ་རྡོ་རྗེའི་དམ་ཚིག་གི་བསྟོད་པ་ཞེས་བྱ་བ།~1", "བརྩམས་ཆོས་གཞན།")</f>
        <v/>
      </c>
      <c r="H611">
        <f>HYPERLINK("https://library.bdrc.io/search?lg=bo&amp;t=Etext&amp;pg=1&amp;f=author,exc,bdr:P3379&amp;uilang=bo&amp;q=འཕགས་པ་ཚོགས་ཀྱི་བདག་པོ་ཆགས་པ་རྡོ་རྗེའི་དམ་ཚིག་གི་བསྟོད་པ་ཞེས་བྱ་བ།~1", "ཡིག་རྐྱང་གཞན།")</f>
        <v/>
      </c>
    </row>
    <row r="612" ht="70" customHeight="1">
      <c r="A612" t="inlineStr"/>
      <c r="B612" t="inlineStr">
        <is>
          <t>WA0RT2560</t>
        </is>
      </c>
      <c r="C612" t="inlineStr">
        <is>
          <t>འཕགས་པ་ཚོགས་ཀྱི་བདག་པོ་ཆགས་པ་རྡོ་རྗེའི་དམ་ཚིག་གི་བསྟོད་པ་ཞེས་བྱ་བ།</t>
        </is>
      </c>
      <c r="D612">
        <f>HYPERLINK("https://library.bdrc.io/show/bdr:MW1KG13126_4561?uilang=bo","MW1KG13126_4561")</f>
        <v/>
      </c>
      <c r="E612" t="inlineStr"/>
      <c r="F612" t="inlineStr"/>
      <c r="G612">
        <f>HYPERLINK("https://library.bdrc.io/search?lg=bo&amp;t=Work&amp;pg=1&amp;f=author,exc,bdr:P3379&amp;uilang=bo&amp;q=འཕགས་པ་ཚོགས་ཀྱི་བདག་པོ་ཆགས་པ་རྡོ་རྗེའི་དམ་ཚིག་གི་བསྟོད་པ་ཞེས་བྱ་བ།~1", "བརྩམས་ཆོས་གཞན།")</f>
        <v/>
      </c>
      <c r="H612">
        <f>HYPERLINK("https://library.bdrc.io/search?lg=bo&amp;t=Etext&amp;pg=1&amp;f=author,exc,bdr:P3379&amp;uilang=bo&amp;q=འཕགས་པ་ཚོགས་ཀྱི་བདག་པོ་ཆགས་པ་རྡོ་རྗེའི་དམ་ཚིག་གི་བསྟོད་པ་ཞེས་བྱ་བ།~1", "ཡིག་རྐྱང་གཞན།")</f>
        <v/>
      </c>
    </row>
    <row r="613" ht="70" customHeight="1">
      <c r="A613" t="inlineStr"/>
      <c r="B613" t="inlineStr">
        <is>
          <t>WA0RT2560</t>
        </is>
      </c>
      <c r="C613" t="inlineStr">
        <is>
          <t>འཕགས་པ་ཚོགས་ཀྱི་བདག་པོ་ཆགས་པ་རྡོ་རྗེའི་དམ་ཚིག་གི་བསྟོད་པ།</t>
        </is>
      </c>
      <c r="D613">
        <f>HYPERLINK("https://library.bdrc.io/show/bdr:MW1PD95844_2438?uilang=bo","MW1PD95844_2438")</f>
        <v/>
      </c>
      <c r="E613" t="inlineStr"/>
      <c r="F613" t="inlineStr"/>
      <c r="G613">
        <f>HYPERLINK("https://library.bdrc.io/search?lg=bo&amp;t=Work&amp;pg=1&amp;f=author,exc,bdr:P3379&amp;uilang=bo&amp;q=འཕགས་པ་ཚོགས་ཀྱི་བདག་པོ་ཆགས་པ་རྡོ་རྗེའི་དམ་ཚིག་གི་བསྟོད་པ།~1", "བརྩམས་ཆོས་གཞན།")</f>
        <v/>
      </c>
      <c r="H613">
        <f>HYPERLINK("https://library.bdrc.io/search?lg=bo&amp;t=Etext&amp;pg=1&amp;f=author,exc,bdr:P3379&amp;uilang=bo&amp;q=འཕགས་པ་ཚོགས་ཀྱི་བདག་པོ་ཆགས་པ་རྡོ་རྗེའི་དམ་ཚིག་གི་བསྟོད་པ།~1", "ཡིག་རྐྱང་གཞན།")</f>
        <v/>
      </c>
    </row>
    <row r="614" ht="70" customHeight="1">
      <c r="A614" t="inlineStr"/>
      <c r="B614" t="inlineStr">
        <is>
          <t>WA0RT2589</t>
        </is>
      </c>
      <c r="C614" t="inlineStr">
        <is>
          <t>རྒྱལ་པོ་ཆེན་པོ་བཞིའི་གཏོར་མ་ཞེས་བྱ་བ།</t>
        </is>
      </c>
      <c r="D614">
        <f>HYPERLINK("https://library.bdrc.io/show/bdr:MW2KG5015_3379?uilang=bo","MW2KG5015_3379")</f>
        <v/>
      </c>
      <c r="E614" t="inlineStr"/>
      <c r="F614" t="inlineStr"/>
      <c r="G614">
        <f>HYPERLINK("https://library.bdrc.io/search?lg=bo&amp;t=Work&amp;pg=1&amp;f=author,exc,bdr:P3379&amp;uilang=bo&amp;q=རྒྱལ་པོ་ཆེན་པོ་བཞིའི་གཏོར་མ་ཞེས་བྱ་བ།~1", "བརྩམས་ཆོས་གཞན།")</f>
        <v/>
      </c>
      <c r="H614">
        <f>HYPERLINK("https://library.bdrc.io/search?lg=bo&amp;t=Etext&amp;pg=1&amp;f=author,exc,bdr:P3379&amp;uilang=bo&amp;q=རྒྱལ་པོ་ཆེན་པོ་བཞིའི་གཏོར་མ་ཞེས་བྱ་བ།~1", "ཡིག་རྐྱང་གཞན།")</f>
        <v/>
      </c>
    </row>
    <row r="615" ht="70" customHeight="1">
      <c r="A615" t="inlineStr"/>
      <c r="B615" t="inlineStr">
        <is>
          <t>WA0RT2589</t>
        </is>
      </c>
      <c r="C615" t="inlineStr">
        <is>
          <t>རྒྱལ་པོ་ཆེན་པོ་བཞིའི་གཏོར་མ་ཞེས་བྱ་བ།</t>
        </is>
      </c>
      <c r="D615">
        <f>HYPERLINK("https://library.bdrc.io/show/bdr:MW1KG13126_4590?uilang=bo","MW1KG13126_4590")</f>
        <v/>
      </c>
      <c r="E615" t="inlineStr"/>
      <c r="F615" t="inlineStr"/>
      <c r="G615">
        <f>HYPERLINK("https://library.bdrc.io/search?lg=bo&amp;t=Work&amp;pg=1&amp;f=author,exc,bdr:P3379&amp;uilang=bo&amp;q=རྒྱལ་པོ་ཆེན་པོ་བཞིའི་གཏོར་མ་ཞེས་བྱ་བ།~1", "བརྩམས་ཆོས་གཞན།")</f>
        <v/>
      </c>
      <c r="H615">
        <f>HYPERLINK("https://library.bdrc.io/search?lg=bo&amp;t=Etext&amp;pg=1&amp;f=author,exc,bdr:P3379&amp;uilang=bo&amp;q=རྒྱལ་པོ་ཆེན་པོ་བཞིའི་གཏོར་མ་ཞེས་བྱ་བ།~1", "ཡིག་རྐྱང་གཞན།")</f>
        <v/>
      </c>
    </row>
    <row r="616" ht="70" customHeight="1">
      <c r="A616" t="inlineStr"/>
      <c r="B616" t="inlineStr">
        <is>
          <t>WA0RT2589</t>
        </is>
      </c>
      <c r="C616" t="inlineStr">
        <is>
          <t>རྒྱལ་པོ་ཆེན་པོ་བཞིའི་གཏོར་མ་ཞེས་བྱ་བ།</t>
        </is>
      </c>
      <c r="D616">
        <f>HYPERLINK("https://library.bdrc.io/show/bdr:MW23703_3772?uilang=bo","MW23703_3772")</f>
        <v/>
      </c>
      <c r="E616" t="inlineStr"/>
      <c r="F616" t="inlineStr"/>
      <c r="G616">
        <f>HYPERLINK("https://library.bdrc.io/search?lg=bo&amp;t=Work&amp;pg=1&amp;f=author,exc,bdr:P3379&amp;uilang=bo&amp;q=རྒྱལ་པོ་ཆེན་པོ་བཞིའི་གཏོར་མ་ཞེས་བྱ་བ།~1", "བརྩམས་ཆོས་གཞན།")</f>
        <v/>
      </c>
      <c r="H616">
        <f>HYPERLINK("https://library.bdrc.io/search?lg=bo&amp;t=Etext&amp;pg=1&amp;f=author,exc,bdr:P3379&amp;uilang=bo&amp;q=རྒྱལ་པོ་ཆེན་པོ་བཞིའི་གཏོར་མ་ཞེས་བྱ་བ།~1", "ཡིག་རྐྱང་གཞན།")</f>
        <v/>
      </c>
    </row>
    <row r="617" ht="70" customHeight="1">
      <c r="A617" t="inlineStr"/>
      <c r="B617" t="inlineStr">
        <is>
          <t>WA0RT2589</t>
        </is>
      </c>
      <c r="C617" t="inlineStr">
        <is>
          <t>རྒྱལ་པོ་ཆེན་པོ་བཞིའི་གཏོར་མ་ཞེས་བྱ་བ།</t>
        </is>
      </c>
      <c r="D617">
        <f>HYPERLINK("https://library.bdrc.io/show/bdr:MW22704_3379?uilang=bo","MW22704_3379")</f>
        <v/>
      </c>
      <c r="E617" t="inlineStr"/>
      <c r="F617" t="inlineStr"/>
      <c r="G617">
        <f>HYPERLINK("https://library.bdrc.io/search?lg=bo&amp;t=Work&amp;pg=1&amp;f=author,exc,bdr:P3379&amp;uilang=bo&amp;q=རྒྱལ་པོ་ཆེན་པོ་བཞིའི་གཏོར་མ་ཞེས་བྱ་བ།~1", "བརྩམས་ཆོས་གཞན།")</f>
        <v/>
      </c>
      <c r="H617">
        <f>HYPERLINK("https://library.bdrc.io/search?lg=bo&amp;t=Etext&amp;pg=1&amp;f=author,exc,bdr:P3379&amp;uilang=bo&amp;q=རྒྱལ་པོ་ཆེན་པོ་བཞིའི་གཏོར་མ་ཞེས་བྱ་བ།~1", "ཡིག་རྐྱང་གཞན།")</f>
        <v/>
      </c>
    </row>
    <row r="618" ht="70" customHeight="1">
      <c r="A618" t="inlineStr"/>
      <c r="B618" t="inlineStr">
        <is>
          <t>WA0RT2589</t>
        </is>
      </c>
      <c r="C618" t="inlineStr">
        <is>
          <t>རྒྱལ་པོ་ཆེན་པོ་བཞིའི་གཏོར་མ་ཞེས་བྱ་བ།</t>
        </is>
      </c>
      <c r="D618">
        <f>HYPERLINK("https://library.bdrc.io/show/bdr:MW1PD95844_2471?uilang=bo","MW1PD95844_2471")</f>
        <v/>
      </c>
      <c r="E618" t="inlineStr"/>
      <c r="F618" t="inlineStr"/>
      <c r="G618">
        <f>HYPERLINK("https://library.bdrc.io/search?lg=bo&amp;t=Work&amp;pg=1&amp;f=author,exc,bdr:P3379&amp;uilang=bo&amp;q=རྒྱལ་པོ་ཆེན་པོ་བཞིའི་གཏོར་མ་ཞེས་བྱ་བ།~1", "བརྩམས་ཆོས་གཞན།")</f>
        <v/>
      </c>
      <c r="H618">
        <f>HYPERLINK("https://library.bdrc.io/search?lg=bo&amp;t=Etext&amp;pg=1&amp;f=author,exc,bdr:P3379&amp;uilang=bo&amp;q=རྒྱལ་པོ་ཆེན་པོ་བཞིའི་གཏོར་མ་ཞེས་བྱ་བ།~1", "ཡིག་རྐྱང་གཞན།")</f>
        <v/>
      </c>
    </row>
    <row r="619" ht="70" customHeight="1">
      <c r="A619" t="inlineStr"/>
      <c r="B619" t="inlineStr">
        <is>
          <t>WA0RT2589</t>
        </is>
      </c>
      <c r="C619" t="inlineStr">
        <is>
          <t>རྒྱལ་པོ་ཆེན་པོ་བཞིའི་གཏོར་མ་ཞེས་བྱ་བ།</t>
        </is>
      </c>
      <c r="D619">
        <f>HYPERLINK("https://library.bdrc.io/show/bdr:MW23702_2589?uilang=bo","MW23702_2589")</f>
        <v/>
      </c>
      <c r="E619" t="inlineStr"/>
      <c r="F619" t="inlineStr"/>
      <c r="G619">
        <f>HYPERLINK("https://library.bdrc.io/search?lg=bo&amp;t=Work&amp;pg=1&amp;f=author,exc,bdr:P3379&amp;uilang=bo&amp;q=རྒྱལ་པོ་ཆེན་པོ་བཞིའི་གཏོར་མ་ཞེས་བྱ་བ།~1", "བརྩམས་ཆོས་གཞན།")</f>
        <v/>
      </c>
      <c r="H619">
        <f>HYPERLINK("https://library.bdrc.io/search?lg=bo&amp;t=Etext&amp;pg=1&amp;f=author,exc,bdr:P3379&amp;uilang=bo&amp;q=རྒྱལ་པོ་ཆེན་པོ་བཞིའི་གཏོར་མ་ཞེས་བྱ་བ།~1", "ཡིག་རྐྱང་གཞན།")</f>
        <v/>
      </c>
    </row>
    <row r="620" ht="70" customHeight="1">
      <c r="A620" t="inlineStr"/>
      <c r="B620" t="inlineStr">
        <is>
          <t>WA0RT2595</t>
        </is>
      </c>
      <c r="C620" t="inlineStr">
        <is>
          <t>བདུད་རྩི་འབྱུང་བ་ཞེས་བྱ་བའི་གཏོར་མའི་ཆོ་ག</t>
        </is>
      </c>
      <c r="D620">
        <f>HYPERLINK("https://library.bdrc.io/show/bdr:MW2KG5015_3385?uilang=bo","MW2KG5015_3385")</f>
        <v/>
      </c>
      <c r="E620" t="inlineStr"/>
      <c r="F620" t="inlineStr"/>
      <c r="G620">
        <f>HYPERLINK("https://library.bdrc.io/search?lg=bo&amp;t=Work&amp;pg=1&amp;f=author,exc,bdr:P3379&amp;uilang=bo&amp;q=བདུད་རྩི་འབྱུང་བ་ཞེས་བྱ་བའི་གཏོར་མའི་ཆོ་ག~1", "བརྩམས་ཆོས་གཞན།")</f>
        <v/>
      </c>
      <c r="H620">
        <f>HYPERLINK("https://library.bdrc.io/search?lg=bo&amp;t=Etext&amp;pg=1&amp;f=author,exc,bdr:P3379&amp;uilang=bo&amp;q=བདུད་རྩི་འབྱུང་བ་ཞེས་བྱ་བའི་གཏོར་མའི་ཆོ་ག~1", "ཡིག་རྐྱང་གཞན།")</f>
        <v/>
      </c>
    </row>
    <row r="621" ht="70" customHeight="1">
      <c r="A621" t="inlineStr"/>
      <c r="B621" t="inlineStr">
        <is>
          <t>WA0RT2595</t>
        </is>
      </c>
      <c r="C621" t="inlineStr">
        <is>
          <t>བདུད་རྩི་འབྱུང་བ་ཞེས་བྱ་བའི་གཏོར་མའི་ཆོ་ག</t>
        </is>
      </c>
      <c r="D621">
        <f>HYPERLINK("https://library.bdrc.io/show/bdr:MW23703_3778?uilang=bo","MW23703_3778")</f>
        <v/>
      </c>
      <c r="E621" t="inlineStr"/>
      <c r="F621" t="inlineStr"/>
      <c r="G621">
        <f>HYPERLINK("https://library.bdrc.io/search?lg=bo&amp;t=Work&amp;pg=1&amp;f=author,exc,bdr:P3379&amp;uilang=bo&amp;q=བདུད་རྩི་འབྱུང་བ་ཞེས་བྱ་བའི་གཏོར་མའི་ཆོ་ག~1", "བརྩམས་ཆོས་གཞན།")</f>
        <v/>
      </c>
      <c r="H621">
        <f>HYPERLINK("https://library.bdrc.io/search?lg=bo&amp;t=Etext&amp;pg=1&amp;f=author,exc,bdr:P3379&amp;uilang=bo&amp;q=བདུད་རྩི་འབྱུང་བ་ཞེས་བྱ་བའི་གཏོར་མའི་ཆོ་ག~1", "ཡིག་རྐྱང་གཞན།")</f>
        <v/>
      </c>
    </row>
    <row r="622" ht="70" customHeight="1">
      <c r="A622" t="inlineStr"/>
      <c r="B622" t="inlineStr">
        <is>
          <t>WA0RT2595</t>
        </is>
      </c>
      <c r="C622" t="inlineStr">
        <is>
          <t>བདུད་རྩི་འབྱུང་བ་ཞེས་བྱ་བའི་གཏོར་མའི་ཆོ་ག</t>
        </is>
      </c>
      <c r="D622">
        <f>HYPERLINK("https://library.bdrc.io/show/bdr:MW1PD95844_2477?uilang=bo","MW1PD95844_2477")</f>
        <v/>
      </c>
      <c r="E622" t="inlineStr"/>
      <c r="F622" t="inlineStr"/>
      <c r="G622">
        <f>HYPERLINK("https://library.bdrc.io/search?lg=bo&amp;t=Work&amp;pg=1&amp;f=author,exc,bdr:P3379&amp;uilang=bo&amp;q=བདུད་རྩི་འབྱུང་བ་ཞེས་བྱ་བའི་གཏོར་མའི་ཆོ་ག~1", "བརྩམས་ཆོས་གཞན།")</f>
        <v/>
      </c>
      <c r="H622">
        <f>HYPERLINK("https://library.bdrc.io/search?lg=bo&amp;t=Etext&amp;pg=1&amp;f=author,exc,bdr:P3379&amp;uilang=bo&amp;q=བདུད་རྩི་འབྱུང་བ་ཞེས་བྱ་བའི་གཏོར་མའི་ཆོ་ག~1", "ཡིག་རྐྱང་གཞན།")</f>
        <v/>
      </c>
    </row>
    <row r="623" ht="70" customHeight="1">
      <c r="A623" t="inlineStr"/>
      <c r="B623" t="inlineStr">
        <is>
          <t>WA0RT2595</t>
        </is>
      </c>
      <c r="C623" t="inlineStr">
        <is>
          <t>བདུད་རྩི་འབྱུང་བ་ཞེས་བྱ་བའི་གཏོར་མའི་ཆོ་ག</t>
        </is>
      </c>
      <c r="D623">
        <f>HYPERLINK("https://library.bdrc.io/show/bdr:MW23702_2595?uilang=bo","MW23702_2595")</f>
        <v/>
      </c>
      <c r="E623" t="inlineStr"/>
      <c r="F623" t="inlineStr"/>
      <c r="G623">
        <f>HYPERLINK("https://library.bdrc.io/search?lg=bo&amp;t=Work&amp;pg=1&amp;f=author,exc,bdr:P3379&amp;uilang=bo&amp;q=བདུད་རྩི་འབྱུང་བ་ཞེས་བྱ་བའི་གཏོར་མའི་ཆོ་ག~1", "བརྩམས་ཆོས་གཞན།")</f>
        <v/>
      </c>
      <c r="H623">
        <f>HYPERLINK("https://library.bdrc.io/search?lg=bo&amp;t=Etext&amp;pg=1&amp;f=author,exc,bdr:P3379&amp;uilang=bo&amp;q=བདུད་རྩི་འབྱུང་བ་ཞེས་བྱ་བའི་གཏོར་མའི་ཆོ་ག~1", "ཡིག་རྐྱང་གཞན།")</f>
        <v/>
      </c>
    </row>
    <row r="624" ht="70" customHeight="1">
      <c r="A624" t="inlineStr"/>
      <c r="B624" t="inlineStr">
        <is>
          <t>WA0RT2595</t>
        </is>
      </c>
      <c r="C624" t="inlineStr">
        <is>
          <t>བདུད་རྩི་འབྱུང་བ་ཞེས་བྱ་བའི་གཏོར་མའི་ཆོ་ག</t>
        </is>
      </c>
      <c r="D624">
        <f>HYPERLINK("https://library.bdrc.io/show/bdr:MW1KG13126_4596?uilang=bo","MW1KG13126_4596")</f>
        <v/>
      </c>
      <c r="E624" t="inlineStr"/>
      <c r="F624" t="inlineStr"/>
      <c r="G624">
        <f>HYPERLINK("https://library.bdrc.io/search?lg=bo&amp;t=Work&amp;pg=1&amp;f=author,exc,bdr:P3379&amp;uilang=bo&amp;q=བདུད་རྩི་འབྱུང་བ་ཞེས་བྱ་བའི་གཏོར་མའི་ཆོ་ག~1", "བརྩམས་ཆོས་གཞན།")</f>
        <v/>
      </c>
      <c r="H624">
        <f>HYPERLINK("https://library.bdrc.io/search?lg=bo&amp;t=Etext&amp;pg=1&amp;f=author,exc,bdr:P3379&amp;uilang=bo&amp;q=བདུད་རྩི་འབྱུང་བ་ཞེས་བྱ་བའི་གཏོར་མའི་ཆོ་ག~1", "ཡིག་རྐྱང་གཞན།")</f>
        <v/>
      </c>
    </row>
    <row r="625" ht="70" customHeight="1">
      <c r="A625" t="inlineStr"/>
      <c r="B625" t="inlineStr">
        <is>
          <t>WA0RT2595</t>
        </is>
      </c>
      <c r="C625" t="inlineStr">
        <is>
          <t>བདུད་རྩི་འབྱུང་བ་ཞེས་བྱ་བའི་གཏོར་མའི་ཆོ་ག</t>
        </is>
      </c>
      <c r="D625">
        <f>HYPERLINK("https://library.bdrc.io/show/bdr:MW22704_3385?uilang=bo","MW22704_3385")</f>
        <v/>
      </c>
      <c r="E625" t="inlineStr"/>
      <c r="F625" t="inlineStr"/>
      <c r="G625">
        <f>HYPERLINK("https://library.bdrc.io/search?lg=bo&amp;t=Work&amp;pg=1&amp;f=author,exc,bdr:P3379&amp;uilang=bo&amp;q=བདུད་རྩི་འབྱུང་བ་ཞེས་བྱ་བའི་གཏོར་མའི་ཆོ་ག~1", "བརྩམས་ཆོས་གཞན།")</f>
        <v/>
      </c>
      <c r="H625">
        <f>HYPERLINK("https://library.bdrc.io/search?lg=bo&amp;t=Etext&amp;pg=1&amp;f=author,exc,bdr:P3379&amp;uilang=bo&amp;q=བདུད་རྩི་འབྱུང་བ་ཞེས་བྱ་བའི་གཏོར་མའི་ཆོ་ག~1", "ཡིག་རྐྱང་གཞན།")</f>
        <v/>
      </c>
    </row>
    <row r="626" ht="70" customHeight="1">
      <c r="A626" t="inlineStr"/>
      <c r="B626" t="inlineStr">
        <is>
          <t>WA0RT2596</t>
        </is>
      </c>
      <c r="C626" t="inlineStr">
        <is>
          <t>ཆུ་གཏོར་དྲི་མ་མེད་པའི་གཞུང</t>
        </is>
      </c>
      <c r="D626">
        <f>HYPERLINK("https://library.bdrc.io/show/bdr:MW22704_3386?uilang=bo","MW22704_3386")</f>
        <v/>
      </c>
      <c r="E626" t="inlineStr"/>
      <c r="F626" t="inlineStr"/>
      <c r="G626">
        <f>HYPERLINK("https://library.bdrc.io/search?lg=bo&amp;t=Work&amp;pg=1&amp;f=author,exc,bdr:P3379&amp;uilang=bo&amp;q=ཆུ་གཏོར་དྲི་མ་མེད་པའི་གཞུང~1", "བརྩམས་ཆོས་གཞན།")</f>
        <v/>
      </c>
      <c r="H626">
        <f>HYPERLINK("https://library.bdrc.io/search?lg=bo&amp;t=Etext&amp;pg=1&amp;f=author,exc,bdr:P3379&amp;uilang=bo&amp;q=ཆུ་གཏོར་དྲི་མ་མེད་པའི་གཞུང~1", "ཡིག་རྐྱང་གཞན།")</f>
        <v/>
      </c>
    </row>
    <row r="627" ht="70" customHeight="1">
      <c r="A627" t="inlineStr"/>
      <c r="B627" t="inlineStr">
        <is>
          <t>WA0RT2596</t>
        </is>
      </c>
      <c r="C627" t="inlineStr">
        <is>
          <t>ཆུ་གཏོར་དྲི་མ་མེད་པའི་གཞུང</t>
        </is>
      </c>
      <c r="D627">
        <f>HYPERLINK("https://library.bdrc.io/show/bdr:MW23703_3779?uilang=bo","MW23703_3779")</f>
        <v/>
      </c>
      <c r="E627" t="inlineStr"/>
      <c r="F627" t="inlineStr"/>
      <c r="G627">
        <f>HYPERLINK("https://library.bdrc.io/search?lg=bo&amp;t=Work&amp;pg=1&amp;f=author,exc,bdr:P3379&amp;uilang=bo&amp;q=ཆུ་གཏོར་དྲི་མ་མེད་པའི་གཞུང~1", "བརྩམས་ཆོས་གཞན།")</f>
        <v/>
      </c>
      <c r="H627">
        <f>HYPERLINK("https://library.bdrc.io/search?lg=bo&amp;t=Etext&amp;pg=1&amp;f=author,exc,bdr:P3379&amp;uilang=bo&amp;q=ཆུ་གཏོར་དྲི་མ་མེད་པའི་གཞུང~1", "ཡིག་རྐྱང་གཞན།")</f>
        <v/>
      </c>
    </row>
    <row r="628" ht="70" customHeight="1">
      <c r="A628" t="inlineStr"/>
      <c r="B628" t="inlineStr">
        <is>
          <t>WA0RT2596</t>
        </is>
      </c>
      <c r="C628" t="inlineStr">
        <is>
          <t>ཆུ་གཏོར་དྲི་མ་མེད་པའི་གཞུང</t>
        </is>
      </c>
      <c r="D628">
        <f>HYPERLINK("https://library.bdrc.io/show/bdr:MW2KG5015_3386?uilang=bo","MW2KG5015_3386")</f>
        <v/>
      </c>
      <c r="E628" t="inlineStr"/>
      <c r="F628" t="inlineStr"/>
      <c r="G628">
        <f>HYPERLINK("https://library.bdrc.io/search?lg=bo&amp;t=Work&amp;pg=1&amp;f=author,exc,bdr:P3379&amp;uilang=bo&amp;q=ཆུ་གཏོར་དྲི་མ་མེད་པའི་གཞུང~1", "བརྩམས་ཆོས་གཞན།")</f>
        <v/>
      </c>
      <c r="H628">
        <f>HYPERLINK("https://library.bdrc.io/search?lg=bo&amp;t=Etext&amp;pg=1&amp;f=author,exc,bdr:P3379&amp;uilang=bo&amp;q=ཆུ་གཏོར་དྲི་མ་མེད་པའི་གཞུང~1", "ཡིག་རྐྱང་གཞན།")</f>
        <v/>
      </c>
    </row>
    <row r="629" ht="70" customHeight="1">
      <c r="A629" t="inlineStr"/>
      <c r="B629" t="inlineStr">
        <is>
          <t>WA0RT2596</t>
        </is>
      </c>
      <c r="C629" t="inlineStr">
        <is>
          <t>ཆུ་གཏོར་དྲི་མ་མེད་པའི་གཞུང</t>
        </is>
      </c>
      <c r="D629">
        <f>HYPERLINK("https://library.bdrc.io/show/bdr:MW1KG13126_4597?uilang=bo","MW1KG13126_4597")</f>
        <v/>
      </c>
      <c r="E629" t="inlineStr"/>
      <c r="F629" t="inlineStr"/>
      <c r="G629">
        <f>HYPERLINK("https://library.bdrc.io/search?lg=bo&amp;t=Work&amp;pg=1&amp;f=author,exc,bdr:P3379&amp;uilang=bo&amp;q=ཆུ་གཏོར་དྲི་མ་མེད་པའི་གཞུང~1", "བརྩམས་ཆོས་གཞན།")</f>
        <v/>
      </c>
      <c r="H629">
        <f>HYPERLINK("https://library.bdrc.io/search?lg=bo&amp;t=Etext&amp;pg=1&amp;f=author,exc,bdr:P3379&amp;uilang=bo&amp;q=ཆུ་གཏོར་དྲི་མ་མེད་པའི་གཞུང~1", "ཡིག་རྐྱང་གཞན།")</f>
        <v/>
      </c>
    </row>
    <row r="630" ht="70" customHeight="1">
      <c r="A630" t="inlineStr"/>
      <c r="B630" t="inlineStr">
        <is>
          <t>WA0RT2596</t>
        </is>
      </c>
      <c r="C630" t="inlineStr">
        <is>
          <t>ཆུ་གཏོར་དྲི་མ་མེད་པའི་གཞུང</t>
        </is>
      </c>
      <c r="D630">
        <f>HYPERLINK("https://library.bdrc.io/show/bdr:MW23702_2596?uilang=bo","MW23702_2596")</f>
        <v/>
      </c>
      <c r="E630" t="inlineStr"/>
      <c r="F630" t="inlineStr"/>
      <c r="G630">
        <f>HYPERLINK("https://library.bdrc.io/search?lg=bo&amp;t=Work&amp;pg=1&amp;f=author,exc,bdr:P3379&amp;uilang=bo&amp;q=ཆུ་གཏོར་དྲི་མ་མེད་པའི་གཞུང~1", "བརྩམས་ཆོས་གཞན།")</f>
        <v/>
      </c>
      <c r="H630">
        <f>HYPERLINK("https://library.bdrc.io/search?lg=bo&amp;t=Etext&amp;pg=1&amp;f=author,exc,bdr:P3379&amp;uilang=bo&amp;q=ཆུ་གཏོར་དྲི་མ་མེད་པའི་གཞུང~1", "ཡིག་རྐྱང་གཞན།")</f>
        <v/>
      </c>
    </row>
    <row r="631" ht="70" customHeight="1">
      <c r="A631" t="inlineStr"/>
      <c r="B631" t="inlineStr">
        <is>
          <t>WA0RT2597</t>
        </is>
      </c>
      <c r="C631" t="inlineStr">
        <is>
          <t>ཀླུ་གཏོར་གྱི་ཆོ་ག</t>
        </is>
      </c>
      <c r="D631">
        <f>HYPERLINK("https://library.bdrc.io/show/bdr:MW1KG13126_4598?uilang=bo","MW1KG13126_4598")</f>
        <v/>
      </c>
      <c r="E631" t="inlineStr"/>
      <c r="F631" t="inlineStr"/>
      <c r="G631">
        <f>HYPERLINK("https://library.bdrc.io/search?lg=bo&amp;t=Work&amp;pg=1&amp;f=author,exc,bdr:P3379&amp;uilang=bo&amp;q=ཀླུ་གཏོར་གྱི་ཆོ་ག~1", "བརྩམས་ཆོས་གཞན།")</f>
        <v/>
      </c>
      <c r="H631">
        <f>HYPERLINK("https://library.bdrc.io/search?lg=bo&amp;t=Etext&amp;pg=1&amp;f=author,exc,bdr:P3379&amp;uilang=bo&amp;q=ཀླུ་གཏོར་གྱི་ཆོ་ག~1", "ཡིག་རྐྱང་གཞན།")</f>
        <v/>
      </c>
    </row>
    <row r="632" ht="70" customHeight="1">
      <c r="A632" t="inlineStr"/>
      <c r="B632" t="inlineStr">
        <is>
          <t>WA0RT2597</t>
        </is>
      </c>
      <c r="C632" t="inlineStr">
        <is>
          <t>ཀླུ་གཏོར་གྱི་ཆོ་ག</t>
        </is>
      </c>
      <c r="D632">
        <f>HYPERLINK("https://library.bdrc.io/show/bdr:MW1PD95844_2479?uilang=bo","MW1PD95844_2479")</f>
        <v/>
      </c>
      <c r="E632" t="inlineStr"/>
      <c r="F632" t="inlineStr"/>
      <c r="G632">
        <f>HYPERLINK("https://library.bdrc.io/search?lg=bo&amp;t=Work&amp;pg=1&amp;f=author,exc,bdr:P3379&amp;uilang=bo&amp;q=ཀླུ་གཏོར་གྱི་ཆོ་ག~1", "བརྩམས་ཆོས་གཞན།")</f>
        <v/>
      </c>
      <c r="H632">
        <f>HYPERLINK("https://library.bdrc.io/search?lg=bo&amp;t=Etext&amp;pg=1&amp;f=author,exc,bdr:P3379&amp;uilang=bo&amp;q=ཀླུ་གཏོར་གྱི་ཆོ་ག~1", "ཡིག་རྐྱང་གཞན།")</f>
        <v/>
      </c>
    </row>
    <row r="633" ht="70" customHeight="1">
      <c r="A633" t="inlineStr"/>
      <c r="B633" t="inlineStr">
        <is>
          <t>WA0RT2597</t>
        </is>
      </c>
      <c r="C633" t="inlineStr">
        <is>
          <t>ཀླུ་གཏོར་གྱི་ཆོ་ག</t>
        </is>
      </c>
      <c r="D633">
        <f>HYPERLINK("https://library.bdrc.io/show/bdr:MW23702_2597?uilang=bo","MW23702_2597")</f>
        <v/>
      </c>
      <c r="E633" t="inlineStr"/>
      <c r="F633" t="inlineStr"/>
      <c r="G633">
        <f>HYPERLINK("https://library.bdrc.io/search?lg=bo&amp;t=Work&amp;pg=1&amp;f=author,exc,bdr:P3379&amp;uilang=bo&amp;q=ཀླུ་གཏོར་གྱི་ཆོ་ག~1", "བརྩམས་ཆོས་གཞན།")</f>
        <v/>
      </c>
      <c r="H633">
        <f>HYPERLINK("https://library.bdrc.io/search?lg=bo&amp;t=Etext&amp;pg=1&amp;f=author,exc,bdr:P3379&amp;uilang=bo&amp;q=ཀླུ་གཏོར་གྱི་ཆོ་ག~1", "ཡིག་རྐྱང་གཞན།")</f>
        <v/>
      </c>
    </row>
    <row r="634" ht="70" customHeight="1">
      <c r="A634" t="inlineStr"/>
      <c r="B634" t="inlineStr">
        <is>
          <t>WA0RT2597</t>
        </is>
      </c>
      <c r="C634" t="inlineStr">
        <is>
          <t>ཀླུ་གཏོར་གྱི་ཆོ་ག</t>
        </is>
      </c>
      <c r="D634">
        <f>HYPERLINK("https://library.bdrc.io/show/bdr:MW2KG5015_3387?uilang=bo","MW2KG5015_3387")</f>
        <v/>
      </c>
      <c r="E634" t="inlineStr"/>
      <c r="F634" t="inlineStr"/>
      <c r="G634">
        <f>HYPERLINK("https://library.bdrc.io/search?lg=bo&amp;t=Work&amp;pg=1&amp;f=author,exc,bdr:P3379&amp;uilang=bo&amp;q=ཀླུ་གཏོར་གྱི་ཆོ་ག~1", "བརྩམས་ཆོས་གཞན།")</f>
        <v/>
      </c>
      <c r="H634">
        <f>HYPERLINK("https://library.bdrc.io/search?lg=bo&amp;t=Etext&amp;pg=1&amp;f=author,exc,bdr:P3379&amp;uilang=bo&amp;q=ཀླུ་གཏོར་གྱི་ཆོ་ག~1", "ཡིག་རྐྱང་གཞན།")</f>
        <v/>
      </c>
    </row>
    <row r="635" ht="70" customHeight="1">
      <c r="A635" t="inlineStr"/>
      <c r="B635" t="inlineStr">
        <is>
          <t>WA0RT2597</t>
        </is>
      </c>
      <c r="C635" t="inlineStr">
        <is>
          <t>ཀླུ་གཏོར་གྱི་ཆོ་ག</t>
        </is>
      </c>
      <c r="D635">
        <f>HYPERLINK("https://library.bdrc.io/show/bdr:MW23703_3780?uilang=bo","MW23703_3780")</f>
        <v/>
      </c>
      <c r="E635" t="inlineStr"/>
      <c r="F635" t="inlineStr"/>
      <c r="G635">
        <f>HYPERLINK("https://library.bdrc.io/search?lg=bo&amp;t=Work&amp;pg=1&amp;f=author,exc,bdr:P3379&amp;uilang=bo&amp;q=ཀླུ་གཏོར་གྱི་ཆོ་ག~1", "བརྩམས་ཆོས་གཞན།")</f>
        <v/>
      </c>
      <c r="H635">
        <f>HYPERLINK("https://library.bdrc.io/search?lg=bo&amp;t=Etext&amp;pg=1&amp;f=author,exc,bdr:P3379&amp;uilang=bo&amp;q=ཀླུ་གཏོར་གྱི་ཆོ་ག~1", "ཡིག་རྐྱང་གཞན།")</f>
        <v/>
      </c>
    </row>
    <row r="636" ht="70" customHeight="1">
      <c r="A636" t="inlineStr"/>
      <c r="B636" t="inlineStr">
        <is>
          <t>WA0RT2597</t>
        </is>
      </c>
      <c r="C636" t="inlineStr">
        <is>
          <t>ཀླུ་གཏོར་གྱི་ཆོ་ག</t>
        </is>
      </c>
      <c r="D636">
        <f>HYPERLINK("https://library.bdrc.io/show/bdr:MW22704_3387?uilang=bo","MW22704_3387")</f>
        <v/>
      </c>
      <c r="E636" t="inlineStr"/>
      <c r="F636" t="inlineStr"/>
      <c r="G636">
        <f>HYPERLINK("https://library.bdrc.io/search?lg=bo&amp;t=Work&amp;pg=1&amp;f=author,exc,bdr:P3379&amp;uilang=bo&amp;q=ཀླུ་གཏོར་གྱི་ཆོ་ག~1", "བརྩམས་ཆོས་གཞན།")</f>
        <v/>
      </c>
      <c r="H636">
        <f>HYPERLINK("https://library.bdrc.io/search?lg=bo&amp;t=Etext&amp;pg=1&amp;f=author,exc,bdr:P3379&amp;uilang=bo&amp;q=ཀླུ་གཏོར་གྱི་ཆོ་ག~1", "ཡིག་རྐྱང་གཞན།")</f>
        <v/>
      </c>
    </row>
    <row r="637" ht="70" customHeight="1">
      <c r="A637" t="inlineStr"/>
      <c r="B637" t="inlineStr">
        <is>
          <t>WA0RT3088</t>
        </is>
      </c>
      <c r="C637" t="inlineStr">
        <is>
          <t>གཤིན་རྗེ་གཤེད་ནག་པོའི་ཞི་བའི་སྦྱིན་སྲེག་གི་ཆོ་ག་ཞེས་བྱ་བ།</t>
        </is>
      </c>
      <c r="D637">
        <f>HYPERLINK("https://library.bdrc.io/show/bdr:MW1PD95844_0861?uilang=bo","MW1PD95844_0861")</f>
        <v/>
      </c>
      <c r="E637" t="inlineStr"/>
      <c r="F637" t="inlineStr"/>
      <c r="G637">
        <f>HYPERLINK("https://library.bdrc.io/search?lg=bo&amp;t=Work&amp;pg=1&amp;f=author,exc,bdr:P3379&amp;uilang=bo&amp;q=གཤིན་རྗེ་གཤེད་ནག་པོའི་ཞི་བའི་སྦྱིན་སྲེག་གི་ཆོ་ག་ཞེས་བྱ་བ།~1", "བརྩམས་ཆོས་གཞན།")</f>
        <v/>
      </c>
      <c r="H637">
        <f>HYPERLINK("https://library.bdrc.io/search?lg=bo&amp;t=Etext&amp;pg=1&amp;f=author,exc,bdr:P3379&amp;uilang=bo&amp;q=གཤིན་རྗེ་གཤེད་ནག་པོའི་ཞི་བའི་སྦྱིན་སྲེག་གི་ཆོ་ག་ཞེས་བྱ་བ།~1", "ཡིག་རྐྱང་གཞན།")</f>
        <v/>
      </c>
    </row>
    <row r="638" ht="70" customHeight="1">
      <c r="A638" t="inlineStr"/>
      <c r="B638" t="inlineStr">
        <is>
          <t>WA0RT3088</t>
        </is>
      </c>
      <c r="C638" t="inlineStr">
        <is>
          <t>གཤིན་རྗེ་གཤེད་ནག་པོའི་ཞི་བའི་སྦྱིན་སྲེག་གི་ཆོ་ག་ཞེས་བྱ་བ།</t>
        </is>
      </c>
      <c r="D638">
        <f>HYPERLINK("https://library.bdrc.io/show/bdr:MW23703_1956?uilang=bo","MW23703_1956")</f>
        <v/>
      </c>
      <c r="E638" t="inlineStr"/>
      <c r="F638" t="inlineStr"/>
      <c r="G638">
        <f>HYPERLINK("https://library.bdrc.io/search?lg=bo&amp;t=Work&amp;pg=1&amp;f=author,exc,bdr:P3379&amp;uilang=bo&amp;q=གཤིན་རྗེ་གཤེད་ནག་པོའི་ཞི་བའི་སྦྱིན་སྲེག་གི་ཆོ་ག་ཞེས་བྱ་བ།~1", "བརྩམས་ཆོས་གཞན།")</f>
        <v/>
      </c>
      <c r="H638">
        <f>HYPERLINK("https://library.bdrc.io/search?lg=bo&amp;t=Etext&amp;pg=1&amp;f=author,exc,bdr:P3379&amp;uilang=bo&amp;q=གཤིན་རྗེ་གཤེད་ནག་པོའི་ཞི་བའི་སྦྱིན་སྲེག་གི་ཆོ་ག་ཞེས་བྱ་བ།~1", "ཡིག་རྐྱང་གཞན།")</f>
        <v/>
      </c>
    </row>
    <row r="639" ht="70" customHeight="1">
      <c r="A639" t="inlineStr"/>
      <c r="B639" t="inlineStr">
        <is>
          <t>WA0RT3149</t>
        </is>
      </c>
      <c r="C639" t="inlineStr">
        <is>
          <t>ཤེས་རབས་ཀྱི་ཕ་རོལ་ཏུ་ཕྱིན་པའི་དོན་བསྡུས་སྒྲོན་མ།</t>
        </is>
      </c>
      <c r="D639">
        <f>HYPERLINK("https://library.bdrc.io/show/bdr:MW1PD95844_3029?uilang=bo","MW1PD95844_3029")</f>
        <v/>
      </c>
      <c r="E639" t="inlineStr"/>
      <c r="F639" t="inlineStr"/>
      <c r="G639">
        <f>HYPERLINK("https://library.bdrc.io/search?lg=bo&amp;t=Work&amp;pg=1&amp;f=author,exc,bdr:P3379&amp;uilang=bo&amp;q=ཤེས་རབས་ཀྱི་ཕ་རོལ་ཏུ་ཕྱིན་པའི་དོན་བསྡུས་སྒྲོན་མ།~1", "བརྩམས་ཆོས་གཞན།")</f>
        <v/>
      </c>
      <c r="H639">
        <f>HYPERLINK("https://library.bdrc.io/search?lg=bo&amp;t=Etext&amp;pg=1&amp;f=author,exc,bdr:P3379&amp;uilang=bo&amp;q=ཤེས་རབས་ཀྱི་ཕ་རོལ་ཏུ་ཕྱིན་པའི་དོན་བསྡུས་སྒྲོན་མ།~1", "ཡིག་རྐྱང་གཞན།")</f>
        <v/>
      </c>
    </row>
    <row r="640" ht="70" customHeight="1">
      <c r="A640" t="inlineStr"/>
      <c r="B640" t="inlineStr">
        <is>
          <t>WA0RT3149</t>
        </is>
      </c>
      <c r="C640" t="inlineStr">
        <is>
          <t>ཤེས་རབ་ཀྱི་ཕ་རོལ་ཏུ་ཕྱིན་པའི་དོན་བསྡུས་སྒྲོན་མ།</t>
        </is>
      </c>
      <c r="D640">
        <f>HYPERLINK("https://library.bdrc.io/show/bdr:MW22704_3990?uilang=bo","MW22704_3990")</f>
        <v/>
      </c>
      <c r="E640" t="inlineStr"/>
      <c r="F640" t="inlineStr"/>
      <c r="G640">
        <f>HYPERLINK("https://library.bdrc.io/search?lg=bo&amp;t=Work&amp;pg=1&amp;f=author,exc,bdr:P3379&amp;uilang=bo&amp;q=ཤེས་རབ་ཀྱི་ཕ་རོལ་ཏུ་ཕྱིན་པའི་དོན་བསྡུས་སྒྲོན་མ།~1", "བརྩམས་ཆོས་གཞན།")</f>
        <v/>
      </c>
      <c r="H640">
        <f>HYPERLINK("https://library.bdrc.io/search?lg=bo&amp;t=Etext&amp;pg=1&amp;f=author,exc,bdr:P3379&amp;uilang=bo&amp;q=ཤེས་རབ་ཀྱི་ཕ་རོལ་ཏུ་ཕྱིན་པའི་དོན་བསྡུས་སྒྲོན་མ།~1", "ཡིག་རྐྱང་གཞན།")</f>
        <v/>
      </c>
    </row>
    <row r="641" ht="70" customHeight="1">
      <c r="A641" t="inlineStr"/>
      <c r="B641" t="inlineStr">
        <is>
          <t>WA0RT3149</t>
        </is>
      </c>
      <c r="C641" t="inlineStr">
        <is>
          <t>ཤེས་རབ་ཀྱི་ཕ་རོལ་ཏུ་ཕྱིན་པའི་དོན་བསྡུས་སྒྲོན་མ།</t>
        </is>
      </c>
      <c r="D641">
        <f>HYPERLINK("https://library.bdrc.io/show/bdr:MW1KG13126_5201?uilang=bo","MW1KG13126_5201")</f>
        <v/>
      </c>
      <c r="E641" t="inlineStr"/>
      <c r="F641" t="inlineStr"/>
      <c r="G641">
        <f>HYPERLINK("https://library.bdrc.io/search?lg=bo&amp;t=Work&amp;pg=1&amp;f=author,exc,bdr:P3379&amp;uilang=bo&amp;q=ཤེས་རབ་ཀྱི་ཕ་རོལ་ཏུ་ཕྱིན་པའི་དོན་བསྡུས་སྒྲོན་མ།~1", "བརྩམས་ཆོས་གཞན།")</f>
        <v/>
      </c>
      <c r="H641">
        <f>HYPERLINK("https://library.bdrc.io/search?lg=bo&amp;t=Etext&amp;pg=1&amp;f=author,exc,bdr:P3379&amp;uilang=bo&amp;q=ཤེས་རབ་ཀྱི་ཕ་རོལ་ཏུ་ཕྱིན་པའི་དོན་བསྡུས་སྒྲོན་མ།~1", "ཡིག་རྐྱང་གཞན།")</f>
        <v/>
      </c>
    </row>
    <row r="642" ht="70" customHeight="1">
      <c r="A642" t="inlineStr"/>
      <c r="B642" t="inlineStr">
        <is>
          <t>WA0RT3149</t>
        </is>
      </c>
      <c r="C642" t="inlineStr">
        <is>
          <t>ཤེས་རབས་ཀྱི་ཕ་རོལ་ཏུ་ཕྱིན་པའི་དོན་བསྡུས་སྒྲོན་མ།</t>
        </is>
      </c>
      <c r="D642">
        <f>HYPERLINK("https://library.bdrc.io/show/bdr:MW22704_4671?uilang=bo","MW22704_4671")</f>
        <v/>
      </c>
      <c r="E642" t="inlineStr"/>
      <c r="F642" t="inlineStr"/>
      <c r="G642">
        <f>HYPERLINK("https://library.bdrc.io/search?lg=bo&amp;t=Work&amp;pg=1&amp;f=author,exc,bdr:P3379&amp;uilang=bo&amp;q=ཤེས་རབས་ཀྱི་ཕ་རོལ་ཏུ་ཕྱིན་པའི་དོན་བསྡུས་སྒྲོན་མ།~1", "བརྩམས་ཆོས་གཞན།")</f>
        <v/>
      </c>
      <c r="H642">
        <f>HYPERLINK("https://library.bdrc.io/search?lg=bo&amp;t=Etext&amp;pg=1&amp;f=author,exc,bdr:P3379&amp;uilang=bo&amp;q=ཤེས་རབས་ཀྱི་ཕ་རོལ་ཏུ་ཕྱིན་པའི་དོན་བསྡུས་སྒྲོན་མ།~1", "ཡིག་རྐྱང་གཞན།")</f>
        <v/>
      </c>
    </row>
    <row r="643" ht="70" customHeight="1">
      <c r="A643" t="inlineStr"/>
      <c r="B643" t="inlineStr">
        <is>
          <t>WA0RT3149</t>
        </is>
      </c>
      <c r="C643" t="inlineStr">
        <is>
          <t>ཤེས་རབས་ཀྱི་ཕ་རོལ་ཏུ་ཕྱིན་པའི་དོན་བསྡུས་སྒྲོན་མ།</t>
        </is>
      </c>
      <c r="D643">
        <f>HYPERLINK("https://library.bdrc.io/show/bdr:MW23703_3804?uilang=bo","MW23703_3804")</f>
        <v/>
      </c>
      <c r="E643" t="inlineStr"/>
      <c r="F643" t="inlineStr"/>
      <c r="G643">
        <f>HYPERLINK("https://library.bdrc.io/search?lg=bo&amp;t=Work&amp;pg=1&amp;f=author,exc,bdr:P3379&amp;uilang=bo&amp;q=ཤེས་རབས་ཀྱི་ཕ་རོལ་ཏུ་ཕྱིན་པའི་དོན་བསྡུས་སྒྲོན་མ།~1", "བརྩམས་ཆོས་གཞན།")</f>
        <v/>
      </c>
      <c r="H643">
        <f>HYPERLINK("https://library.bdrc.io/search?lg=bo&amp;t=Etext&amp;pg=1&amp;f=author,exc,bdr:P3379&amp;uilang=bo&amp;q=ཤེས་རབས་ཀྱི་ཕ་རོལ་ཏུ་ཕྱིན་པའི་དོན་བསྡུས་སྒྲོན་མ།~1", "ཡིག་རྐྱང་གཞན།")</f>
        <v/>
      </c>
    </row>
    <row r="644" ht="70" customHeight="1">
      <c r="A644" t="inlineStr"/>
      <c r="B644" t="inlineStr">
        <is>
          <t>WA0RT3149</t>
        </is>
      </c>
      <c r="C644" t="inlineStr">
        <is>
          <t>ཤེས་རབ་ཀྱི་ཕ་རོལ་ཏུ་ཕྱིན་པའི་དོན་བསྡུས་སྒྲོན་མ།</t>
        </is>
      </c>
      <c r="D644">
        <f>HYPERLINK("https://library.bdrc.io/show/bdr:MW23702_3887?uilang=bo","MW23702_3887")</f>
        <v/>
      </c>
      <c r="E644" t="inlineStr"/>
      <c r="F644" t="inlineStr"/>
      <c r="G644">
        <f>HYPERLINK("https://library.bdrc.io/search?lg=bo&amp;t=Work&amp;pg=1&amp;f=author,exc,bdr:P3379&amp;uilang=bo&amp;q=ཤེས་རབ་ཀྱི་ཕ་རོལ་ཏུ་ཕྱིན་པའི་དོན་བསྡུས་སྒྲོན་མ།~1", "བརྩམས་ཆོས་གཞན།")</f>
        <v/>
      </c>
      <c r="H644">
        <f>HYPERLINK("https://library.bdrc.io/search?lg=bo&amp;t=Etext&amp;pg=1&amp;f=author,exc,bdr:P3379&amp;uilang=bo&amp;q=ཤེས་རབ་ཀྱི་ཕ་རོལ་ཏུ་ཕྱིན་པའི་དོན་བསྡུས་སྒྲོན་མ།~1", "ཡིག་རྐྱང་གཞན།")</f>
        <v/>
      </c>
    </row>
    <row r="645" ht="70" customHeight="1">
      <c r="A645" t="inlineStr"/>
      <c r="B645" t="inlineStr">
        <is>
          <t>WA0RT3149</t>
        </is>
      </c>
      <c r="C645" t="inlineStr">
        <is>
          <t>ཤེས་རབ་ཀྱི་ཕ་རོལ་ཏུ་ཕྱིན་པའི་དོན་བསྡུས་སྒྲོན་མ།</t>
        </is>
      </c>
      <c r="D645">
        <f>HYPERLINK("https://library.bdrc.io/show/bdr:MW23702_3205?uilang=bo","MW23702_3205")</f>
        <v/>
      </c>
      <c r="E645" t="inlineStr"/>
      <c r="F645" t="inlineStr"/>
      <c r="G645">
        <f>HYPERLINK("https://library.bdrc.io/search?lg=bo&amp;t=Work&amp;pg=1&amp;f=author,exc,bdr:P3379&amp;uilang=bo&amp;q=ཤེས་རབ་ཀྱི་ཕ་རོལ་ཏུ་ཕྱིན་པའི་དོན་བསྡུས་སྒྲོན་མ།~1", "བརྩམས་ཆོས་གཞན།")</f>
        <v/>
      </c>
      <c r="H645">
        <f>HYPERLINK("https://library.bdrc.io/search?lg=bo&amp;t=Etext&amp;pg=1&amp;f=author,exc,bdr:P3379&amp;uilang=bo&amp;q=ཤེས་རབ་ཀྱི་ཕ་རོལ་ཏུ་ཕྱིན་པའི་དོན་བསྡུས་སྒྲོན་མ།~1", "ཡིག་རྐྱང་གཞན།")</f>
        <v/>
      </c>
    </row>
    <row r="646" ht="70" customHeight="1">
      <c r="A646" t="inlineStr"/>
      <c r="B646" t="inlineStr">
        <is>
          <t>WA0RT3149</t>
        </is>
      </c>
      <c r="C646" t="inlineStr">
        <is>
          <t>ཤེས་རབ་ཀྱི་ཕ་རོལ་ཏུ་ཕྱིན་པའི་དོན་བསྡུས་སྒྲོན་མ།</t>
        </is>
      </c>
      <c r="D646">
        <f>HYPERLINK("https://library.bdrc.io/show/bdr:MW1KG13126_5873?uilang=bo","MW1KG13126_5873")</f>
        <v/>
      </c>
      <c r="E646" t="inlineStr"/>
      <c r="F646" t="inlineStr"/>
      <c r="G646">
        <f>HYPERLINK("https://library.bdrc.io/search?lg=bo&amp;t=Work&amp;pg=1&amp;f=author,exc,bdr:P3379&amp;uilang=bo&amp;q=ཤེས་རབ་ཀྱི་ཕ་རོལ་ཏུ་ཕྱིན་པའི་དོན་བསྡུས་སྒྲོན་མ།~1", "བརྩམས་ཆོས་གཞན།")</f>
        <v/>
      </c>
      <c r="H646">
        <f>HYPERLINK("https://library.bdrc.io/search?lg=bo&amp;t=Etext&amp;pg=1&amp;f=author,exc,bdr:P3379&amp;uilang=bo&amp;q=ཤེས་རབ་ཀྱི་ཕ་རོལ་ཏུ་ཕྱིན་པའི་དོན་བསྡུས་སྒྲོན་མ།~1", "ཡིག་རྐྱང་གཞན།")</f>
        <v/>
      </c>
    </row>
    <row r="647" ht="70" customHeight="1">
      <c r="A647" t="inlineStr"/>
      <c r="B647" t="inlineStr">
        <is>
          <t>WA0RT3149</t>
        </is>
      </c>
      <c r="C647" t="inlineStr">
        <is>
          <t>ཤེས་རབ་ཀྱི་ཕ་རོལ་ཏུ་ཕྱིན་པའི་དོན་བསྡུས་སྒྲོན་མ།</t>
        </is>
      </c>
      <c r="D647">
        <f>HYPERLINK("https://library.bdrc.io/show/bdr:MW2KG5015_3990?uilang=bo","MW2KG5015_3990")</f>
        <v/>
      </c>
      <c r="E647" t="inlineStr"/>
      <c r="F647" t="inlineStr"/>
      <c r="G647">
        <f>HYPERLINK("https://library.bdrc.io/search?lg=bo&amp;t=Work&amp;pg=1&amp;f=author,exc,bdr:P3379&amp;uilang=bo&amp;q=ཤེས་རབ་ཀྱི་ཕ་རོལ་ཏུ་ཕྱིན་པའི་དོན་བསྡུས་སྒྲོན་མ།~1", "བརྩམས་ཆོས་གཞན།")</f>
        <v/>
      </c>
      <c r="H647">
        <f>HYPERLINK("https://library.bdrc.io/search?lg=bo&amp;t=Etext&amp;pg=1&amp;f=author,exc,bdr:P3379&amp;uilang=bo&amp;q=ཤེས་རབ་ཀྱི་ཕ་རོལ་ཏུ་ཕྱིན་པའི་དོན་བསྡུས་སྒྲོན་མ།~1", "ཡིག་རྐྱང་གཞན།")</f>
        <v/>
      </c>
    </row>
    <row r="648" ht="70" customHeight="1">
      <c r="A648" t="inlineStr"/>
      <c r="B648" t="inlineStr">
        <is>
          <t>WA0RT3149</t>
        </is>
      </c>
      <c r="C648" t="inlineStr">
        <is>
          <t>ཤེས་རབས་ཀྱི་ཕ་རོལ་ཏུ་ཕྱིན་པའི་དོན་བསྡུས་སྒྲོན་མ།</t>
        </is>
      </c>
      <c r="D648">
        <f>HYPERLINK("https://library.bdrc.io/show/bdr:MW2KG5015_4671?uilang=bo","MW2KG5015_4671")</f>
        <v/>
      </c>
      <c r="E648" t="inlineStr"/>
      <c r="F648" t="inlineStr"/>
      <c r="G648">
        <f>HYPERLINK("https://library.bdrc.io/search?lg=bo&amp;t=Work&amp;pg=1&amp;f=author,exc,bdr:P3379&amp;uilang=bo&amp;q=ཤེས་རབས་ཀྱི་ཕ་རོལ་ཏུ་ཕྱིན་པའི་དོན་བསྡུས་སྒྲོན་མ།~1", "བརྩམས་ཆོས་གཞན།")</f>
        <v/>
      </c>
      <c r="H648">
        <f>HYPERLINK("https://library.bdrc.io/search?lg=bo&amp;t=Etext&amp;pg=1&amp;f=author,exc,bdr:P3379&amp;uilang=bo&amp;q=ཤེས་རབས་ཀྱི་ཕ་རོལ་ཏུ་ཕྱིན་པའི་དོན་བསྡུས་སྒྲོན་མ།~1", "ཡིག་རྐྱང་གཞན།")</f>
        <v/>
      </c>
    </row>
    <row r="649" ht="70" customHeight="1">
      <c r="A649" t="inlineStr"/>
      <c r="B649" t="inlineStr">
        <is>
          <t>WA0RT3168</t>
        </is>
      </c>
      <c r="C649" t="inlineStr">
        <is>
          <t>ཤེས་རབ་སྙིང་པོའི་རྣམ་པར་བཤད་པ།</t>
        </is>
      </c>
      <c r="D649">
        <f>HYPERLINK("https://library.bdrc.io/show/bdr:MW23702_3225?uilang=bo","MW23702_3225")</f>
        <v/>
      </c>
      <c r="E649" t="inlineStr"/>
      <c r="F649" t="inlineStr"/>
      <c r="G649">
        <f>HYPERLINK("https://library.bdrc.io/search?lg=bo&amp;t=Work&amp;pg=1&amp;f=author,exc,bdr:P3379&amp;uilang=bo&amp;q=ཤེས་རབ་སྙིང་པོའི་རྣམ་པར་བཤད་པ།~1", "བརྩམས་ཆོས་གཞན།")</f>
        <v/>
      </c>
      <c r="H649">
        <f>HYPERLINK("https://library.bdrc.io/search?lg=bo&amp;t=Etext&amp;pg=1&amp;f=author,exc,bdr:P3379&amp;uilang=bo&amp;q=ཤེས་རབ་སྙིང་པོའི་རྣམ་པར་བཤད་པ།~1", "ཡིག་རྐྱང་གཞན།")</f>
        <v/>
      </c>
    </row>
    <row r="650" ht="70" customHeight="1">
      <c r="A650" t="inlineStr"/>
      <c r="B650" t="inlineStr">
        <is>
          <t>WA0RT3168</t>
        </is>
      </c>
      <c r="C650" t="inlineStr">
        <is>
          <t>ཤེས་རབ་སྙིང་པོའི་རྣམ་བཤད།</t>
        </is>
      </c>
      <c r="D650">
        <f>HYPERLINK("https://library.bdrc.io/show/bdr:MW22704_4011?uilang=bo","MW22704_4011")</f>
        <v/>
      </c>
      <c r="E650" t="inlineStr"/>
      <c r="F650" t="inlineStr"/>
      <c r="G650">
        <f>HYPERLINK("https://library.bdrc.io/search?lg=bo&amp;t=Work&amp;pg=1&amp;f=author,exc,bdr:P3379&amp;uilang=bo&amp;q=ཤེས་རབ་སྙིང་པོའི་རྣམ་བཤད།~1", "བརྩམས་ཆོས་གཞན།")</f>
        <v/>
      </c>
      <c r="H650">
        <f>HYPERLINK("https://library.bdrc.io/search?lg=bo&amp;t=Etext&amp;pg=1&amp;f=author,exc,bdr:P3379&amp;uilang=bo&amp;q=ཤེས་རབ་སྙིང་པོའི་རྣམ་བཤད།~1", "ཡིག་རྐྱང་གཞན།")</f>
        <v/>
      </c>
    </row>
    <row r="651" ht="70" customHeight="1">
      <c r="A651" t="inlineStr"/>
      <c r="B651" t="inlineStr">
        <is>
          <t>WA0RT3168</t>
        </is>
      </c>
      <c r="C651" t="inlineStr">
        <is>
          <t>ཤེས་རབ་སྙིང་པོའི་རྣམ་བཤད།</t>
        </is>
      </c>
      <c r="D651">
        <f>HYPERLINK("https://library.bdrc.io/show/bdr:MW2KG5015_4011?uilang=bo","MW2KG5015_4011")</f>
        <v/>
      </c>
      <c r="E651" t="inlineStr"/>
      <c r="F651" t="inlineStr"/>
      <c r="G651">
        <f>HYPERLINK("https://library.bdrc.io/search?lg=bo&amp;t=Work&amp;pg=1&amp;f=author,exc,bdr:P3379&amp;uilang=bo&amp;q=ཤེས་རབ་སྙིང་པོའི་རྣམ་བཤད།~1", "བརྩམས་ཆོས་གཞན།")</f>
        <v/>
      </c>
      <c r="H651">
        <f>HYPERLINK("https://library.bdrc.io/search?lg=bo&amp;t=Etext&amp;pg=1&amp;f=author,exc,bdr:P3379&amp;uilang=bo&amp;q=ཤེས་རབ་སྙིང་པོའི་རྣམ་བཤད།~1", "ཡིག་རྐྱང་གཞན།")</f>
        <v/>
      </c>
    </row>
    <row r="652" ht="70" customHeight="1">
      <c r="A652" t="inlineStr"/>
      <c r="B652" t="inlineStr">
        <is>
          <t>WA0RT3168</t>
        </is>
      </c>
      <c r="C652" t="inlineStr">
        <is>
          <t>ཤེས་རབ་སྙིང་པོའི་རྣམ་པར་བཤད་པ།</t>
        </is>
      </c>
      <c r="D652">
        <f>HYPERLINK("https://library.bdrc.io/show/bdr:MW1PD95844_3050?uilang=bo","MW1PD95844_3050")</f>
        <v/>
      </c>
      <c r="E652" t="inlineStr"/>
      <c r="F652" t="inlineStr"/>
      <c r="G652">
        <f>HYPERLINK("https://library.bdrc.io/search?lg=bo&amp;t=Work&amp;pg=1&amp;f=author,exc,bdr:P3379&amp;uilang=bo&amp;q=ཤེས་རབ་སྙིང་པོའི་རྣམ་པར་བཤད་པ།~1", "བརྩམས་ཆོས་གཞན།")</f>
        <v/>
      </c>
      <c r="H652">
        <f>HYPERLINK("https://library.bdrc.io/search?lg=bo&amp;t=Etext&amp;pg=1&amp;f=author,exc,bdr:P3379&amp;uilang=bo&amp;q=ཤེས་རབ་སྙིང་པོའི་རྣམ་པར་བཤད་པ།~1", "ཡིག་རྐྱང་གཞན།")</f>
        <v/>
      </c>
    </row>
    <row r="653" ht="70" customHeight="1">
      <c r="A653" t="inlineStr"/>
      <c r="B653" t="inlineStr">
        <is>
          <t>WA0RT3168</t>
        </is>
      </c>
      <c r="C653" t="inlineStr">
        <is>
          <t>ཤེས་རབ་སྙིང་པོའི་རྣམ་པར་བཤད་པ།</t>
        </is>
      </c>
      <c r="D653">
        <f>HYPERLINK("https://library.bdrc.io/show/bdr:MW1KG13126_5222?uilang=bo","MW1KG13126_5222")</f>
        <v/>
      </c>
      <c r="E653" t="inlineStr"/>
      <c r="F653" t="inlineStr"/>
      <c r="G653">
        <f>HYPERLINK("https://library.bdrc.io/search?lg=bo&amp;t=Work&amp;pg=1&amp;f=author,exc,bdr:P3379&amp;uilang=bo&amp;q=ཤེས་རབ་སྙིང་པོའི་རྣམ་པར་བཤད་པ།~1", "བརྩམས་ཆོས་གཞན།")</f>
        <v/>
      </c>
      <c r="H653">
        <f>HYPERLINK("https://library.bdrc.io/search?lg=bo&amp;t=Etext&amp;pg=1&amp;f=author,exc,bdr:P3379&amp;uilang=bo&amp;q=ཤེས་རབ་སྙིང་པོའི་རྣམ་པར་བཤད་པ།~1", "ཡིག་རྐྱང་གཞན།")</f>
        <v/>
      </c>
    </row>
    <row r="654" ht="70" customHeight="1">
      <c r="A654" t="inlineStr"/>
      <c r="B654" t="inlineStr">
        <is>
          <t>WA0RT3168</t>
        </is>
      </c>
      <c r="C654" t="inlineStr">
        <is>
          <t>ཤེས་རབ་སྙིང་པོའི་རྣམ་པར་བཤད་པ་བཞུགས།</t>
        </is>
      </c>
      <c r="D654">
        <f>HYPERLINK("https://library.bdrc.io/show/bdr:MW23703_3823?uilang=bo","MW23703_3823")</f>
        <v/>
      </c>
      <c r="E654" t="inlineStr"/>
      <c r="F654" t="inlineStr"/>
      <c r="G654">
        <f>HYPERLINK("https://library.bdrc.io/search?lg=bo&amp;t=Work&amp;pg=1&amp;f=author,exc,bdr:P3379&amp;uilang=bo&amp;q=ཤེས་རབ་སྙིང་པོའི་རྣམ་པར་བཤད་པ་བཞུགས།~1", "བརྩམས་ཆོས་གཞན།")</f>
        <v/>
      </c>
      <c r="H654">
        <f>HYPERLINK("https://library.bdrc.io/search?lg=bo&amp;t=Etext&amp;pg=1&amp;f=author,exc,bdr:P3379&amp;uilang=bo&amp;q=ཤེས་རབ་སྙིང་པོའི་རྣམ་པར་བཤད་པ་བཞུགས།~1", "ཡིག་རྐྱང་གཞན།")</f>
        <v/>
      </c>
    </row>
    <row r="655" ht="70" customHeight="1">
      <c r="A655" t="inlineStr"/>
      <c r="B655" t="inlineStr">
        <is>
          <t>WA0RTI3247</t>
        </is>
      </c>
      <c r="C655" t="inlineStr">
        <is>
          <t>Dipamkara [=Dipankara]: Satyadvayavataranama</t>
        </is>
      </c>
      <c r="D655">
        <f>HYPERLINK("https://library.bdrc.io/show/bdr:IE0GR0296?uilang=bo","IE0GR0296")</f>
        <v/>
      </c>
      <c r="E655" t="inlineStr"/>
      <c r="F655" t="inlineStr"/>
      <c r="G655">
        <f>HYPERLINK("https://library.bdrc.io/search?lg=bo&amp;t=Work&amp;pg=1&amp;f=author,exc,bdr:P3379&amp;uilang=bo&amp;q=Dipamkara [=Dipankara]: Satyadvayavataranama~1", "བརྩམས་ཆོས་གཞན།")</f>
        <v/>
      </c>
      <c r="H655">
        <f>HYPERLINK("https://library.bdrc.io/search?lg=bo&amp;t=Etext&amp;pg=1&amp;f=author,exc,bdr:P3379&amp;uilang=bo&amp;q=Dipamkara [=Dipankara]: Satyadvayavataranama~1", "ཡིག་རྐྱང་གཞན།")</f>
        <v/>
      </c>
    </row>
    <row r="656" ht="70" customHeight="1">
      <c r="A656" t="inlineStr"/>
      <c r="B656" t="inlineStr">
        <is>
          <t>WA0RT3247</t>
        </is>
      </c>
      <c r="C656" t="inlineStr">
        <is>
          <t>བདེན་པ་གཉིས་ལ་འཇུག་པ།</t>
        </is>
      </c>
      <c r="D656">
        <f>HYPERLINK("https://library.bdrc.io/show/bdr:MW22704_4087?uilang=bo","MW22704_4087")</f>
        <v/>
      </c>
      <c r="E656" t="inlineStr"/>
      <c r="F656" t="inlineStr"/>
      <c r="G656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56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57" ht="70" customHeight="1">
      <c r="A657" t="inlineStr"/>
      <c r="B657" t="inlineStr">
        <is>
          <t>WA0RT3247</t>
        </is>
      </c>
      <c r="C657" t="inlineStr">
        <is>
          <t>བདེན་པ་གཉིས་ལ་འཇུག་པ།</t>
        </is>
      </c>
      <c r="D657">
        <f>HYPERLINK("https://library.bdrc.io/show/bdr:MW2KG5015_4169?uilang=bo","MW2KG5015_4169")</f>
        <v/>
      </c>
      <c r="E657" t="inlineStr"/>
      <c r="F657" t="inlineStr"/>
      <c r="G657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57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58" ht="70" customHeight="1">
      <c r="A658" t="inlineStr"/>
      <c r="B658" t="inlineStr">
        <is>
          <t>WA0RT3247</t>
        </is>
      </c>
      <c r="C658" t="inlineStr">
        <is>
          <t>བདེན་པ་གཉིས་ལ་འཇུག་པ།</t>
        </is>
      </c>
      <c r="D658">
        <f>HYPERLINK("https://library.bdrc.io/show/bdr:MW23703_3902?uilang=bo","MW23703_3902")</f>
        <v/>
      </c>
      <c r="E658" t="inlineStr"/>
      <c r="F658" t="inlineStr"/>
      <c r="G658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58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59" ht="70" customHeight="1">
      <c r="A659" t="inlineStr"/>
      <c r="B659" t="inlineStr">
        <is>
          <t>WA0RT3247</t>
        </is>
      </c>
      <c r="C659" t="inlineStr">
        <is>
          <t>བདེན་པ་གཉིས་ལ་འཇུག་པ།</t>
        </is>
      </c>
      <c r="D659">
        <f>HYPERLINK("https://library.bdrc.io/show/bdr:MW2KG5015_4087?uilang=bo","MW2KG5015_4087")</f>
        <v/>
      </c>
      <c r="E659" t="inlineStr"/>
      <c r="F659" t="inlineStr"/>
      <c r="G659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59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0" ht="70" customHeight="1">
      <c r="A660" t="inlineStr"/>
      <c r="B660" t="inlineStr">
        <is>
          <t>WA0RT3247</t>
        </is>
      </c>
      <c r="C660" t="inlineStr">
        <is>
          <t>བདེན་པ་གཉིས་ལ་འཇུག་པ།</t>
        </is>
      </c>
      <c r="D660">
        <f>HYPERLINK("https://library.bdrc.io/show/bdr:MW23702_3383?uilang=bo","MW23702_3383")</f>
        <v/>
      </c>
      <c r="E660" t="inlineStr"/>
      <c r="F660" t="inlineStr"/>
      <c r="G660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60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1" ht="70" customHeight="1">
      <c r="A661" t="inlineStr"/>
      <c r="B661" t="inlineStr">
        <is>
          <t>WA0RT3247</t>
        </is>
      </c>
      <c r="C661" t="inlineStr">
        <is>
          <t>བདེན་པ་གཉིས་ལ་འཇུག་པ།</t>
        </is>
      </c>
      <c r="D661">
        <f>HYPERLINK("https://library.bdrc.io/show/bdr:MW1KG13126_5380?uilang=bo","MW1KG13126_5380")</f>
        <v/>
      </c>
      <c r="E661" t="inlineStr"/>
      <c r="F661" t="inlineStr"/>
      <c r="G661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61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2" ht="70" customHeight="1">
      <c r="A662" t="inlineStr"/>
      <c r="B662" t="inlineStr">
        <is>
          <t>WA0RT3247</t>
        </is>
      </c>
      <c r="C662" t="inlineStr">
        <is>
          <t>བདེན་པ་གཉིས་ལ་འཇུག་པ།</t>
        </is>
      </c>
      <c r="D662">
        <f>HYPERLINK("https://library.bdrc.io/show/bdr:MW23702_3301?uilang=bo","MW23702_3301")</f>
        <v/>
      </c>
      <c r="E662" t="inlineStr"/>
      <c r="F662" t="inlineStr"/>
      <c r="G662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62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3" ht="70" customHeight="1">
      <c r="A663" t="inlineStr"/>
      <c r="B663" t="inlineStr">
        <is>
          <t>WA0RT3247</t>
        </is>
      </c>
      <c r="C663" t="inlineStr">
        <is>
          <t>བདེན་པ་གཉིས་ལ་འཇུག་པ།</t>
        </is>
      </c>
      <c r="D663">
        <f>HYPERLINK("https://library.bdrc.io/show/bdr:MW1KG13126_5298?uilang=bo","MW1KG13126_5298")</f>
        <v/>
      </c>
      <c r="E663" t="inlineStr"/>
      <c r="F663" t="inlineStr"/>
      <c r="G663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63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4" ht="70" customHeight="1">
      <c r="A664" t="inlineStr"/>
      <c r="B664" t="inlineStr">
        <is>
          <t>WA0RT3247</t>
        </is>
      </c>
      <c r="C664" t="inlineStr">
        <is>
          <t>བདེན་པ་གཉིས་ལ་འཇུག་པ།</t>
        </is>
      </c>
      <c r="D664">
        <f>HYPERLINK("https://library.bdrc.io/show/bdr:MW1PD95844_3131?uilang=bo","MW1PD95844_3131")</f>
        <v/>
      </c>
      <c r="E664" t="inlineStr"/>
      <c r="F664" t="inlineStr"/>
      <c r="G664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64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5" ht="70" customHeight="1">
      <c r="A665" t="inlineStr"/>
      <c r="B665" t="inlineStr">
        <is>
          <t>WA0RT3247</t>
        </is>
      </c>
      <c r="C665" t="inlineStr">
        <is>
          <t>བདེན་པ་གཉིས་ལ་འཇུག་པ།</t>
        </is>
      </c>
      <c r="D665">
        <f>HYPERLINK("https://library.bdrc.io/show/bdr:MW22704_4169?uilang=bo","MW22704_4169")</f>
        <v/>
      </c>
      <c r="E665" t="inlineStr"/>
      <c r="F665" t="inlineStr"/>
      <c r="G665">
        <f>HYPERLINK("https://library.bdrc.io/search?lg=bo&amp;t=Work&amp;pg=1&amp;f=author,exc,bdr:P3379&amp;uilang=bo&amp;q=བདེན་པ་གཉིས་ལ་འཇུག་པ།~1", "བརྩམས་ཆོས་གཞན།")</f>
        <v/>
      </c>
      <c r="H665">
        <f>HYPERLINK("https://library.bdrc.io/search?lg=bo&amp;t=Etext&amp;pg=1&amp;f=author,exc,bdr:P3379&amp;uilang=bo&amp;q=བདེན་པ་གཉིས་ལ་འཇུག་པ།~1", "ཡིག་རྐྱང་གཞན།")</f>
        <v/>
      </c>
    </row>
    <row r="666" ht="70" customHeight="1">
      <c r="A666" t="inlineStr"/>
      <c r="B666" t="inlineStr">
        <is>
          <t>WA0RT3269</t>
        </is>
      </c>
      <c r="C666" t="inlineStr">
        <is>
          <t>དྲན་པ་གཅིག་པའི་མན་ངག</t>
        </is>
      </c>
      <c r="D666">
        <f>HYPERLINK("https://library.bdrc.io/show/bdr:MW23702_3392?uilang=bo","MW23702_3392")</f>
        <v/>
      </c>
      <c r="E666" t="inlineStr"/>
      <c r="F666" t="inlineStr"/>
      <c r="G666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66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67" ht="70" customHeight="1">
      <c r="A667" t="inlineStr"/>
      <c r="B667" t="inlineStr">
        <is>
          <t>WA0RT3269</t>
        </is>
      </c>
      <c r="C667" t="inlineStr">
        <is>
          <t>དྲན་པ་གཅིག་པའི་མན་ངག</t>
        </is>
      </c>
      <c r="D667">
        <f>HYPERLINK("https://library.bdrc.io/show/bdr:MW23703_3928?uilang=bo","MW23703_3928")</f>
        <v/>
      </c>
      <c r="E667" t="inlineStr"/>
      <c r="F667" t="inlineStr"/>
      <c r="G667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67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68" ht="70" customHeight="1">
      <c r="A668" t="inlineStr"/>
      <c r="B668" t="inlineStr">
        <is>
          <t>WA0RT3269</t>
        </is>
      </c>
      <c r="C668" t="inlineStr">
        <is>
          <t>དྲན་པ་གཅིག་པའི་མན་ངག</t>
        </is>
      </c>
      <c r="D668">
        <f>HYPERLINK("https://library.bdrc.io/show/bdr:MW2KG5015_4178?uilang=bo","MW2KG5015_4178")</f>
        <v/>
      </c>
      <c r="E668" t="inlineStr"/>
      <c r="F668" t="inlineStr"/>
      <c r="G668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68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69" ht="70" customHeight="1">
      <c r="A669" t="inlineStr"/>
      <c r="B669" t="inlineStr">
        <is>
          <t>WA0RT3269</t>
        </is>
      </c>
      <c r="C669" t="inlineStr">
        <is>
          <t>དྲན་པ་གཅིག་པའི་མན་ངག</t>
        </is>
      </c>
      <c r="D669">
        <f>HYPERLINK("https://library.bdrc.io/show/bdr:MW1KG13126_5323?uilang=bo","MW1KG13126_5323")</f>
        <v/>
      </c>
      <c r="E669" t="inlineStr"/>
      <c r="F669" t="inlineStr"/>
      <c r="G669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69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0" ht="70" customHeight="1">
      <c r="A670" t="inlineStr"/>
      <c r="B670" t="inlineStr">
        <is>
          <t>WA0RT3269</t>
        </is>
      </c>
      <c r="C670" t="inlineStr">
        <is>
          <t>དྲན་པ་གཅིག་པའི་མན་ངག</t>
        </is>
      </c>
      <c r="D670">
        <f>HYPERLINK("https://library.bdrc.io/show/bdr:MW22704_4112?uilang=bo","MW22704_4112")</f>
        <v/>
      </c>
      <c r="E670" t="inlineStr"/>
      <c r="F670" t="inlineStr"/>
      <c r="G670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0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1" ht="70" customHeight="1">
      <c r="A671" t="inlineStr"/>
      <c r="B671" t="inlineStr">
        <is>
          <t>WA0RT3269</t>
        </is>
      </c>
      <c r="C671" t="inlineStr">
        <is>
          <t>དྲན་པ་གཅིག་པའི་མན་ངག</t>
        </is>
      </c>
      <c r="D671">
        <f>HYPERLINK("https://library.bdrc.io/show/bdr:MW1KG13126_5389?uilang=bo","MW1KG13126_5389")</f>
        <v/>
      </c>
      <c r="E671" t="inlineStr"/>
      <c r="F671" t="inlineStr"/>
      <c r="G671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1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2" ht="70" customHeight="1">
      <c r="A672" t="inlineStr"/>
      <c r="B672" t="inlineStr">
        <is>
          <t>WA0RT3269</t>
        </is>
      </c>
      <c r="C672" t="inlineStr">
        <is>
          <t>དྲན་པ་གཅིག་པའི་མན་ངག</t>
        </is>
      </c>
      <c r="D672">
        <f>HYPERLINK("https://library.bdrc.io/show/bdr:MW2KG5015_4112?uilang=bo","MW2KG5015_4112")</f>
        <v/>
      </c>
      <c r="E672" t="inlineStr"/>
      <c r="F672" t="inlineStr"/>
      <c r="G672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2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3" ht="70" customHeight="1">
      <c r="A673" t="inlineStr"/>
      <c r="B673" t="inlineStr">
        <is>
          <t>WA0RT3269</t>
        </is>
      </c>
      <c r="C673" t="inlineStr">
        <is>
          <t>དྲན་པ་གཅིག་པའི་མན་ངག</t>
        </is>
      </c>
      <c r="D673">
        <f>HYPERLINK("https://library.bdrc.io/show/bdr:MW1PD95844_3157?uilang=bo","MW1PD95844_3157")</f>
        <v/>
      </c>
      <c r="E673" t="inlineStr"/>
      <c r="F673" t="inlineStr"/>
      <c r="G673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3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4" ht="70" customHeight="1">
      <c r="A674" t="inlineStr"/>
      <c r="B674" t="inlineStr">
        <is>
          <t>WA0RT3269</t>
        </is>
      </c>
      <c r="C674" t="inlineStr">
        <is>
          <t>དྲན་པ་གཅིག་པའི་མན་ངག</t>
        </is>
      </c>
      <c r="D674">
        <f>HYPERLINK("https://library.bdrc.io/show/bdr:MW22704_4178?uilang=bo","MW22704_4178")</f>
        <v/>
      </c>
      <c r="E674" t="inlineStr"/>
      <c r="F674" t="inlineStr"/>
      <c r="G674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4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5" ht="70" customHeight="1">
      <c r="A675" t="inlineStr"/>
      <c r="B675" t="inlineStr">
        <is>
          <t>WA0RT3269</t>
        </is>
      </c>
      <c r="C675" t="inlineStr">
        <is>
          <t>དྲན་པ་གཅིག་པའི་མན་ངག</t>
        </is>
      </c>
      <c r="D675">
        <f>HYPERLINK("https://library.bdrc.io/show/bdr:MW23702_3326?uilang=bo","MW23702_3326")</f>
        <v/>
      </c>
      <c r="E675" t="inlineStr"/>
      <c r="F675" t="inlineStr"/>
      <c r="G675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5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6" ht="70" customHeight="1">
      <c r="A676" t="inlineStr"/>
      <c r="B676" t="inlineStr">
        <is>
          <t>WA0RT3269</t>
        </is>
      </c>
      <c r="C676" t="inlineStr">
        <is>
          <t>དྲན་པ་གཅིག་པའི་མན་ངག</t>
        </is>
      </c>
      <c r="D676">
        <f>HYPERLINK("https://library.bdrc.io/show/bdr:MW1GS66286_599747?uilang=bo","MW1GS66286_599747")</f>
        <v/>
      </c>
      <c r="E676" t="inlineStr"/>
      <c r="F676" t="inlineStr"/>
      <c r="G676">
        <f>HYPERLINK("https://library.bdrc.io/search?lg=bo&amp;t=Work&amp;pg=1&amp;f=author,exc,bdr:P3379&amp;uilang=bo&amp;q=དྲན་པ་གཅིག་པའི་མན་ངག~1", "བརྩམས་ཆོས་གཞན།")</f>
        <v/>
      </c>
      <c r="H676">
        <f>HYPERLINK("https://library.bdrc.io/search?lg=bo&amp;t=Etext&amp;pg=1&amp;f=author,exc,bdr:P3379&amp;uilang=bo&amp;q=དྲན་པ་གཅིག་པའི་མན་ངག~1", "ཡིག་རྐྱང་གཞན།")</f>
        <v/>
      </c>
    </row>
    <row r="677" ht="70" customHeight="1">
      <c r="A677" t="inlineStr"/>
      <c r="B677" t="inlineStr">
        <is>
          <t>WA0RT3270</t>
        </is>
      </c>
      <c r="C677" t="inlineStr">
        <is>
          <t>དབུ་མའི་མན་ངག་ཅེས་བྱ་བ།</t>
        </is>
      </c>
      <c r="D677">
        <f>HYPERLINK("https://library.bdrc.io/show/bdr:MW23703_3929?uilang=bo","MW23703_3929")</f>
        <v/>
      </c>
      <c r="E677" t="inlineStr"/>
      <c r="F677" t="inlineStr"/>
      <c r="G677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77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78" ht="70" customHeight="1">
      <c r="A678" t="inlineStr"/>
      <c r="B678" t="inlineStr">
        <is>
          <t>WA0RT3270</t>
        </is>
      </c>
      <c r="C678" t="inlineStr">
        <is>
          <t>དབུ་མའི་མན་ངག་ཅེས་བྱ་བ།</t>
        </is>
      </c>
      <c r="D678">
        <f>HYPERLINK("https://library.bdrc.io/show/bdr:MW22704_4115?uilang=bo","MW22704_4115")</f>
        <v/>
      </c>
      <c r="E678" t="inlineStr"/>
      <c r="F678" t="inlineStr"/>
      <c r="G678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78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79" ht="70" customHeight="1">
      <c r="A679" t="inlineStr"/>
      <c r="B679" t="inlineStr">
        <is>
          <t>WA0RT3270</t>
        </is>
      </c>
      <c r="C679" t="inlineStr">
        <is>
          <t>དབུ་མའི་མན་ངག་ཅེས་བྱ་བ།</t>
        </is>
      </c>
      <c r="D679">
        <f>HYPERLINK("https://library.bdrc.io/show/bdr:MW22704_4170?uilang=bo","MW22704_4170")</f>
        <v/>
      </c>
      <c r="E679" t="inlineStr"/>
      <c r="F679" t="inlineStr"/>
      <c r="G679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79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0" ht="70" customHeight="1">
      <c r="A680" t="inlineStr"/>
      <c r="B680" t="inlineStr">
        <is>
          <t>WA0RT3270</t>
        </is>
      </c>
      <c r="C680" t="inlineStr">
        <is>
          <t>དབུ་མའི་མན་ངག་ཅེས་བྱ་བ།</t>
        </is>
      </c>
      <c r="D680">
        <f>HYPERLINK("https://library.bdrc.io/show/bdr:MW1KG13126_5326?uilang=bo","MW1KG13126_5326")</f>
        <v/>
      </c>
      <c r="E680" t="inlineStr"/>
      <c r="F680" t="inlineStr"/>
      <c r="G680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0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1" ht="70" customHeight="1">
      <c r="A681" t="inlineStr"/>
      <c r="B681" t="inlineStr">
        <is>
          <t>WA0RT3270</t>
        </is>
      </c>
      <c r="C681" t="inlineStr">
        <is>
          <t>དབུ་མའི་མན་ངག་ཅེས་བྱ་བ།</t>
        </is>
      </c>
      <c r="D681">
        <f>HYPERLINK("https://library.bdrc.io/show/bdr:MW1PD95844_3158?uilang=bo","MW1PD95844_3158")</f>
        <v/>
      </c>
      <c r="E681" t="inlineStr"/>
      <c r="F681" t="inlineStr"/>
      <c r="G681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1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2" ht="70" customHeight="1">
      <c r="A682" t="inlineStr"/>
      <c r="B682" t="inlineStr">
        <is>
          <t>WA0RT3270</t>
        </is>
      </c>
      <c r="C682" t="inlineStr">
        <is>
          <t>དབུ་མའི་མན་ངག་ཅེས་བྱ་བ།</t>
        </is>
      </c>
      <c r="D682">
        <f>HYPERLINK("https://library.bdrc.io/show/bdr:MW23702_3329?uilang=bo","MW23702_3329")</f>
        <v/>
      </c>
      <c r="E682" t="inlineStr"/>
      <c r="F682" t="inlineStr"/>
      <c r="G682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2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3" ht="70" customHeight="1">
      <c r="A683" t="inlineStr"/>
      <c r="B683" t="inlineStr">
        <is>
          <t>WA0RT3270</t>
        </is>
      </c>
      <c r="C683" t="inlineStr">
        <is>
          <t>དབུ་མའི་མན་ངག་ཅེས་བྱ་བ།</t>
        </is>
      </c>
      <c r="D683">
        <f>HYPERLINK("https://library.bdrc.io/show/bdr:MW1PD95844_3160?uilang=bo","MW1PD95844_3160")</f>
        <v/>
      </c>
      <c r="E683" t="inlineStr"/>
      <c r="F683" t="inlineStr"/>
      <c r="G683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3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4" ht="70" customHeight="1">
      <c r="A684" t="inlineStr"/>
      <c r="B684" t="inlineStr">
        <is>
          <t>WA0RT3270</t>
        </is>
      </c>
      <c r="C684" t="inlineStr">
        <is>
          <t>དབུ་མའི་མན་ངག་ཅེས་བྱ་བ།</t>
        </is>
      </c>
      <c r="D684">
        <f>HYPERLINK("https://library.bdrc.io/show/bdr:MW1KG13126_5324?uilang=bo","MW1KG13126_5324")</f>
        <v/>
      </c>
      <c r="E684" t="inlineStr"/>
      <c r="F684" t="inlineStr"/>
      <c r="G684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4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5" ht="70" customHeight="1">
      <c r="A685" t="inlineStr"/>
      <c r="B685" t="inlineStr">
        <is>
          <t>WA0RT3270</t>
        </is>
      </c>
      <c r="C685" t="inlineStr">
        <is>
          <t>དབུ་མའི་མན་ངག་ཅེས་བྱ་བ།</t>
        </is>
      </c>
      <c r="D685">
        <f>HYPERLINK("https://library.bdrc.io/show/bdr:MW2KG5015_4170?uilang=bo","MW2KG5015_4170")</f>
        <v/>
      </c>
      <c r="E685" t="inlineStr"/>
      <c r="F685" t="inlineStr"/>
      <c r="G685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5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6" ht="70" customHeight="1">
      <c r="A686" t="inlineStr"/>
      <c r="B686" t="inlineStr">
        <is>
          <t>WA0RT3270</t>
        </is>
      </c>
      <c r="C686" t="inlineStr">
        <is>
          <t>དབུ་མའི་མན་ངག་ཅེས་བྱ་བ།</t>
        </is>
      </c>
      <c r="D686">
        <f>HYPERLINK("https://library.bdrc.io/show/bdr:MW22704_4113?uilang=bo","MW22704_4113")</f>
        <v/>
      </c>
      <c r="E686" t="inlineStr"/>
      <c r="F686" t="inlineStr"/>
      <c r="G686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6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7" ht="70" customHeight="1">
      <c r="A687" t="inlineStr"/>
      <c r="B687" t="inlineStr">
        <is>
          <t>WA0RT3270</t>
        </is>
      </c>
      <c r="C687" t="inlineStr">
        <is>
          <t>དབུ་མའི་མན་ངག་ཅེས་བྱ་བ།</t>
        </is>
      </c>
      <c r="D687">
        <f>HYPERLINK("https://library.bdrc.io/show/bdr:MW2KG5015_4115?uilang=bo","MW2KG5015_4115")</f>
        <v/>
      </c>
      <c r="E687" t="inlineStr"/>
      <c r="F687" t="inlineStr"/>
      <c r="G687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7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8" ht="70" customHeight="1">
      <c r="A688" t="inlineStr"/>
      <c r="B688" t="inlineStr">
        <is>
          <t>WA0RT3270</t>
        </is>
      </c>
      <c r="C688" t="inlineStr">
        <is>
          <t>དབུ་མའི་མན་ངག་ཅེས་བྱ་བ།</t>
        </is>
      </c>
      <c r="D688">
        <f>HYPERLINK("https://library.bdrc.io/show/bdr:MW2KG5015_4113?uilang=bo","MW2KG5015_4113")</f>
        <v/>
      </c>
      <c r="E688" t="inlineStr"/>
      <c r="F688" t="inlineStr"/>
      <c r="G688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8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89" ht="70" customHeight="1">
      <c r="A689" t="inlineStr"/>
      <c r="B689" t="inlineStr">
        <is>
          <t>WA0RT3270</t>
        </is>
      </c>
      <c r="C689" t="inlineStr">
        <is>
          <t>དབུ་མའི་མན་ངག་ཅེས་བྱ་བ།</t>
        </is>
      </c>
      <c r="D689">
        <f>HYPERLINK("https://library.bdrc.io/show/bdr:MW23702_3327?uilang=bo","MW23702_3327")</f>
        <v/>
      </c>
      <c r="E689" t="inlineStr"/>
      <c r="F689" t="inlineStr"/>
      <c r="G689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89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90" ht="70" customHeight="1">
      <c r="A690" t="inlineStr"/>
      <c r="B690" t="inlineStr">
        <is>
          <t>WA0RT3270</t>
        </is>
      </c>
      <c r="C690" t="inlineStr">
        <is>
          <t>དབུ་མའི་མན་ངག་ཅེས་བྱ་བ།</t>
        </is>
      </c>
      <c r="D690">
        <f>HYPERLINK("https://library.bdrc.io/show/bdr:MW23702_3384?uilang=bo","MW23702_3384")</f>
        <v/>
      </c>
      <c r="E690" t="inlineStr"/>
      <c r="F690" t="inlineStr"/>
      <c r="G690">
        <f>HYPERLINK("https://library.bdrc.io/search?lg=bo&amp;t=Work&amp;pg=1&amp;f=author,exc,bdr:P3379&amp;uilang=bo&amp;q=དབུ་མའི་མན་ངག་ཅེས་བྱ་བ།~1", "བརྩམས་ཆོས་གཞན།")</f>
        <v/>
      </c>
      <c r="H690">
        <f>HYPERLINK("https://library.bdrc.io/search?lg=bo&amp;t=Etext&amp;pg=1&amp;f=author,exc,bdr:P3379&amp;uilang=bo&amp;q=དབུ་མའི་མན་ངག་ཅེས་བྱ་བ།~1", "ཡིག་རྐྱང་གཞན།")</f>
        <v/>
      </c>
    </row>
    <row r="691" ht="70" customHeight="1">
      <c r="A691" t="inlineStr"/>
      <c r="B691" t="inlineStr">
        <is>
          <t>WA0RT3271</t>
        </is>
      </c>
      <c r="C691" t="inlineStr">
        <is>
          <t>དབུ་མའི་མན་ངག་རིན་པོ་ཆེའི་ཟ་མ་ཏོག་ཁ་ཕྱེ་བ་ཞེས་བྱ་བ།</t>
        </is>
      </c>
      <c r="D691">
        <f>HYPERLINK("https://library.bdrc.io/show/bdr:MW23703_3930?uilang=bo","MW23703_3930")</f>
        <v/>
      </c>
      <c r="E691" t="inlineStr"/>
      <c r="F691" t="inlineStr"/>
      <c r="G691">
        <f>HYPERLINK("https://library.bdrc.io/search?lg=bo&amp;t=Work&amp;pg=1&amp;f=author,exc,bdr:P3379&amp;uilang=bo&amp;q=དབུ་མའི་མན་ངག་རིན་པོ་ཆེའི་ཟ་མ་ཏོག་ཁ་ཕྱེ་བ་ཞེས་བྱ་བ།~1", "བརྩམས་ཆོས་གཞན།")</f>
        <v/>
      </c>
      <c r="H691">
        <f>HYPERLINK("https://library.bdrc.io/search?lg=bo&amp;t=Etext&amp;pg=1&amp;f=author,exc,bdr:P3379&amp;uilang=bo&amp;q=དབུ་མའི་མན་ངག་རིན་པོ་ཆེའི་ཟ་མ་ཏོག་ཁ་ཕྱེ་བ་ཞེས་བྱ་བ།~1", "ཡིག་རྐྱང་གཞན།")</f>
        <v/>
      </c>
    </row>
    <row r="692" ht="70" customHeight="1">
      <c r="A692" t="inlineStr"/>
      <c r="B692" t="inlineStr">
        <is>
          <t>WA0RT3271</t>
        </is>
      </c>
      <c r="C692" t="inlineStr">
        <is>
          <t>དབུ་མའི་མན་ངག་རིན་པོ་ཆེའི་ཟ་མ་ཏོག་ཁ་ཕྱེ་བ།</t>
        </is>
      </c>
      <c r="D692">
        <f>HYPERLINK("https://library.bdrc.io/show/bdr:MW1PD95844_3159?uilang=bo","MW1PD95844_3159")</f>
        <v/>
      </c>
      <c r="E692" t="inlineStr"/>
      <c r="F692" t="inlineStr"/>
      <c r="G692">
        <f>HYPERLINK("https://library.bdrc.io/search?lg=bo&amp;t=Work&amp;pg=1&amp;f=author,exc,bdr:P3379&amp;uilang=bo&amp;q=དབུ་མའི་མན་ངག་རིན་པོ་ཆེའི་ཟ་མ་ཏོག་ཁ་ཕྱེ་བ།~1", "བརྩམས་ཆོས་གཞན།")</f>
        <v/>
      </c>
      <c r="H692">
        <f>HYPERLINK("https://library.bdrc.io/search?lg=bo&amp;t=Etext&amp;pg=1&amp;f=author,exc,bdr:P3379&amp;uilang=bo&amp;q=དབུ་མའི་མན་ངག་རིན་པོ་ཆེའི་ཟ་མ་ཏོག་ཁ་ཕྱེ་བ།~1", "ཡིག་རྐྱང་གཞན།")</f>
        <v/>
      </c>
    </row>
    <row r="693" ht="70" customHeight="1">
      <c r="A693" t="inlineStr"/>
      <c r="B693" t="inlineStr">
        <is>
          <t>WA0RT3271</t>
        </is>
      </c>
      <c r="C693" t="inlineStr">
        <is>
          <t>དབུ་མའི་མན་ངག་རིན་པོ་ཆེའི་ཟ་མ་ཏོག་ཁ་ཕྱེ་བ་ཞེས་བྱ་བ།</t>
        </is>
      </c>
      <c r="D693">
        <f>HYPERLINK("https://library.bdrc.io/show/bdr:MW23702_3328?uilang=bo","MW23702_3328")</f>
        <v/>
      </c>
      <c r="E693" t="inlineStr"/>
      <c r="F693" t="inlineStr"/>
      <c r="G693">
        <f>HYPERLINK("https://library.bdrc.io/search?lg=bo&amp;t=Work&amp;pg=1&amp;f=author,exc,bdr:P3379&amp;uilang=bo&amp;q=དབུ་མའི་མན་ངག་རིན་པོ་ཆེའི་ཟ་མ་ཏོག་ཁ་ཕྱེ་བ་ཞེས་བྱ་བ།~1", "བརྩམས་ཆོས་གཞན།")</f>
        <v/>
      </c>
      <c r="H693">
        <f>HYPERLINK("https://library.bdrc.io/search?lg=bo&amp;t=Etext&amp;pg=1&amp;f=author,exc,bdr:P3379&amp;uilang=bo&amp;q=དབུ་མའི་མན་ངག་རིན་པོ་ཆེའི་ཟ་མ་ཏོག་ཁ་ཕྱེ་བ་ཞེས་བྱ་བ།~1", "ཡིག་རྐྱང་གཞན།")</f>
        <v/>
      </c>
    </row>
    <row r="694" ht="70" customHeight="1">
      <c r="A694" t="inlineStr"/>
      <c r="B694" t="inlineStr">
        <is>
          <t>WA0RT3271</t>
        </is>
      </c>
      <c r="C694" t="inlineStr">
        <is>
          <t>དབུ་མའི་མན་ངག་རིན་པོ་ཆེའི་ཟ་མ་ཏོག་ཁ་ཕྱེ་བ་ཞེས་བྱ་བ།</t>
        </is>
      </c>
      <c r="D694">
        <f>HYPERLINK("https://library.bdrc.io/show/bdr:MW22704_4114?uilang=bo","MW22704_4114")</f>
        <v/>
      </c>
      <c r="E694" t="inlineStr"/>
      <c r="F694" t="inlineStr"/>
      <c r="G694">
        <f>HYPERLINK("https://library.bdrc.io/search?lg=bo&amp;t=Work&amp;pg=1&amp;f=author,exc,bdr:P3379&amp;uilang=bo&amp;q=དབུ་མའི་མན་ངག་རིན་པོ་ཆེའི་ཟ་མ་ཏོག་ཁ་ཕྱེ་བ་ཞེས་བྱ་བ།~1", "བརྩམས་ཆོས་གཞན།")</f>
        <v/>
      </c>
      <c r="H694">
        <f>HYPERLINK("https://library.bdrc.io/search?lg=bo&amp;t=Etext&amp;pg=1&amp;f=author,exc,bdr:P3379&amp;uilang=bo&amp;q=དབུ་མའི་མན་ངག་རིན་པོ་ཆེའི་ཟ་མ་ཏོག་ཁ་ཕྱེ་བ་ཞེས་བྱ་བ།~1", "ཡིག་རྐྱང་གཞན།")</f>
        <v/>
      </c>
    </row>
    <row r="695" ht="70" customHeight="1">
      <c r="A695" t="inlineStr"/>
      <c r="B695" t="inlineStr">
        <is>
          <t>WA0RT3271</t>
        </is>
      </c>
      <c r="C695" t="inlineStr">
        <is>
          <t>དབུ་མའི་མན་ངག་རིན་པོ་ཆེའི་ཟ་མ་ཏོག་ཁ་ཕྱེ་བ་ཞེས་བྱ་བ།</t>
        </is>
      </c>
      <c r="D695">
        <f>HYPERLINK("https://library.bdrc.io/show/bdr:MW1KG13126_5325?uilang=bo","MW1KG13126_5325")</f>
        <v/>
      </c>
      <c r="E695" t="inlineStr"/>
      <c r="F695" t="inlineStr"/>
      <c r="G695">
        <f>HYPERLINK("https://library.bdrc.io/search?lg=bo&amp;t=Work&amp;pg=1&amp;f=author,exc,bdr:P3379&amp;uilang=bo&amp;q=དབུ་མའི་མན་ངག་རིན་པོ་ཆེའི་ཟ་མ་ཏོག་ཁ་ཕྱེ་བ་ཞེས་བྱ་བ།~1", "བརྩམས་ཆོས་གཞན།")</f>
        <v/>
      </c>
      <c r="H695">
        <f>HYPERLINK("https://library.bdrc.io/search?lg=bo&amp;t=Etext&amp;pg=1&amp;f=author,exc,bdr:P3379&amp;uilang=bo&amp;q=དབུ་མའི་མན་ངག་རིན་པོ་ཆེའི་ཟ་མ་ཏོག་ཁ་ཕྱེ་བ་ཞེས་བྱ་བ།~1", "ཡིག་རྐྱང་གཞན།")</f>
        <v/>
      </c>
    </row>
    <row r="696" ht="70" customHeight="1">
      <c r="A696" t="inlineStr"/>
      <c r="B696" t="inlineStr">
        <is>
          <t>WA0RT3271</t>
        </is>
      </c>
      <c r="C696" t="inlineStr">
        <is>
          <t>དབུ་མའི་མན་ངག་རིན་པོ་ཆེའི་ཟ་མ་ཏོག་ཁ་ཕྱེ་བ་ཞེས་བྱ་བ།</t>
        </is>
      </c>
      <c r="D696">
        <f>HYPERLINK("https://library.bdrc.io/show/bdr:MW2KG5015_4114?uilang=bo","MW2KG5015_4114")</f>
        <v/>
      </c>
      <c r="E696" t="inlineStr"/>
      <c r="F696" t="inlineStr"/>
      <c r="G696">
        <f>HYPERLINK("https://library.bdrc.io/search?lg=bo&amp;t=Work&amp;pg=1&amp;f=author,exc,bdr:P3379&amp;uilang=bo&amp;q=དབུ་མའི་མན་ངག་རིན་པོ་ཆེའི་ཟ་མ་ཏོག་ཁ་ཕྱེ་བ་ཞེས་བྱ་བ།~1", "བརྩམས་ཆོས་གཞན།")</f>
        <v/>
      </c>
      <c r="H696">
        <f>HYPERLINK("https://library.bdrc.io/search?lg=bo&amp;t=Etext&amp;pg=1&amp;f=author,exc,bdr:P3379&amp;uilang=bo&amp;q=དབུ་མའི་མན་ངག་རིན་པོ་ཆེའི་ཟ་མ་ཏོག་ཁ་ཕྱེ་བ་ཞེས་བྱ་བ།~1", "ཡིག་རྐྱང་གཞན།")</f>
        <v/>
      </c>
    </row>
    <row r="697" ht="70" customHeight="1">
      <c r="A697" t="inlineStr"/>
      <c r="B697" t="inlineStr">
        <is>
          <t>WA0RT3278</t>
        </is>
      </c>
      <c r="C697" t="inlineStr">
        <is>
          <t>མདོ་ཀུན་ལས་བཏུས་པའི་དོན་བསྡུས་པ།</t>
        </is>
      </c>
      <c r="D697">
        <f>HYPERLINK("https://library.bdrc.io/show/bdr:MW1KG13126_5333?uilang=bo","MW1KG13126_5333")</f>
        <v/>
      </c>
      <c r="E697" t="inlineStr"/>
      <c r="F697" t="inlineStr"/>
      <c r="G697">
        <f>HYPERLINK("https://library.bdrc.io/search?lg=bo&amp;t=Work&amp;pg=1&amp;f=author,exc,bdr:P3379&amp;uilang=bo&amp;q=མདོ་ཀུན་ལས་བཏུས་པའི་དོན་བསྡུས་པ།~1", "བརྩམས་ཆོས་གཞན།")</f>
        <v/>
      </c>
      <c r="H697">
        <f>HYPERLINK("https://library.bdrc.io/search?lg=bo&amp;t=Etext&amp;pg=1&amp;f=author,exc,bdr:P3379&amp;uilang=bo&amp;q=མདོ་ཀུན་ལས་བཏུས་པའི་དོན་བསྡུས་པ།~1", "ཡིག་རྐྱང་གཞན།")</f>
        <v/>
      </c>
    </row>
    <row r="698" ht="70" customHeight="1">
      <c r="A698" t="inlineStr"/>
      <c r="B698" t="inlineStr">
        <is>
          <t>WA0RT3278</t>
        </is>
      </c>
      <c r="C698" t="inlineStr">
        <is>
          <t>མདོ་ཀུན་ལས་བཏུས་པའི་དོན་བསྡུས་པ།</t>
        </is>
      </c>
      <c r="D698">
        <f>HYPERLINK("https://library.bdrc.io/show/bdr:MW22704_4122?uilang=bo","MW22704_4122")</f>
        <v/>
      </c>
      <c r="E698" t="inlineStr"/>
      <c r="F698" t="inlineStr"/>
      <c r="G698">
        <f>HYPERLINK("https://library.bdrc.io/search?lg=bo&amp;t=Work&amp;pg=1&amp;f=author,exc,bdr:P3379&amp;uilang=bo&amp;q=མདོ་ཀུན་ལས་བཏུས་པའི་དོན་བསྡུས་པ།~1", "བརྩམས་ཆོས་གཞན།")</f>
        <v/>
      </c>
      <c r="H698">
        <f>HYPERLINK("https://library.bdrc.io/search?lg=bo&amp;t=Etext&amp;pg=1&amp;f=author,exc,bdr:P3379&amp;uilang=bo&amp;q=མདོ་ཀུན་ལས་བཏུས་པའི་དོན་བསྡུས་པ།~1", "ཡིག་རྐྱང་གཞན།")</f>
        <v/>
      </c>
    </row>
    <row r="699" ht="70" customHeight="1">
      <c r="A699" t="inlineStr"/>
      <c r="B699" t="inlineStr">
        <is>
          <t>WA0RT3278</t>
        </is>
      </c>
      <c r="C699" t="inlineStr">
        <is>
          <t>མདོ་ཀུན་ལས་བཏུས་པའི་དོན་བསྡུས་པ།</t>
        </is>
      </c>
      <c r="D699">
        <f>HYPERLINK("https://library.bdrc.io/show/bdr:MW2KG5015_4122?uilang=bo","MW2KG5015_4122")</f>
        <v/>
      </c>
      <c r="E699" t="inlineStr"/>
      <c r="F699" t="inlineStr"/>
      <c r="G699">
        <f>HYPERLINK("https://library.bdrc.io/search?lg=bo&amp;t=Work&amp;pg=1&amp;f=author,exc,bdr:P3379&amp;uilang=bo&amp;q=མདོ་ཀུན་ལས་བཏུས་པའི་དོན་བསྡུས་པ།~1", "བརྩམས་ཆོས་གཞན།")</f>
        <v/>
      </c>
      <c r="H699">
        <f>HYPERLINK("https://library.bdrc.io/search?lg=bo&amp;t=Etext&amp;pg=1&amp;f=author,exc,bdr:P3379&amp;uilang=bo&amp;q=མདོ་ཀུན་ལས་བཏུས་པའི་དོན་བསྡུས་པ།~1", "ཡིག་རྐྱང་གཞན།")</f>
        <v/>
      </c>
    </row>
    <row r="700" ht="70" customHeight="1">
      <c r="A700" t="inlineStr"/>
      <c r="B700" t="inlineStr">
        <is>
          <t>WA0RT3278</t>
        </is>
      </c>
      <c r="C700" t="inlineStr">
        <is>
          <t>མདོ་ཀུན་ལས་བཏུས་པའི་དོན་བསྡུས་པ།</t>
        </is>
      </c>
      <c r="D700">
        <f>HYPERLINK("https://library.bdrc.io/show/bdr:MW23703_3937?uilang=bo","MW23703_3937")</f>
        <v/>
      </c>
      <c r="E700" t="inlineStr"/>
      <c r="F700" t="inlineStr"/>
      <c r="G700">
        <f>HYPERLINK("https://library.bdrc.io/search?lg=bo&amp;t=Work&amp;pg=1&amp;f=author,exc,bdr:P3379&amp;uilang=bo&amp;q=མདོ་ཀུན་ལས་བཏུས་པའི་དོན་བསྡུས་པ།~1", "བརྩམས་ཆོས་གཞན།")</f>
        <v/>
      </c>
      <c r="H700">
        <f>HYPERLINK("https://library.bdrc.io/search?lg=bo&amp;t=Etext&amp;pg=1&amp;f=author,exc,bdr:P3379&amp;uilang=bo&amp;q=མདོ་ཀུན་ལས་བཏུས་པའི་དོན་བསྡུས་པ།~1", "ཡིག་རྐྱང་གཞན།")</f>
        <v/>
      </c>
    </row>
    <row r="701" ht="70" customHeight="1">
      <c r="A701" t="inlineStr"/>
      <c r="B701" t="inlineStr">
        <is>
          <t>WA0RT3278</t>
        </is>
      </c>
      <c r="C701" t="inlineStr">
        <is>
          <t>མདོ་ཀུན་ལས་བཏུས་པའི་དོན་བསྡུས་པ།</t>
        </is>
      </c>
      <c r="D701">
        <f>HYPERLINK("https://library.bdrc.io/show/bdr:MW23702_3336?uilang=bo","MW23702_3336")</f>
        <v/>
      </c>
      <c r="E701" t="inlineStr"/>
      <c r="F701" t="inlineStr"/>
      <c r="G701">
        <f>HYPERLINK("https://library.bdrc.io/search?lg=bo&amp;t=Work&amp;pg=1&amp;f=author,exc,bdr:P3379&amp;uilang=bo&amp;q=མདོ་ཀུན་ལས་བཏུས་པའི་དོན་བསྡུས་པ།~1", "བརྩམས་ཆོས་གཞན།")</f>
        <v/>
      </c>
      <c r="H701">
        <f>HYPERLINK("https://library.bdrc.io/search?lg=bo&amp;t=Etext&amp;pg=1&amp;f=author,exc,bdr:P3379&amp;uilang=bo&amp;q=མདོ་ཀུན་ལས་བཏུས་པའི་དོན་བསྡུས་པ།~1", "ཡིག་རྐྱང་གཞན།")</f>
        <v/>
      </c>
    </row>
    <row r="702" ht="70" customHeight="1">
      <c r="A702" t="inlineStr"/>
      <c r="B702" t="inlineStr">
        <is>
          <t>WA0RT3278</t>
        </is>
      </c>
      <c r="C702" t="inlineStr">
        <is>
          <t>མདོ་ཀུན་ལས་བཏུས་པའི་དོན་བསྡུས་པ།</t>
        </is>
      </c>
      <c r="D702">
        <f>HYPERLINK("https://library.bdrc.io/show/bdr:MW1PD95844_3167?uilang=bo","MW1PD95844_3167")</f>
        <v/>
      </c>
      <c r="E702" t="inlineStr"/>
      <c r="F702" t="inlineStr"/>
      <c r="G702">
        <f>HYPERLINK("https://library.bdrc.io/search?lg=bo&amp;t=Work&amp;pg=1&amp;f=author,exc,bdr:P3379&amp;uilang=bo&amp;q=མདོ་ཀུན་ལས་བཏུས་པའི་དོན་བསྡུས་པ།~1", "བརྩམས་ཆོས་གཞན།")</f>
        <v/>
      </c>
      <c r="H702">
        <f>HYPERLINK("https://library.bdrc.io/search?lg=bo&amp;t=Etext&amp;pg=1&amp;f=author,exc,bdr:P3379&amp;uilang=bo&amp;q=མདོ་ཀུན་ལས་བཏུས་པའི་དོན་བསྡུས་པ།~1", "ཡིག་རྐྱང་གཞན།")</f>
        <v/>
      </c>
    </row>
    <row r="703" ht="70" customHeight="1">
      <c r="A703" t="inlineStr"/>
      <c r="B703" t="inlineStr">
        <is>
          <t>WA0RT3278</t>
        </is>
      </c>
      <c r="C703" t="inlineStr">
        <is>
          <t>མདོ་ཀུན་ལས་བསྟུས་པའི་དོན་བསྡུས་པ།</t>
        </is>
      </c>
      <c r="D703">
        <f>HYPERLINK("https://library.bdrc.io/show/bdr:MW00KG01606?uilang=bo","MW00KG01606")</f>
        <v/>
      </c>
      <c r="E703">
        <f>HYPERLINK("https://library.bdrc.io/show/bdr:W00KG01606",IMAGE("https://iiif.bdrc.io/bdr:I00KG02852::I00KG028520003.tif/full/150,/0/default.jpg"))</f>
        <v/>
      </c>
      <c r="F703">
        <f>HYPERLINK("https://library.bdrc.io/show/bdr:W00KG01606",IMAGE("https://iiif.bdrc.io/bdr:I00KG02852::I00KG028520011.tif/full/150,/0/default.jpg"))</f>
        <v/>
      </c>
      <c r="G703">
        <f>HYPERLINK("https://library.bdrc.io/search?lg=bo&amp;t=Work&amp;pg=1&amp;f=author,exc,bdr:P3379&amp;uilang=bo&amp;q=མདོ་ཀུན་ལས་བསྟུས་པའི་དོན་བསྡུས་པ།~1", "བརྩམས་ཆོས་གཞན།")</f>
        <v/>
      </c>
      <c r="H703">
        <f>HYPERLINK("https://library.bdrc.io/search?lg=bo&amp;t=Etext&amp;pg=1&amp;f=author,exc,bdr:P3379&amp;uilang=bo&amp;q=མདོ་ཀུན་ལས་བསྟུས་པའི་དོན་བསྡུས་པ།~1", "ཡིག་རྐྱང་གཞན།")</f>
        <v/>
      </c>
    </row>
    <row r="704" ht="70" customHeight="1">
      <c r="A704" t="inlineStr"/>
      <c r="B704" t="inlineStr">
        <is>
          <t>WA0RT3287</t>
        </is>
      </c>
      <c r="C704" t="inlineStr">
        <is>
          <t>བྱང་ཆུབ་སེམས་དཔའི་སྤྱོད་པ་མདོ་ཙམ་གདམས་ངག་ཏུ་བྱས་པ།</t>
        </is>
      </c>
      <c r="D704">
        <f>HYPERLINK("https://library.bdrc.io/show/bdr:MW2KG5015_4131?uilang=bo","MW2KG5015_4131")</f>
        <v/>
      </c>
      <c r="E704" t="inlineStr"/>
      <c r="F704" t="inlineStr"/>
      <c r="G704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04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05" ht="70" customHeight="1">
      <c r="A705" t="inlineStr"/>
      <c r="B705" t="inlineStr">
        <is>
          <t>WA0RT3287</t>
        </is>
      </c>
      <c r="C705" t="inlineStr">
        <is>
          <t>བྱང་ཆུབ་སེམས་དཔའི་སྤྱོད་པ་མདོ་ཙམ་གདམས་ངག་ཏུ་བྱས་པ།</t>
        </is>
      </c>
      <c r="D705">
        <f>HYPERLINK("https://library.bdrc.io/show/bdr:MW1PD95844_3182?uilang=bo","MW1PD95844_3182")</f>
        <v/>
      </c>
      <c r="E705" t="inlineStr"/>
      <c r="F705" t="inlineStr"/>
      <c r="G705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05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06" ht="70" customHeight="1">
      <c r="A706" t="inlineStr"/>
      <c r="B706" t="inlineStr">
        <is>
          <t>WA0RT3287</t>
        </is>
      </c>
      <c r="C706" t="inlineStr">
        <is>
          <t>བྱང་ཆུབ་སེམས་དཔའི་སྤྱོད་པ་མདོ་ཙམ་གདམས་ངག་ཏུ་བྱས་པ།</t>
        </is>
      </c>
      <c r="D706">
        <f>HYPERLINK("https://library.bdrc.io/show/bdr:MW22704_4174?uilang=bo","MW22704_4174")</f>
        <v/>
      </c>
      <c r="E706" t="inlineStr"/>
      <c r="F706" t="inlineStr"/>
      <c r="G706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06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07" ht="70" customHeight="1">
      <c r="A707" t="inlineStr"/>
      <c r="B707" t="inlineStr">
        <is>
          <t>WA0RT3287</t>
        </is>
      </c>
      <c r="C707" t="inlineStr">
        <is>
          <t>བྱང་ཆུབ་སེམས་དཔའི་སྤྱོད་པ་མདོ་ཙམ་གདམས་ངག་ཏུ་བྱས་པ།</t>
        </is>
      </c>
      <c r="D707">
        <f>HYPERLINK("https://library.bdrc.io/show/bdr:MW22704_4131?uilang=bo","MW22704_4131")</f>
        <v/>
      </c>
      <c r="E707" t="inlineStr"/>
      <c r="F707" t="inlineStr"/>
      <c r="G707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07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08" ht="70" customHeight="1">
      <c r="A708" t="inlineStr"/>
      <c r="B708" t="inlineStr">
        <is>
          <t>WA0RT3287</t>
        </is>
      </c>
      <c r="C708" t="inlineStr">
        <is>
          <t>བྱང་ཆུབ་སེམས་དཔའི་སྤྱོད་པ་མདོ་ཙམ་གདམས་ངག་ཏུ་བྱས་པ།</t>
        </is>
      </c>
      <c r="D708">
        <f>HYPERLINK("https://library.bdrc.io/show/bdr:MW23703_3946?uilang=bo","MW23703_3946")</f>
        <v/>
      </c>
      <c r="E708" t="inlineStr"/>
      <c r="F708" t="inlineStr"/>
      <c r="G708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08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09" ht="70" customHeight="1">
      <c r="A709" t="inlineStr"/>
      <c r="B709" t="inlineStr">
        <is>
          <t>WA0RT3287</t>
        </is>
      </c>
      <c r="C709" t="inlineStr">
        <is>
          <t>བྱང་ཆུབ་སེམས་དཔའི་སྤྱོད་པ་མདོ་ཙམ་གདམས་ངག་ཏུ་བྱས་པ།</t>
        </is>
      </c>
      <c r="D709">
        <f>HYPERLINK("https://library.bdrc.io/show/bdr:MW1KG13126_5342?uilang=bo","MW1KG13126_5342")</f>
        <v/>
      </c>
      <c r="E709" t="inlineStr"/>
      <c r="F709" t="inlineStr"/>
      <c r="G709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09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0" ht="70" customHeight="1">
      <c r="A710" t="inlineStr"/>
      <c r="B710" t="inlineStr">
        <is>
          <t>WA0RT3287</t>
        </is>
      </c>
      <c r="C710" t="inlineStr">
        <is>
          <t>བྱང་ཆུབ་སེམས་དཔའི་སྤྱོད་པ་མདོ་ཙམ་གདམས་ངག་ཏུ་བྱས་པ།</t>
        </is>
      </c>
      <c r="D710">
        <f>HYPERLINK("https://library.bdrc.io/show/bdr:MW2KG5015_4174?uilang=bo","MW2KG5015_4174")</f>
        <v/>
      </c>
      <c r="E710" t="inlineStr"/>
      <c r="F710" t="inlineStr"/>
      <c r="G710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0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1" ht="70" customHeight="1">
      <c r="A711" t="inlineStr"/>
      <c r="B711" t="inlineStr">
        <is>
          <t>WA0RT3287</t>
        </is>
      </c>
      <c r="C711" t="inlineStr">
        <is>
          <t>བྱང་ཆུབ་སེམས་དཔའི་སྤྱོད་པ་མདོ་ཙམ་གདམས་ངག་ཏུ་བྱས་པ།</t>
        </is>
      </c>
      <c r="D711">
        <f>HYPERLINK("https://library.bdrc.io/show/bdr:MW1KG13126_5385?uilang=bo","MW1KG13126_5385")</f>
        <v/>
      </c>
      <c r="E711" t="inlineStr"/>
      <c r="F711" t="inlineStr"/>
      <c r="G711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1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2" ht="70" customHeight="1">
      <c r="A712" t="inlineStr"/>
      <c r="B712" t="inlineStr">
        <is>
          <t>WA0RT3287</t>
        </is>
      </c>
      <c r="C712" t="inlineStr">
        <is>
          <t>བྱང་ཆུབ་སེམས་དཔའི་སྤྱོད་པ་མདོ་ཙམ་གདམས་ངག་ཏུ་བྱས་པ།</t>
        </is>
      </c>
      <c r="D712">
        <f>HYPERLINK("https://library.bdrc.io/show/bdr:MW1PD95844_3176?uilang=bo","MW1PD95844_3176")</f>
        <v/>
      </c>
      <c r="E712" t="inlineStr"/>
      <c r="F712" t="inlineStr"/>
      <c r="G712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2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3" ht="70" customHeight="1">
      <c r="A713" t="inlineStr"/>
      <c r="B713" t="inlineStr">
        <is>
          <t>WA0RT3287</t>
        </is>
      </c>
      <c r="C713" t="inlineStr">
        <is>
          <t>བྱང་ཆུབ་སེམས་དཔའི་སྤྱོད་པ་མདོ་ཙམ་གདམས་ངག་ཏུ་བྱས་པ།</t>
        </is>
      </c>
      <c r="D713">
        <f>HYPERLINK("https://library.bdrc.io/show/bdr:MW23702_3351?uilang=bo","MW23702_3351")</f>
        <v/>
      </c>
      <c r="E713" t="inlineStr"/>
      <c r="F713" t="inlineStr"/>
      <c r="G713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3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4" ht="70" customHeight="1">
      <c r="A714" t="inlineStr"/>
      <c r="B714" t="inlineStr">
        <is>
          <t>WA0RT3287</t>
        </is>
      </c>
      <c r="C714" t="inlineStr">
        <is>
          <t>བྱང་ཆུབ་སེམས་དཔའི་སྤྱོད་པ་མདོ་ཙམ་གདམས་ངག་ཏུ་བྱས་པ།</t>
        </is>
      </c>
      <c r="D714">
        <f>HYPERLINK("https://library.bdrc.io/show/bdr:MW2KG5015_4137?uilang=bo","MW2KG5015_4137")</f>
        <v/>
      </c>
      <c r="E714" t="inlineStr"/>
      <c r="F714" t="inlineStr"/>
      <c r="G714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4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5" ht="70" customHeight="1">
      <c r="A715" t="inlineStr"/>
      <c r="B715" t="inlineStr">
        <is>
          <t>WA0RT3287</t>
        </is>
      </c>
      <c r="C715" t="inlineStr">
        <is>
          <t>བྱང་ཆུབ་སེམས་དཔའི་སྤྱོད་པ་མདོ་ཙམ་གདམས་ངག་ཏུ་བྱས་པ།</t>
        </is>
      </c>
      <c r="D715">
        <f>HYPERLINK("https://library.bdrc.io/show/bdr:MW23702_3345?uilang=bo","MW23702_3345")</f>
        <v/>
      </c>
      <c r="E715" t="inlineStr"/>
      <c r="F715" t="inlineStr"/>
      <c r="G715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5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6" ht="70" customHeight="1">
      <c r="A716" t="inlineStr"/>
      <c r="B716" t="inlineStr">
        <is>
          <t>WA0RT3287</t>
        </is>
      </c>
      <c r="C716" t="inlineStr">
        <is>
          <t>བྱང་ཆུབ་སེམས་དཔའི་སྤྱོད་པ་མདོ་ཙམ་གདམས་ངག་ཏུ་བྱས་པ།</t>
        </is>
      </c>
      <c r="D716">
        <f>HYPERLINK("https://library.bdrc.io/show/bdr:MW23702_3388?uilang=bo","MW23702_3388")</f>
        <v/>
      </c>
      <c r="E716" t="inlineStr"/>
      <c r="F716" t="inlineStr"/>
      <c r="G716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6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7" ht="70" customHeight="1">
      <c r="A717" t="inlineStr"/>
      <c r="B717" t="inlineStr">
        <is>
          <t>WA0RT3287</t>
        </is>
      </c>
      <c r="C717" t="inlineStr">
        <is>
          <t>བྱང་ཆུབ་སེམས་དཔའི་སྤྱོད་པ་མདོ་ཙམ་གདམས་ངག་ཏུ་བྱས་པ།</t>
        </is>
      </c>
      <c r="D717">
        <f>HYPERLINK("https://library.bdrc.io/show/bdr:MW1KG13126_5348?uilang=bo","MW1KG13126_5348")</f>
        <v/>
      </c>
      <c r="E717" t="inlineStr"/>
      <c r="F717" t="inlineStr"/>
      <c r="G717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7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8" ht="70" customHeight="1">
      <c r="A718" t="inlineStr"/>
      <c r="B718" t="inlineStr">
        <is>
          <t>WA0RT3287</t>
        </is>
      </c>
      <c r="C718" t="inlineStr">
        <is>
          <t>བྱང་ཆུབ་སེམས་དཔའི་སྤྱོད་པ་མདོ་ཙམ་གདམས་ངག་ཏུ་བྱས་པ།</t>
        </is>
      </c>
      <c r="D718">
        <f>HYPERLINK("https://library.bdrc.io/show/bdr:MW22704_4137?uilang=bo","MW22704_4137")</f>
        <v/>
      </c>
      <c r="E718" t="inlineStr"/>
      <c r="F718" t="inlineStr"/>
      <c r="G718">
        <f>HYPERLINK("https://library.bdrc.io/search?lg=bo&amp;t=Work&amp;pg=1&amp;f=author,exc,bdr:P3379&amp;uilang=bo&amp;q=བྱང་ཆུབ་སེམས་དཔའི་སྤྱོད་པ་མདོ་ཙམ་གདམས་ངག་ཏུ་བྱས་པ།~1", "བརྩམས་ཆོས་གཞན།")</f>
        <v/>
      </c>
      <c r="H718">
        <f>HYPERLINK("https://library.bdrc.io/search?lg=bo&amp;t=Etext&amp;pg=1&amp;f=author,exc,bdr:P3379&amp;uilang=bo&amp;q=བྱང་ཆུབ་སེམས་དཔའི་སྤྱོད་པ་མདོ་ཙམ་གདམས་ངག་ཏུ་བྱས་པ།~1", "ཡིག་རྐྱང་གཞན།")</f>
        <v/>
      </c>
    </row>
    <row r="719" ht="70" customHeight="1">
      <c r="A719" t="inlineStr"/>
      <c r="B719" t="inlineStr">
        <is>
          <t>WA0RT3288</t>
        </is>
      </c>
      <c r="C719" t="inlineStr">
        <is>
          <t>བྱང་ཆུབ་ལམ་གྱི་སྒྲོན་མ།</t>
        </is>
      </c>
      <c r="D719">
        <f>HYPERLINK("https://library.bdrc.io/show/bdr:MW23703_3947?uilang=bo","MW23703_3947")</f>
        <v/>
      </c>
      <c r="E719" t="inlineStr"/>
      <c r="F719" t="inlineStr"/>
      <c r="G719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19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0" ht="70" customHeight="1">
      <c r="A720" t="inlineStr"/>
      <c r="B720" t="inlineStr">
        <is>
          <t>WA0RT3288</t>
        </is>
      </c>
      <c r="C720" t="inlineStr">
        <is>
          <t>བྱང་ཆུབ་ལམ་གྱི་སྒྲོན་མ།</t>
        </is>
      </c>
      <c r="D720">
        <f>HYPERLINK("https://library.bdrc.io/show/bdr:MW1PD95844_3177?uilang=bo","MW1PD95844_3177")</f>
        <v/>
      </c>
      <c r="E720" t="inlineStr"/>
      <c r="F720" t="inlineStr"/>
      <c r="G720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0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1" ht="70" customHeight="1">
      <c r="A721" t="inlineStr"/>
      <c r="B721" t="inlineStr">
        <is>
          <t>WA0RT3288</t>
        </is>
      </c>
      <c r="C721" t="inlineStr">
        <is>
          <t>བྱང་ཆུབ་ལམ་གྱི་སྒྲོན་མ།</t>
        </is>
      </c>
      <c r="D721">
        <f>HYPERLINK("https://library.bdrc.io/show/bdr:MW22704_4132?uilang=bo","MW22704_4132")</f>
        <v/>
      </c>
      <c r="E721" t="inlineStr"/>
      <c r="F721" t="inlineStr"/>
      <c r="G721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1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2" ht="70" customHeight="1">
      <c r="A722" t="inlineStr"/>
      <c r="B722" t="inlineStr">
        <is>
          <t>WA0RT3288</t>
        </is>
      </c>
      <c r="C722" t="inlineStr">
        <is>
          <t>བྱང་ཆུབ་ལམ་གྱི་སྒྲོན་མ།</t>
        </is>
      </c>
      <c r="D722">
        <f>HYPERLINK("https://library.bdrc.io/show/bdr:MW1KG13126_5343?uilang=bo","MW1KG13126_5343")</f>
        <v/>
      </c>
      <c r="E722" t="inlineStr"/>
      <c r="F722" t="inlineStr"/>
      <c r="G722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2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3" ht="70" customHeight="1">
      <c r="A723" t="inlineStr"/>
      <c r="B723" t="inlineStr">
        <is>
          <t>WA0RT3288</t>
        </is>
      </c>
      <c r="C723" t="inlineStr">
        <is>
          <t>བྱང་ཆུབ་ལམ་གྱི་སྒྲོན་མ།</t>
        </is>
      </c>
      <c r="D723">
        <f>HYPERLINK("https://library.bdrc.io/show/bdr:MW2KG5015_4167?uilang=bo","MW2KG5015_4167")</f>
        <v/>
      </c>
      <c r="E723" t="inlineStr"/>
      <c r="F723" t="inlineStr"/>
      <c r="G723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3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4" ht="70" customHeight="1">
      <c r="A724" t="inlineStr"/>
      <c r="B724" t="inlineStr">
        <is>
          <t>WA0RT3288</t>
        </is>
      </c>
      <c r="C724" t="inlineStr">
        <is>
          <t>བྱང་ཆུབ་ལམ་གྱི་སྒྲོན་མ།</t>
        </is>
      </c>
      <c r="D724">
        <f>HYPERLINK("https://library.bdrc.io/show/bdr:MW2KG5015_4132?uilang=bo","MW2KG5015_4132")</f>
        <v/>
      </c>
      <c r="E724" t="inlineStr"/>
      <c r="F724" t="inlineStr"/>
      <c r="G724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4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5" ht="70" customHeight="1">
      <c r="A725" t="inlineStr"/>
      <c r="B725" t="inlineStr">
        <is>
          <t>WA0RT3288</t>
        </is>
      </c>
      <c r="C725" t="inlineStr">
        <is>
          <t>བྱང་ཆུབ་ལམ་གྱི་སྒྲོན་མ།</t>
        </is>
      </c>
      <c r="D725">
        <f>HYPERLINK("https://library.bdrc.io/show/bdr:MW22704_4167?uilang=bo","MW22704_4167")</f>
        <v/>
      </c>
      <c r="E725" t="inlineStr"/>
      <c r="F725" t="inlineStr"/>
      <c r="G725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5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6" ht="70" customHeight="1">
      <c r="A726" t="inlineStr"/>
      <c r="B726" t="inlineStr">
        <is>
          <t>WA0RT3288</t>
        </is>
      </c>
      <c r="C726" t="inlineStr">
        <is>
          <t>བྱང་ཆུབ་ལམ་གྱི་སྒྲོན་མ།</t>
        </is>
      </c>
      <c r="D726">
        <f>HYPERLINK("https://library.bdrc.io/show/bdr:MW23702_3346?uilang=bo","MW23702_3346")</f>
        <v/>
      </c>
      <c r="E726" t="inlineStr"/>
      <c r="F726" t="inlineStr"/>
      <c r="G726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6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7" ht="70" customHeight="1">
      <c r="A727" t="inlineStr"/>
      <c r="B727" t="inlineStr">
        <is>
          <t>WA0RT3288</t>
        </is>
      </c>
      <c r="C727" t="inlineStr">
        <is>
          <t>བྱང་ཆུབ་ལམ་གྱི་སྒྲོན་མ།</t>
        </is>
      </c>
      <c r="D727">
        <f>HYPERLINK("https://library.bdrc.io/show/bdr:MW23702_3381?uilang=bo","MW23702_3381")</f>
        <v/>
      </c>
      <c r="E727" t="inlineStr"/>
      <c r="F727" t="inlineStr"/>
      <c r="G727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7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8" ht="70" customHeight="1">
      <c r="A728" t="inlineStr"/>
      <c r="B728" t="inlineStr">
        <is>
          <t>WA0RT3288</t>
        </is>
      </c>
      <c r="C728" t="inlineStr">
        <is>
          <t>བྱང་ཆུབ་ལམ་གྱི་སྒྲོན་མ།</t>
        </is>
      </c>
      <c r="D728">
        <f>HYPERLINK("https://library.bdrc.io/show/bdr:MW1KG13126_5378?uilang=bo","MW1KG13126_5378")</f>
        <v/>
      </c>
      <c r="E728" t="inlineStr"/>
      <c r="F728" t="inlineStr"/>
      <c r="G728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728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  <row r="729" ht="70" customHeight="1">
      <c r="A729" t="inlineStr"/>
      <c r="B729" t="inlineStr">
        <is>
          <t>WA0RT3288</t>
        </is>
      </c>
      <c r="C729" t="inlineStr">
        <is>
          <t>བྱང་ཆུབ་ལམ་གྱི་སྒྲོན་མ</t>
        </is>
      </c>
      <c r="D729">
        <f>HYPERLINK("https://library.bdrc.io/show/bdr:MW9LS7?uilang=bo","MW9LS7")</f>
        <v/>
      </c>
      <c r="E729" t="inlineStr"/>
      <c r="F729" t="inlineStr"/>
      <c r="G729">
        <f>HYPERLINK("https://library.bdrc.io/search?lg=bo&amp;t=Work&amp;pg=1&amp;f=author,exc,bdr:P3379&amp;uilang=bo&amp;q=བྱང་ཆུབ་ལམ་གྱི་སྒྲོན་མ~1", "བརྩམས་ཆོས་གཞན།")</f>
        <v/>
      </c>
      <c r="H729">
        <f>HYPERLINK("https://library.bdrc.io/search?lg=bo&amp;t=Etext&amp;pg=1&amp;f=author,exc,bdr:P3379&amp;uilang=bo&amp;q=བྱང་ཆུབ་ལམ་གྱི་སྒྲོན་མ~1", "ཡིག་རྐྱང་གཞན།")</f>
        <v/>
      </c>
    </row>
    <row r="730" ht="70" customHeight="1">
      <c r="A730" t="inlineStr"/>
      <c r="B730" t="inlineStr">
        <is>
          <t>WA0RT3289</t>
        </is>
      </c>
      <c r="C730" t="inlineStr">
        <is>
          <t>བྱང་ཆུབ་ལམ་གྱི་སྒྲོན་མའི་དཀའ་འགྲེལ་ཞེས་བྱ་བ།</t>
        </is>
      </c>
      <c r="D730">
        <f>HYPERLINK("https://library.bdrc.io/show/bdr:MW23702_3347?uilang=bo","MW23702_3347")</f>
        <v/>
      </c>
      <c r="E730" t="inlineStr"/>
      <c r="F730" t="inlineStr"/>
      <c r="G730">
        <f>HYPERLINK("https://library.bdrc.io/search?lg=bo&amp;t=Work&amp;pg=1&amp;f=author,exc,bdr:P3379&amp;uilang=bo&amp;q=བྱང་ཆུབ་ལམ་གྱི་སྒྲོན་མའི་དཀའ་འགྲེལ་ཞེས་བྱ་བ།~1", "བརྩམས་ཆོས་གཞན།")</f>
        <v/>
      </c>
      <c r="H730">
        <f>HYPERLINK("https://library.bdrc.io/search?lg=bo&amp;t=Etext&amp;pg=1&amp;f=author,exc,bdr:P3379&amp;uilang=bo&amp;q=བྱང་ཆུབ་ལམ་གྱི་སྒྲོན་མའི་དཀའ་འགྲེལ་ཞེས་བྱ་བ།~1", "ཡིག་རྐྱང་གཞན།")</f>
        <v/>
      </c>
    </row>
    <row r="731" ht="70" customHeight="1">
      <c r="A731" t="inlineStr"/>
      <c r="B731" t="inlineStr">
        <is>
          <t>WA0RT3289</t>
        </is>
      </c>
      <c r="C731" t="inlineStr">
        <is>
          <t>བྱང་ཆུབ་ལམ་གྱི་སྒྲོན་མའི་དཀའ་འགྲེལ་ཞེས་བྱ་བ།</t>
        </is>
      </c>
      <c r="D731">
        <f>HYPERLINK("https://library.bdrc.io/show/bdr:MW1PD95844_3178?uilang=bo","MW1PD95844_3178")</f>
        <v/>
      </c>
      <c r="E731" t="inlineStr"/>
      <c r="F731" t="inlineStr"/>
      <c r="G731">
        <f>HYPERLINK("https://library.bdrc.io/search?lg=bo&amp;t=Work&amp;pg=1&amp;f=author,exc,bdr:P3379&amp;uilang=bo&amp;q=བྱང་ཆུབ་ལམ་གྱི་སྒྲོན་མའི་དཀའ་འགྲེལ་ཞེས་བྱ་བ།~1", "བརྩམས་ཆོས་གཞན།")</f>
        <v/>
      </c>
      <c r="H731">
        <f>HYPERLINK("https://library.bdrc.io/search?lg=bo&amp;t=Etext&amp;pg=1&amp;f=author,exc,bdr:P3379&amp;uilang=bo&amp;q=བྱང་ཆུབ་ལམ་གྱི་སྒྲོན་མའི་དཀའ་འགྲེལ་ཞེས་བྱ་བ།~1", "ཡིག་རྐྱང་གཞན།")</f>
        <v/>
      </c>
    </row>
    <row r="732" ht="70" customHeight="1">
      <c r="A732" t="inlineStr"/>
      <c r="B732" t="inlineStr">
        <is>
          <t>WA0RT3289</t>
        </is>
      </c>
      <c r="C732" t="inlineStr">
        <is>
          <t>བྱང་ཆུབ་ལམ་གྱི་སྒྲོན་མའི་དཀའ་འགྲེལ་ཞེས་བྱ་བ།</t>
        </is>
      </c>
      <c r="D732">
        <f>HYPERLINK("https://library.bdrc.io/show/bdr:MW2KG5015_4133?uilang=bo","MW2KG5015_4133")</f>
        <v/>
      </c>
      <c r="E732" t="inlineStr"/>
      <c r="F732" t="inlineStr"/>
      <c r="G732">
        <f>HYPERLINK("https://library.bdrc.io/search?lg=bo&amp;t=Work&amp;pg=1&amp;f=author,exc,bdr:P3379&amp;uilang=bo&amp;q=བྱང་ཆུབ་ལམ་གྱི་སྒྲོན་མའི་དཀའ་འགྲེལ་ཞེས་བྱ་བ།~1", "བརྩམས་ཆོས་གཞན།")</f>
        <v/>
      </c>
      <c r="H732">
        <f>HYPERLINK("https://library.bdrc.io/search?lg=bo&amp;t=Etext&amp;pg=1&amp;f=author,exc,bdr:P3379&amp;uilang=bo&amp;q=བྱང་ཆུབ་ལམ་གྱི་སྒྲོན་མའི་དཀའ་འགྲེལ་ཞེས་བྱ་བ།~1", "ཡིག་རྐྱང་གཞན།")</f>
        <v/>
      </c>
    </row>
    <row r="733" ht="70" customHeight="1">
      <c r="A733" t="inlineStr"/>
      <c r="B733" t="inlineStr">
        <is>
          <t>WA0RT3289</t>
        </is>
      </c>
      <c r="C733" t="inlineStr">
        <is>
          <t>བྱང་ཆུབ་ལམ་གྱི་སྒྲོན་མའི་དཀའ་འགྲེལ་ཞེས་བྱ་བ།</t>
        </is>
      </c>
      <c r="D733">
        <f>HYPERLINK("https://library.bdrc.io/show/bdr:MW22704_4133?uilang=bo","MW22704_4133")</f>
        <v/>
      </c>
      <c r="E733" t="inlineStr"/>
      <c r="F733" t="inlineStr"/>
      <c r="G733">
        <f>HYPERLINK("https://library.bdrc.io/search?lg=bo&amp;t=Work&amp;pg=1&amp;f=author,exc,bdr:P3379&amp;uilang=bo&amp;q=བྱང་ཆུབ་ལམ་གྱི་སྒྲོན་མའི་དཀའ་འགྲེལ་ཞེས་བྱ་བ།~1", "བརྩམས་ཆོས་གཞན།")</f>
        <v/>
      </c>
      <c r="H733">
        <f>HYPERLINK("https://library.bdrc.io/search?lg=bo&amp;t=Etext&amp;pg=1&amp;f=author,exc,bdr:P3379&amp;uilang=bo&amp;q=བྱང་ཆུབ་ལམ་གྱི་སྒྲོན་མའི་དཀའ་འགྲེལ་ཞེས་བྱ་བ།~1", "ཡིག་རྐྱང་གཞན།")</f>
        <v/>
      </c>
    </row>
    <row r="734" ht="70" customHeight="1">
      <c r="A734" t="inlineStr"/>
      <c r="B734" t="inlineStr">
        <is>
          <t>WA0RT3289</t>
        </is>
      </c>
      <c r="C734" t="inlineStr">
        <is>
          <t>བྱང་ཆུབ་ལམ་གྱི་སྒྲོན་མའི་དཀའ་འགྲེལ་ཞེས་བྱ་བ།</t>
        </is>
      </c>
      <c r="D734">
        <f>HYPERLINK("https://library.bdrc.io/show/bdr:MW1KG13126_5344?uilang=bo","MW1KG13126_5344")</f>
        <v/>
      </c>
      <c r="E734" t="inlineStr"/>
      <c r="F734" t="inlineStr"/>
      <c r="G734">
        <f>HYPERLINK("https://library.bdrc.io/search?lg=bo&amp;t=Work&amp;pg=1&amp;f=author,exc,bdr:P3379&amp;uilang=bo&amp;q=བྱང་ཆུབ་ལམ་གྱི་སྒྲོན་མའི་དཀའ་འགྲེལ་ཞེས་བྱ་བ།~1", "བརྩམས་ཆོས་གཞན།")</f>
        <v/>
      </c>
      <c r="H734">
        <f>HYPERLINK("https://library.bdrc.io/search?lg=bo&amp;t=Etext&amp;pg=1&amp;f=author,exc,bdr:P3379&amp;uilang=bo&amp;q=བྱང་ཆུབ་ལམ་གྱི་སྒྲོན་མའི་དཀའ་འགྲེལ་ཞེས་བྱ་བ།~1", "ཡིག་རྐྱང་གཞན།")</f>
        <v/>
      </c>
    </row>
    <row r="735" ht="70" customHeight="1">
      <c r="A735" t="inlineStr"/>
      <c r="B735" t="inlineStr">
        <is>
          <t>WA0RT3289</t>
        </is>
      </c>
      <c r="C735" t="inlineStr">
        <is>
          <t>བྱང་ཆུབ་ལམ་གྱི་སྒྲོན་མའི་དཀའ་འགྲེལ་ཞེས་བྱ་བ།</t>
        </is>
      </c>
      <c r="D735">
        <f>HYPERLINK("https://library.bdrc.io/show/bdr:MW23703_3948?uilang=bo","MW23703_3948")</f>
        <v/>
      </c>
      <c r="E735" t="inlineStr"/>
      <c r="F735" t="inlineStr"/>
      <c r="G735">
        <f>HYPERLINK("https://library.bdrc.io/search?lg=bo&amp;t=Work&amp;pg=1&amp;f=author,exc,bdr:P3379&amp;uilang=bo&amp;q=བྱང་ཆུབ་ལམ་གྱི་སྒྲོན་མའི་དཀའ་འགྲེལ་ཞེས་བྱ་བ།~1", "བརྩམས་ཆོས་གཞན།")</f>
        <v/>
      </c>
      <c r="H735">
        <f>HYPERLINK("https://library.bdrc.io/search?lg=bo&amp;t=Etext&amp;pg=1&amp;f=author,exc,bdr:P3379&amp;uilang=bo&amp;q=བྱང་ཆུབ་ལམ་གྱི་སྒྲོན་མའི་དཀའ་འགྲེལ་ཞེས་བྱ་བ།~1", "ཡིག་རྐྱང་གཞན།")</f>
        <v/>
      </c>
    </row>
    <row r="736" ht="70" customHeight="1">
      <c r="A736" t="inlineStr"/>
      <c r="B736" t="inlineStr">
        <is>
          <t>WA0RT3290</t>
        </is>
      </c>
      <c r="C736" t="inlineStr">
        <is>
          <t>སྙིང་པོ་བསྡུས་པ་ཞེས་བྱ་བ།</t>
        </is>
      </c>
      <c r="D736">
        <f>HYPERLINK("https://library.bdrc.io/show/bdr:MW23702_3348?uilang=bo","MW23702_3348")</f>
        <v/>
      </c>
      <c r="E736" t="inlineStr"/>
      <c r="F736" t="inlineStr"/>
      <c r="G736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36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37" ht="70" customHeight="1">
      <c r="A737" t="inlineStr"/>
      <c r="B737" t="inlineStr">
        <is>
          <t>WA0RT3290</t>
        </is>
      </c>
      <c r="C737" t="inlineStr">
        <is>
          <t>སྙིང་པོ་བསྡུས་པ་ཞེས་བྱ་བ།</t>
        </is>
      </c>
      <c r="D737">
        <f>HYPERLINK("https://library.bdrc.io/show/bdr:MW22704_4134?uilang=bo","MW22704_4134")</f>
        <v/>
      </c>
      <c r="E737" t="inlineStr"/>
      <c r="F737" t="inlineStr"/>
      <c r="G737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37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38" ht="70" customHeight="1">
      <c r="A738" t="inlineStr"/>
      <c r="B738" t="inlineStr">
        <is>
          <t>WA0RT3290</t>
        </is>
      </c>
      <c r="C738" t="inlineStr">
        <is>
          <t>སྙིང་པོ་བསྡུས་པ་ཞེས་བྱ་བ།</t>
        </is>
      </c>
      <c r="D738">
        <f>HYPERLINK("https://library.bdrc.io/show/bdr:MW1KG13126_5345?uilang=bo","MW1KG13126_5345")</f>
        <v/>
      </c>
      <c r="E738" t="inlineStr"/>
      <c r="F738" t="inlineStr"/>
      <c r="G738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38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39" ht="70" customHeight="1">
      <c r="A739" t="inlineStr"/>
      <c r="B739" t="inlineStr">
        <is>
          <t>WA0RT3290</t>
        </is>
      </c>
      <c r="C739" t="inlineStr">
        <is>
          <t>སྙིང་པོ་བསྡུས་པ་ཞེས་བྱ་བ།</t>
        </is>
      </c>
      <c r="D739">
        <f>HYPERLINK("https://library.bdrc.io/show/bdr:MW1PD95844_3179?uilang=bo","MW1PD95844_3179")</f>
        <v/>
      </c>
      <c r="E739" t="inlineStr"/>
      <c r="F739" t="inlineStr"/>
      <c r="G739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39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40" ht="70" customHeight="1">
      <c r="A740" t="inlineStr"/>
      <c r="B740" t="inlineStr">
        <is>
          <t>WA0RT3290</t>
        </is>
      </c>
      <c r="C740" t="inlineStr">
        <is>
          <t>སྙིང་པོ་བསྡུས་པ་ཞེས་བྱ་བ།</t>
        </is>
      </c>
      <c r="D740">
        <f>HYPERLINK("https://library.bdrc.io/show/bdr:MW2KG5015_4134?uilang=bo","MW2KG5015_4134")</f>
        <v/>
      </c>
      <c r="E740" t="inlineStr"/>
      <c r="F740" t="inlineStr"/>
      <c r="G740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40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41" ht="70" customHeight="1">
      <c r="A741" t="inlineStr"/>
      <c r="B741" t="inlineStr">
        <is>
          <t>WA0RT3290</t>
        </is>
      </c>
      <c r="C741" t="inlineStr">
        <is>
          <t>སྙིང་པོ་བསྡུས་པ་ཞེས་བྱ་བ།</t>
        </is>
      </c>
      <c r="D741">
        <f>HYPERLINK("https://library.bdrc.io/show/bdr:MW2KG5015_4171?uilang=bo","MW2KG5015_4171")</f>
        <v/>
      </c>
      <c r="E741" t="inlineStr"/>
      <c r="F741" t="inlineStr"/>
      <c r="G741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41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42" ht="70" customHeight="1">
      <c r="A742" t="inlineStr"/>
      <c r="B742" t="inlineStr">
        <is>
          <t>WA0RT3290</t>
        </is>
      </c>
      <c r="C742" t="inlineStr">
        <is>
          <t>སྙིང་པོ་བསྡུས་པ་ཞེས་བྱ་བ།</t>
        </is>
      </c>
      <c r="D742">
        <f>HYPERLINK("https://library.bdrc.io/show/bdr:MW23703_3949?uilang=bo","MW23703_3949")</f>
        <v/>
      </c>
      <c r="E742" t="inlineStr"/>
      <c r="F742" t="inlineStr"/>
      <c r="G742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42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43" ht="70" customHeight="1">
      <c r="A743" t="inlineStr"/>
      <c r="B743" t="inlineStr">
        <is>
          <t>WA0RT3290</t>
        </is>
      </c>
      <c r="C743" t="inlineStr">
        <is>
          <t>སྙིང་པོ་བསྡུས་པ་ཞེས་བྱ་བ།</t>
        </is>
      </c>
      <c r="D743">
        <f>HYPERLINK("https://library.bdrc.io/show/bdr:MW22704_4171?uilang=bo","MW22704_4171")</f>
        <v/>
      </c>
      <c r="E743" t="inlineStr"/>
      <c r="F743" t="inlineStr"/>
      <c r="G743">
        <f>HYPERLINK("https://library.bdrc.io/search?lg=bo&amp;t=Work&amp;pg=1&amp;f=author,exc,bdr:P3379&amp;uilang=bo&amp;q=སྙིང་པོ་བསྡུས་པ་ཞེས་བྱ་བ།~1", "བརྩམས་ཆོས་གཞན།")</f>
        <v/>
      </c>
      <c r="H743">
        <f>HYPERLINK("https://library.bdrc.io/search?lg=bo&amp;t=Etext&amp;pg=1&amp;f=author,exc,bdr:P3379&amp;uilang=bo&amp;q=སྙིང་པོ་བསྡུས་པ་ཞེས་བྱ་བ།~1", "ཡིག་རྐྱང་གཞན།")</f>
        <v/>
      </c>
    </row>
    <row r="744" ht="70" customHeight="1">
      <c r="A744" t="inlineStr"/>
      <c r="B744" t="inlineStr">
        <is>
          <t>WA0RT3291</t>
        </is>
      </c>
      <c r="C744" t="inlineStr">
        <is>
          <t>སྙིང་པོ་ངེས་པར་བསྡུ་བ་ཞེས་བྱ་བ།</t>
        </is>
      </c>
      <c r="D744">
        <f>HYPERLINK("https://library.bdrc.io/show/bdr:MW23703_3950?uilang=bo","MW23703_3950")</f>
        <v/>
      </c>
      <c r="E744" t="inlineStr"/>
      <c r="F744" t="inlineStr"/>
      <c r="G744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44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45" ht="70" customHeight="1">
      <c r="A745" t="inlineStr"/>
      <c r="B745" t="inlineStr">
        <is>
          <t>WA0RT3291</t>
        </is>
      </c>
      <c r="C745" t="inlineStr">
        <is>
          <t>སྙིང་པོ་ངེས་པར་བསྡུ་བ།</t>
        </is>
      </c>
      <c r="D745">
        <f>HYPERLINK("https://library.bdrc.io/show/bdr:MW1PD95844_3180?uilang=bo","MW1PD95844_3180")</f>
        <v/>
      </c>
      <c r="E745" t="inlineStr"/>
      <c r="F745" t="inlineStr"/>
      <c r="G745">
        <f>HYPERLINK("https://library.bdrc.io/search?lg=bo&amp;t=Work&amp;pg=1&amp;f=author,exc,bdr:P3379&amp;uilang=bo&amp;q=སྙིང་པོ་ངེས་པར་བསྡུ་བ།~1", "བརྩམས་ཆོས་གཞན།")</f>
        <v/>
      </c>
      <c r="H745">
        <f>HYPERLINK("https://library.bdrc.io/search?lg=bo&amp;t=Etext&amp;pg=1&amp;f=author,exc,bdr:P3379&amp;uilang=bo&amp;q=སྙིང་པོ་ངེས་པར་བསྡུ་བ།~1", "ཡིག་རྐྱང་གཞན།")</f>
        <v/>
      </c>
    </row>
    <row r="746" ht="70" customHeight="1">
      <c r="A746" t="inlineStr"/>
      <c r="B746" t="inlineStr">
        <is>
          <t>WA0RT3291</t>
        </is>
      </c>
      <c r="C746" t="inlineStr">
        <is>
          <t>སྙིང་པོ་ངེས་པར་བསྡུ་བ་ཞེས་བྱ་བ།</t>
        </is>
      </c>
      <c r="D746">
        <f>HYPERLINK("https://library.bdrc.io/show/bdr:MW22704_4135?uilang=bo","MW22704_4135")</f>
        <v/>
      </c>
      <c r="E746" t="inlineStr"/>
      <c r="F746" t="inlineStr"/>
      <c r="G746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46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47" ht="70" customHeight="1">
      <c r="A747" t="inlineStr"/>
      <c r="B747" t="inlineStr">
        <is>
          <t>WA0RT3291</t>
        </is>
      </c>
      <c r="C747" t="inlineStr">
        <is>
          <t>སྙིང་པོ་ངེས་པར་བསྡུ་བ་ཞེས་བྱ་བ།</t>
        </is>
      </c>
      <c r="D747">
        <f>HYPERLINK("https://library.bdrc.io/show/bdr:MW1KG13126_5346?uilang=bo","MW1KG13126_5346")</f>
        <v/>
      </c>
      <c r="E747" t="inlineStr"/>
      <c r="F747" t="inlineStr"/>
      <c r="G747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47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48" ht="70" customHeight="1">
      <c r="A748" t="inlineStr"/>
      <c r="B748" t="inlineStr">
        <is>
          <t>WA0RT3291</t>
        </is>
      </c>
      <c r="C748" t="inlineStr">
        <is>
          <t>སྙིང་པོ་ངེས་པར་བསྡུ་པ་ཞེས་བྱ་བ།</t>
        </is>
      </c>
      <c r="D748">
        <f>HYPERLINK("https://library.bdrc.io/show/bdr:MW23702_3386?uilang=bo","MW23702_3386")</f>
        <v/>
      </c>
      <c r="E748" t="inlineStr"/>
      <c r="F748" t="inlineStr"/>
      <c r="G748">
        <f>HYPERLINK("https://library.bdrc.io/search?lg=bo&amp;t=Work&amp;pg=1&amp;f=author,exc,bdr:P3379&amp;uilang=bo&amp;q=སྙིང་པོ་ངེས་པར་བསྡུ་པ་ཞེས་བྱ་བ།~1", "བརྩམས་ཆོས་གཞན།")</f>
        <v/>
      </c>
      <c r="H748">
        <f>HYPERLINK("https://library.bdrc.io/search?lg=bo&amp;t=Etext&amp;pg=1&amp;f=author,exc,bdr:P3379&amp;uilang=bo&amp;q=སྙིང་པོ་ངེས་པར་བསྡུ་པ་ཞེས་བྱ་བ།~1", "ཡིག་རྐྱང་གཞན།")</f>
        <v/>
      </c>
    </row>
    <row r="749" ht="70" customHeight="1">
      <c r="A749" t="inlineStr"/>
      <c r="B749" t="inlineStr">
        <is>
          <t>WA0RT3291</t>
        </is>
      </c>
      <c r="C749" t="inlineStr">
        <is>
          <t>སྙིང་པོ་ངེས་པར་བསྡུ་བ་ཞེས་བྱ་བ།</t>
        </is>
      </c>
      <c r="D749">
        <f>HYPERLINK("https://library.bdrc.io/show/bdr:MW22704_4172?uilang=bo","MW22704_4172")</f>
        <v/>
      </c>
      <c r="E749" t="inlineStr"/>
      <c r="F749" t="inlineStr"/>
      <c r="G749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49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50" ht="70" customHeight="1">
      <c r="A750" t="inlineStr"/>
      <c r="B750" t="inlineStr">
        <is>
          <t>WA0RT3291</t>
        </is>
      </c>
      <c r="C750" t="inlineStr">
        <is>
          <t>སྙིང་པོ་ངེས་པར་བསྡུ་བ་ཞེས་བྱ་བ།</t>
        </is>
      </c>
      <c r="D750">
        <f>HYPERLINK("https://library.bdrc.io/show/bdr:MW1KG13126_5383?uilang=bo","MW1KG13126_5383")</f>
        <v/>
      </c>
      <c r="E750" t="inlineStr"/>
      <c r="F750" t="inlineStr"/>
      <c r="G750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50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51" ht="70" customHeight="1">
      <c r="A751" t="inlineStr"/>
      <c r="B751" t="inlineStr">
        <is>
          <t>WA0RT3291</t>
        </is>
      </c>
      <c r="C751" t="inlineStr">
        <is>
          <t>སྙིང་པོ་ངེས་པར་བསྡུ་བ་ཞེས་བྱ་བ།</t>
        </is>
      </c>
      <c r="D751">
        <f>HYPERLINK("https://library.bdrc.io/show/bdr:MW2KG5015_4135?uilang=bo","MW2KG5015_4135")</f>
        <v/>
      </c>
      <c r="E751" t="inlineStr"/>
      <c r="F751" t="inlineStr"/>
      <c r="G751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51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52" ht="70" customHeight="1">
      <c r="A752" t="inlineStr"/>
      <c r="B752" t="inlineStr">
        <is>
          <t>WA0RT3291</t>
        </is>
      </c>
      <c r="C752" t="inlineStr">
        <is>
          <t>སྙིང་པོ་ངེས་པར་བསྡུ་བ་ཞེས་བྱ་བ།</t>
        </is>
      </c>
      <c r="D752">
        <f>HYPERLINK("https://library.bdrc.io/show/bdr:MW2KG5015_4172?uilang=bo","MW2KG5015_4172")</f>
        <v/>
      </c>
      <c r="E752" t="inlineStr"/>
      <c r="F752" t="inlineStr"/>
      <c r="G752">
        <f>HYPERLINK("https://library.bdrc.io/search?lg=bo&amp;t=Work&amp;pg=1&amp;f=author,exc,bdr:P3379&amp;uilang=bo&amp;q=སྙིང་པོ་ངེས་པར་བསྡུ་བ་ཞེས་བྱ་བ།~1", "བརྩམས་ཆོས་གཞན།")</f>
        <v/>
      </c>
      <c r="H752">
        <f>HYPERLINK("https://library.bdrc.io/search?lg=bo&amp;t=Etext&amp;pg=1&amp;f=author,exc,bdr:P3379&amp;uilang=bo&amp;q=སྙིང་པོ་ངེས་པར་བསྡུ་བ་ཞེས་བྱ་བ།~1", "ཡིག་རྐྱང་གཞན།")</f>
        <v/>
      </c>
    </row>
    <row r="753" ht="70" customHeight="1">
      <c r="A753" t="inlineStr"/>
      <c r="B753" t="inlineStr">
        <is>
          <t>WA0RT3292</t>
        </is>
      </c>
      <c r="C753" t="inlineStr">
        <is>
          <t>བྱང་ཆུབ་སེམས་དཔའི་ནོར་བུའི་ཕྲེང་བ།</t>
        </is>
      </c>
      <c r="D753">
        <f>HYPERLINK("https://library.bdrc.io/show/bdr:MW1KG13126_5347?uilang=bo","MW1KG13126_5347")</f>
        <v/>
      </c>
      <c r="E753" t="inlineStr"/>
      <c r="F753" t="inlineStr"/>
      <c r="G753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3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54" ht="70" customHeight="1">
      <c r="A754" t="inlineStr"/>
      <c r="B754" t="inlineStr">
        <is>
          <t>WA0RT3292</t>
        </is>
      </c>
      <c r="C754" t="inlineStr">
        <is>
          <t>བྱང་ཆུབ་སེམས་དཔའི་ནོར་བུའི་ཕྲེང་བ།</t>
        </is>
      </c>
      <c r="D754">
        <f>HYPERLINK("https://library.bdrc.io/show/bdr:MW23703_3951?uilang=bo","MW23703_3951")</f>
        <v/>
      </c>
      <c r="E754" t="inlineStr"/>
      <c r="F754" t="inlineStr"/>
      <c r="G754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4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55" ht="70" customHeight="1">
      <c r="A755" t="inlineStr"/>
      <c r="B755" t="inlineStr">
        <is>
          <t>WA0RT3292</t>
        </is>
      </c>
      <c r="C755" t="inlineStr">
        <is>
          <t>བྱང་ཆུབ་སེམས་དཔའི་ནོར་བུའི་ཕྲེང་བ།</t>
        </is>
      </c>
      <c r="D755">
        <f>HYPERLINK("https://library.bdrc.io/show/bdr:MW2KG5015_4136?uilang=bo","MW2KG5015_4136")</f>
        <v/>
      </c>
      <c r="E755" t="inlineStr"/>
      <c r="F755" t="inlineStr"/>
      <c r="G755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5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56" ht="70" customHeight="1">
      <c r="A756" t="inlineStr"/>
      <c r="B756" t="inlineStr">
        <is>
          <t>WA0RT3292</t>
        </is>
      </c>
      <c r="C756" t="inlineStr">
        <is>
          <t>བྱང་ཆུབ་སེམས་དཔའི་ནོར་བུའི་ཕྲེང་བ།</t>
        </is>
      </c>
      <c r="D756">
        <f>HYPERLINK("https://library.bdrc.io/show/bdr:MW1PD95844_3181?uilang=bo","MW1PD95844_3181")</f>
        <v/>
      </c>
      <c r="E756" t="inlineStr"/>
      <c r="F756" t="inlineStr"/>
      <c r="G756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6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57" ht="70" customHeight="1">
      <c r="A757" t="inlineStr"/>
      <c r="B757" t="inlineStr">
        <is>
          <t>WA0RT3292</t>
        </is>
      </c>
      <c r="C757" t="inlineStr">
        <is>
          <t>བྱང་ཆུབ་སེམས་དཔའི་ནོར་བུའི་ཕྲེང་བ།</t>
        </is>
      </c>
      <c r="D757">
        <f>HYPERLINK("https://library.bdrc.io/show/bdr:MW23702_3387?uilang=bo","MW23702_3387")</f>
        <v/>
      </c>
      <c r="E757" t="inlineStr"/>
      <c r="F757" t="inlineStr"/>
      <c r="G757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7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58" ht="70" customHeight="1">
      <c r="A758" t="inlineStr"/>
      <c r="B758" t="inlineStr">
        <is>
          <t>WA0RT3292</t>
        </is>
      </c>
      <c r="C758" t="inlineStr">
        <is>
          <t>བྱང་ཆུབ་སེམས་དཔའི་ནོར་བུའི་ཕྲེང་བ།</t>
        </is>
      </c>
      <c r="D758">
        <f>HYPERLINK("https://library.bdrc.io/show/bdr:MW1KG13126_5384?uilang=bo","MW1KG13126_5384")</f>
        <v/>
      </c>
      <c r="E758" t="inlineStr"/>
      <c r="F758" t="inlineStr"/>
      <c r="G758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8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59" ht="70" customHeight="1">
      <c r="A759" t="inlineStr"/>
      <c r="B759" t="inlineStr">
        <is>
          <t>WA0RT3292</t>
        </is>
      </c>
      <c r="C759" t="inlineStr">
        <is>
          <t>བྱང་ཆུབ་སེམས་དཔའི་ནོར་བུའི་ཕྲེང་བ།</t>
        </is>
      </c>
      <c r="D759">
        <f>HYPERLINK("https://library.bdrc.io/show/bdr:MW23702_3350?uilang=bo","MW23702_3350")</f>
        <v/>
      </c>
      <c r="E759" t="inlineStr"/>
      <c r="F759" t="inlineStr"/>
      <c r="G759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59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60" ht="70" customHeight="1">
      <c r="A760" t="inlineStr"/>
      <c r="B760" t="inlineStr">
        <is>
          <t>WA0RT3292</t>
        </is>
      </c>
      <c r="C760" t="inlineStr">
        <is>
          <t>བྱང་ཆུབ་སེམས་དཔའི་ནོར་བུའི་ཕྲེང་བ།</t>
        </is>
      </c>
      <c r="D760">
        <f>HYPERLINK("https://library.bdrc.io/show/bdr:MW2KG5015_4173?uilang=bo","MW2KG5015_4173")</f>
        <v/>
      </c>
      <c r="E760" t="inlineStr"/>
      <c r="F760" t="inlineStr"/>
      <c r="G760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60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61" ht="70" customHeight="1">
      <c r="A761" t="inlineStr"/>
      <c r="B761" t="inlineStr">
        <is>
          <t>WA0RT3292</t>
        </is>
      </c>
      <c r="C761" t="inlineStr">
        <is>
          <t>བྱང་ཆུབ་སེམས་དཔའི་ནོར་བུའི་ཕྲེང་བ།</t>
        </is>
      </c>
      <c r="D761">
        <f>HYPERLINK("https://library.bdrc.io/show/bdr:MW22704_4173?uilang=bo","MW22704_4173")</f>
        <v/>
      </c>
      <c r="E761" t="inlineStr"/>
      <c r="F761" t="inlineStr"/>
      <c r="G761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61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62" ht="70" customHeight="1">
      <c r="A762" t="inlineStr"/>
      <c r="B762" t="inlineStr">
        <is>
          <t>WA0RT3292</t>
        </is>
      </c>
      <c r="C762" t="inlineStr">
        <is>
          <t>བྱང་ཆུབ་སེམས་དཔའི་ནོར་བུའི་ཕྲེང་བ།</t>
        </is>
      </c>
      <c r="D762">
        <f>HYPERLINK("https://library.bdrc.io/show/bdr:MW22704_4136?uilang=bo","MW22704_4136")</f>
        <v/>
      </c>
      <c r="E762" t="inlineStr"/>
      <c r="F762" t="inlineStr"/>
      <c r="G762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62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63" ht="70" customHeight="1">
      <c r="A763" t="inlineStr"/>
      <c r="B763" t="inlineStr">
        <is>
          <t>WA0RT3292</t>
        </is>
      </c>
      <c r="C763" t="inlineStr">
        <is>
          <t>བྱང་ཆུབ་སེམས་དཔའི་ནོར་བུའི་འཕྲེང་བ།</t>
        </is>
      </c>
      <c r="D763">
        <f>HYPERLINK("https://library.bdrc.io/show/bdr:MW23164_EC025D?uilang=bo","MW23164_EC025D")</f>
        <v/>
      </c>
      <c r="E763" t="inlineStr"/>
      <c r="F763" t="inlineStr"/>
      <c r="G763">
        <f>HYPERLINK("https://library.bdrc.io/search?lg=bo&amp;t=Work&amp;pg=1&amp;f=author,exc,bdr:P3379&amp;uilang=bo&amp;q=བྱང་ཆུབ་སེམས་དཔའི་ནོར་བུའི་འཕྲེང་བ།~1", "བརྩམས་ཆོས་གཞན།")</f>
        <v/>
      </c>
      <c r="H763">
        <f>HYPERLINK("https://library.bdrc.io/search?lg=bo&amp;t=Etext&amp;pg=1&amp;f=author,exc,bdr:P3379&amp;uilang=bo&amp;q=བྱང་ཆུབ་སེམས་དཔའི་ནོར་བུའི་འཕྲེང་བ།~1", "ཡིག་རྐྱང་གཞན།")</f>
        <v/>
      </c>
    </row>
    <row r="764" ht="70" customHeight="1">
      <c r="A764" t="inlineStr"/>
      <c r="B764" t="inlineStr">
        <is>
          <t>WA0RT3292</t>
        </is>
      </c>
      <c r="C764" t="inlineStr">
        <is>
          <t>བྱང་ཆུབ་སེམས་དཔའི་ནོར་བུའི་ཕྲེང་བ།</t>
        </is>
      </c>
      <c r="D764">
        <f>HYPERLINK("https://library.bdrc.io/show/bdr:MW25275_159E79?uilang=bo","MW25275_159E79")</f>
        <v/>
      </c>
      <c r="E764" t="inlineStr"/>
      <c r="F764" t="inlineStr"/>
      <c r="G764">
        <f>HYPERLINK("https://library.bdrc.io/search?lg=bo&amp;t=Work&amp;pg=1&amp;f=author,exc,bdr:P3379&amp;uilang=bo&amp;q=བྱང་ཆུབ་སེམས་དཔའི་ནོར་བུའི་ཕྲེང་བ།~1", "བརྩམས་ཆོས་གཞན།")</f>
        <v/>
      </c>
      <c r="H764">
        <f>HYPERLINK("https://library.bdrc.io/search?lg=bo&amp;t=Etext&amp;pg=1&amp;f=author,exc,bdr:P3379&amp;uilang=bo&amp;q=བྱང་ཆུབ་སེམས་དཔའི་ནོར་བུའི་ཕྲེང་བ།~1", "ཡིག་རྐྱང་གཞན།")</f>
        <v/>
      </c>
    </row>
    <row r="765" ht="70" customHeight="1">
      <c r="A765" t="inlineStr"/>
      <c r="B765" t="inlineStr">
        <is>
          <t>WA0RTI3293</t>
        </is>
      </c>
      <c r="C765" t="inlineStr">
        <is>
          <t>Dipankarasrijnana: Bodhisattvadikarmikamargavataradesana</t>
        </is>
      </c>
      <c r="D765">
        <f>HYPERLINK("https://library.bdrc.io/show/bdr:IE0GR0288?uilang=bo","IE0GR0288")</f>
        <v/>
      </c>
      <c r="E765" t="inlineStr"/>
      <c r="F765" t="inlineStr"/>
      <c r="G765">
        <f>HYPERLINK("https://library.bdrc.io/search?lg=bo&amp;t=Work&amp;pg=1&amp;f=author,exc,bdr:P3379&amp;uilang=bo&amp;q=Dipankarasrijnana: Bodhisattvadikarmikamargavataradesana~1", "བརྩམས་ཆོས་གཞན།")</f>
        <v/>
      </c>
      <c r="H765">
        <f>HYPERLINK("https://library.bdrc.io/search?lg=bo&amp;t=Etext&amp;pg=1&amp;f=author,exc,bdr:P3379&amp;uilang=bo&amp;q=Dipankarasrijnana: Bodhisattvadikarmikamargavataradesana~1", "ཡིག་རྐྱང་གཞན།")</f>
        <v/>
      </c>
    </row>
    <row r="766" ht="70" customHeight="1">
      <c r="A766" t="inlineStr"/>
      <c r="B766" t="inlineStr">
        <is>
          <t>WA0RT3293</t>
        </is>
      </c>
      <c r="C766" t="inlineStr">
        <is>
          <t>བྱང་ཆུབ་སེམས་དཔའ་ལས་དང་པོ་པའི་ལམ་ལ་འཇུག་པ་བསྟན་པ།</t>
        </is>
      </c>
      <c r="D766">
        <f>HYPERLINK("https://library.bdrc.io/show/bdr:MW22704_4138?uilang=bo","MW22704_4138")</f>
        <v/>
      </c>
      <c r="E766" t="inlineStr"/>
      <c r="F766" t="inlineStr"/>
      <c r="G766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66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67" ht="70" customHeight="1">
      <c r="A767" t="inlineStr"/>
      <c r="B767" t="inlineStr">
        <is>
          <t>WA0RT3293</t>
        </is>
      </c>
      <c r="C767" t="inlineStr">
        <is>
          <t>བྱང་ཆུབ་སེམས་དཔའ་ལས་དང་པོ་པའི་ལམ་ལ་འཇུག་པ་བསྟན་པ།</t>
        </is>
      </c>
      <c r="D767">
        <f>HYPERLINK("https://library.bdrc.io/show/bdr:MW2KG5015_4179?uilang=bo","MW2KG5015_4179")</f>
        <v/>
      </c>
      <c r="E767" t="inlineStr"/>
      <c r="F767" t="inlineStr"/>
      <c r="G767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67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68" ht="70" customHeight="1">
      <c r="A768" t="inlineStr"/>
      <c r="B768" t="inlineStr">
        <is>
          <t>WA0RT3293</t>
        </is>
      </c>
      <c r="C768" t="inlineStr">
        <is>
          <t>བྱང་ཆུབ་སེམས་དཔའ་ལས་དང་པོ་པའི་ལམ་ལ་འཇུག་པ་བསྟན་པ།</t>
        </is>
      </c>
      <c r="D768">
        <f>HYPERLINK("https://library.bdrc.io/show/bdr:MW1PD95844_3183?uilang=bo","MW1PD95844_3183")</f>
        <v/>
      </c>
      <c r="E768" t="inlineStr"/>
      <c r="F768" t="inlineStr"/>
      <c r="G768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68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69" ht="70" customHeight="1">
      <c r="A769" t="inlineStr"/>
      <c r="B769" t="inlineStr">
        <is>
          <t>WA0RT3293</t>
        </is>
      </c>
      <c r="C769" t="inlineStr">
        <is>
          <t>བྱང་ཆུབ་སེམས་དཔའ་ལས་དང་པོའི་ལམ་ལ་འཇུག་པ་བསྟན་པ།</t>
        </is>
      </c>
      <c r="D769">
        <f>HYPERLINK("https://library.bdrc.io/show/bdr:MW23702_3352?uilang=bo","MW23702_3352")</f>
        <v/>
      </c>
      <c r="E769" t="inlineStr"/>
      <c r="F769" t="inlineStr"/>
      <c r="G769">
        <f>HYPERLINK("https://library.bdrc.io/search?lg=bo&amp;t=Work&amp;pg=1&amp;f=author,exc,bdr:P3379&amp;uilang=bo&amp;q=བྱང་ཆུབ་སེམས་དཔའ་ལས་དང་པོའི་ལམ་ལ་འཇུག་པ་བསྟན་པ།~1", "བརྩམས་ཆོས་གཞན།")</f>
        <v/>
      </c>
      <c r="H769">
        <f>HYPERLINK("https://library.bdrc.io/search?lg=bo&amp;t=Etext&amp;pg=1&amp;f=author,exc,bdr:P3379&amp;uilang=bo&amp;q=བྱང་ཆུབ་སེམས་དཔའ་ལས་དང་པོའི་ལམ་ལ་འཇུག་པ་བསྟན་པ།~1", "ཡིག་རྐྱང་གཞན།")</f>
        <v/>
      </c>
    </row>
    <row r="770" ht="70" customHeight="1">
      <c r="A770" t="inlineStr"/>
      <c r="B770" t="inlineStr">
        <is>
          <t>WA0RT3293</t>
        </is>
      </c>
      <c r="C770" t="inlineStr">
        <is>
          <t>བྱང་ཆུབ་སེམས་དཔའི་ལས་དང་པོ་པའི་ལམ་ལ་འཇུག་པ་བསྟན་པ།</t>
        </is>
      </c>
      <c r="D770">
        <f>HYPERLINK("https://library.bdrc.io/show/bdr:MW1KG13126_5390?uilang=bo","MW1KG13126_5390")</f>
        <v/>
      </c>
      <c r="E770" t="inlineStr"/>
      <c r="F770" t="inlineStr"/>
      <c r="G770">
        <f>HYPERLINK("https://library.bdrc.io/search?lg=bo&amp;t=Work&amp;pg=1&amp;f=author,exc,bdr:P3379&amp;uilang=bo&amp;q=བྱང་ཆུབ་སེམས་དཔའི་ལས་དང་པོ་པའི་ལམ་ལ་འཇུག་པ་བསྟན་པ།~1", "བརྩམས་ཆོས་གཞན།")</f>
        <v/>
      </c>
      <c r="H770">
        <f>HYPERLINK("https://library.bdrc.io/search?lg=bo&amp;t=Etext&amp;pg=1&amp;f=author,exc,bdr:P3379&amp;uilang=bo&amp;q=བྱང་ཆུབ་སེམས་དཔའི་ལས་དང་པོ་པའི་ལམ་ལ་འཇུག་པ་བསྟན་པ།~1", "ཡིག་རྐྱང་གཞན།")</f>
        <v/>
      </c>
    </row>
    <row r="771" ht="70" customHeight="1">
      <c r="A771" t="inlineStr"/>
      <c r="B771" t="inlineStr">
        <is>
          <t>WA0RT3293</t>
        </is>
      </c>
      <c r="C771" t="inlineStr">
        <is>
          <t>བྱང་ཆུབ་སེམས་དཔའ་ལས་དང་པོ་པའི་ལམ་ལ་འཇུག་པ་བསྟན་པ།</t>
        </is>
      </c>
      <c r="D771">
        <f>HYPERLINK("https://library.bdrc.io/show/bdr:MW22704_4179?uilang=bo","MW22704_4179")</f>
        <v/>
      </c>
      <c r="E771" t="inlineStr"/>
      <c r="F771" t="inlineStr"/>
      <c r="G771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71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72" ht="70" customHeight="1">
      <c r="A772" t="inlineStr"/>
      <c r="B772" t="inlineStr">
        <is>
          <t>WA0RT3293</t>
        </is>
      </c>
      <c r="C772" t="inlineStr">
        <is>
          <t>བྱང་ཆུབ་སེམས་དཔའི་ལས་དང་པོ་པའི་ལམ་ལ་འཇུག་པ་བསྟན་པ།</t>
        </is>
      </c>
      <c r="D772">
        <f>HYPERLINK("https://library.bdrc.io/show/bdr:MW1KG13126_5349?uilang=bo","MW1KG13126_5349")</f>
        <v/>
      </c>
      <c r="E772" t="inlineStr"/>
      <c r="F772" t="inlineStr"/>
      <c r="G772">
        <f>HYPERLINK("https://library.bdrc.io/search?lg=bo&amp;t=Work&amp;pg=1&amp;f=author,exc,bdr:P3379&amp;uilang=bo&amp;q=བྱང་ཆུབ་སེམས་དཔའི་ལས་དང་པོ་པའི་ལམ་ལ་འཇུག་པ་བསྟན་པ།~1", "བརྩམས་ཆོས་གཞན།")</f>
        <v/>
      </c>
      <c r="H772">
        <f>HYPERLINK("https://library.bdrc.io/search?lg=bo&amp;t=Etext&amp;pg=1&amp;f=author,exc,bdr:P3379&amp;uilang=bo&amp;q=བྱང་ཆུབ་སེམས་དཔའི་ལས་དང་པོ་པའི་ལམ་ལ་འཇུག་པ་བསྟན་པ།~1", "ཡིག་རྐྱང་གཞན།")</f>
        <v/>
      </c>
    </row>
    <row r="773" ht="70" customHeight="1">
      <c r="A773" t="inlineStr"/>
      <c r="B773" t="inlineStr">
        <is>
          <t>WA0RT3293</t>
        </is>
      </c>
      <c r="C773" t="inlineStr">
        <is>
          <t>བྱང་ཆུབ་སེམས་དཔའ་ལས་དང་པོ་པའི་ལམ་ལ་འཇུག་པ་བསྟན་པ།</t>
        </is>
      </c>
      <c r="D773">
        <f>HYPERLINK("https://library.bdrc.io/show/bdr:MW23703_3952?uilang=bo","MW23703_3952")</f>
        <v/>
      </c>
      <c r="E773" t="inlineStr"/>
      <c r="F773" t="inlineStr"/>
      <c r="G773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73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74" ht="70" customHeight="1">
      <c r="A774" t="inlineStr"/>
      <c r="B774" t="inlineStr">
        <is>
          <t>WA0RT3293</t>
        </is>
      </c>
      <c r="C774" t="inlineStr">
        <is>
          <t>བྱང་ཆུབ་སེམས་དཔའ་ལས་དང་པོ་པའི་ལམ་ལ་འཇུག་པ་བསྟན་པ།</t>
        </is>
      </c>
      <c r="D774">
        <f>HYPERLINK("https://library.bdrc.io/show/bdr:MW23702_3393?uilang=bo","MW23702_3393")</f>
        <v/>
      </c>
      <c r="E774" t="inlineStr"/>
      <c r="F774" t="inlineStr"/>
      <c r="G774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74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75" ht="70" customHeight="1">
      <c r="A775" t="inlineStr"/>
      <c r="B775" t="inlineStr">
        <is>
          <t>WA0RT3293</t>
        </is>
      </c>
      <c r="C775" t="inlineStr">
        <is>
          <t>བྱང་ཆུབ་སེམས་དཔའ་ལས་དང་པོ་པའི་ལམ་ལ་འཇུག་པ་བསྟན་པ།</t>
        </is>
      </c>
      <c r="D775">
        <f>HYPERLINK("https://library.bdrc.io/show/bdr:MW2KG5015_4138?uilang=bo","MW2KG5015_4138")</f>
        <v/>
      </c>
      <c r="E775" t="inlineStr"/>
      <c r="F775" t="inlineStr"/>
      <c r="G775">
        <f>HYPERLINK("https://library.bdrc.io/search?lg=bo&amp;t=Work&amp;pg=1&amp;f=author,exc,bdr:P3379&amp;uilang=bo&amp;q=བྱང་ཆུབ་སེམས་དཔའ་ལས་དང་པོ་པའི་ལམ་ལ་འཇུག་པ་བསྟན་པ།~1", "བརྩམས་ཆོས་གཞན།")</f>
        <v/>
      </c>
      <c r="H775">
        <f>HYPERLINK("https://library.bdrc.io/search?lg=bo&amp;t=Etext&amp;pg=1&amp;f=author,exc,bdr:P3379&amp;uilang=bo&amp;q=བྱང་ཆུབ་སེམས་དཔའ་ལས་དང་པོ་པའི་ལམ་ལ་འཇུག་པ་བསྟན་པ།~1", "ཡིག་རྐྱང་གཞན།")</f>
        <v/>
      </c>
    </row>
    <row r="776" ht="70" customHeight="1">
      <c r="A776" t="inlineStr"/>
      <c r="B776" t="inlineStr">
        <is>
          <t>WA0RTI3294</t>
        </is>
      </c>
      <c r="C776" t="inlineStr">
        <is>
          <t>Dipankarasrijnana: Saranagamanadesana</t>
        </is>
      </c>
      <c r="D776">
        <f>HYPERLINK("https://library.bdrc.io/show/bdr:IE0GR0295?uilang=bo","IE0GR0295")</f>
        <v/>
      </c>
      <c r="E776" t="inlineStr"/>
      <c r="F776" t="inlineStr"/>
      <c r="G776">
        <f>HYPERLINK("https://library.bdrc.io/search?lg=bo&amp;t=Work&amp;pg=1&amp;f=author,exc,bdr:P3379&amp;uilang=bo&amp;q=Dipankarasrijnana: Saranagamanadesana~1", "བརྩམས་ཆོས་གཞན།")</f>
        <v/>
      </c>
      <c r="H776">
        <f>HYPERLINK("https://library.bdrc.io/search?lg=bo&amp;t=Etext&amp;pg=1&amp;f=author,exc,bdr:P3379&amp;uilang=bo&amp;q=Dipankarasrijnana: Saranagamanadesana~1", "ཡིག་རྐྱང་གཞན།")</f>
        <v/>
      </c>
    </row>
    <row r="777" ht="70" customHeight="1">
      <c r="A777" t="inlineStr"/>
      <c r="B777" t="inlineStr">
        <is>
          <t>WA0RT3294</t>
        </is>
      </c>
      <c r="C777" t="inlineStr">
        <is>
          <t>སྐྱབས་སུ་འགྲོ་བ་བསྟན་པ།</t>
        </is>
      </c>
      <c r="D777">
        <f>HYPERLINK("https://library.bdrc.io/show/bdr:MW1KG13126_5391?uilang=bo","MW1KG13126_5391")</f>
        <v/>
      </c>
      <c r="E777" t="inlineStr"/>
      <c r="F777" t="inlineStr"/>
      <c r="G777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77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78" ht="70" customHeight="1">
      <c r="A778" t="inlineStr"/>
      <c r="B778" t="inlineStr">
        <is>
          <t>WA0RT3294</t>
        </is>
      </c>
      <c r="C778" t="inlineStr">
        <is>
          <t>སྐྱབས་སུ་འགྲོ་བ་བསྟན་པ།</t>
        </is>
      </c>
      <c r="D778">
        <f>HYPERLINK("https://library.bdrc.io/show/bdr:MW2KG5015_4139?uilang=bo","MW2KG5015_4139")</f>
        <v/>
      </c>
      <c r="E778" t="inlineStr"/>
      <c r="F778" t="inlineStr"/>
      <c r="G778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78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79" ht="70" customHeight="1">
      <c r="A779" t="inlineStr"/>
      <c r="B779" t="inlineStr">
        <is>
          <t>WA0RT3294</t>
        </is>
      </c>
      <c r="C779" t="inlineStr">
        <is>
          <t>སྐྱབས་སུ་འགྲོ་བ་བསྟན་པ།</t>
        </is>
      </c>
      <c r="D779">
        <f>HYPERLINK("https://library.bdrc.io/show/bdr:MW2KG5015_4180?uilang=bo","MW2KG5015_4180")</f>
        <v/>
      </c>
      <c r="E779" t="inlineStr"/>
      <c r="F779" t="inlineStr"/>
      <c r="G779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79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0" ht="70" customHeight="1">
      <c r="A780" t="inlineStr"/>
      <c r="B780" t="inlineStr">
        <is>
          <t>WA0RT3294</t>
        </is>
      </c>
      <c r="C780" t="inlineStr">
        <is>
          <t>སྐྱབས་སུ་འགྲོ་བ་བསྟན་པ།</t>
        </is>
      </c>
      <c r="D780">
        <f>HYPERLINK("https://library.bdrc.io/show/bdr:MW1KG13126_5350?uilang=bo","MW1KG13126_5350")</f>
        <v/>
      </c>
      <c r="E780" t="inlineStr"/>
      <c r="F780" t="inlineStr"/>
      <c r="G780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0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1" ht="70" customHeight="1">
      <c r="A781" t="inlineStr"/>
      <c r="B781" t="inlineStr">
        <is>
          <t>WA0RT3294</t>
        </is>
      </c>
      <c r="C781" t="inlineStr">
        <is>
          <t>སྐྱབས་སུ་འགྲོ་བ་བསྟན་པ།</t>
        </is>
      </c>
      <c r="D781">
        <f>HYPERLINK("https://library.bdrc.io/show/bdr:MW22704_4139?uilang=bo","MW22704_4139")</f>
        <v/>
      </c>
      <c r="E781" t="inlineStr"/>
      <c r="F781" t="inlineStr"/>
      <c r="G781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1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2" ht="70" customHeight="1">
      <c r="A782" t="inlineStr"/>
      <c r="B782" t="inlineStr">
        <is>
          <t>WA0RT3294</t>
        </is>
      </c>
      <c r="C782" t="inlineStr">
        <is>
          <t>སྐྱབས་སུ་འགྲོ་བ་བསྟན་པ།</t>
        </is>
      </c>
      <c r="D782">
        <f>HYPERLINK("https://library.bdrc.io/show/bdr:MW23702_3353?uilang=bo","MW23702_3353")</f>
        <v/>
      </c>
      <c r="E782" t="inlineStr"/>
      <c r="F782" t="inlineStr"/>
      <c r="G782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2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3" ht="70" customHeight="1">
      <c r="A783" t="inlineStr"/>
      <c r="B783" t="inlineStr">
        <is>
          <t>WA0RT3294</t>
        </is>
      </c>
      <c r="C783" t="inlineStr">
        <is>
          <t>སྐྱབས་སུ་འགྲོ་བ་བསྟན་པ།</t>
        </is>
      </c>
      <c r="D783">
        <f>HYPERLINK("https://library.bdrc.io/show/bdr:MW1PD95844_3184?uilang=bo","MW1PD95844_3184")</f>
        <v/>
      </c>
      <c r="E783" t="inlineStr"/>
      <c r="F783" t="inlineStr"/>
      <c r="G783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3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4" ht="70" customHeight="1">
      <c r="A784" t="inlineStr"/>
      <c r="B784" t="inlineStr">
        <is>
          <t>WA0RT3294</t>
        </is>
      </c>
      <c r="C784" t="inlineStr">
        <is>
          <t>སྐྱབས་སུ་འགྲོ་བ་བསྟན་པ།</t>
        </is>
      </c>
      <c r="D784">
        <f>HYPERLINK("https://library.bdrc.io/show/bdr:MW22704_4180?uilang=bo","MW22704_4180")</f>
        <v/>
      </c>
      <c r="E784" t="inlineStr"/>
      <c r="F784" t="inlineStr"/>
      <c r="G784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4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5" ht="70" customHeight="1">
      <c r="A785" t="inlineStr"/>
      <c r="B785" t="inlineStr">
        <is>
          <t>WA0RT3294</t>
        </is>
      </c>
      <c r="C785" t="inlineStr">
        <is>
          <t>སྐྱབས་སུ་འགྲོ་བ་བསྟན་པ།</t>
        </is>
      </c>
      <c r="D785">
        <f>HYPERLINK("https://library.bdrc.io/show/bdr:MW23703_3953?uilang=bo","MW23703_3953")</f>
        <v/>
      </c>
      <c r="E785" t="inlineStr"/>
      <c r="F785" t="inlineStr"/>
      <c r="G785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5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6" ht="70" customHeight="1">
      <c r="A786" t="inlineStr"/>
      <c r="B786" t="inlineStr">
        <is>
          <t>WA0RT3294</t>
        </is>
      </c>
      <c r="C786" t="inlineStr">
        <is>
          <t>སྐྱབས་སུ་འགྲོ་བ་བསྟན་པ།</t>
        </is>
      </c>
      <c r="D786">
        <f>HYPERLINK("https://library.bdrc.io/show/bdr:MW23702_3394?uilang=bo","MW23702_3394")</f>
        <v/>
      </c>
      <c r="E786" t="inlineStr"/>
      <c r="F786" t="inlineStr"/>
      <c r="G786">
        <f>HYPERLINK("https://library.bdrc.io/search?lg=bo&amp;t=Work&amp;pg=1&amp;f=author,exc,bdr:P3379&amp;uilang=bo&amp;q=སྐྱབས་སུ་འགྲོ་བ་བསྟན་པ།~1", "བརྩམས་ཆོས་གཞན།")</f>
        <v/>
      </c>
      <c r="H786">
        <f>HYPERLINK("https://library.bdrc.io/search?lg=bo&amp;t=Etext&amp;pg=1&amp;f=author,exc,bdr:P3379&amp;uilang=bo&amp;q=སྐྱབས་སུ་འགྲོ་བ་བསྟན་པ།~1", "ཡིག་རྐྱང་གཞན།")</f>
        <v/>
      </c>
    </row>
    <row r="787" ht="70" customHeight="1">
      <c r="A787" t="inlineStr"/>
      <c r="B787" t="inlineStr">
        <is>
          <t>WA0RT3295</t>
        </is>
      </c>
      <c r="C787" t="inlineStr">
        <is>
          <t>ཐེག་པ་ཆེན་པོའི་ལམ་གྱི་སྒྲུབ་ཐབས་ཡི་གེར་བསྡུས་པ།</t>
        </is>
      </c>
      <c r="D787">
        <f>HYPERLINK("https://library.bdrc.io/show/bdr:MW22704_4140?uilang=bo","MW22704_4140")</f>
        <v/>
      </c>
      <c r="E787" t="inlineStr"/>
      <c r="F787" t="inlineStr"/>
      <c r="G787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87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88" ht="70" customHeight="1">
      <c r="A788" t="inlineStr"/>
      <c r="B788" t="inlineStr">
        <is>
          <t>WA0RT3295</t>
        </is>
      </c>
      <c r="C788" t="inlineStr">
        <is>
          <t>ཐེག་པ་ཆེན་པོ་ལམ་གྱི་སྒྲུབ་ཐབས་ཡི་གེར་བསྡུས་པ།</t>
        </is>
      </c>
      <c r="D788">
        <f>HYPERLINK("https://library.bdrc.io/show/bdr:MW1KG13126_5392?uilang=bo","MW1KG13126_5392")</f>
        <v/>
      </c>
      <c r="E788" t="inlineStr"/>
      <c r="F788" t="inlineStr"/>
      <c r="G788">
        <f>HYPERLINK("https://library.bdrc.io/search?lg=bo&amp;t=Work&amp;pg=1&amp;f=author,exc,bdr:P3379&amp;uilang=bo&amp;q=ཐེག་པ་ཆེན་པོ་ལམ་གྱི་སྒྲུབ་ཐབས་ཡི་གེར་བསྡུས་པ།~1", "བརྩམས་ཆོས་གཞན།")</f>
        <v/>
      </c>
      <c r="H788">
        <f>HYPERLINK("https://library.bdrc.io/search?lg=bo&amp;t=Etext&amp;pg=1&amp;f=author,exc,bdr:P3379&amp;uilang=bo&amp;q=ཐེག་པ་ཆེན་པོ་ལམ་གྱི་སྒྲུབ་ཐབས་ཡི་གེར་བསྡུས་པ།~1", "ཡིག་རྐྱང་གཞན།")</f>
        <v/>
      </c>
    </row>
    <row r="789" ht="70" customHeight="1">
      <c r="A789" t="inlineStr"/>
      <c r="B789" t="inlineStr">
        <is>
          <t>WA0RT3295</t>
        </is>
      </c>
      <c r="C789" t="inlineStr">
        <is>
          <t>ཐེག་པ་ཆེན་པོའི་ལམ་གྱི་སྒྲུབ་ཐབས་ཡི་གེར་བསྡུས་པ།</t>
        </is>
      </c>
      <c r="D789">
        <f>HYPERLINK("https://library.bdrc.io/show/bdr:MW2KG5015_4181?uilang=bo","MW2KG5015_4181")</f>
        <v/>
      </c>
      <c r="E789" t="inlineStr"/>
      <c r="F789" t="inlineStr"/>
      <c r="G789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89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0" ht="70" customHeight="1">
      <c r="A790" t="inlineStr"/>
      <c r="B790" t="inlineStr">
        <is>
          <t>WA0RT3295</t>
        </is>
      </c>
      <c r="C790" t="inlineStr">
        <is>
          <t>ཐེག་པ་ཆེན་པོའི་ལམ་གྱི་སྒྲུབ་ཐབས་ཡི་གེར་བསྡུས་པ།</t>
        </is>
      </c>
      <c r="D790">
        <f>HYPERLINK("https://library.bdrc.io/show/bdr:MW23703_3954?uilang=bo","MW23703_3954")</f>
        <v/>
      </c>
      <c r="E790" t="inlineStr"/>
      <c r="F790" t="inlineStr"/>
      <c r="G790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90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1" ht="70" customHeight="1">
      <c r="A791" t="inlineStr"/>
      <c r="B791" t="inlineStr">
        <is>
          <t>WA0RT3295</t>
        </is>
      </c>
      <c r="C791" t="inlineStr">
        <is>
          <t>ཐེག་པ་ཆེན་པོའི་ལམ་གྱི་སྒྲུབ་ཐབས་ཤིན་ཏུ་བསྡུས་པ།</t>
        </is>
      </c>
      <c r="D791">
        <f>HYPERLINK("https://library.bdrc.io/show/bdr:MW1KG13126_5393?uilang=bo","MW1KG13126_5393")</f>
        <v/>
      </c>
      <c r="E791" t="inlineStr"/>
      <c r="F791" t="inlineStr"/>
      <c r="G791">
        <f>HYPERLINK("https://library.bdrc.io/search?lg=bo&amp;t=Work&amp;pg=1&amp;f=author,exc,bdr:P3379&amp;uilang=bo&amp;q=ཐེག་པ་ཆེན་པོའི་ལམ་གྱི་སྒྲུབ་ཐབས་ཤིན་ཏུ་བསྡུས་པ།~1", "བརྩམས་ཆོས་གཞན།")</f>
        <v/>
      </c>
      <c r="H791">
        <f>HYPERLINK("https://library.bdrc.io/search?lg=bo&amp;t=Etext&amp;pg=1&amp;f=author,exc,bdr:P3379&amp;uilang=bo&amp;q=ཐེག་པ་ཆེན་པོའི་ལམ་གྱི་སྒྲུབ་ཐབས་ཤིན་ཏུ་བསྡུས་པ།~1", "ཡིག་རྐྱང་གཞན།")</f>
        <v/>
      </c>
    </row>
    <row r="792" ht="70" customHeight="1">
      <c r="A792" t="inlineStr"/>
      <c r="B792" t="inlineStr">
        <is>
          <t>WA0RT3295</t>
        </is>
      </c>
      <c r="C792" t="inlineStr">
        <is>
          <t>ཐེག་པ་ཆེན་པོའི་ལམ་གྱི་སྒྲུབ་ཐབས་ཡི་གེར་བསྡུས་པ།</t>
        </is>
      </c>
      <c r="D792">
        <f>HYPERLINK("https://library.bdrc.io/show/bdr:MW2KG5015_4140?uilang=bo","MW2KG5015_4140")</f>
        <v/>
      </c>
      <c r="E792" t="inlineStr"/>
      <c r="F792" t="inlineStr"/>
      <c r="G792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92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3" ht="70" customHeight="1">
      <c r="A793" t="inlineStr"/>
      <c r="B793" t="inlineStr">
        <is>
          <t>WA0RT3295</t>
        </is>
      </c>
      <c r="C793" t="inlineStr">
        <is>
          <t>ཐེག་པ་ཆེན་པོའི་ལམ་གྱི་སྒྲུབ་ཐབས་ཡི་གེར་བསྡུས་པ།</t>
        </is>
      </c>
      <c r="D793">
        <f>HYPERLINK("https://library.bdrc.io/show/bdr:MW1KG13126_5351?uilang=bo","MW1KG13126_5351")</f>
        <v/>
      </c>
      <c r="E793" t="inlineStr"/>
      <c r="F793" t="inlineStr"/>
      <c r="G793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93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4" ht="70" customHeight="1">
      <c r="A794" t="inlineStr"/>
      <c r="B794" t="inlineStr">
        <is>
          <t>WA0RT3295</t>
        </is>
      </c>
      <c r="C794" t="inlineStr">
        <is>
          <t>ཐེག་པ་ཆེན་པོའི་ལམ་གྱི་སྒྲུབ་ཐབས་ཡི་གེར་བསྡུས་པ།</t>
        </is>
      </c>
      <c r="D794">
        <f>HYPERLINK("https://library.bdrc.io/show/bdr:MW22704_4181?uilang=bo","MW22704_4181")</f>
        <v/>
      </c>
      <c r="E794" t="inlineStr"/>
      <c r="F794" t="inlineStr"/>
      <c r="G794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94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5" ht="70" customHeight="1">
      <c r="A795" t="inlineStr"/>
      <c r="B795" t="inlineStr">
        <is>
          <t>WA0RT3295</t>
        </is>
      </c>
      <c r="C795" t="inlineStr">
        <is>
          <t>ཐེག་པ་ཆེན་པོ་ལམ་གྱི་སྒྲུབ་ཐབས་ཡི་གེར་བསྡུས་པ།</t>
        </is>
      </c>
      <c r="D795">
        <f>HYPERLINK("https://library.bdrc.io/show/bdr:MW23702_3395?uilang=bo","MW23702_3395")</f>
        <v/>
      </c>
      <c r="E795" t="inlineStr"/>
      <c r="F795" t="inlineStr"/>
      <c r="G795">
        <f>HYPERLINK("https://library.bdrc.io/search?lg=bo&amp;t=Work&amp;pg=1&amp;f=author,exc,bdr:P3379&amp;uilang=bo&amp;q=ཐེག་པ་ཆེན་པོ་ལམ་གྱི་སྒྲུབ་ཐབས་ཡི་གེར་བསྡུས་པ།~1", "བརྩམས་ཆོས་གཞན།")</f>
        <v/>
      </c>
      <c r="H795">
        <f>HYPERLINK("https://library.bdrc.io/search?lg=bo&amp;t=Etext&amp;pg=1&amp;f=author,exc,bdr:P3379&amp;uilang=bo&amp;q=ཐེག་པ་ཆེན་པོ་ལམ་གྱི་སྒྲུབ་ཐབས་ཡི་གེར་བསྡུས་པ།~1", "ཡིག་རྐྱང་གཞན།")</f>
        <v/>
      </c>
    </row>
    <row r="796" ht="70" customHeight="1">
      <c r="A796" t="inlineStr"/>
      <c r="B796" t="inlineStr">
        <is>
          <t>WA0RT3295</t>
        </is>
      </c>
      <c r="C796" t="inlineStr">
        <is>
          <t>ཐེག་པ་ཆེན་པོའི་ལམ་གྱི་སྒྲུབ་ཐབས་ཡི་གེར་བསྡུས་པ།</t>
        </is>
      </c>
      <c r="D796">
        <f>HYPERLINK("https://library.bdrc.io/show/bdr:MW23702_3354?uilang=bo","MW23702_3354")</f>
        <v/>
      </c>
      <c r="E796" t="inlineStr"/>
      <c r="F796" t="inlineStr"/>
      <c r="G796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96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7" ht="70" customHeight="1">
      <c r="A797" t="inlineStr"/>
      <c r="B797" t="inlineStr">
        <is>
          <t>WA0RT3295</t>
        </is>
      </c>
      <c r="C797" t="inlineStr">
        <is>
          <t>ཐེག་པ་ཆེན་པོའི་ལམ་གྱི་སྒྲུབ་ཐབས་ཡི་གེར་བསྡུས་པ།</t>
        </is>
      </c>
      <c r="D797">
        <f>HYPERLINK("https://library.bdrc.io/show/bdr:MW1PD95844_3185?uilang=bo","MW1PD95844_3185")</f>
        <v/>
      </c>
      <c r="E797" t="inlineStr"/>
      <c r="F797" t="inlineStr"/>
      <c r="G797">
        <f>HYPERLINK("https://library.bdrc.io/search?lg=bo&amp;t=Work&amp;pg=1&amp;f=author,exc,bdr:P3379&amp;uilang=bo&amp;q=ཐེག་པ་ཆེན་པོའི་ལམ་གྱི་སྒྲུབ་ཐབས་ཡི་གེར་བསྡུས་པ།~1", "བརྩམས་ཆོས་གཞན།")</f>
        <v/>
      </c>
      <c r="H797">
        <f>HYPERLINK("https://library.bdrc.io/search?lg=bo&amp;t=Etext&amp;pg=1&amp;f=author,exc,bdr:P3379&amp;uilang=bo&amp;q=ཐེག་པ་ཆེན་པོའི་ལམ་གྱི་སྒྲུབ་ཐབས་ཡི་གེར་བསྡུས་པ།~1", "ཡིག་རྐྱང་གཞན།")</f>
        <v/>
      </c>
    </row>
    <row r="798" ht="70" customHeight="1">
      <c r="A798" t="inlineStr"/>
      <c r="B798" t="inlineStr">
        <is>
          <t>WA0RT3296</t>
        </is>
      </c>
      <c r="C798" t="inlineStr">
        <is>
          <t>ཐེག་པ་ཆེན་པོའི་ལམ་གྱི་སྒྲུབ་ཐབས་ཤིན་ཏུ་བསྡུས་པ།</t>
        </is>
      </c>
      <c r="D798">
        <f>HYPERLINK("https://library.bdrc.io/show/bdr:MW1PD95844_3186?uilang=bo","MW1PD95844_3186")</f>
        <v/>
      </c>
      <c r="E798" t="inlineStr"/>
      <c r="F798" t="inlineStr"/>
      <c r="G798">
        <f>HYPERLINK("https://library.bdrc.io/search?lg=bo&amp;t=Work&amp;pg=1&amp;f=author,exc,bdr:P3379&amp;uilang=bo&amp;q=ཐེག་པ་ཆེན་པོའི་ལམ་གྱི་སྒྲུབ་ཐབས་ཤིན་ཏུ་བསྡུས་པ།~1", "བརྩམས་ཆོས་གཞན།")</f>
        <v/>
      </c>
      <c r="H798">
        <f>HYPERLINK("https://library.bdrc.io/search?lg=bo&amp;t=Etext&amp;pg=1&amp;f=author,exc,bdr:P3379&amp;uilang=bo&amp;q=ཐེག་པ་ཆེན་པོའི་ལམ་གྱི་སྒྲུབ་ཐབས་ཤིན་ཏུ་བསྡུས་པ།~1", "ཡིག་རྐྱང་གཞན།")</f>
        <v/>
      </c>
    </row>
    <row r="799" ht="70" customHeight="1">
      <c r="A799" t="inlineStr"/>
      <c r="B799" t="inlineStr">
        <is>
          <t>WA0RT3296</t>
        </is>
      </c>
      <c r="C799" t="inlineStr">
        <is>
          <t>ཐེག་པ་ཆེན་པོའི་ལམ་གྱི་སྒྲུབ་ཐབས་ཤིན་ཏུ་བསྡུས་པ།</t>
        </is>
      </c>
      <c r="D799">
        <f>HYPERLINK("https://library.bdrc.io/show/bdr:MW22704_4182?uilang=bo","MW22704_4182")</f>
        <v/>
      </c>
      <c r="E799" t="inlineStr"/>
      <c r="F799" t="inlineStr"/>
      <c r="G799">
        <f>HYPERLINK("https://library.bdrc.io/search?lg=bo&amp;t=Work&amp;pg=1&amp;f=author,exc,bdr:P3379&amp;uilang=bo&amp;q=ཐེག་པ་ཆེན་པོའི་ལམ་གྱི་སྒྲུབ་ཐབས་ཤིན་ཏུ་བསྡུས་པ།~1", "བརྩམས་ཆོས་གཞན།")</f>
        <v/>
      </c>
      <c r="H799">
        <f>HYPERLINK("https://library.bdrc.io/search?lg=bo&amp;t=Etext&amp;pg=1&amp;f=author,exc,bdr:P3379&amp;uilang=bo&amp;q=ཐེག་པ་ཆེན་པོའི་ལམ་གྱི་སྒྲུབ་ཐབས་ཤིན་ཏུ་བསྡུས་པ།~1", "ཡིག་རྐྱང་གཞན།")</f>
        <v/>
      </c>
    </row>
    <row r="800" ht="70" customHeight="1">
      <c r="A800" t="inlineStr"/>
      <c r="B800" t="inlineStr">
        <is>
          <t>WA0RT3296</t>
        </is>
      </c>
      <c r="C800" t="inlineStr">
        <is>
          <t>ཐེག་པ་ཆེན་པོ་ལམ་གྱི་སྒྲུབ་ཐབས་ཤིན་ཏུ་བསྡུས་པ།</t>
        </is>
      </c>
      <c r="D800">
        <f>HYPERLINK("https://library.bdrc.io/show/bdr:MW22704_4141?uilang=bo","MW22704_4141")</f>
        <v/>
      </c>
      <c r="E800" t="inlineStr"/>
      <c r="F800" t="inlineStr"/>
      <c r="G800">
        <f>HYPERLINK("https://library.bdrc.io/search?lg=bo&amp;t=Work&amp;pg=1&amp;f=author,exc,bdr:P3379&amp;uilang=bo&amp;q=ཐེག་པ་ཆེན་པོ་ལམ་གྱི་སྒྲུབ་ཐབས་ཤིན་ཏུ་བསྡུས་པ།~1", "བརྩམས་ཆོས་གཞན།")</f>
        <v/>
      </c>
      <c r="H800">
        <f>HYPERLINK("https://library.bdrc.io/search?lg=bo&amp;t=Etext&amp;pg=1&amp;f=author,exc,bdr:P3379&amp;uilang=bo&amp;q=ཐེག་པ་ཆེན་པོ་ལམ་གྱི་སྒྲུབ་ཐབས་ཤིན་ཏུ་བསྡུས་པ།~1", "ཡིག་རྐྱང་གཞན།")</f>
        <v/>
      </c>
    </row>
    <row r="801" ht="70" customHeight="1">
      <c r="A801" t="inlineStr"/>
      <c r="B801" t="inlineStr">
        <is>
          <t>WA0RT3296</t>
        </is>
      </c>
      <c r="C801" t="inlineStr">
        <is>
          <t>ཐེག་པ་ཆེན་པོའི་ལམ་གྱི་སྒྲུབ་ཐབས་ཤིན་ཏུ་བསྡུས་པ།</t>
        </is>
      </c>
      <c r="D801">
        <f>HYPERLINK("https://library.bdrc.io/show/bdr:MW23702_3396?uilang=bo","MW23702_3396")</f>
        <v/>
      </c>
      <c r="E801" t="inlineStr"/>
      <c r="F801" t="inlineStr"/>
      <c r="G801">
        <f>HYPERLINK("https://library.bdrc.io/search?lg=bo&amp;t=Work&amp;pg=1&amp;f=author,exc,bdr:P3379&amp;uilang=bo&amp;q=ཐེག་པ་ཆེན་པོའི་ལམ་གྱི་སྒྲུབ་ཐབས་ཤིན་ཏུ་བསྡུས་པ།~1", "བརྩམས་ཆོས་གཞན།")</f>
        <v/>
      </c>
      <c r="H801">
        <f>HYPERLINK("https://library.bdrc.io/search?lg=bo&amp;t=Etext&amp;pg=1&amp;f=author,exc,bdr:P3379&amp;uilang=bo&amp;q=ཐེག་པ་ཆེན་པོའི་ལམ་གྱི་སྒྲུབ་ཐབས་ཤིན་ཏུ་བསྡུས་པ།~1", "ཡིག་རྐྱང་གཞན།")</f>
        <v/>
      </c>
    </row>
    <row r="802" ht="70" customHeight="1">
      <c r="A802" t="inlineStr"/>
      <c r="B802" t="inlineStr">
        <is>
          <t>WA0RT3296</t>
        </is>
      </c>
      <c r="C802" t="inlineStr">
        <is>
          <t>ཐེག་པ་ཆེན་པོ་ལམ་གྱི་སྒྲུབ་ཐབས་ཤིན་ཏུ་བསྡུས་པ།</t>
        </is>
      </c>
      <c r="D802">
        <f>HYPERLINK("https://library.bdrc.io/show/bdr:MW23703_3955?uilang=bo","MW23703_3955")</f>
        <v/>
      </c>
      <c r="E802" t="inlineStr"/>
      <c r="F802" t="inlineStr"/>
      <c r="G802">
        <f>HYPERLINK("https://library.bdrc.io/search?lg=bo&amp;t=Work&amp;pg=1&amp;f=author,exc,bdr:P3379&amp;uilang=bo&amp;q=ཐེག་པ་ཆེན་པོ་ལམ་གྱི་སྒྲུབ་ཐབས་ཤིན་ཏུ་བསྡུས་པ།~1", "བརྩམས་ཆོས་གཞན།")</f>
        <v/>
      </c>
      <c r="H802">
        <f>HYPERLINK("https://library.bdrc.io/search?lg=bo&amp;t=Etext&amp;pg=1&amp;f=author,exc,bdr:P3379&amp;uilang=bo&amp;q=ཐེག་པ་ཆེན་པོ་ལམ་གྱི་སྒྲུབ་ཐབས་ཤིན་ཏུ་བསྡུས་པ།~1", "ཡིག་རྐྱང་གཞན།")</f>
        <v/>
      </c>
    </row>
    <row r="803" ht="70" customHeight="1">
      <c r="A803" t="inlineStr"/>
      <c r="B803" t="inlineStr">
        <is>
          <t>WA0RT3296</t>
        </is>
      </c>
      <c r="C803" t="inlineStr">
        <is>
          <t>ཐེག་པ་ཆེན་པོའི་ལམ་གྱི་སྒྲུབ་ཐབས་ཤིན་ཏུ་བསྡུས་པ།</t>
        </is>
      </c>
      <c r="D803">
        <f>HYPERLINK("https://library.bdrc.io/show/bdr:MW23702_3355?uilang=bo","MW23702_3355")</f>
        <v/>
      </c>
      <c r="E803" t="inlineStr"/>
      <c r="F803" t="inlineStr"/>
      <c r="G803">
        <f>HYPERLINK("https://library.bdrc.io/search?lg=bo&amp;t=Work&amp;pg=1&amp;f=author,exc,bdr:P3379&amp;uilang=bo&amp;q=ཐེག་པ་ཆེན་པོའི་ལམ་གྱི་སྒྲུབ་ཐབས་ཤིན་ཏུ་བསྡུས་པ།~1", "བརྩམས་ཆོས་གཞན།")</f>
        <v/>
      </c>
      <c r="H803">
        <f>HYPERLINK("https://library.bdrc.io/search?lg=bo&amp;t=Etext&amp;pg=1&amp;f=author,exc,bdr:P3379&amp;uilang=bo&amp;q=ཐེག་པ་ཆེན་པོའི་ལམ་གྱི་སྒྲུབ་ཐབས་ཤིན་ཏུ་བསྡུས་པ།~1", "ཡིག་རྐྱང་གཞན།")</f>
        <v/>
      </c>
    </row>
    <row r="804" ht="70" customHeight="1">
      <c r="A804" t="inlineStr"/>
      <c r="B804" t="inlineStr">
        <is>
          <t>WA0RT3296</t>
        </is>
      </c>
      <c r="C804" t="inlineStr">
        <is>
          <t>ཐེག་པ་ཆེན་པོ་ལམ་གྱི་སྒྲུབ་ཐབས་ཤིན་ཏུ་བསྡུས་པ།</t>
        </is>
      </c>
      <c r="D804">
        <f>HYPERLINK("https://library.bdrc.io/show/bdr:MW1KG13126_5352?uilang=bo","MW1KG13126_5352")</f>
        <v/>
      </c>
      <c r="E804" t="inlineStr"/>
      <c r="F804" t="inlineStr"/>
      <c r="G804">
        <f>HYPERLINK("https://library.bdrc.io/search?lg=bo&amp;t=Work&amp;pg=1&amp;f=author,exc,bdr:P3379&amp;uilang=bo&amp;q=ཐེག་པ་ཆེན་པོ་ལམ་གྱི་སྒྲུབ་ཐབས་ཤིན་ཏུ་བསྡུས་པ།~1", "བརྩམས་ཆོས་གཞན།")</f>
        <v/>
      </c>
      <c r="H804">
        <f>HYPERLINK("https://library.bdrc.io/search?lg=bo&amp;t=Etext&amp;pg=1&amp;f=author,exc,bdr:P3379&amp;uilang=bo&amp;q=ཐེག་པ་ཆེན་པོ་ལམ་གྱི་སྒྲུབ་ཐབས་ཤིན་ཏུ་བསྡུས་པ།~1", "ཡིག་རྐྱང་གཞན།")</f>
        <v/>
      </c>
    </row>
    <row r="805" ht="70" customHeight="1">
      <c r="A805" t="inlineStr"/>
      <c r="B805" t="inlineStr">
        <is>
          <t>WA0RT3296</t>
        </is>
      </c>
      <c r="C805" t="inlineStr">
        <is>
          <t>ཐེག་པ་ཆེན་པོ་ལམ་གྱི་སྒྲུབ་ཐབས་ཤིན་ཏུ་བསྡུས་པ།</t>
        </is>
      </c>
      <c r="D805">
        <f>HYPERLINK("https://library.bdrc.io/show/bdr:MW2KG5015_4141?uilang=bo","MW2KG5015_4141")</f>
        <v/>
      </c>
      <c r="E805" t="inlineStr"/>
      <c r="F805" t="inlineStr"/>
      <c r="G805">
        <f>HYPERLINK("https://library.bdrc.io/search?lg=bo&amp;t=Work&amp;pg=1&amp;f=author,exc,bdr:P3379&amp;uilang=bo&amp;q=ཐེག་པ་ཆེན་པོ་ལམ་གྱི་སྒྲུབ་ཐབས་ཤིན་ཏུ་བསྡུས་པ།~1", "བརྩམས་ཆོས་གཞན།")</f>
        <v/>
      </c>
      <c r="H805">
        <f>HYPERLINK("https://library.bdrc.io/search?lg=bo&amp;t=Etext&amp;pg=1&amp;f=author,exc,bdr:P3379&amp;uilang=bo&amp;q=ཐེག་པ་ཆེན་པོ་ལམ་གྱི་སྒྲུབ་ཐབས་ཤིན་ཏུ་བསྡུས་པ།~1", "ཡིག་རྐྱང་གཞན།")</f>
        <v/>
      </c>
    </row>
    <row r="806" ht="70" customHeight="1">
      <c r="A806" t="inlineStr"/>
      <c r="B806" t="inlineStr">
        <is>
          <t>WA0RT3296</t>
        </is>
      </c>
      <c r="C806" t="inlineStr">
        <is>
          <t>ཐེག་པ་ཆེན་པོའི་ལམ་གྱི་སྒྲུབ་ཐབས་ཤིན་ཏུ་བསྡུས་པ།</t>
        </is>
      </c>
      <c r="D806">
        <f>HYPERLINK("https://library.bdrc.io/show/bdr:MW2KG5015_4182?uilang=bo","MW2KG5015_4182")</f>
        <v/>
      </c>
      <c r="E806" t="inlineStr"/>
      <c r="F806" t="inlineStr"/>
      <c r="G806">
        <f>HYPERLINK("https://library.bdrc.io/search?lg=bo&amp;t=Work&amp;pg=1&amp;f=author,exc,bdr:P3379&amp;uilang=bo&amp;q=ཐེག་པ་ཆེན་པོའི་ལམ་གྱི་སྒྲུབ་ཐབས་ཤིན་ཏུ་བསྡུས་པ།~1", "བརྩམས་ཆོས་གཞན།")</f>
        <v/>
      </c>
      <c r="H806">
        <f>HYPERLINK("https://library.bdrc.io/search?lg=bo&amp;t=Etext&amp;pg=1&amp;f=author,exc,bdr:P3379&amp;uilang=bo&amp;q=ཐེག་པ་ཆེན་པོའི་ལམ་གྱི་སྒྲུབ་ཐབས་ཤིན་ཏུ་བསྡུས་པ།~1", "ཡིག་རྐྱང་གཞན།")</f>
        <v/>
      </c>
    </row>
    <row r="807" ht="70" customHeight="1">
      <c r="A807" t="inlineStr"/>
      <c r="B807" t="inlineStr">
        <is>
          <t>WA0RTI3296</t>
        </is>
      </c>
      <c r="C807" t="inlineStr">
        <is>
          <t>Dipankarasrijnana: Mahayanapathasadhanasamgraha</t>
        </is>
      </c>
      <c r="D807">
        <f>HYPERLINK("https://library.bdrc.io/show/bdr:IE0GR0293?uilang=bo","IE0GR0293")</f>
        <v/>
      </c>
      <c r="E807" t="inlineStr"/>
      <c r="F807" t="inlineStr"/>
      <c r="G807">
        <f>HYPERLINK("https://library.bdrc.io/search?lg=bo&amp;t=Work&amp;pg=1&amp;f=author,exc,bdr:P3379&amp;uilang=bo&amp;q=Dipankarasrijnana: Mahayanapathasadhanasamgraha~1", "བརྩམས་ཆོས་གཞན།")</f>
        <v/>
      </c>
      <c r="H807">
        <f>HYPERLINK("https://library.bdrc.io/search?lg=bo&amp;t=Etext&amp;pg=1&amp;f=author,exc,bdr:P3379&amp;uilang=bo&amp;q=Dipankarasrijnana: Mahayanapathasadhanasamgraha~1", "ཡིག་རྐྱང་གཞན།")</f>
        <v/>
      </c>
    </row>
    <row r="808" ht="70" customHeight="1">
      <c r="A808" t="inlineStr"/>
      <c r="B808" t="inlineStr">
        <is>
          <t>WA0RT3297</t>
        </is>
      </c>
      <c r="C808" t="inlineStr">
        <is>
          <t>རང་གི་བྱ་བའི་རིམ་པ་བསྐུལ་བ་དང་བཅས་པ་ཡི་གེར་བྲིས་པ།</t>
        </is>
      </c>
      <c r="D808">
        <f>HYPERLINK("https://library.bdrc.io/show/bdr:MW1PD95844_3187?uilang=bo","MW1PD95844_3187")</f>
        <v/>
      </c>
      <c r="E808" t="inlineStr"/>
      <c r="F808" t="inlineStr"/>
      <c r="G808">
        <f>HYPERLINK("https://library.bdrc.io/search?lg=bo&amp;t=Work&amp;pg=1&amp;f=author,exc,bdr:P3379&amp;uilang=bo&amp;q=རང་གི་བྱ་བའི་རིམ་པ་བསྐུལ་བ་དང་བཅས་པ་ཡི་གེར་བྲིས་པ།~1", "བརྩམས་ཆོས་གཞན།")</f>
        <v/>
      </c>
      <c r="H808">
        <f>HYPERLINK("https://library.bdrc.io/search?lg=bo&amp;t=Etext&amp;pg=1&amp;f=author,exc,bdr:P3379&amp;uilang=bo&amp;q=རང་གི་བྱ་བའི་རིམ་པ་བསྐུལ་བ་དང་བཅས་པ་ཡི་གེར་བྲིས་པ།~1", "ཡིག་རྐྱང་གཞན།")</f>
        <v/>
      </c>
    </row>
    <row r="809" ht="70" customHeight="1">
      <c r="A809" t="inlineStr"/>
      <c r="B809" t="inlineStr">
        <is>
          <t>WA0RT3297</t>
        </is>
      </c>
      <c r="C809" t="inlineStr">
        <is>
          <t>རང་གི་བྱ་བའི་རིམ་པ་བསྐུལ་བ་དང་བཅས་པ་ཡི་གེར་བྲིས་པ་བཞུགས།</t>
        </is>
      </c>
      <c r="D809">
        <f>HYPERLINK("https://library.bdrc.io/show/bdr:MW22704_4183?uilang=bo","MW22704_4183")</f>
        <v/>
      </c>
      <c r="E809" t="inlineStr"/>
      <c r="F809" t="inlineStr"/>
      <c r="G809">
        <f>HYPERLINK("https://library.bdrc.io/search?lg=bo&amp;t=Work&amp;pg=1&amp;f=author,exc,bdr:P3379&amp;uilang=bo&amp;q=རང་གི་བྱ་བའི་རིམ་པ་བསྐུལ་བ་དང་བཅས་པ་ཡི་གེར་བྲིས་པ་བཞུགས།~1", "བརྩམས་ཆོས་གཞན།")</f>
        <v/>
      </c>
      <c r="H809">
        <f>HYPERLINK("https://library.bdrc.io/search?lg=bo&amp;t=Etext&amp;pg=1&amp;f=author,exc,bdr:P3379&amp;uilang=bo&amp;q=རང་གི་བྱ་བའི་རིམ་པ་བསྐུལ་བ་དང་བཅས་པ་ཡི་གེར་བྲིས་པ་བཞུགས།~1", "ཡིག་རྐྱང་གཞན།")</f>
        <v/>
      </c>
    </row>
    <row r="810" ht="70" customHeight="1">
      <c r="A810" t="inlineStr"/>
      <c r="B810" t="inlineStr">
        <is>
          <t>WA0RT3297</t>
        </is>
      </c>
      <c r="C810" t="inlineStr">
        <is>
          <t>རང་གི་བྱ་བའི་རིམ་པ་བསྐུལ་བ་དང་བཅས་པ་ཡི་གེར་བྲིས་པ།</t>
        </is>
      </c>
      <c r="D810">
        <f>HYPERLINK("https://library.bdrc.io/show/bdr:MW23702_3397?uilang=bo","MW23702_3397")</f>
        <v/>
      </c>
      <c r="E810" t="inlineStr"/>
      <c r="F810" t="inlineStr"/>
      <c r="G810">
        <f>HYPERLINK("https://library.bdrc.io/search?lg=bo&amp;t=Work&amp;pg=1&amp;f=author,exc,bdr:P3379&amp;uilang=bo&amp;q=རང་གི་བྱ་བའི་རིམ་པ་བསྐུལ་བ་དང་བཅས་པ་ཡི་གེར་བྲིས་པ།~1", "བརྩམས་ཆོས་གཞན།")</f>
        <v/>
      </c>
      <c r="H810">
        <f>HYPERLINK("https://library.bdrc.io/search?lg=bo&amp;t=Etext&amp;pg=1&amp;f=author,exc,bdr:P3379&amp;uilang=bo&amp;q=རང་གི་བྱ་བའི་རིམ་པ་བསྐུལ་བ་དང་བཅས་པ་ཡི་གེར་བྲིས་པ།~1", "ཡིག་རྐྱང་གཞན།")</f>
        <v/>
      </c>
    </row>
    <row r="811" ht="70" customHeight="1">
      <c r="A811" t="inlineStr"/>
      <c r="B811" t="inlineStr">
        <is>
          <t>WA0RT3297</t>
        </is>
      </c>
      <c r="C811" t="inlineStr">
        <is>
          <t>རང་གི་བྱ་བའི་རིམ་པ་བསྐུལ་བ་དང་བཅས་པ་ཡི་གེར་བྲིས་པ།</t>
        </is>
      </c>
      <c r="D811">
        <f>HYPERLINK("https://library.bdrc.io/show/bdr:MW1KG13126_5353?uilang=bo","MW1KG13126_5353")</f>
        <v/>
      </c>
      <c r="E811" t="inlineStr"/>
      <c r="F811" t="inlineStr"/>
      <c r="G811">
        <f>HYPERLINK("https://library.bdrc.io/search?lg=bo&amp;t=Work&amp;pg=1&amp;f=author,exc,bdr:P3379&amp;uilang=bo&amp;q=རང་གི་བྱ་བའི་རིམ་པ་བསྐུལ་བ་དང་བཅས་པ་ཡི་གེར་བྲིས་པ།~1", "བརྩམས་ཆོས་གཞན།")</f>
        <v/>
      </c>
      <c r="H811">
        <f>HYPERLINK("https://library.bdrc.io/search?lg=bo&amp;t=Etext&amp;pg=1&amp;f=author,exc,bdr:P3379&amp;uilang=bo&amp;q=རང་གི་བྱ་བའི་རིམ་པ་བསྐུལ་བ་དང་བཅས་པ་ཡི་གེར་བྲིས་པ།~1", "ཡིག་རྐྱང་གཞན།")</f>
        <v/>
      </c>
    </row>
    <row r="812" ht="70" customHeight="1">
      <c r="A812" t="inlineStr"/>
      <c r="B812" t="inlineStr">
        <is>
          <t>WA0RT3297</t>
        </is>
      </c>
      <c r="C812" t="inlineStr">
        <is>
          <t>རང་གི་བྱ་བའི་རིམ་པ་བསྐུལ་བ་དང་བཅས་པ་ཡི་གེར་བྲིས་པ་བཞུགས།</t>
        </is>
      </c>
      <c r="D812">
        <f>HYPERLINK("https://library.bdrc.io/show/bdr:MW2KG5015_4183?uilang=bo","MW2KG5015_4183")</f>
        <v/>
      </c>
      <c r="E812" t="inlineStr"/>
      <c r="F812" t="inlineStr"/>
      <c r="G812">
        <f>HYPERLINK("https://library.bdrc.io/search?lg=bo&amp;t=Work&amp;pg=1&amp;f=author,exc,bdr:P3379&amp;uilang=bo&amp;q=རང་གི་བྱ་བའི་རིམ་པ་བསྐུལ་བ་དང་བཅས་པ་ཡི་གེར་བྲིས་པ་བཞུགས།~1", "བརྩམས་ཆོས་གཞན།")</f>
        <v/>
      </c>
      <c r="H812">
        <f>HYPERLINK("https://library.bdrc.io/search?lg=bo&amp;t=Etext&amp;pg=1&amp;f=author,exc,bdr:P3379&amp;uilang=bo&amp;q=རང་གི་བྱ་བའི་རིམ་པ་བསྐུལ་བ་དང་བཅས་པ་ཡི་གེར་བྲིས་པ་བཞུགས།~1", "ཡིག་རྐྱང་གཞན།")</f>
        <v/>
      </c>
    </row>
    <row r="813" ht="70" customHeight="1">
      <c r="A813" t="inlineStr"/>
      <c r="B813" t="inlineStr">
        <is>
          <t>WA0RT3297</t>
        </is>
      </c>
      <c r="C813" t="inlineStr">
        <is>
          <t>རང་གི་བྱ་བའི་རིམ་པ་བསྐུལ་བ་དང་བཅས་པ་ཡི་གེར་བྲིས་པ་བཞུགས།</t>
        </is>
      </c>
      <c r="D813">
        <f>HYPERLINK("https://library.bdrc.io/show/bdr:MW23703_3956?uilang=bo","MW23703_3956")</f>
        <v/>
      </c>
      <c r="E813" t="inlineStr"/>
      <c r="F813" t="inlineStr"/>
      <c r="G813">
        <f>HYPERLINK("https://library.bdrc.io/search?lg=bo&amp;t=Work&amp;pg=1&amp;f=author,exc,bdr:P3379&amp;uilang=bo&amp;q=རང་གི་བྱ་བའི་རིམ་པ་བསྐུལ་བ་དང་བཅས་པ་ཡི་གེར་བྲིས་པ་བཞུགས།~1", "བརྩམས་ཆོས་གཞན།")</f>
        <v/>
      </c>
      <c r="H813">
        <f>HYPERLINK("https://library.bdrc.io/search?lg=bo&amp;t=Etext&amp;pg=1&amp;f=author,exc,bdr:P3379&amp;uilang=bo&amp;q=རང་གི་བྱ་བའི་རིམ་པ་བསྐུལ་བ་དང་བཅས་པ་ཡི་གེར་བྲིས་པ་བཞུགས།~1", "ཡིག་རྐྱང་གཞན།")</f>
        <v/>
      </c>
    </row>
    <row r="814" ht="70" customHeight="1">
      <c r="A814" t="inlineStr"/>
      <c r="B814" t="inlineStr">
        <is>
          <t>WA0RT3297</t>
        </is>
      </c>
      <c r="C814" t="inlineStr">
        <is>
          <t>རང་གི་བྱ་བའི་རིམ་པ་བསྐུལ་བ་དང་བཅས་པ་ཡི་གེར་བྲིས་པ་བཞུགས།</t>
        </is>
      </c>
      <c r="D814">
        <f>HYPERLINK("https://library.bdrc.io/show/bdr:MW22704_4142?uilang=bo","MW22704_4142")</f>
        <v/>
      </c>
      <c r="E814" t="inlineStr"/>
      <c r="F814" t="inlineStr"/>
      <c r="G814">
        <f>HYPERLINK("https://library.bdrc.io/search?lg=bo&amp;t=Work&amp;pg=1&amp;f=author,exc,bdr:P3379&amp;uilang=bo&amp;q=རང་གི་བྱ་བའི་རིམ་པ་བསྐུལ་བ་དང་བཅས་པ་ཡི་གེར་བྲིས་པ་བཞུགས།~1", "བརྩམས་ཆོས་གཞན།")</f>
        <v/>
      </c>
      <c r="H814">
        <f>HYPERLINK("https://library.bdrc.io/search?lg=bo&amp;t=Etext&amp;pg=1&amp;f=author,exc,bdr:P3379&amp;uilang=bo&amp;q=རང་གི་བྱ་བའི་རིམ་པ་བསྐུལ་བ་དང་བཅས་པ་ཡི་གེར་བྲིས་པ་བཞུགས།~1", "ཡིག་རྐྱང་གཞན།")</f>
        <v/>
      </c>
    </row>
    <row r="815" ht="70" customHeight="1">
      <c r="A815" t="inlineStr"/>
      <c r="B815" t="inlineStr">
        <is>
          <t>WA0RT3297</t>
        </is>
      </c>
      <c r="C815" t="inlineStr">
        <is>
          <t>རང་གི་བྱ་བའི་རིམ་པ་བསྐུལ་བ་དང་བཅས་པ་ཡི་གེར་བྲིས་པ།</t>
        </is>
      </c>
      <c r="D815">
        <f>HYPERLINK("https://library.bdrc.io/show/bdr:MW1KG13126_5394?uilang=bo","MW1KG13126_5394")</f>
        <v/>
      </c>
      <c r="E815" t="inlineStr"/>
      <c r="F815" t="inlineStr"/>
      <c r="G815">
        <f>HYPERLINK("https://library.bdrc.io/search?lg=bo&amp;t=Work&amp;pg=1&amp;f=author,exc,bdr:P3379&amp;uilang=bo&amp;q=རང་གི་བྱ་བའི་རིམ་པ་བསྐུལ་བ་དང་བཅས་པ་ཡི་གེར་བྲིས་པ།~1", "བརྩམས་ཆོས་གཞན།")</f>
        <v/>
      </c>
      <c r="H815">
        <f>HYPERLINK("https://library.bdrc.io/search?lg=bo&amp;t=Etext&amp;pg=1&amp;f=author,exc,bdr:P3379&amp;uilang=bo&amp;q=རང་གི་བྱ་བའི་རིམ་པ་བསྐུལ་བ་དང་བཅས་པ་ཡི་གེར་བྲིས་པ།~1", "ཡིག་རྐྱང་གཞན།")</f>
        <v/>
      </c>
    </row>
    <row r="816" ht="70" customHeight="1">
      <c r="A816" t="inlineStr"/>
      <c r="B816" t="inlineStr">
        <is>
          <t>WA0RT3297</t>
        </is>
      </c>
      <c r="C816" t="inlineStr">
        <is>
          <t>རང་གི་བྱ་བའི་རིམ་པ་བསྐུལ་བ་དང་བཅས་པ་ཡི་གེར་བྲིས་པ་བཞུགས།</t>
        </is>
      </c>
      <c r="D816">
        <f>HYPERLINK("https://library.bdrc.io/show/bdr:MW2KG5015_4142?uilang=bo","MW2KG5015_4142")</f>
        <v/>
      </c>
      <c r="E816" t="inlineStr"/>
      <c r="F816" t="inlineStr"/>
      <c r="G816">
        <f>HYPERLINK("https://library.bdrc.io/search?lg=bo&amp;t=Work&amp;pg=1&amp;f=author,exc,bdr:P3379&amp;uilang=bo&amp;q=རང་གི་བྱ་བའི་རིམ་པ་བསྐུལ་བ་དང་བཅས་པ་ཡི་གེར་བྲིས་པ་བཞུགས།~1", "བརྩམས་ཆོས་གཞན།")</f>
        <v/>
      </c>
      <c r="H816">
        <f>HYPERLINK("https://library.bdrc.io/search?lg=bo&amp;t=Etext&amp;pg=1&amp;f=author,exc,bdr:P3379&amp;uilang=bo&amp;q=རང་གི་བྱ་བའི་རིམ་པ་བསྐུལ་བ་དང་བཅས་པ་ཡི་གེར་བྲིས་པ་བཞུགས།~1", "ཡིག་རྐྱང་གཞན།")</f>
        <v/>
      </c>
    </row>
    <row r="817" ht="70" customHeight="1">
      <c r="A817" t="inlineStr"/>
      <c r="B817" t="inlineStr">
        <is>
          <t>WA0RT3297</t>
        </is>
      </c>
      <c r="C817" t="inlineStr">
        <is>
          <t>རང་གྱི་བྱ་བའི་རིམ་པ་བསྐུལ་བ་དང་བཅས་པ་ཡི་གེར་བྲིས་པ།</t>
        </is>
      </c>
      <c r="D817">
        <f>HYPERLINK("https://library.bdrc.io/show/bdr:MW23702_3356?uilang=bo","MW23702_3356")</f>
        <v/>
      </c>
      <c r="E817" t="inlineStr"/>
      <c r="F817" t="inlineStr"/>
      <c r="G817">
        <f>HYPERLINK("https://library.bdrc.io/search?lg=bo&amp;t=Work&amp;pg=1&amp;f=author,exc,bdr:P3379&amp;uilang=bo&amp;q=རང་གྱི་བྱ་བའི་རིམ་པ་བསྐུལ་བ་དང་བཅས་པ་ཡི་གེར་བྲིས་པ།~1", "བརྩམས་ཆོས་གཞན།")</f>
        <v/>
      </c>
      <c r="H817">
        <f>HYPERLINK("https://library.bdrc.io/search?lg=bo&amp;t=Etext&amp;pg=1&amp;f=author,exc,bdr:P3379&amp;uilang=bo&amp;q=རང་གྱི་བྱ་བའི་རིམ་པ་བསྐུལ་བ་དང་བཅས་པ་ཡི་གེར་བྲིས་པ།~1", "ཡིག་རྐྱང་གཞན།")</f>
        <v/>
      </c>
    </row>
    <row r="818" ht="70" customHeight="1">
      <c r="A818" t="inlineStr"/>
      <c r="B818" t="inlineStr">
        <is>
          <t>WA0RT3298</t>
        </is>
      </c>
      <c r="C818" t="inlineStr">
        <is>
          <t>མདོའི་སྡེའི་དོན་ཀུན་ལས་བཏུས་པའི་མན་ངག</t>
        </is>
      </c>
      <c r="D818">
        <f>HYPERLINK("https://library.bdrc.io/show/bdr:MW22704_4184?uilang=bo","MW22704_4184")</f>
        <v/>
      </c>
      <c r="E818" t="inlineStr"/>
      <c r="F818" t="inlineStr"/>
      <c r="G818">
        <f>HYPERLINK("https://library.bdrc.io/search?lg=bo&amp;t=Work&amp;pg=1&amp;f=author,exc,bdr:P3379&amp;uilang=bo&amp;q=མདོའི་སྡེའི་དོན་ཀུན་ལས་བཏུས་པའི་མན་ངག~1", "བརྩམས་ཆོས་གཞན།")</f>
        <v/>
      </c>
      <c r="H818">
        <f>HYPERLINK("https://library.bdrc.io/search?lg=bo&amp;t=Etext&amp;pg=1&amp;f=author,exc,bdr:P3379&amp;uilang=bo&amp;q=མདོའི་སྡེའི་དོན་ཀུན་ལས་བཏུས་པའི་མན་ངག~1", "ཡིག་རྐྱང་གཞན།")</f>
        <v/>
      </c>
    </row>
    <row r="819" ht="70" customHeight="1">
      <c r="A819" t="inlineStr"/>
      <c r="B819" t="inlineStr">
        <is>
          <t>WA0RT3298</t>
        </is>
      </c>
      <c r="C819" t="inlineStr">
        <is>
          <t>མདོ་སྡེའི་དོན་ཀུན་ལས་བཏུས་པའི་མན་ངག</t>
        </is>
      </c>
      <c r="D819">
        <f>HYPERLINK("https://library.bdrc.io/show/bdr:MW1KG13126_5354?uilang=bo","MW1KG13126_5354")</f>
        <v/>
      </c>
      <c r="E819" t="inlineStr"/>
      <c r="F819" t="inlineStr"/>
      <c r="G819">
        <f>HYPERLINK("https://library.bdrc.io/search?lg=bo&amp;t=Work&amp;pg=1&amp;f=author,exc,bdr:P3379&amp;uilang=bo&amp;q=མདོ་སྡེའི་དོན་ཀུན་ལས་བཏུས་པའི་མན་ངག~1", "བརྩམས་ཆོས་གཞན།")</f>
        <v/>
      </c>
      <c r="H819">
        <f>HYPERLINK("https://library.bdrc.io/search?lg=bo&amp;t=Etext&amp;pg=1&amp;f=author,exc,bdr:P3379&amp;uilang=bo&amp;q=མདོ་སྡེའི་དོན་ཀུན་ལས་བཏུས་པའི་མན་ངག~1", "ཡིག་རྐྱང་གཞན།")</f>
        <v/>
      </c>
    </row>
    <row r="820" ht="70" customHeight="1">
      <c r="A820" t="inlineStr"/>
      <c r="B820" t="inlineStr">
        <is>
          <t>WA0RT3298</t>
        </is>
      </c>
      <c r="C820" t="inlineStr">
        <is>
          <t>མདོའི་སྡེའི་དོན་ཀུན་ལས་བཏུས་པའི་མན་ངག</t>
        </is>
      </c>
      <c r="D820">
        <f>HYPERLINK("https://library.bdrc.io/show/bdr:MW22704_4143?uilang=bo","MW22704_4143")</f>
        <v/>
      </c>
      <c r="E820" t="inlineStr"/>
      <c r="F820" t="inlineStr"/>
      <c r="G820">
        <f>HYPERLINK("https://library.bdrc.io/search?lg=bo&amp;t=Work&amp;pg=1&amp;f=author,exc,bdr:P3379&amp;uilang=bo&amp;q=མདོའི་སྡེའི་དོན་ཀུན་ལས་བཏུས་པའི་མན་ངག~1", "བརྩམས་ཆོས་གཞན།")</f>
        <v/>
      </c>
      <c r="H820">
        <f>HYPERLINK("https://library.bdrc.io/search?lg=bo&amp;t=Etext&amp;pg=1&amp;f=author,exc,bdr:P3379&amp;uilang=bo&amp;q=མདོའི་སྡེའི་དོན་ཀུན་ལས་བཏུས་པའི་མན་ངག~1", "ཡིག་རྐྱང་གཞན།")</f>
        <v/>
      </c>
    </row>
    <row r="821" ht="70" customHeight="1">
      <c r="A821" t="inlineStr"/>
      <c r="B821" t="inlineStr">
        <is>
          <t>WA0RT3298</t>
        </is>
      </c>
      <c r="C821" t="inlineStr">
        <is>
          <t>མདོའི་སྡེའི་དོན་ཀུན་ལས་བཏུས་པའི་མན་ངག</t>
        </is>
      </c>
      <c r="D821">
        <f>HYPERLINK("https://library.bdrc.io/show/bdr:MW2KG5015_4143?uilang=bo","MW2KG5015_4143")</f>
        <v/>
      </c>
      <c r="E821" t="inlineStr"/>
      <c r="F821" t="inlineStr"/>
      <c r="G821">
        <f>HYPERLINK("https://library.bdrc.io/search?lg=bo&amp;t=Work&amp;pg=1&amp;f=author,exc,bdr:P3379&amp;uilang=bo&amp;q=མདོའི་སྡེའི་དོན་ཀུན་ལས་བཏུས་པའི་མན་ངག~1", "བརྩམས་ཆོས་གཞན།")</f>
        <v/>
      </c>
      <c r="H821">
        <f>HYPERLINK("https://library.bdrc.io/search?lg=bo&amp;t=Etext&amp;pg=1&amp;f=author,exc,bdr:P3379&amp;uilang=bo&amp;q=མདོའི་སྡེའི་དོན་ཀུན་ལས་བཏུས་པའི་མན་ངག~1", "ཡིག་རྐྱང་གཞན།")</f>
        <v/>
      </c>
    </row>
    <row r="822" ht="70" customHeight="1">
      <c r="A822" t="inlineStr"/>
      <c r="B822" t="inlineStr">
        <is>
          <t>WA0RT3298</t>
        </is>
      </c>
      <c r="C822" t="inlineStr">
        <is>
          <t>མདོ་སྡེའི་དོན་ཀུན་ལས་བཏུས་པའི་མན་ངག</t>
        </is>
      </c>
      <c r="D822">
        <f>HYPERLINK("https://library.bdrc.io/show/bdr:MW1KG13126_5395?uilang=bo","MW1KG13126_5395")</f>
        <v/>
      </c>
      <c r="E822" t="inlineStr"/>
      <c r="F822" t="inlineStr"/>
      <c r="G822">
        <f>HYPERLINK("https://library.bdrc.io/search?lg=bo&amp;t=Work&amp;pg=1&amp;f=author,exc,bdr:P3379&amp;uilang=bo&amp;q=མདོ་སྡེའི་དོན་ཀུན་ལས་བཏུས་པའི་མན་ངག~1", "བརྩམས་ཆོས་གཞན།")</f>
        <v/>
      </c>
      <c r="H822">
        <f>HYPERLINK("https://library.bdrc.io/search?lg=bo&amp;t=Etext&amp;pg=1&amp;f=author,exc,bdr:P3379&amp;uilang=bo&amp;q=མདོ་སྡེའི་དོན་ཀུན་ལས་བཏུས་པའི་མན་ངག~1", "ཡིག་རྐྱང་གཞན།")</f>
        <v/>
      </c>
    </row>
    <row r="823" ht="70" customHeight="1">
      <c r="A823" t="inlineStr"/>
      <c r="B823" t="inlineStr">
        <is>
          <t>WA0RT3298</t>
        </is>
      </c>
      <c r="C823" t="inlineStr">
        <is>
          <t>མདོའི་སྡེའི་དོན་ཀུན་ལས་བཏུས་པའི་མན་ངག</t>
        </is>
      </c>
      <c r="D823">
        <f>HYPERLINK("https://library.bdrc.io/show/bdr:MW23703_3957?uilang=bo","MW23703_3957")</f>
        <v/>
      </c>
      <c r="E823" t="inlineStr"/>
      <c r="F823" t="inlineStr"/>
      <c r="G823">
        <f>HYPERLINK("https://library.bdrc.io/search?lg=bo&amp;t=Work&amp;pg=1&amp;f=author,exc,bdr:P3379&amp;uilang=bo&amp;q=མདོའི་སྡེའི་དོན་ཀུན་ལས་བཏུས་པའི་མན་ངག~1", "བརྩམས་ཆོས་གཞན།")</f>
        <v/>
      </c>
      <c r="H823">
        <f>HYPERLINK("https://library.bdrc.io/search?lg=bo&amp;t=Etext&amp;pg=1&amp;f=author,exc,bdr:P3379&amp;uilang=bo&amp;q=མདོའི་སྡེའི་དོན་ཀུན་ལས་བཏུས་པའི་མན་ངག~1", "ཡིག་རྐྱང་གཞན།")</f>
        <v/>
      </c>
    </row>
    <row r="824" ht="70" customHeight="1">
      <c r="A824" t="inlineStr"/>
      <c r="B824" t="inlineStr">
        <is>
          <t>WA0RT3298</t>
        </is>
      </c>
      <c r="C824" t="inlineStr">
        <is>
          <t>མདོའི་སྡེའི་དོན་ཀུན་ལས་བཏུས་པའི་མན་ངག</t>
        </is>
      </c>
      <c r="D824">
        <f>HYPERLINK("https://library.bdrc.io/show/bdr:MW23702_3357?uilang=bo","MW23702_3357")</f>
        <v/>
      </c>
      <c r="E824" t="inlineStr"/>
      <c r="F824" t="inlineStr"/>
      <c r="G824">
        <f>HYPERLINK("https://library.bdrc.io/search?lg=bo&amp;t=Work&amp;pg=1&amp;f=author,exc,bdr:P3379&amp;uilang=bo&amp;q=མདོའི་སྡེའི་དོན་ཀུན་ལས་བཏུས་པའི་མན་ངག~1", "བརྩམས་ཆོས་གཞན།")</f>
        <v/>
      </c>
      <c r="H824">
        <f>HYPERLINK("https://library.bdrc.io/search?lg=bo&amp;t=Etext&amp;pg=1&amp;f=author,exc,bdr:P3379&amp;uilang=bo&amp;q=མདོའི་སྡེའི་དོན་ཀུན་ལས་བཏུས་པའི་མན་ངག~1", "ཡིག་རྐྱང་གཞན།")</f>
        <v/>
      </c>
    </row>
    <row r="825" ht="70" customHeight="1">
      <c r="A825" t="inlineStr"/>
      <c r="B825" t="inlineStr">
        <is>
          <t>WA0RT3298</t>
        </is>
      </c>
      <c r="C825" t="inlineStr">
        <is>
          <t>མདོའི་སྡེའི་དོན་ཀུན་ལས་བཏུས་པའི་མན་ངག</t>
        </is>
      </c>
      <c r="D825">
        <f>HYPERLINK("https://library.bdrc.io/show/bdr:MW2KG5015_4184?uilang=bo","MW2KG5015_4184")</f>
        <v/>
      </c>
      <c r="E825" t="inlineStr"/>
      <c r="F825" t="inlineStr"/>
      <c r="G825">
        <f>HYPERLINK("https://library.bdrc.io/search?lg=bo&amp;t=Work&amp;pg=1&amp;f=author,exc,bdr:P3379&amp;uilang=bo&amp;q=མདོའི་སྡེའི་དོན་ཀུན་ལས་བཏུས་པའི་མན་ངག~1", "བརྩམས་ཆོས་གཞན།")</f>
        <v/>
      </c>
      <c r="H825">
        <f>HYPERLINK("https://library.bdrc.io/search?lg=bo&amp;t=Etext&amp;pg=1&amp;f=author,exc,bdr:P3379&amp;uilang=bo&amp;q=མདོའི་སྡེའི་དོན་ཀུན་ལས་བཏུས་པའི་མན་ངག~1", "ཡིག་རྐྱང་གཞན།")</f>
        <v/>
      </c>
    </row>
    <row r="826" ht="70" customHeight="1">
      <c r="A826" t="inlineStr"/>
      <c r="B826" t="inlineStr">
        <is>
          <t>WA0RT3298</t>
        </is>
      </c>
      <c r="C826" t="inlineStr">
        <is>
          <t>མདོ་སྡེའི་དོན་ཀུན་ལས་བཏུས་པའི་མན་ངག</t>
        </is>
      </c>
      <c r="D826">
        <f>HYPERLINK("https://library.bdrc.io/show/bdr:MW23702_3398?uilang=bo","MW23702_3398")</f>
        <v/>
      </c>
      <c r="E826" t="inlineStr"/>
      <c r="F826" t="inlineStr"/>
      <c r="G826">
        <f>HYPERLINK("https://library.bdrc.io/search?lg=bo&amp;t=Work&amp;pg=1&amp;f=author,exc,bdr:P3379&amp;uilang=bo&amp;q=མདོ་སྡེའི་དོན་ཀུན་ལས་བཏུས་པའི་མན་ངག~1", "བརྩམས་ཆོས་གཞན།")</f>
        <v/>
      </c>
      <c r="H826">
        <f>HYPERLINK("https://library.bdrc.io/search?lg=bo&amp;t=Etext&amp;pg=1&amp;f=author,exc,bdr:P3379&amp;uilang=bo&amp;q=མདོ་སྡེའི་དོན་ཀུན་ལས་བཏུས་པའི་མན་ངག~1", "ཡིག་རྐྱང་གཞན།")</f>
        <v/>
      </c>
    </row>
    <row r="827" ht="70" customHeight="1">
      <c r="A827" t="inlineStr"/>
      <c r="B827" t="inlineStr">
        <is>
          <t>WA0RT3298</t>
        </is>
      </c>
      <c r="C827" t="inlineStr">
        <is>
          <t>མདོ་སྡེའི་དོན་ཀུན་ལས་བཏུས་པའི་མན་ངག</t>
        </is>
      </c>
      <c r="D827">
        <f>HYPERLINK("https://library.bdrc.io/show/bdr:MW1PD95844_3188?uilang=bo","MW1PD95844_3188")</f>
        <v/>
      </c>
      <c r="E827" t="inlineStr"/>
      <c r="F827" t="inlineStr"/>
      <c r="G827">
        <f>HYPERLINK("https://library.bdrc.io/search?lg=bo&amp;t=Work&amp;pg=1&amp;f=author,exc,bdr:P3379&amp;uilang=bo&amp;q=མདོ་སྡེའི་དོན་ཀུན་ལས་བཏུས་པའི་མན་ངག~1", "བརྩམས་ཆོས་གཞན།")</f>
        <v/>
      </c>
      <c r="H827">
        <f>HYPERLINK("https://library.bdrc.io/search?lg=bo&amp;t=Etext&amp;pg=1&amp;f=author,exc,bdr:P3379&amp;uilang=bo&amp;q=མདོ་སྡེའི་དོན་ཀུན་ལས་བཏུས་པའི་མན་ངག~1", "ཡིག་རྐྱང་གཞན།")</f>
        <v/>
      </c>
    </row>
    <row r="828" ht="70" customHeight="1">
      <c r="A828" t="inlineStr"/>
      <c r="B828" t="inlineStr">
        <is>
          <t>WA0RTI3298</t>
        </is>
      </c>
      <c r="C828" t="inlineStr">
        <is>
          <t>Dipankarasrijnana: Sutrarthasamuccayopadesa</t>
        </is>
      </c>
      <c r="D828">
        <f>HYPERLINK("https://library.bdrc.io/show/bdr:IE0GR0297?uilang=bo","IE0GR0297")</f>
        <v/>
      </c>
      <c r="E828" t="inlineStr"/>
      <c r="F828" t="inlineStr"/>
      <c r="G828">
        <f>HYPERLINK("https://library.bdrc.io/search?lg=bo&amp;t=Work&amp;pg=1&amp;f=author,exc,bdr:P3379&amp;uilang=bo&amp;q=Dipankarasrijnana: Sutrarthasamuccayopadesa~1", "བརྩམས་ཆོས་གཞན།")</f>
        <v/>
      </c>
      <c r="H828">
        <f>HYPERLINK("https://library.bdrc.io/search?lg=bo&amp;t=Etext&amp;pg=1&amp;f=author,exc,bdr:P3379&amp;uilang=bo&amp;q=Dipankarasrijnana: Sutrarthasamuccayopadesa~1", "ཡིག་རྐྱང་གཞན།")</f>
        <v/>
      </c>
    </row>
    <row r="829" ht="70" customHeight="1">
      <c r="A829" t="inlineStr"/>
      <c r="B829" t="inlineStr">
        <is>
          <t>WA0RTI3299</t>
        </is>
      </c>
      <c r="C829" t="inlineStr">
        <is>
          <t>Dipankarasrijnana: Dasakusalakarmapathadesana</t>
        </is>
      </c>
      <c r="D829">
        <f>HYPERLINK("https://library.bdrc.io/show/bdr:IE0GR0291?uilang=bo","IE0GR0291")</f>
        <v/>
      </c>
      <c r="E829" t="inlineStr"/>
      <c r="F829" t="inlineStr"/>
      <c r="G829">
        <f>HYPERLINK("https://library.bdrc.io/search?lg=bo&amp;t=Work&amp;pg=1&amp;f=author,exc,bdr:P3379&amp;uilang=bo&amp;q=Dipankarasrijnana: Dasakusalakarmapathadesana~1", "བརྩམས་ཆོས་གཞན།")</f>
        <v/>
      </c>
      <c r="H829">
        <f>HYPERLINK("https://library.bdrc.io/search?lg=bo&amp;t=Etext&amp;pg=1&amp;f=author,exc,bdr:P3379&amp;uilang=bo&amp;q=Dipankarasrijnana: Dasakusalakarmapathadesana~1", "ཡིག་རྐྱང་གཞན།")</f>
        <v/>
      </c>
    </row>
    <row r="830" ht="70" customHeight="1">
      <c r="A830" t="inlineStr"/>
      <c r="B830" t="inlineStr">
        <is>
          <t>WA0RT3299</t>
        </is>
      </c>
      <c r="C830" t="inlineStr">
        <is>
          <t>མི་དགེ་བ་བཅུའི་ལས་ཀྱི་ལམ་བསྟན་པ།</t>
        </is>
      </c>
      <c r="D830">
        <f>HYPERLINK("https://library.bdrc.io/show/bdr:MW2KG5015_4144?uilang=bo","MW2KG5015_4144")</f>
        <v/>
      </c>
      <c r="E830" t="inlineStr"/>
      <c r="F830" t="inlineStr"/>
      <c r="G830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0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1" ht="70" customHeight="1">
      <c r="A831" t="inlineStr"/>
      <c r="B831" t="inlineStr">
        <is>
          <t>WA0RT3299</t>
        </is>
      </c>
      <c r="C831" t="inlineStr">
        <is>
          <t>མི་དགེ་བ་བཅུའི་ལས་ཀྱི་ལམ་བསྟན་པ།</t>
        </is>
      </c>
      <c r="D831">
        <f>HYPERLINK("https://library.bdrc.io/show/bdr:MW23702_3419?uilang=bo","MW23702_3419")</f>
        <v/>
      </c>
      <c r="E831" t="inlineStr"/>
      <c r="F831" t="inlineStr"/>
      <c r="G831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1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2" ht="70" customHeight="1">
      <c r="A832" t="inlineStr"/>
      <c r="B832" t="inlineStr">
        <is>
          <t>WA0RT3299</t>
        </is>
      </c>
      <c r="C832" t="inlineStr">
        <is>
          <t>མི་དགེ་བ་བཅུའི་ལས་ཀྱི་ལམ་བསྟན་པ།</t>
        </is>
      </c>
      <c r="D832">
        <f>HYPERLINK("https://library.bdrc.io/show/bdr:MW23702_3358?uilang=bo","MW23702_3358")</f>
        <v/>
      </c>
      <c r="E832" t="inlineStr"/>
      <c r="F832" t="inlineStr"/>
      <c r="G832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2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3" ht="70" customHeight="1">
      <c r="A833" t="inlineStr"/>
      <c r="B833" t="inlineStr">
        <is>
          <t>WA0RT3299</t>
        </is>
      </c>
      <c r="C833" t="inlineStr">
        <is>
          <t>མི་དགེ་བ་བཅུའི་ལས་ཀྱི་ལམ་བསྟན་པ།</t>
        </is>
      </c>
      <c r="D833">
        <f>HYPERLINK("https://library.bdrc.io/show/bdr:MW2KG5015_4205?uilang=bo","MW2KG5015_4205")</f>
        <v/>
      </c>
      <c r="E833" t="inlineStr"/>
      <c r="F833" t="inlineStr"/>
      <c r="G833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3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4" ht="70" customHeight="1">
      <c r="A834" t="inlineStr"/>
      <c r="B834" t="inlineStr">
        <is>
          <t>WA0RT3299</t>
        </is>
      </c>
      <c r="C834" t="inlineStr">
        <is>
          <t>མི་དགེ་བ་བཅུའི་ལས་ཀྱི་ལམ་བསྟན་པ།</t>
        </is>
      </c>
      <c r="D834">
        <f>HYPERLINK("https://library.bdrc.io/show/bdr:MW2KG5015_4185?uilang=bo","MW2KG5015_4185")</f>
        <v/>
      </c>
      <c r="E834" t="inlineStr"/>
      <c r="F834" t="inlineStr"/>
      <c r="G834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4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5" ht="70" customHeight="1">
      <c r="A835" t="inlineStr"/>
      <c r="B835" t="inlineStr">
        <is>
          <t>WA0RT3299</t>
        </is>
      </c>
      <c r="C835" t="inlineStr">
        <is>
          <t>མི་དགེ་བ་བཅུའི་ལས་ཀྱི་ལམ་བསྟན་པ།</t>
        </is>
      </c>
      <c r="D835">
        <f>HYPERLINK("https://library.bdrc.io/show/bdr:MW1PD95844_3189?uilang=bo","MW1PD95844_3189")</f>
        <v/>
      </c>
      <c r="E835" t="inlineStr"/>
      <c r="F835" t="inlineStr"/>
      <c r="G835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5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6" ht="70" customHeight="1">
      <c r="A836" t="inlineStr"/>
      <c r="B836" t="inlineStr">
        <is>
          <t>WA0RT3299</t>
        </is>
      </c>
      <c r="C836" t="inlineStr">
        <is>
          <t>མི་དགེ་བ་བཅུའི་ལས་ཀྱི་ལམ་བསྟན་པ།</t>
        </is>
      </c>
      <c r="D836">
        <f>HYPERLINK("https://library.bdrc.io/show/bdr:MW23702_3399?uilang=bo","MW23702_3399")</f>
        <v/>
      </c>
      <c r="E836" t="inlineStr"/>
      <c r="F836" t="inlineStr"/>
      <c r="G836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6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7" ht="70" customHeight="1">
      <c r="A837" t="inlineStr"/>
      <c r="B837" t="inlineStr">
        <is>
          <t>WA0RT3299</t>
        </is>
      </c>
      <c r="C837" t="inlineStr">
        <is>
          <t>མི་དགེ་བ་བཅུའི་ལས་ཀྱི་ལམ་བསྟན་པ།</t>
        </is>
      </c>
      <c r="D837">
        <f>HYPERLINK("https://library.bdrc.io/show/bdr:MW1KG13126_5416?uilang=bo","MW1KG13126_5416")</f>
        <v/>
      </c>
      <c r="E837" t="inlineStr"/>
      <c r="F837" t="inlineStr"/>
      <c r="G837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7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8" ht="70" customHeight="1">
      <c r="A838" t="inlineStr"/>
      <c r="B838" t="inlineStr">
        <is>
          <t>WA0RT3299</t>
        </is>
      </c>
      <c r="C838" t="inlineStr">
        <is>
          <t>མི་དགེ་བ་བཅུའི་ལས་ཀྱི་ལམ་བསྟན་པ།</t>
        </is>
      </c>
      <c r="D838">
        <f>HYPERLINK("https://library.bdrc.io/show/bdr:MW1KG13126_5396?uilang=bo","MW1KG13126_5396")</f>
        <v/>
      </c>
      <c r="E838" t="inlineStr"/>
      <c r="F838" t="inlineStr"/>
      <c r="G838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8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39" ht="70" customHeight="1">
      <c r="A839" t="inlineStr"/>
      <c r="B839" t="inlineStr">
        <is>
          <t>WA0RT3299</t>
        </is>
      </c>
      <c r="C839" t="inlineStr">
        <is>
          <t>མི་དགེ་བ་བཅུའི་ལས་ཀྱི་ལམ་བསྟན་པ།</t>
        </is>
      </c>
      <c r="D839">
        <f>HYPERLINK("https://library.bdrc.io/show/bdr:MW22704_4185?uilang=bo","MW22704_4185")</f>
        <v/>
      </c>
      <c r="E839" t="inlineStr"/>
      <c r="F839" t="inlineStr"/>
      <c r="G839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39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40" ht="70" customHeight="1">
      <c r="A840" t="inlineStr"/>
      <c r="B840" t="inlineStr">
        <is>
          <t>WA0RT3299</t>
        </is>
      </c>
      <c r="C840" t="inlineStr">
        <is>
          <t>མི་དགེ་བ་བཅུའི་ལས་ཀྱི་ལམ་བསྟན་པ།</t>
        </is>
      </c>
      <c r="D840">
        <f>HYPERLINK("https://library.bdrc.io/show/bdr:MW22704_4144?uilang=bo","MW22704_4144")</f>
        <v/>
      </c>
      <c r="E840" t="inlineStr"/>
      <c r="F840" t="inlineStr"/>
      <c r="G840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40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41" ht="70" customHeight="1">
      <c r="A841" t="inlineStr"/>
      <c r="B841" t="inlineStr">
        <is>
          <t>WA0RT3299</t>
        </is>
      </c>
      <c r="C841" t="inlineStr">
        <is>
          <t>མི་དགེ་བ་བཅུའི་ལས་ཀྱི་ལམ་བསྟན་པ།</t>
        </is>
      </c>
      <c r="D841">
        <f>HYPERLINK("https://library.bdrc.io/show/bdr:MW1PD95844_3408?uilang=bo","MW1PD95844_3408")</f>
        <v/>
      </c>
      <c r="E841" t="inlineStr"/>
      <c r="F841" t="inlineStr"/>
      <c r="G841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41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42" ht="70" customHeight="1">
      <c r="A842" t="inlineStr"/>
      <c r="B842" t="inlineStr">
        <is>
          <t>WA0RT3299</t>
        </is>
      </c>
      <c r="C842" t="inlineStr">
        <is>
          <t>མི་དགེ་བ་བཅུའི་ལས་ཀྱི་ལམ་བསྟན་པ།</t>
        </is>
      </c>
      <c r="D842">
        <f>HYPERLINK("https://library.bdrc.io/show/bdr:MW23703_3958?uilang=bo","MW23703_3958")</f>
        <v/>
      </c>
      <c r="E842" t="inlineStr"/>
      <c r="F842" t="inlineStr"/>
      <c r="G842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42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43" ht="70" customHeight="1">
      <c r="A843" t="inlineStr"/>
      <c r="B843" t="inlineStr">
        <is>
          <t>WA0RT3299</t>
        </is>
      </c>
      <c r="C843" t="inlineStr">
        <is>
          <t>མི་དགེ་བ་བཅུའི་ལས་ཀྱི་ལམ་བསྟན་པ།</t>
        </is>
      </c>
      <c r="D843">
        <f>HYPERLINK("https://library.bdrc.io/show/bdr:MW1KG13126_5355?uilang=bo","MW1KG13126_5355")</f>
        <v/>
      </c>
      <c r="E843" t="inlineStr"/>
      <c r="F843" t="inlineStr"/>
      <c r="G843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43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44" ht="70" customHeight="1">
      <c r="A844" t="inlineStr"/>
      <c r="B844" t="inlineStr">
        <is>
          <t>WA0RT3299</t>
        </is>
      </c>
      <c r="C844" t="inlineStr">
        <is>
          <t>མི་དགེ་བ་བཅུའི་ལས་ཀྱི་ལམ་བསྟན་པ།</t>
        </is>
      </c>
      <c r="D844">
        <f>HYPERLINK("https://library.bdrc.io/show/bdr:MW22704_4205?uilang=bo","MW22704_4205")</f>
        <v/>
      </c>
      <c r="E844" t="inlineStr"/>
      <c r="F844" t="inlineStr"/>
      <c r="G844">
        <f>HYPERLINK("https://library.bdrc.io/search?lg=bo&amp;t=Work&amp;pg=1&amp;f=author,exc,bdr:P3379&amp;uilang=bo&amp;q=མི་དགེ་བ་བཅུའི་ལས་ཀྱི་ལམ་བསྟན་པ།~1", "བརྩམས་ཆོས་གཞན།")</f>
        <v/>
      </c>
      <c r="H844">
        <f>HYPERLINK("https://library.bdrc.io/search?lg=bo&amp;t=Etext&amp;pg=1&amp;f=author,exc,bdr:P3379&amp;uilang=bo&amp;q=མི་དགེ་བ་བཅུའི་ལས་ཀྱི་ལམ་བསྟན་པ།~1", "ཡིག་རྐྱང་གཞན།")</f>
        <v/>
      </c>
    </row>
    <row r="845" ht="70" customHeight="1">
      <c r="A845" t="inlineStr"/>
      <c r="B845" t="inlineStr">
        <is>
          <t>WA0RT3300</t>
        </is>
      </c>
      <c r="C845" t="inlineStr">
        <is>
          <t>ལས་རྣམ་པར་འབྱེད་པ།</t>
        </is>
      </c>
      <c r="D845">
        <f>HYPERLINK("https://library.bdrc.io/show/bdr:MW3CN20612_0338?uilang=bo","MW3CN20612_0338")</f>
        <v/>
      </c>
      <c r="E845" t="inlineStr"/>
      <c r="F845" t="inlineStr"/>
      <c r="G845">
        <f>HYPERLINK("https://library.bdrc.io/search?lg=bo&amp;t=Work&amp;pg=1&amp;f=author,exc,bdr:P3379&amp;uilang=bo&amp;q=ལས་རྣམ་པར་འབྱེད་པ།~1", "བརྩམས་ཆོས་གཞན།")</f>
        <v/>
      </c>
      <c r="H845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46" ht="70" customHeight="1">
      <c r="A846" t="inlineStr"/>
      <c r="B846" t="inlineStr">
        <is>
          <t>WA0RT3300</t>
        </is>
      </c>
      <c r="C846" t="inlineStr">
        <is>
          <t>ལས་རྣམ་པར་འབྱེད་པ་ཞེས་བྱ་བ།</t>
        </is>
      </c>
      <c r="D846">
        <f>HYPERLINK("https://library.bdrc.io/show/bdr:MW22704_4186?uilang=bo","MW22704_4186")</f>
        <v/>
      </c>
      <c r="E846" t="inlineStr"/>
      <c r="F846" t="inlineStr"/>
      <c r="G846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46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47" ht="70" customHeight="1">
      <c r="A847" t="inlineStr"/>
      <c r="B847" t="inlineStr">
        <is>
          <t>WA0RT3300</t>
        </is>
      </c>
      <c r="C847" t="inlineStr">
        <is>
          <t>ལས་རྣམ་པར་འབྱེད་པ།</t>
        </is>
      </c>
      <c r="D847">
        <f>HYPERLINK("https://library.bdrc.io/show/bdr:MW26071_0343?uilang=bo","MW26071_0343")</f>
        <v/>
      </c>
      <c r="E847" t="inlineStr"/>
      <c r="F847" t="inlineStr"/>
      <c r="G847">
        <f>HYPERLINK("https://library.bdrc.io/search?lg=bo&amp;t=Work&amp;pg=1&amp;f=author,exc,bdr:P3379&amp;uilang=bo&amp;q=ལས་རྣམ་པར་འབྱེད་པ།~1", "བརྩམས་ཆོས་གཞན།")</f>
        <v/>
      </c>
      <c r="H847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48" ht="70" customHeight="1">
      <c r="A848" t="inlineStr"/>
      <c r="B848" t="inlineStr">
        <is>
          <t>WA0RT3300</t>
        </is>
      </c>
      <c r="C848" t="inlineStr">
        <is>
          <t>ལས་རྣམ་པར་འབྱེད་པ་ཞེས་བྱ་བ།</t>
        </is>
      </c>
      <c r="D848">
        <f>HYPERLINK("https://library.bdrc.io/show/bdr:MW2KG5015_4145?uilang=bo","MW2KG5015_4145")</f>
        <v/>
      </c>
      <c r="E848" t="inlineStr"/>
      <c r="F848" t="inlineStr"/>
      <c r="G848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48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49" ht="70" customHeight="1">
      <c r="A849" t="inlineStr"/>
      <c r="B849" t="inlineStr">
        <is>
          <t>WA0RT3300</t>
        </is>
      </c>
      <c r="C849" t="inlineStr">
        <is>
          <t>ལས་རྣམ་འབྱེད་པ།</t>
        </is>
      </c>
      <c r="D849">
        <f>HYPERLINK("https://library.bdrc.io/show/bdr:MW22703_0784?uilang=bo","MW22703_0784")</f>
        <v/>
      </c>
      <c r="E849" t="inlineStr"/>
      <c r="F849" t="inlineStr"/>
      <c r="G849">
        <f>HYPERLINK("https://library.bdrc.io/search?lg=bo&amp;t=Work&amp;pg=1&amp;f=author,exc,bdr:P3379&amp;uilang=bo&amp;q=ལས་རྣམ་འབྱེད་པ།~1", "བརྩམས་ཆོས་གཞན།")</f>
        <v/>
      </c>
      <c r="H849">
        <f>HYPERLINK("https://library.bdrc.io/search?lg=bo&amp;t=Etext&amp;pg=1&amp;f=author,exc,bdr:P3379&amp;uilang=bo&amp;q=ལས་རྣམ་འབྱེད་པ།~1", "ཡིག་རྐྱང་གཞན།")</f>
        <v/>
      </c>
    </row>
    <row r="850" ht="70" customHeight="1">
      <c r="A850" t="inlineStr"/>
      <c r="B850" t="inlineStr">
        <is>
          <t>WA0RT3300</t>
        </is>
      </c>
      <c r="C850" t="inlineStr">
        <is>
          <t>ལས་རྣམ་པར་འབྱེད་པ་ཞེས་བྱ་བ།</t>
        </is>
      </c>
      <c r="D850">
        <f>HYPERLINK("https://library.bdrc.io/show/bdr:MW1KG13126_5397?uilang=bo","MW1KG13126_5397")</f>
        <v/>
      </c>
      <c r="E850" t="inlineStr"/>
      <c r="F850" t="inlineStr"/>
      <c r="G850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50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51" ht="70" customHeight="1">
      <c r="A851" t="inlineStr"/>
      <c r="B851" t="inlineStr">
        <is>
          <t>WA0RT3300</t>
        </is>
      </c>
      <c r="C851" t="inlineStr">
        <is>
          <t>ལས་རྣམ་པར་འབྱེད་པ།</t>
        </is>
      </c>
      <c r="D851">
        <f>HYPERLINK("https://library.bdrc.io/show/bdr:MW2PD17098_0338?uilang=bo","MW2PD17098_0338")</f>
        <v/>
      </c>
      <c r="E851" t="inlineStr"/>
      <c r="F851" t="inlineStr"/>
      <c r="G851">
        <f>HYPERLINK("https://library.bdrc.io/search?lg=bo&amp;t=Work&amp;pg=1&amp;f=author,exc,bdr:P3379&amp;uilang=bo&amp;q=ལས་རྣམ་པར་འབྱེད་པ།~1", "བརྩམས་ཆོས་གཞན།")</f>
        <v/>
      </c>
      <c r="H851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52" ht="70" customHeight="1">
      <c r="A852" t="inlineStr"/>
      <c r="B852" t="inlineStr">
        <is>
          <t>WA0RT3300</t>
        </is>
      </c>
      <c r="C852" t="inlineStr">
        <is>
          <t>ལས་རྣམ་པར་འབྱེད་པ།</t>
        </is>
      </c>
      <c r="D852">
        <f>HYPERLINK("https://library.bdrc.io/show/bdr:MW4CZ5369_0338?uilang=bo","MW4CZ5369_0338")</f>
        <v/>
      </c>
      <c r="E852" t="inlineStr"/>
      <c r="F852" t="inlineStr"/>
      <c r="G852">
        <f>HYPERLINK("https://library.bdrc.io/search?lg=bo&amp;t=Work&amp;pg=1&amp;f=author,exc,bdr:P3379&amp;uilang=bo&amp;q=ལས་རྣམ་པར་འབྱེད་པ།~1", "བརྩམས་ཆོས་གཞན།")</f>
        <v/>
      </c>
      <c r="H852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53" ht="70" customHeight="1">
      <c r="A853" t="inlineStr"/>
      <c r="B853" t="inlineStr">
        <is>
          <t>WA0RT3300</t>
        </is>
      </c>
      <c r="C853" t="inlineStr">
        <is>
          <t>ལས་རྣམ་པར་འབྱེད་པ་ཞེས་བྱ་བ།</t>
        </is>
      </c>
      <c r="D853">
        <f>HYPERLINK("https://library.bdrc.io/show/bdr:MW23702_3359?uilang=bo","MW23702_3359")</f>
        <v/>
      </c>
      <c r="E853" t="inlineStr"/>
      <c r="F853" t="inlineStr"/>
      <c r="G853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53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54" ht="70" customHeight="1">
      <c r="A854" t="inlineStr"/>
      <c r="B854" t="inlineStr">
        <is>
          <t>WA0RT3300</t>
        </is>
      </c>
      <c r="C854" t="inlineStr">
        <is>
          <t>ལས་རྣམ་པར་འབྱེད་པ།</t>
        </is>
      </c>
      <c r="D854">
        <f>HYPERLINK("https://library.bdrc.io/show/bdr:MW1KG13607_0186?uilang=bo","MW1KG13607_0186")</f>
        <v/>
      </c>
      <c r="E854" t="inlineStr"/>
      <c r="F854" t="inlineStr"/>
      <c r="G854">
        <f>HYPERLINK("https://library.bdrc.io/search?lg=bo&amp;t=Work&amp;pg=1&amp;f=author,exc,bdr:P3379&amp;uilang=bo&amp;q=ལས་རྣམ་པར་འབྱེད་པ།~1", "བརྩམས་ཆོས་གཞན།")</f>
        <v/>
      </c>
      <c r="H854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55" ht="70" customHeight="1">
      <c r="A855" t="inlineStr"/>
      <c r="B855" t="inlineStr">
        <is>
          <t>WA0RT3300</t>
        </is>
      </c>
      <c r="C855" t="inlineStr">
        <is>
          <t>ལས་རྣམ་འབྱེད་པ།</t>
        </is>
      </c>
      <c r="D855">
        <f>HYPERLINK("https://library.bdrc.io/show/bdr:MW2KG5014_0784?uilang=bo","MW2KG5014_0784")</f>
        <v/>
      </c>
      <c r="E855" t="inlineStr"/>
      <c r="F855" t="inlineStr"/>
      <c r="G855">
        <f>HYPERLINK("https://library.bdrc.io/search?lg=bo&amp;t=Work&amp;pg=1&amp;f=author,exc,bdr:P3379&amp;uilang=bo&amp;q=ལས་རྣམ་འབྱེད་པ།~1", "བརྩམས་ཆོས་གཞན།")</f>
        <v/>
      </c>
      <c r="H855">
        <f>HYPERLINK("https://library.bdrc.io/search?lg=bo&amp;t=Etext&amp;pg=1&amp;f=author,exc,bdr:P3379&amp;uilang=bo&amp;q=ལས་རྣམ་འབྱེད་པ།~1", "ཡིག་རྐྱང་གཞན།")</f>
        <v/>
      </c>
    </row>
    <row r="856" ht="70" customHeight="1">
      <c r="A856" t="inlineStr"/>
      <c r="B856" t="inlineStr">
        <is>
          <t>WA0RT3300</t>
        </is>
      </c>
      <c r="C856" t="inlineStr">
        <is>
          <t>ལས་རྣམ་པར་འབྱེད་པ།</t>
        </is>
      </c>
      <c r="D856">
        <f>HYPERLINK("https://library.bdrc.io/show/bdr:MW30532_0338?uilang=bo","MW30532_0338")</f>
        <v/>
      </c>
      <c r="E856" t="inlineStr"/>
      <c r="F856" t="inlineStr"/>
      <c r="G856">
        <f>HYPERLINK("https://library.bdrc.io/search?lg=bo&amp;t=Work&amp;pg=1&amp;f=author,exc,bdr:P3379&amp;uilang=bo&amp;q=ལས་རྣམ་པར་འབྱེད་པ།~1", "བརྩམས་ཆོས་གཞན།")</f>
        <v/>
      </c>
      <c r="H856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57" ht="70" customHeight="1">
      <c r="A857" t="inlineStr"/>
      <c r="B857" t="inlineStr">
        <is>
          <t>WA0RT3300</t>
        </is>
      </c>
      <c r="C857" t="inlineStr">
        <is>
          <t>ལས་རྣམ་པར་འབྱེད་པ།</t>
        </is>
      </c>
      <c r="D857">
        <f>HYPERLINK("https://library.bdrc.io/show/bdr:MW1PD96684_1005?uilang=bo","MW1PD96684_1005")</f>
        <v/>
      </c>
      <c r="E857" t="inlineStr"/>
      <c r="F857" t="inlineStr"/>
      <c r="G857">
        <f>HYPERLINK("https://library.bdrc.io/search?lg=bo&amp;t=Work&amp;pg=1&amp;f=author,exc,bdr:P3379&amp;uilang=bo&amp;q=ལས་རྣམ་པར་འབྱེད་པ།~1", "བརྩམས་ཆོས་གཞན།")</f>
        <v/>
      </c>
      <c r="H857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58" ht="70" customHeight="1">
      <c r="A858" t="inlineStr"/>
      <c r="B858" t="inlineStr">
        <is>
          <t>WA0RT3300</t>
        </is>
      </c>
      <c r="C858" t="inlineStr">
        <is>
          <t>ལས་རྣམ་པར་འབྱེད་པ་ཞེས་བྱ་བ།</t>
        </is>
      </c>
      <c r="D858">
        <f>HYPERLINK("https://library.bdrc.io/show/bdr:MW2KG5015_4186?uilang=bo","MW2KG5015_4186")</f>
        <v/>
      </c>
      <c r="E858" t="inlineStr"/>
      <c r="F858" t="inlineStr"/>
      <c r="G858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58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59" ht="70" customHeight="1">
      <c r="A859" t="inlineStr"/>
      <c r="B859" t="inlineStr">
        <is>
          <t>WA0RT3300</t>
        </is>
      </c>
      <c r="C859" t="inlineStr">
        <is>
          <t>ལས་རྣམ་པར་འབྱེད་པ།</t>
        </is>
      </c>
      <c r="D859">
        <f>HYPERLINK("https://library.bdrc.io/show/bdr:MW1KG13607_0404?uilang=bo","MW1KG13607_0404")</f>
        <v/>
      </c>
      <c r="E859" t="inlineStr"/>
      <c r="F859" t="inlineStr"/>
      <c r="G859">
        <f>HYPERLINK("https://library.bdrc.io/search?lg=bo&amp;t=Work&amp;pg=1&amp;f=author,exc,bdr:P3379&amp;uilang=bo&amp;q=ལས་རྣམ་པར་འབྱེད་པ།~1", "བརྩམས་ཆོས་གཞན།")</f>
        <v/>
      </c>
      <c r="H859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0" ht="70" customHeight="1">
      <c r="A860" t="inlineStr"/>
      <c r="B860" t="inlineStr">
        <is>
          <t>WA0RT3300</t>
        </is>
      </c>
      <c r="C860" t="inlineStr">
        <is>
          <t>ལས་རྣམ་པར་འབྱེད་པ་ཞེས་བྱ་བ།</t>
        </is>
      </c>
      <c r="D860">
        <f>HYPERLINK("https://library.bdrc.io/show/bdr:MW23702_3400?uilang=bo","MW23702_3400")</f>
        <v/>
      </c>
      <c r="E860" t="inlineStr"/>
      <c r="F860" t="inlineStr"/>
      <c r="G860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60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61" ht="70" customHeight="1">
      <c r="A861" t="inlineStr"/>
      <c r="B861" t="inlineStr">
        <is>
          <t>WA0RT3300</t>
        </is>
      </c>
      <c r="C861" t="inlineStr">
        <is>
          <t>ལས་རྣམ་པར་འབྱེད་པ།</t>
        </is>
      </c>
      <c r="D861">
        <f>HYPERLINK("https://library.bdrc.io/show/bdr:MW1PD96682_0357?uilang=bo","MW1PD96682_0357")</f>
        <v/>
      </c>
      <c r="E861" t="inlineStr"/>
      <c r="F861" t="inlineStr"/>
      <c r="G861">
        <f>HYPERLINK("https://library.bdrc.io/search?lg=bo&amp;t=Work&amp;pg=1&amp;f=author,exc,bdr:P3379&amp;uilang=bo&amp;q=ལས་རྣམ་པར་འབྱེད་པ།~1", "བརྩམས་ཆོས་གཞན།")</f>
        <v/>
      </c>
      <c r="H861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2" ht="70" customHeight="1">
      <c r="A862" t="inlineStr"/>
      <c r="B862" t="inlineStr">
        <is>
          <t>WA0RT3300</t>
        </is>
      </c>
      <c r="C862" t="inlineStr">
        <is>
          <t>ལས་རྣམ་པར་འབྱེད་པ་ཞེས་བྱ་བ།</t>
        </is>
      </c>
      <c r="D862">
        <f>HYPERLINK("https://library.bdrc.io/show/bdr:MW23703_3959?uilang=bo","MW23703_3959")</f>
        <v/>
      </c>
      <c r="E862" t="inlineStr"/>
      <c r="F862" t="inlineStr"/>
      <c r="G862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62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63" ht="70" customHeight="1">
      <c r="A863" t="inlineStr"/>
      <c r="B863" t="inlineStr">
        <is>
          <t>WA0RT3300</t>
        </is>
      </c>
      <c r="C863" t="inlineStr">
        <is>
          <t>ལས་རྣམ་པར་འབྱེད་པ།</t>
        </is>
      </c>
      <c r="D863">
        <f>HYPERLINK("https://library.bdrc.io/show/bdr:MW1PD127393_0297?uilang=bo","MW1PD127393_0297")</f>
        <v/>
      </c>
      <c r="E863" t="inlineStr"/>
      <c r="F863" t="inlineStr"/>
      <c r="G863">
        <f>HYPERLINK("https://library.bdrc.io/search?lg=bo&amp;t=Work&amp;pg=1&amp;f=author,exc,bdr:P3379&amp;uilang=bo&amp;q=ལས་རྣམ་པར་འབྱེད་པ།~1", "བརྩམས་ཆོས་གཞན།")</f>
        <v/>
      </c>
      <c r="H863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4" ht="70" customHeight="1">
      <c r="A864" t="inlineStr"/>
      <c r="B864" t="inlineStr">
        <is>
          <t>WA0RT3300</t>
        </is>
      </c>
      <c r="C864" t="inlineStr">
        <is>
          <t>ལས་རྣམ་པར་འབྱེད་པ།</t>
        </is>
      </c>
      <c r="D864">
        <f>HYPERLINK("https://library.bdrc.io/show/bdr:MW1PD96685_0977?uilang=bo","MW1PD96685_0977")</f>
        <v/>
      </c>
      <c r="E864" t="inlineStr"/>
      <c r="F864" t="inlineStr"/>
      <c r="G864">
        <f>HYPERLINK("https://library.bdrc.io/search?lg=bo&amp;t=Work&amp;pg=1&amp;f=author,exc,bdr:P3379&amp;uilang=bo&amp;q=ལས་རྣམ་པར་འབྱེད་པ།~1", "བརྩམས་ཆོས་གཞན།")</f>
        <v/>
      </c>
      <c r="H864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5" ht="70" customHeight="1">
      <c r="A865" t="inlineStr"/>
      <c r="B865" t="inlineStr">
        <is>
          <t>WA0RT3300</t>
        </is>
      </c>
      <c r="C865" t="inlineStr">
        <is>
          <t>ལས་རྣམ་པར་འབྱེད་པ།</t>
        </is>
      </c>
      <c r="D865">
        <f>HYPERLINK("https://library.bdrc.io/show/bdr:MW4CZ7445_0278?uilang=bo","MW4CZ7445_0278")</f>
        <v/>
      </c>
      <c r="E865" t="inlineStr"/>
      <c r="F865" t="inlineStr"/>
      <c r="G865">
        <f>HYPERLINK("https://library.bdrc.io/search?lg=bo&amp;t=Work&amp;pg=1&amp;f=author,exc,bdr:P3379&amp;uilang=bo&amp;q=ལས་རྣམ་པར་འབྱེད་པ།~1", "བརྩམས་ཆོས་གཞན།")</f>
        <v/>
      </c>
      <c r="H865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6" ht="70" customHeight="1">
      <c r="A866" t="inlineStr"/>
      <c r="B866" t="inlineStr">
        <is>
          <t>WA0RT3300</t>
        </is>
      </c>
      <c r="C866" t="inlineStr">
        <is>
          <t>ལས་རྣམ་པར་འབྱེད་པ།</t>
        </is>
      </c>
      <c r="D866">
        <f>HYPERLINK("https://library.bdrc.io/show/bdr:MW22083_0287?uilang=bo","MW22083_0287")</f>
        <v/>
      </c>
      <c r="E866" t="inlineStr"/>
      <c r="F866" t="inlineStr"/>
      <c r="G866">
        <f>HYPERLINK("https://library.bdrc.io/search?lg=bo&amp;t=Work&amp;pg=1&amp;f=author,exc,bdr:P3379&amp;uilang=bo&amp;q=ལས་རྣམ་པར་འབྱེད་པ།~1", "བརྩམས་ཆོས་གཞན།")</f>
        <v/>
      </c>
      <c r="H866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7" ht="70" customHeight="1">
      <c r="A867" t="inlineStr"/>
      <c r="B867" t="inlineStr">
        <is>
          <t>WA0RT3300</t>
        </is>
      </c>
      <c r="C867" t="inlineStr">
        <is>
          <t>ལས་རྣམ་པར་འབྱེད་པ།</t>
        </is>
      </c>
      <c r="D867">
        <f>HYPERLINK("https://library.bdrc.io/show/bdr:MW22084_0338?uilang=bo","MW22084_0338")</f>
        <v/>
      </c>
      <c r="E867" t="inlineStr"/>
      <c r="F867" t="inlineStr"/>
      <c r="G867">
        <f>HYPERLINK("https://library.bdrc.io/search?lg=bo&amp;t=Work&amp;pg=1&amp;f=author,exc,bdr:P3379&amp;uilang=bo&amp;q=ལས་རྣམ་པར་འབྱེད་པ།~1", "བརྩམས་ཆོས་གཞན།")</f>
        <v/>
      </c>
      <c r="H867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68" ht="70" customHeight="1">
      <c r="A868" t="inlineStr"/>
      <c r="B868" t="inlineStr">
        <is>
          <t>WA0RT3300</t>
        </is>
      </c>
      <c r="C868" t="inlineStr">
        <is>
          <t>ལས་རྣམ་པར་འབྱེད་པ་ཞེས་བྱ་བ།</t>
        </is>
      </c>
      <c r="D868">
        <f>HYPERLINK("https://library.bdrc.io/show/bdr:MW22704_4145?uilang=bo","MW22704_4145")</f>
        <v/>
      </c>
      <c r="E868" t="inlineStr"/>
      <c r="F868" t="inlineStr"/>
      <c r="G868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68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69" ht="70" customHeight="1">
      <c r="A869" t="inlineStr"/>
      <c r="B869" t="inlineStr">
        <is>
          <t>WA0RT3300</t>
        </is>
      </c>
      <c r="C869" t="inlineStr">
        <is>
          <t>ལས་རྣམ་པར་འབྱེད་པ་ཞེས་བྱ་བ།</t>
        </is>
      </c>
      <c r="D869">
        <f>HYPERLINK("https://library.bdrc.io/show/bdr:MW1KG13126_5356?uilang=bo","MW1KG13126_5356")</f>
        <v/>
      </c>
      <c r="E869" t="inlineStr"/>
      <c r="F869" t="inlineStr"/>
      <c r="G869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69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70" ht="70" customHeight="1">
      <c r="A870" t="inlineStr"/>
      <c r="B870" t="inlineStr">
        <is>
          <t>WA0RT3300</t>
        </is>
      </c>
      <c r="C870" t="inlineStr">
        <is>
          <t>ལས་རྣམ་པར་འབྱེད་པ།</t>
        </is>
      </c>
      <c r="D870">
        <f>HYPERLINK("https://library.bdrc.io/show/bdr:MW1PD96682_0359?uilang=bo","MW1PD96682_0359")</f>
        <v/>
      </c>
      <c r="E870" t="inlineStr"/>
      <c r="F870" t="inlineStr"/>
      <c r="G870">
        <f>HYPERLINK("https://library.bdrc.io/search?lg=bo&amp;t=Work&amp;pg=1&amp;f=author,exc,bdr:P3379&amp;uilang=bo&amp;q=ལས་རྣམ་པར་འབྱེད་པ།~1", "བརྩམས་ཆོས་གཞན།")</f>
        <v/>
      </c>
      <c r="H870">
        <f>HYPERLINK("https://library.bdrc.io/search?lg=bo&amp;t=Etext&amp;pg=1&amp;f=author,exc,bdr:P3379&amp;uilang=bo&amp;q=ལས་རྣམ་པར་འབྱེད་པ།~1", "ཡིག་རྐྱང་གཞན།")</f>
        <v/>
      </c>
    </row>
    <row r="871" ht="70" customHeight="1">
      <c r="A871" t="inlineStr"/>
      <c r="B871" t="inlineStr">
        <is>
          <t>WA0RT3300</t>
        </is>
      </c>
      <c r="C871" t="inlineStr">
        <is>
          <t>ལས་རྣམ་པར་འབྱེད་པ་ཞེས་བྱ་བ།</t>
        </is>
      </c>
      <c r="D871">
        <f>HYPERLINK("https://library.bdrc.io/show/bdr:MW1PD95844_3190?uilang=bo","MW1PD95844_3190")</f>
        <v/>
      </c>
      <c r="E871" t="inlineStr"/>
      <c r="F871" t="inlineStr"/>
      <c r="G871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71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72" ht="70" customHeight="1">
      <c r="A872" t="inlineStr"/>
      <c r="B872" t="inlineStr">
        <is>
          <t>WA0RT3300</t>
        </is>
      </c>
      <c r="C872" t="inlineStr">
        <is>
          <t>ལས་རྣམ་པར་འབྱེད་པ་ཞེས་བྱ་བ།</t>
        </is>
      </c>
      <c r="D872">
        <f>HYPERLINK("https://library.bdrc.io/show/bdr:MW1GS66286_DA6D6D?uilang=bo","MW1GS66286_DA6D6D")</f>
        <v/>
      </c>
      <c r="E872" t="inlineStr"/>
      <c r="F872" t="inlineStr"/>
      <c r="G872">
        <f>HYPERLINK("https://library.bdrc.io/search?lg=bo&amp;t=Work&amp;pg=1&amp;f=author,exc,bdr:P3379&amp;uilang=bo&amp;q=ལས་རྣམ་པར་འབྱེད་པ་ཞེས་བྱ་བ།~1", "བརྩམས་ཆོས་གཞན།")</f>
        <v/>
      </c>
      <c r="H872">
        <f>HYPERLINK("https://library.bdrc.io/search?lg=bo&amp;t=Etext&amp;pg=1&amp;f=author,exc,bdr:P3379&amp;uilang=bo&amp;q=ལས་རྣམ་པར་འབྱེད་པ་ཞེས་བྱ་བ།~1", "ཡིག་རྐྱང་གཞན།")</f>
        <v/>
      </c>
    </row>
    <row r="873" ht="70" customHeight="1">
      <c r="A873" t="inlineStr"/>
      <c r="B873" t="inlineStr">
        <is>
          <t>WA0RTI3300</t>
        </is>
      </c>
      <c r="C873" t="inlineStr">
        <is>
          <t>Mahakarmavibhanga</t>
        </is>
      </c>
      <c r="D873">
        <f>HYPERLINK("https://library.bdrc.io/show/bdr:IE0GR0108?uilang=bo","IE0GR0108")</f>
        <v/>
      </c>
      <c r="E873" t="inlineStr"/>
      <c r="F873" t="inlineStr"/>
      <c r="G873">
        <f>HYPERLINK("https://library.bdrc.io/search?lg=bo&amp;t=Work&amp;pg=1&amp;f=author,exc,bdr:P3379&amp;uilang=bo&amp;q=Mahakarmavibhanga~1", "བརྩམས་ཆོས་གཞན།")</f>
        <v/>
      </c>
      <c r="H873">
        <f>HYPERLINK("https://library.bdrc.io/search?lg=bo&amp;t=Etext&amp;pg=1&amp;f=author,exc,bdr:P3379&amp;uilang=bo&amp;q=Mahakarmavibhanga~1", "ཡིག་རྐྱང་གཞན།")</f>
        <v/>
      </c>
    </row>
    <row r="874" ht="70" customHeight="1">
      <c r="A874" t="inlineStr"/>
      <c r="B874" t="inlineStr">
        <is>
          <t>WA0RTI3300</t>
        </is>
      </c>
      <c r="C874" t="inlineStr">
        <is>
          <t>Karmavibhangopadesa</t>
        </is>
      </c>
      <c r="D874">
        <f>HYPERLINK("https://library.bdrc.io/show/bdr:IE0GR0088?uilang=bo","IE0GR0088")</f>
        <v/>
      </c>
      <c r="E874" t="inlineStr"/>
      <c r="F874" t="inlineStr"/>
      <c r="G874">
        <f>HYPERLINK("https://library.bdrc.io/search?lg=bo&amp;t=Work&amp;pg=1&amp;f=author,exc,bdr:P3379&amp;uilang=bo&amp;q=Karmavibhangopadesa~1", "བརྩམས་ཆོས་གཞན།")</f>
        <v/>
      </c>
      <c r="H874">
        <f>HYPERLINK("https://library.bdrc.io/search?lg=bo&amp;t=Etext&amp;pg=1&amp;f=author,exc,bdr:P3379&amp;uilang=bo&amp;q=Karmavibhangopadesa~1", "ཡིག་རྐྱང་གཞན།")</f>
        <v/>
      </c>
    </row>
    <row r="875" ht="70" customHeight="1">
      <c r="A875" t="inlineStr"/>
      <c r="B875" t="inlineStr">
        <is>
          <t>WA0RT3302</t>
        </is>
      </c>
      <c r="C875" t="inlineStr">
        <is>
          <t>མདོ་ཀུན་ལས་བཏུས་པ་ཆེན་པོ་ཞེས་བྱ་བ།</t>
        </is>
      </c>
      <c r="D875">
        <f>HYPERLINK("https://library.bdrc.io/show/bdr:MW22704_4147?uilang=bo","MW22704_4147")</f>
        <v/>
      </c>
      <c r="E875" t="inlineStr"/>
      <c r="F875" t="inlineStr"/>
      <c r="G875">
        <f>HYPERLINK("https://library.bdrc.io/search?lg=bo&amp;t=Work&amp;pg=1&amp;f=author,exc,bdr:P3379&amp;uilang=bo&amp;q=མདོ་ཀུན་ལས་བཏུས་པ་ཆེན་པོ་ཞེས་བྱ་བ།~1", "བརྩམས་ཆོས་གཞན།")</f>
        <v/>
      </c>
      <c r="H875">
        <f>HYPERLINK("https://library.bdrc.io/search?lg=bo&amp;t=Etext&amp;pg=1&amp;f=author,exc,bdr:P3379&amp;uilang=bo&amp;q=མདོ་ཀུན་ལས་བཏུས་པ་ཆེན་པོ་ཞེས་བྱ་བ།~1", "ཡིག་རྐྱང་གཞན།")</f>
        <v/>
      </c>
    </row>
    <row r="876" ht="70" customHeight="1">
      <c r="A876" t="inlineStr"/>
      <c r="B876" t="inlineStr">
        <is>
          <t>WA0RT3302</t>
        </is>
      </c>
      <c r="C876" t="inlineStr">
        <is>
          <t>མདོ་ཀུན་ལས་བཏུས་པ་ཆེན་པོ་ཞེས་བྱ་བ།</t>
        </is>
      </c>
      <c r="D876">
        <f>HYPERLINK("https://library.bdrc.io/show/bdr:MW23702_3361?uilang=bo","MW23702_3361")</f>
        <v/>
      </c>
      <c r="E876" t="inlineStr"/>
      <c r="F876" t="inlineStr"/>
      <c r="G876">
        <f>HYPERLINK("https://library.bdrc.io/search?lg=bo&amp;t=Work&amp;pg=1&amp;f=author,exc,bdr:P3379&amp;uilang=bo&amp;q=མདོ་ཀུན་ལས་བཏུས་པ་ཆེན་པོ་ཞེས་བྱ་བ།~1", "བརྩམས་ཆོས་གཞན།")</f>
        <v/>
      </c>
      <c r="H876">
        <f>HYPERLINK("https://library.bdrc.io/search?lg=bo&amp;t=Etext&amp;pg=1&amp;f=author,exc,bdr:P3379&amp;uilang=bo&amp;q=མདོ་ཀུན་ལས་བཏུས་པ་ཆེན་པོ་ཞེས་བྱ་བ།~1", "ཡིག་རྐྱང་གཞན།")</f>
        <v/>
      </c>
    </row>
    <row r="877" ht="70" customHeight="1">
      <c r="A877" t="inlineStr"/>
      <c r="B877" t="inlineStr">
        <is>
          <t>WA0RT3302</t>
        </is>
      </c>
      <c r="C877" t="inlineStr">
        <is>
          <t>མདོ་ཀུན་ལས་བཏུས་པ་ཆེན་པོ་ཞེས་བྱ་བ།</t>
        </is>
      </c>
      <c r="D877">
        <f>HYPERLINK("https://library.bdrc.io/show/bdr:MW1PD95844_3192?uilang=bo","MW1PD95844_3192")</f>
        <v/>
      </c>
      <c r="E877" t="inlineStr"/>
      <c r="F877" t="inlineStr"/>
      <c r="G877">
        <f>HYPERLINK("https://library.bdrc.io/search?lg=bo&amp;t=Work&amp;pg=1&amp;f=author,exc,bdr:P3379&amp;uilang=bo&amp;q=མདོ་ཀུན་ལས་བཏུས་པ་ཆེན་པོ་ཞེས་བྱ་བ།~1", "བརྩམས་ཆོས་གཞན།")</f>
        <v/>
      </c>
      <c r="H877">
        <f>HYPERLINK("https://library.bdrc.io/search?lg=bo&amp;t=Etext&amp;pg=1&amp;f=author,exc,bdr:P3379&amp;uilang=bo&amp;q=མདོ་ཀུན་ལས་བཏུས་པ་ཆེན་པོ་ཞེས་བྱ་བ།~1", "ཡིག་རྐྱང་གཞན།")</f>
        <v/>
      </c>
    </row>
    <row r="878" ht="70" customHeight="1">
      <c r="A878" t="inlineStr"/>
      <c r="B878" t="inlineStr">
        <is>
          <t>WA0RT3302</t>
        </is>
      </c>
      <c r="C878" t="inlineStr">
        <is>
          <t>མདོ་ཀུན་ལས་བཏུས་པ་ཆེན་པོ་ཞེས་བྱ་བ།</t>
        </is>
      </c>
      <c r="D878">
        <f>HYPERLINK("https://library.bdrc.io/show/bdr:MW1KG13126_5358?uilang=bo","MW1KG13126_5358")</f>
        <v/>
      </c>
      <c r="E878" t="inlineStr"/>
      <c r="F878" t="inlineStr"/>
      <c r="G878">
        <f>HYPERLINK("https://library.bdrc.io/search?lg=bo&amp;t=Work&amp;pg=1&amp;f=author,exc,bdr:P3379&amp;uilang=bo&amp;q=མདོ་ཀུན་ལས་བཏུས་པ་ཆེན་པོ་ཞེས་བྱ་བ།~1", "བརྩམས་ཆོས་གཞན།")</f>
        <v/>
      </c>
      <c r="H878">
        <f>HYPERLINK("https://library.bdrc.io/search?lg=bo&amp;t=Etext&amp;pg=1&amp;f=author,exc,bdr:P3379&amp;uilang=bo&amp;q=མདོ་ཀུན་ལས་བཏུས་པ་ཆེན་པོ་ཞེས་བྱ་བ།~1", "ཡིག་རྐྱང་གཞན།")</f>
        <v/>
      </c>
    </row>
    <row r="879" ht="70" customHeight="1">
      <c r="A879" t="inlineStr"/>
      <c r="B879" t="inlineStr">
        <is>
          <t>WA0RT3302</t>
        </is>
      </c>
      <c r="C879" t="inlineStr">
        <is>
          <t>མདོ་ཀུན་ལས་བཏུས་པ་ཆེན་པོ་ཞེས་བྱ་བ།</t>
        </is>
      </c>
      <c r="D879">
        <f>HYPERLINK("https://library.bdrc.io/show/bdr:MW23703_3961?uilang=bo","MW23703_3961")</f>
        <v/>
      </c>
      <c r="E879" t="inlineStr"/>
      <c r="F879" t="inlineStr"/>
      <c r="G879">
        <f>HYPERLINK("https://library.bdrc.io/search?lg=bo&amp;t=Work&amp;pg=1&amp;f=author,exc,bdr:P3379&amp;uilang=bo&amp;q=མདོ་ཀུན་ལས་བཏུས་པ་ཆེན་པོ་ཞེས་བྱ་བ།~1", "བརྩམས་ཆོས་གཞན།")</f>
        <v/>
      </c>
      <c r="H879">
        <f>HYPERLINK("https://library.bdrc.io/search?lg=bo&amp;t=Etext&amp;pg=1&amp;f=author,exc,bdr:P3379&amp;uilang=bo&amp;q=མདོ་ཀུན་ལས་བཏུས་པ་ཆེན་པོ་ཞེས་བྱ་བ།~1", "ཡིག་རྐྱང་གཞན།")</f>
        <v/>
      </c>
    </row>
    <row r="880" ht="70" customHeight="1">
      <c r="A880" t="inlineStr"/>
      <c r="B880" t="inlineStr">
        <is>
          <t>WA0RT3302</t>
        </is>
      </c>
      <c r="C880" t="inlineStr">
        <is>
          <t>མདོ་ཀུན་ལས་བཏུས་པ་ཆེན་པོ་ཞེས་བྱ་བ།</t>
        </is>
      </c>
      <c r="D880">
        <f>HYPERLINK("https://library.bdrc.io/show/bdr:MW2KG5015_4147?uilang=bo","MW2KG5015_4147")</f>
        <v/>
      </c>
      <c r="E880" t="inlineStr"/>
      <c r="F880" t="inlineStr"/>
      <c r="G880">
        <f>HYPERLINK("https://library.bdrc.io/search?lg=bo&amp;t=Work&amp;pg=1&amp;f=author,exc,bdr:P3379&amp;uilang=bo&amp;q=མདོ་ཀུན་ལས་བཏུས་པ་ཆེན་པོ་ཞེས་བྱ་བ།~1", "བརྩམས་ཆོས་གཞན།")</f>
        <v/>
      </c>
      <c r="H880">
        <f>HYPERLINK("https://library.bdrc.io/search?lg=bo&amp;t=Etext&amp;pg=1&amp;f=author,exc,bdr:P3379&amp;uilang=bo&amp;q=མདོ་ཀུན་ལས་བཏུས་པ་ཆེན་པོ་ཞེས་བྱ་བ།~1", "ཡིག་རྐྱང་གཞན།")</f>
        <v/>
      </c>
    </row>
    <row r="881" ht="70" customHeight="1">
      <c r="A881" t="inlineStr"/>
      <c r="B881" t="inlineStr">
        <is>
          <t>WA0RT3310</t>
        </is>
      </c>
      <c r="C881" t="inlineStr">
        <is>
          <t>སེམས་བསྐྱེད་པ་དང་སྡོམ་པའི་ཆོ་གའི་རིམ་པ།</t>
        </is>
      </c>
      <c r="D881">
        <f>HYPERLINK("https://library.bdrc.io/show/bdr:MW22704_4153?uilang=bo","MW22704_4153")</f>
        <v/>
      </c>
      <c r="E881" t="inlineStr"/>
      <c r="F881" t="inlineStr"/>
      <c r="G881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1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2" ht="70" customHeight="1">
      <c r="A882" t="inlineStr"/>
      <c r="B882" t="inlineStr">
        <is>
          <t>WA0RT3310</t>
        </is>
      </c>
      <c r="C882" t="inlineStr">
        <is>
          <t>སེམས་བསྐྱེད་པ་དང་སྡོམ་པའི་ཆོ་གའི་རིམ་པ།</t>
        </is>
      </c>
      <c r="D882">
        <f>HYPERLINK("https://library.bdrc.io/show/bdr:MW22704_4192?uilang=bo","MW22704_4192")</f>
        <v/>
      </c>
      <c r="E882" t="inlineStr"/>
      <c r="F882" t="inlineStr"/>
      <c r="G882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2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3" ht="70" customHeight="1">
      <c r="A883" t="inlineStr"/>
      <c r="B883" t="inlineStr">
        <is>
          <t>WA0RT3310</t>
        </is>
      </c>
      <c r="C883" t="inlineStr">
        <is>
          <t>སེམས་བསྐྱེད་པ་དང་སྡོམ་པའི་ཆོ་གའི་རིམ་པ།</t>
        </is>
      </c>
      <c r="D883">
        <f>HYPERLINK("https://library.bdrc.io/show/bdr:MW1PD95844_3200?uilang=bo","MW1PD95844_3200")</f>
        <v/>
      </c>
      <c r="E883" t="inlineStr"/>
      <c r="F883" t="inlineStr"/>
      <c r="G883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3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4" ht="70" customHeight="1">
      <c r="A884" t="inlineStr"/>
      <c r="B884" t="inlineStr">
        <is>
          <t>WA0RT3310</t>
        </is>
      </c>
      <c r="C884" t="inlineStr">
        <is>
          <t>སེམས་བསྐྱེད་པ་དང་སྡོམ་པའི་ཆོ་གའི་རིམ་པ།</t>
        </is>
      </c>
      <c r="D884">
        <f>HYPERLINK("https://library.bdrc.io/show/bdr:MW1KG13126_5403?uilang=bo","MW1KG13126_5403")</f>
        <v/>
      </c>
      <c r="E884" t="inlineStr"/>
      <c r="F884" t="inlineStr"/>
      <c r="G884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4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5" ht="70" customHeight="1">
      <c r="A885" t="inlineStr"/>
      <c r="B885" t="inlineStr">
        <is>
          <t>WA0RT3310</t>
        </is>
      </c>
      <c r="C885" t="inlineStr">
        <is>
          <t>སེམས་བསྐྱེད་པ་དང་སྡོམ་པའི་ཆོ་གའི་རིམ་པ།</t>
        </is>
      </c>
      <c r="D885">
        <f>HYPERLINK("https://library.bdrc.io/show/bdr:MW23702_3406?uilang=bo","MW23702_3406")</f>
        <v/>
      </c>
      <c r="E885" t="inlineStr"/>
      <c r="F885" t="inlineStr"/>
      <c r="G885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5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6" ht="70" customHeight="1">
      <c r="A886" t="inlineStr"/>
      <c r="B886" t="inlineStr">
        <is>
          <t>WA0RT3310</t>
        </is>
      </c>
      <c r="C886" t="inlineStr">
        <is>
          <t>སེམས་བསྐྱེད་པ་དང་སྡོམ་པའི་ཆོ་གའི་རིམ་པ།</t>
        </is>
      </c>
      <c r="D886">
        <f>HYPERLINK("https://library.bdrc.io/show/bdr:MW23702_3367?uilang=bo","MW23702_3367")</f>
        <v/>
      </c>
      <c r="E886" t="inlineStr"/>
      <c r="F886" t="inlineStr"/>
      <c r="G886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6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7" ht="70" customHeight="1">
      <c r="A887" t="inlineStr"/>
      <c r="B887" t="inlineStr">
        <is>
          <t>WA0RT3310</t>
        </is>
      </c>
      <c r="C887" t="inlineStr">
        <is>
          <t>སེམས་བསྐྱེད་པ་དང་སྡོམ་པའི་ཆོ་གའི་རིམ་པ།</t>
        </is>
      </c>
      <c r="D887">
        <f>HYPERLINK("https://library.bdrc.io/show/bdr:MW23703_3969?uilang=bo","MW23703_3969")</f>
        <v/>
      </c>
      <c r="E887" t="inlineStr"/>
      <c r="F887" t="inlineStr"/>
      <c r="G887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7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8" ht="70" customHeight="1">
      <c r="A888" t="inlineStr"/>
      <c r="B888" t="inlineStr">
        <is>
          <t>WA0RT3310</t>
        </is>
      </c>
      <c r="C888" t="inlineStr">
        <is>
          <t>སེམས་བསྐྱེད་པ་དང་སྡོམ་པའི་ཆོ་གའི་རིམ་པ།</t>
        </is>
      </c>
      <c r="D888">
        <f>HYPERLINK("https://library.bdrc.io/show/bdr:MW2KG5015_4153?uilang=bo","MW2KG5015_4153")</f>
        <v/>
      </c>
      <c r="E888" t="inlineStr"/>
      <c r="F888" t="inlineStr"/>
      <c r="G888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8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89" ht="70" customHeight="1">
      <c r="A889" t="inlineStr"/>
      <c r="B889" t="inlineStr">
        <is>
          <t>WA0RT3310</t>
        </is>
      </c>
      <c r="C889" t="inlineStr">
        <is>
          <t>སེམས་བསྐྱེད་པ་དང་སྡོམ་པའི་ཆོ་གའི་རིམ་པ།</t>
        </is>
      </c>
      <c r="D889">
        <f>HYPERLINK("https://library.bdrc.io/show/bdr:MW1KG13126_5364?uilang=bo","MW1KG13126_5364")</f>
        <v/>
      </c>
      <c r="E889" t="inlineStr"/>
      <c r="F889" t="inlineStr"/>
      <c r="G889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89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90" ht="70" customHeight="1">
      <c r="A890" t="inlineStr"/>
      <c r="B890" t="inlineStr">
        <is>
          <t>WA0RT3310</t>
        </is>
      </c>
      <c r="C890" t="inlineStr">
        <is>
          <t>སེམས་བསྐྱེད་པ་དང་སྡོམ་པའི་ཆོ་གའི་རིམ་པ།</t>
        </is>
      </c>
      <c r="D890">
        <f>HYPERLINK("https://library.bdrc.io/show/bdr:MW2KG5015_4192?uilang=bo","MW2KG5015_4192")</f>
        <v/>
      </c>
      <c r="E890" t="inlineStr"/>
      <c r="F890" t="inlineStr"/>
      <c r="G890">
        <f>HYPERLINK("https://library.bdrc.io/search?lg=bo&amp;t=Work&amp;pg=1&amp;f=author,exc,bdr:P3379&amp;uilang=bo&amp;q=སེམས་བསྐྱེད་པ་དང་སྡོམ་པའི་ཆོ་གའི་རིམ་པ།~1", "བརྩམས་ཆོས་གཞན།")</f>
        <v/>
      </c>
      <c r="H890">
        <f>HYPERLINK("https://library.bdrc.io/search?lg=bo&amp;t=Etext&amp;pg=1&amp;f=author,exc,bdr:P3379&amp;uilang=bo&amp;q=སེམས་བསྐྱེད་པ་དང་སྡོམ་པའི་ཆོ་གའི་རིམ་པ།~1", "ཡིག་རྐྱང་གཞན།")</f>
        <v/>
      </c>
    </row>
    <row r="891" ht="70" customHeight="1">
      <c r="A891" t="inlineStr"/>
      <c r="B891" t="inlineStr">
        <is>
          <t>WA0RTI3310</t>
        </is>
      </c>
      <c r="C891" t="inlineStr">
        <is>
          <t>Dipankarasrijnana: Cittotpadasamvaravidhikrama</t>
        </is>
      </c>
      <c r="D891">
        <f>HYPERLINK("https://library.bdrc.io/show/bdr:IE0GR0290?uilang=bo","IE0GR0290")</f>
        <v/>
      </c>
      <c r="E891" t="inlineStr"/>
      <c r="F891" t="inlineStr"/>
      <c r="G891">
        <f>HYPERLINK("https://library.bdrc.io/search?lg=bo&amp;t=Work&amp;pg=1&amp;f=author,exc,bdr:P3379&amp;uilang=bo&amp;q=Dipankarasrijnana: Cittotpadasamvaravidhikrama~1", "བརྩམས་ཆོས་གཞན།")</f>
        <v/>
      </c>
      <c r="H891">
        <f>HYPERLINK("https://library.bdrc.io/search?lg=bo&amp;t=Etext&amp;pg=1&amp;f=author,exc,bdr:P3379&amp;uilang=bo&amp;q=Dipankarasrijnana: Cittotpadasamvaravidhikrama~1", "ཡིག་རྐྱང་གཞན།")</f>
        <v/>
      </c>
    </row>
    <row r="892" ht="70" customHeight="1">
      <c r="A892" t="inlineStr"/>
      <c r="B892" t="inlineStr">
        <is>
          <t>WA0RT3315</t>
        </is>
      </c>
      <c r="C892" t="inlineStr">
        <is>
          <t>ཁ་ཏོན་དང་གླེགས་བམ་ཀླག་པའི་སྔོན་དུ་བྱ་བའི་ཆོ་ག</t>
        </is>
      </c>
      <c r="D892">
        <f>HYPERLINK("https://library.bdrc.io/show/bdr:MW2KG5015_4189?uilang=bo","MW2KG5015_4189")</f>
        <v/>
      </c>
      <c r="E892" t="inlineStr"/>
      <c r="F892" t="inlineStr"/>
      <c r="G892">
        <f>HYPERLINK("https://library.bdrc.io/search?lg=bo&amp;t=Work&amp;pg=1&amp;f=author,exc,bdr:P3379&amp;uilang=bo&amp;q=ཁ་ཏོན་དང་གླེགས་བམ་ཀླག་པའི་སྔོན་དུ་བྱ་བའི་ཆོ་ག~1", "བརྩམས་ཆོས་གཞན།")</f>
        <v/>
      </c>
      <c r="H892">
        <f>HYPERLINK("https://library.bdrc.io/search?lg=bo&amp;t=Etext&amp;pg=1&amp;f=author,exc,bdr:P3379&amp;uilang=bo&amp;q=ཁ་ཏོན་དང་གླེགས་བམ་ཀླག་པའི་སྔོན་དུ་བྱ་བའི་ཆོ་ག~1", "ཡིག་རྐྱང་གཞན།")</f>
        <v/>
      </c>
    </row>
    <row r="893" ht="70" customHeight="1">
      <c r="A893" t="inlineStr"/>
      <c r="B893" t="inlineStr">
        <is>
          <t>WA0RT3315</t>
        </is>
      </c>
      <c r="C893" t="inlineStr">
        <is>
          <t>ཁ་ཏོན་དང་གླེགས་བམ་བཀླག་པའི་སྔོན་དུ་བྱ་བའི་ཆོ་ག</t>
        </is>
      </c>
      <c r="D893">
        <f>HYPERLINK("https://library.bdrc.io/show/bdr:MW1KG13126_5376?uilang=bo","MW1KG13126_5376")</f>
        <v/>
      </c>
      <c r="E893" t="inlineStr"/>
      <c r="F893" t="inlineStr"/>
      <c r="G893">
        <f>HYPERLINK("https://library.bdrc.io/search?lg=bo&amp;t=Work&amp;pg=1&amp;f=author,exc,bdr:P3379&amp;uilang=bo&amp;q=ཁ་ཏོན་དང་གླེགས་བམ་བཀླག་པའི་སྔོན་དུ་བྱ་བའི་ཆོ་ག~1", "བརྩམས་ཆོས་གཞན།")</f>
        <v/>
      </c>
      <c r="H893">
        <f>HYPERLINK("https://library.bdrc.io/search?lg=bo&amp;t=Etext&amp;pg=1&amp;f=author,exc,bdr:P3379&amp;uilang=bo&amp;q=ཁ་ཏོན་དང་གླེགས་བམ་བཀླག་པའི་སྔོན་དུ་བྱ་བའི་ཆོ་ག~1", "ཡིག་རྐྱང་གཞན།")</f>
        <v/>
      </c>
    </row>
    <row r="894" ht="70" customHeight="1">
      <c r="A894" t="inlineStr"/>
      <c r="B894" t="inlineStr">
        <is>
          <t>WA0RT3315</t>
        </is>
      </c>
      <c r="C894" t="inlineStr">
        <is>
          <t>ཁ་ཏོན་དང་གླེགས་བམ་བཀླག་པའི་སྔོན་དུ་བྱ་བའི་ཆོ་ག</t>
        </is>
      </c>
      <c r="D894">
        <f>HYPERLINK("https://library.bdrc.io/show/bdr:MW23702_3403?uilang=bo","MW23702_3403")</f>
        <v/>
      </c>
      <c r="E894" t="inlineStr"/>
      <c r="F894" t="inlineStr"/>
      <c r="G894">
        <f>HYPERLINK("https://library.bdrc.io/search?lg=bo&amp;t=Work&amp;pg=1&amp;f=author,exc,bdr:P3379&amp;uilang=bo&amp;q=ཁ་ཏོན་དང་གླེགས་བམ་བཀླག་པའི་སྔོན་དུ་བྱ་བའི་ཆོ་ག~1", "བརྩམས་ཆོས་གཞན།")</f>
        <v/>
      </c>
      <c r="H894">
        <f>HYPERLINK("https://library.bdrc.io/search?lg=bo&amp;t=Etext&amp;pg=1&amp;f=author,exc,bdr:P3379&amp;uilang=bo&amp;q=ཁ་ཏོན་དང་གླེགས་བམ་བཀླག་པའི་སྔོན་དུ་བྱ་བའི་ཆོ་ག~1", "ཡིག་རྐྱང་གཞན།")</f>
        <v/>
      </c>
    </row>
    <row r="895" ht="70" customHeight="1">
      <c r="A895" t="inlineStr"/>
      <c r="B895" t="inlineStr">
        <is>
          <t>WA0RT3315</t>
        </is>
      </c>
      <c r="C895" t="inlineStr">
        <is>
          <t>ཁ་ཏོན་དང་གླེགས་བམ་ཀླག་པའི་སྔོན་དུ་བྱ་བའི་ཆོ་ག</t>
        </is>
      </c>
      <c r="D895">
        <f>HYPERLINK("https://library.bdrc.io/show/bdr:MW22704_4165?uilang=bo","MW22704_4165")</f>
        <v/>
      </c>
      <c r="E895" t="inlineStr"/>
      <c r="F895" t="inlineStr"/>
      <c r="G895">
        <f>HYPERLINK("https://library.bdrc.io/search?lg=bo&amp;t=Work&amp;pg=1&amp;f=author,exc,bdr:P3379&amp;uilang=bo&amp;q=ཁ་ཏོན་དང་གླེགས་བམ་ཀླག་པའི་སྔོན་དུ་བྱ་བའི་ཆོ་ག~1", "བརྩམས་ཆོས་གཞན།")</f>
        <v/>
      </c>
      <c r="H895">
        <f>HYPERLINK("https://library.bdrc.io/search?lg=bo&amp;t=Etext&amp;pg=1&amp;f=author,exc,bdr:P3379&amp;uilang=bo&amp;q=ཁ་ཏོན་དང་གླེགས་བམ་ཀླག་པའི་སྔོན་དུ་བྱ་བའི་ཆོ་ག~1", "ཡིག་རྐྱང་གཞན།")</f>
        <v/>
      </c>
    </row>
    <row r="896" ht="70" customHeight="1">
      <c r="A896" t="inlineStr"/>
      <c r="B896" t="inlineStr">
        <is>
          <t>WA0RT3315</t>
        </is>
      </c>
      <c r="C896" t="inlineStr">
        <is>
          <t>ཁ་ཏོན་དང་གླེགས་བམ་ཀླག་པའི་སྔོན་དུ་བྱ་བའི་ཆོ་ག</t>
        </is>
      </c>
      <c r="D896">
        <f>HYPERLINK("https://library.bdrc.io/show/bdr:MW22704_4189?uilang=bo","MW22704_4189")</f>
        <v/>
      </c>
      <c r="E896" t="inlineStr"/>
      <c r="F896" t="inlineStr"/>
      <c r="G896">
        <f>HYPERLINK("https://library.bdrc.io/search?lg=bo&amp;t=Work&amp;pg=1&amp;f=author,exc,bdr:P3379&amp;uilang=bo&amp;q=ཁ་ཏོན་དང་གླེགས་བམ་ཀླག་པའི་སྔོན་དུ་བྱ་བའི་ཆོ་ག~1", "བརྩམས་ཆོས་གཞན།")</f>
        <v/>
      </c>
      <c r="H896">
        <f>HYPERLINK("https://library.bdrc.io/search?lg=bo&amp;t=Etext&amp;pg=1&amp;f=author,exc,bdr:P3379&amp;uilang=bo&amp;q=ཁ་ཏོན་དང་གླེགས་བམ་ཀླག་པའི་སྔོན་དུ་བྱ་བའི་ཆོ་ག~1", "ཡིག་རྐྱང་གཞན།")</f>
        <v/>
      </c>
    </row>
    <row r="897" ht="70" customHeight="1">
      <c r="A897" t="inlineStr"/>
      <c r="B897" t="inlineStr">
        <is>
          <t>WA0RT3315</t>
        </is>
      </c>
      <c r="C897" t="inlineStr">
        <is>
          <t>ཁ་ཏོན་དང་གླེགས་བམ་བཀླག་པའི་སྔོན་དུ་བྱ་བའི་ཆོ་ག</t>
        </is>
      </c>
      <c r="D897">
        <f>HYPERLINK("https://library.bdrc.io/show/bdr:MW1KG13126_5400?uilang=bo","MW1KG13126_5400")</f>
        <v/>
      </c>
      <c r="E897" t="inlineStr"/>
      <c r="F897" t="inlineStr"/>
      <c r="G897">
        <f>HYPERLINK("https://library.bdrc.io/search?lg=bo&amp;t=Work&amp;pg=1&amp;f=author,exc,bdr:P3379&amp;uilang=bo&amp;q=ཁ་ཏོན་དང་གླེགས་བམ་བཀླག་པའི་སྔོན་དུ་བྱ་བའི་ཆོ་ག~1", "བརྩམས་ཆོས་གཞན།")</f>
        <v/>
      </c>
      <c r="H897">
        <f>HYPERLINK("https://library.bdrc.io/search?lg=bo&amp;t=Etext&amp;pg=1&amp;f=author,exc,bdr:P3379&amp;uilang=bo&amp;q=ཁ་ཏོན་དང་གླེགས་བམ་བཀླག་པའི་སྔོན་དུ་བྱ་བའི་ཆོ་ག~1", "ཡིག་རྐྱང་གཞན།")</f>
        <v/>
      </c>
    </row>
    <row r="898" ht="70" customHeight="1">
      <c r="A898" t="inlineStr"/>
      <c r="B898" t="inlineStr">
        <is>
          <t>WA0RT3315</t>
        </is>
      </c>
      <c r="C898" t="inlineStr">
        <is>
          <t>ཁ་ཏོན་དང་གླེགས་བམ་བཀླག་པའི་སྔོན་དུ་བྱ་བའི་ཆོ་ག</t>
        </is>
      </c>
      <c r="D898">
        <f>HYPERLINK("https://library.bdrc.io/show/bdr:MW23702_3379?uilang=bo","MW23702_3379")</f>
        <v/>
      </c>
      <c r="E898" t="inlineStr"/>
      <c r="F898" t="inlineStr"/>
      <c r="G898">
        <f>HYPERLINK("https://library.bdrc.io/search?lg=bo&amp;t=Work&amp;pg=1&amp;f=author,exc,bdr:P3379&amp;uilang=bo&amp;q=ཁ་ཏོན་དང་གླེགས་བམ་བཀླག་པའི་སྔོན་དུ་བྱ་བའི་ཆོ་ག~1", "བརྩམས་ཆོས་གཞན།")</f>
        <v/>
      </c>
      <c r="H898">
        <f>HYPERLINK("https://library.bdrc.io/search?lg=bo&amp;t=Etext&amp;pg=1&amp;f=author,exc,bdr:P3379&amp;uilang=bo&amp;q=ཁ་ཏོན་དང་གླེགས་བམ་བཀླག་པའི་སྔོན་དུ་བྱ་བའི་ཆོ་ག~1", "ཡིག་རྐྱང་གཞན།")</f>
        <v/>
      </c>
    </row>
    <row r="899" ht="70" customHeight="1">
      <c r="A899" t="inlineStr"/>
      <c r="B899" t="inlineStr">
        <is>
          <t>WA0RT3315</t>
        </is>
      </c>
      <c r="C899" t="inlineStr">
        <is>
          <t>ཁ་ཏོན་དང་གླེགས་བམ་ཀླག་པའི་སྔོན་དུ་བྱ་བའི་ཆོ་ག</t>
        </is>
      </c>
      <c r="D899">
        <f>HYPERLINK("https://library.bdrc.io/show/bdr:MW23703_3975?uilang=bo","MW23703_3975")</f>
        <v/>
      </c>
      <c r="E899" t="inlineStr"/>
      <c r="F899" t="inlineStr"/>
      <c r="G899">
        <f>HYPERLINK("https://library.bdrc.io/search?lg=bo&amp;t=Work&amp;pg=1&amp;f=author,exc,bdr:P3379&amp;uilang=bo&amp;q=ཁ་ཏོན་དང་གླེགས་བམ་ཀླག་པའི་སྔོན་དུ་བྱ་བའི་ཆོ་ག~1", "བརྩམས་ཆོས་གཞན།")</f>
        <v/>
      </c>
      <c r="H899">
        <f>HYPERLINK("https://library.bdrc.io/search?lg=bo&amp;t=Etext&amp;pg=1&amp;f=author,exc,bdr:P3379&amp;uilang=bo&amp;q=ཁ་ཏོན་དང་གླེགས་བམ་ཀླག་པའི་སྔོན་དུ་བྱ་བའི་ཆོ་ག~1", "ཡིག་རྐྱང་གཞན།")</f>
        <v/>
      </c>
    </row>
    <row r="900" ht="70" customHeight="1">
      <c r="A900" t="inlineStr"/>
      <c r="B900" t="inlineStr">
        <is>
          <t>WA0RT3315</t>
        </is>
      </c>
      <c r="C900" t="inlineStr">
        <is>
          <t>ཁ་ཏོན་དང་གླེགས་བམ་ཀླག་པའི་སྔོན་དུ་བྱ་བའི་ཆོ་ག</t>
        </is>
      </c>
      <c r="D900">
        <f>HYPERLINK("https://library.bdrc.io/show/bdr:MW2KG5015_4165?uilang=bo","MW2KG5015_4165")</f>
        <v/>
      </c>
      <c r="E900" t="inlineStr"/>
      <c r="F900" t="inlineStr"/>
      <c r="G900">
        <f>HYPERLINK("https://library.bdrc.io/search?lg=bo&amp;t=Work&amp;pg=1&amp;f=author,exc,bdr:P3379&amp;uilang=bo&amp;q=ཁ་ཏོན་དང་གླེགས་བམ་ཀླག་པའི་སྔོན་དུ་བྱ་བའི་ཆོ་ག~1", "བརྩམས་ཆོས་གཞན།")</f>
        <v/>
      </c>
      <c r="H900">
        <f>HYPERLINK("https://library.bdrc.io/search?lg=bo&amp;t=Etext&amp;pg=1&amp;f=author,exc,bdr:P3379&amp;uilang=bo&amp;q=ཁ་ཏོན་དང་གླེགས་བམ་ཀླག་པའི་སྔོན་དུ་བྱ་བའི་ཆོ་ག~1", "ཡིག་རྐྱང་གཞན།")</f>
        <v/>
      </c>
    </row>
    <row r="901" ht="70" customHeight="1">
      <c r="A901" t="inlineStr"/>
      <c r="B901" t="inlineStr">
        <is>
          <t>WA0RT3315</t>
        </is>
      </c>
      <c r="C901" t="inlineStr">
        <is>
          <t>ཁ་ཏོན་གླེགས་བམ་ཀློག་པའི་སྔོན་དུ་བྱ་བའི་ཆོ་ག</t>
        </is>
      </c>
      <c r="D901">
        <f>HYPERLINK("https://library.bdrc.io/show/bdr:MW1PD95844_3206?uilang=bo","MW1PD95844_3206")</f>
        <v/>
      </c>
      <c r="E901" t="inlineStr"/>
      <c r="F901" t="inlineStr"/>
      <c r="G901">
        <f>HYPERLINK("https://library.bdrc.io/search?lg=bo&amp;t=Work&amp;pg=1&amp;f=author,exc,bdr:P3379&amp;uilang=bo&amp;q=ཁ་ཏོན་གླེགས་བམ་ཀློག་པའི་སྔོན་དུ་བྱ་བའི་ཆོ་ག~1", "བརྩམས་ཆོས་གཞན།")</f>
        <v/>
      </c>
      <c r="H901">
        <f>HYPERLINK("https://library.bdrc.io/search?lg=bo&amp;t=Etext&amp;pg=1&amp;f=author,exc,bdr:P3379&amp;uilang=bo&amp;q=ཁ་ཏོན་གླེགས་བམ་ཀློག་པའི་སྔོན་དུ་བྱ་བའི་ཆོ་ག~1", "ཡིག་རྐྱང་གཞན།")</f>
        <v/>
      </c>
    </row>
    <row r="902" ht="70" customHeight="1">
      <c r="A902" t="inlineStr"/>
      <c r="B902" t="inlineStr">
        <is>
          <t>WA0RT3316</t>
        </is>
      </c>
      <c r="C902" t="inlineStr">
        <is>
          <t>ཕ་རོལ་ཏུ་ཕྱིན་པའི་ཐེག་པའི་ཚ་ཚ་གདབ་པའི་ཆོ་ག</t>
        </is>
      </c>
      <c r="D902">
        <f>HYPERLINK("https://library.bdrc.io/show/bdr:MW23703_3976?uilang=bo","MW23703_3976")</f>
        <v/>
      </c>
      <c r="E902" t="inlineStr"/>
      <c r="F902" t="inlineStr"/>
      <c r="G902">
        <f>HYPERLINK("https://library.bdrc.io/search?lg=bo&amp;t=Work&amp;pg=1&amp;f=author,exc,bdr:P3379&amp;uilang=bo&amp;q=ཕ་རོལ་ཏུ་ཕྱིན་པའི་ཐེག་པའི་ཚ་ཚ་གདབ་པའི་ཆོ་ག~1", "བརྩམས་ཆོས་གཞན།")</f>
        <v/>
      </c>
      <c r="H902">
        <f>HYPERLINK("https://library.bdrc.io/search?lg=bo&amp;t=Etext&amp;pg=1&amp;f=author,exc,bdr:P3379&amp;uilang=bo&amp;q=ཕ་རོལ་ཏུ་ཕྱིན་པའི་ཐེག་པའི་ཚ་ཚ་གདབ་པའི་ཆོ་ག~1", "ཡིག་རྐྱང་གཞན།")</f>
        <v/>
      </c>
    </row>
    <row r="903" ht="70" customHeight="1">
      <c r="A903" t="inlineStr"/>
      <c r="B903" t="inlineStr">
        <is>
          <t>WA0RT3316</t>
        </is>
      </c>
      <c r="C903" t="inlineStr">
        <is>
          <t>ཕ་རོལ་ཏུ་ཕྱིན་པའི་ཐེག་པའི་ཚ་ཚ་གདབ་པའི་ཆོ་ག</t>
        </is>
      </c>
      <c r="D903">
        <f>HYPERLINK("https://library.bdrc.io/show/bdr:MW22704_4162?uilang=bo","MW22704_4162")</f>
        <v/>
      </c>
      <c r="E903" t="inlineStr"/>
      <c r="F903" t="inlineStr"/>
      <c r="G903">
        <f>HYPERLINK("https://library.bdrc.io/search?lg=bo&amp;t=Work&amp;pg=1&amp;f=author,exc,bdr:P3379&amp;uilang=bo&amp;q=ཕ་རོལ་ཏུ་ཕྱིན་པའི་ཐེག་པའི་ཚ་ཚ་གདབ་པའི་ཆོ་ག~1", "བརྩམས་ཆོས་གཞན།")</f>
        <v/>
      </c>
      <c r="H903">
        <f>HYPERLINK("https://library.bdrc.io/search?lg=bo&amp;t=Etext&amp;pg=1&amp;f=author,exc,bdr:P3379&amp;uilang=bo&amp;q=ཕ་རོལ་ཏུ་ཕྱིན་པའི་ཐེག་པའི་ཚ་ཚ་གདབ་པའི་ཆོ་ག~1", "ཡིག་རྐྱང་གཞན།")</f>
        <v/>
      </c>
    </row>
    <row r="904" ht="70" customHeight="1">
      <c r="A904" t="inlineStr"/>
      <c r="B904" t="inlineStr">
        <is>
          <t>WA0RT3316</t>
        </is>
      </c>
      <c r="C904" t="inlineStr">
        <is>
          <t>ཕ་རོལ་ཏུ་ཕྱིན་པའི་ཐེག་པའི་ཚ་ཚ་གདབ་པའི་ཆོ་ག</t>
        </is>
      </c>
      <c r="D904">
        <f>HYPERLINK("https://library.bdrc.io/show/bdr:MW2KG5015_4162?uilang=bo","MW2KG5015_4162")</f>
        <v/>
      </c>
      <c r="E904" t="inlineStr"/>
      <c r="F904" t="inlineStr"/>
      <c r="G904">
        <f>HYPERLINK("https://library.bdrc.io/search?lg=bo&amp;t=Work&amp;pg=1&amp;f=author,exc,bdr:P3379&amp;uilang=bo&amp;q=ཕ་རོལ་ཏུ་ཕྱིན་པའི་ཐེག་པའི་ཚ་ཚ་གདབ་པའི་ཆོ་ག~1", "བརྩམས་ཆོས་གཞན།")</f>
        <v/>
      </c>
      <c r="H904">
        <f>HYPERLINK("https://library.bdrc.io/search?lg=bo&amp;t=Etext&amp;pg=1&amp;f=author,exc,bdr:P3379&amp;uilang=bo&amp;q=ཕ་རོལ་ཏུ་ཕྱིན་པའི་ཐེག་པའི་ཚ་ཚ་གདབ་པའི་ཆོ་ག~1", "ཡིག་རྐྱང་གཞན།")</f>
        <v/>
      </c>
    </row>
    <row r="905" ht="70" customHeight="1">
      <c r="A905" t="inlineStr"/>
      <c r="B905" t="inlineStr">
        <is>
          <t>WA0RT3316</t>
        </is>
      </c>
      <c r="C905" t="inlineStr">
        <is>
          <t>ཕ་རོལ་ཏུ་ཕྱིན་པའི་ཐེག་པའི་སཱཙྪ་གདབ་པའི་ཆོ་ག</t>
        </is>
      </c>
      <c r="D905">
        <f>HYPERLINK("https://library.bdrc.io/show/bdr:MW23702_3404?uilang=bo","MW23702_3404")</f>
        <v/>
      </c>
      <c r="E905" t="inlineStr"/>
      <c r="F905" t="inlineStr"/>
      <c r="G905">
        <f>HYPERLINK("https://library.bdrc.io/search?lg=bo&amp;t=Work&amp;pg=1&amp;f=author,exc,bdr:P3379&amp;uilang=bo&amp;q=ཕ་རོལ་ཏུ་ཕྱིན་པའི་ཐེག་པའི་སཱཙྪ་གདབ་པའི་ཆོ་ག~1", "བརྩམས་ཆོས་གཞན།")</f>
        <v/>
      </c>
      <c r="H905">
        <f>HYPERLINK("https://library.bdrc.io/search?lg=bo&amp;t=Etext&amp;pg=1&amp;f=author,exc,bdr:P3379&amp;uilang=bo&amp;q=ཕ་རོལ་ཏུ་ཕྱིན་པའི་ཐེག་པའི་སཱཙྪ་གདབ་པའི་ཆོ་ག~1", "ཡིག་རྐྱང་གཞན།")</f>
        <v/>
      </c>
    </row>
    <row r="906" ht="70" customHeight="1">
      <c r="A906" t="inlineStr"/>
      <c r="B906" t="inlineStr">
        <is>
          <t>WA0RT3316</t>
        </is>
      </c>
      <c r="C906" t="inlineStr">
        <is>
          <t>ཕ་རོལ་ཏུ་ཕྱིན་པའི་ཐེག་པའི་སཱཙྪ་གདབ་པའི་ཆོ་ག</t>
        </is>
      </c>
      <c r="D906">
        <f>HYPERLINK("https://library.bdrc.io/show/bdr:MW1KG13126_5401?uilang=bo","MW1KG13126_5401")</f>
        <v/>
      </c>
      <c r="E906" t="inlineStr"/>
      <c r="F906" t="inlineStr"/>
      <c r="G906">
        <f>HYPERLINK("https://library.bdrc.io/search?lg=bo&amp;t=Work&amp;pg=1&amp;f=author,exc,bdr:P3379&amp;uilang=bo&amp;q=ཕ་རོལ་ཏུ་ཕྱིན་པའི་ཐེག་པའི་སཱཙྪ་གདབ་པའི་ཆོ་ག~1", "བརྩམས་ཆོས་གཞན།")</f>
        <v/>
      </c>
      <c r="H906">
        <f>HYPERLINK("https://library.bdrc.io/search?lg=bo&amp;t=Etext&amp;pg=1&amp;f=author,exc,bdr:P3379&amp;uilang=bo&amp;q=ཕ་རོལ་ཏུ་ཕྱིན་པའི་ཐེག་པའི་སཱཙྪ་གདབ་པའི་ཆོ་ག~1", "ཡིག་རྐྱང་གཞན།")</f>
        <v/>
      </c>
    </row>
    <row r="907" ht="70" customHeight="1">
      <c r="A907" t="inlineStr"/>
      <c r="B907" t="inlineStr">
        <is>
          <t>WA0RT3316</t>
        </is>
      </c>
      <c r="C907" t="inlineStr">
        <is>
          <t>ཕ་རོལ་ཏུ་ཕྱིན་པའི་ཐེག་པའི་ཚ་ཚ་གདབ་པའི་ཆོ་ག</t>
        </is>
      </c>
      <c r="D907">
        <f>HYPERLINK("https://library.bdrc.io/show/bdr:MW2KG5015_4190?uilang=bo","MW2KG5015_4190")</f>
        <v/>
      </c>
      <c r="E907" t="inlineStr"/>
      <c r="F907" t="inlineStr"/>
      <c r="G907">
        <f>HYPERLINK("https://library.bdrc.io/search?lg=bo&amp;t=Work&amp;pg=1&amp;f=author,exc,bdr:P3379&amp;uilang=bo&amp;q=ཕ་རོལ་ཏུ་ཕྱིན་པའི་ཐེག་པའི་ཚ་ཚ་གདབ་པའི་ཆོ་ག~1", "བརྩམས་ཆོས་གཞན།")</f>
        <v/>
      </c>
      <c r="H907">
        <f>HYPERLINK("https://library.bdrc.io/search?lg=bo&amp;t=Etext&amp;pg=1&amp;f=author,exc,bdr:P3379&amp;uilang=bo&amp;q=ཕ་རོལ་ཏུ་ཕྱིན་པའི་ཐེག་པའི་ཚ་ཚ་གདབ་པའི་ཆོ་ག~1", "ཡིག་རྐྱང་གཞན།")</f>
        <v/>
      </c>
    </row>
    <row r="908" ht="70" customHeight="1">
      <c r="A908" t="inlineStr"/>
      <c r="B908" t="inlineStr">
        <is>
          <t>WA0RT3316</t>
        </is>
      </c>
      <c r="C908" t="inlineStr">
        <is>
          <t>ཕ་རོལ་ཏུ་ཕྱིན་པའི་ཐེག་པའི་སཱཙྪ་གདབ་པའི་ཆོ་ག</t>
        </is>
      </c>
      <c r="D908">
        <f>HYPERLINK("https://library.bdrc.io/show/bdr:MW1KG13126_5373?uilang=bo","MW1KG13126_5373")</f>
        <v/>
      </c>
      <c r="E908" t="inlineStr"/>
      <c r="F908" t="inlineStr"/>
      <c r="G908">
        <f>HYPERLINK("https://library.bdrc.io/search?lg=bo&amp;t=Work&amp;pg=1&amp;f=author,exc,bdr:P3379&amp;uilang=bo&amp;q=ཕ་རོལ་ཏུ་ཕྱིན་པའི་ཐེག་པའི་སཱཙྪ་གདབ་པའི་ཆོ་ག~1", "བརྩམས་ཆོས་གཞན།")</f>
        <v/>
      </c>
      <c r="H908">
        <f>HYPERLINK("https://library.bdrc.io/search?lg=bo&amp;t=Etext&amp;pg=1&amp;f=author,exc,bdr:P3379&amp;uilang=bo&amp;q=ཕ་རོལ་ཏུ་ཕྱིན་པའི་ཐེག་པའི་སཱཙྪ་གདབ་པའི་ཆོ་ག~1", "ཡིག་རྐྱང་གཞན།")</f>
        <v/>
      </c>
    </row>
    <row r="909" ht="70" customHeight="1">
      <c r="A909" t="inlineStr"/>
      <c r="B909" t="inlineStr">
        <is>
          <t>WA0RT3316</t>
        </is>
      </c>
      <c r="C909" t="inlineStr">
        <is>
          <t>ཕ་རོལ་ཏུ་ཕྱིན་པའི་ཐེག་པའི་ཚ་ཚ་གདབ་པའི་ཆོ་ག</t>
        </is>
      </c>
      <c r="D909">
        <f>HYPERLINK("https://library.bdrc.io/show/bdr:MW22704_4190?uilang=bo","MW22704_4190")</f>
        <v/>
      </c>
      <c r="E909" t="inlineStr"/>
      <c r="F909" t="inlineStr"/>
      <c r="G909">
        <f>HYPERLINK("https://library.bdrc.io/search?lg=bo&amp;t=Work&amp;pg=1&amp;f=author,exc,bdr:P3379&amp;uilang=bo&amp;q=ཕ་རོལ་ཏུ་ཕྱིན་པའི་ཐེག་པའི་ཚ་ཚ་གདབ་པའི་ཆོ་ག~1", "བརྩམས་ཆོས་གཞན།")</f>
        <v/>
      </c>
      <c r="H909">
        <f>HYPERLINK("https://library.bdrc.io/search?lg=bo&amp;t=Etext&amp;pg=1&amp;f=author,exc,bdr:P3379&amp;uilang=bo&amp;q=ཕ་རོལ་ཏུ་ཕྱིན་པའི་ཐེག་པའི་ཚ་ཚ་གདབ་པའི་ཆོ་ག~1", "ཡིག་རྐྱང་གཞན།")</f>
        <v/>
      </c>
    </row>
    <row r="910" ht="70" customHeight="1">
      <c r="A910" t="inlineStr"/>
      <c r="B910" t="inlineStr">
        <is>
          <t>WA0RT3316</t>
        </is>
      </c>
      <c r="C910" t="inlineStr">
        <is>
          <t>ཚ་ཚ་གདབ་པའི་ཆོ་ག</t>
        </is>
      </c>
      <c r="D910">
        <f>HYPERLINK("https://library.bdrc.io/show/bdr:MW1PD95844_3207?uilang=bo","MW1PD95844_3207")</f>
        <v/>
      </c>
      <c r="E910" t="inlineStr"/>
      <c r="F910" t="inlineStr"/>
      <c r="G910">
        <f>HYPERLINK("https://library.bdrc.io/search?lg=bo&amp;t=Work&amp;pg=1&amp;f=author,exc,bdr:P3379&amp;uilang=bo&amp;q=ཚ་ཚ་གདབ་པའི་ཆོ་ག~1", "བརྩམས་ཆོས་གཞན།")</f>
        <v/>
      </c>
      <c r="H910">
        <f>HYPERLINK("https://library.bdrc.io/search?lg=bo&amp;t=Etext&amp;pg=1&amp;f=author,exc,bdr:P3379&amp;uilang=bo&amp;q=ཚ་ཚ་གདབ་པའི་ཆོ་ག~1", "ཡིག་རྐྱང་གཞན།")</f>
        <v/>
      </c>
    </row>
    <row r="911" ht="70" customHeight="1">
      <c r="A911" t="inlineStr"/>
      <c r="B911" t="inlineStr">
        <is>
          <t>WA0RT3317</t>
        </is>
      </c>
      <c r="C911" t="inlineStr">
        <is>
          <t>བླ་མའི་བྱ་བའི་རིམ་པ།</t>
        </is>
      </c>
      <c r="D911">
        <f>HYPERLINK("https://library.bdrc.io/show/bdr:MW1KG13126_5402?uilang=bo","MW1KG13126_5402")</f>
        <v/>
      </c>
      <c r="E911" t="inlineStr"/>
      <c r="F911" t="inlineStr"/>
      <c r="G911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1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2" ht="70" customHeight="1">
      <c r="A912" t="inlineStr"/>
      <c r="B912" t="inlineStr">
        <is>
          <t>WA0RT3317</t>
        </is>
      </c>
      <c r="C912" t="inlineStr">
        <is>
          <t>བླ་མའི་བྱ་བའི་རིམ་པ།</t>
        </is>
      </c>
      <c r="D912">
        <f>HYPERLINK("https://library.bdrc.io/show/bdr:MW22704_4191?uilang=bo","MW22704_4191")</f>
        <v/>
      </c>
      <c r="E912" t="inlineStr"/>
      <c r="F912" t="inlineStr"/>
      <c r="G912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2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3" ht="70" customHeight="1">
      <c r="A913" t="inlineStr"/>
      <c r="B913" t="inlineStr">
        <is>
          <t>WA0RT3317</t>
        </is>
      </c>
      <c r="C913" t="inlineStr">
        <is>
          <t>བླ་མའི་བྱ་བའི་རིམ་པ།</t>
        </is>
      </c>
      <c r="D913">
        <f>HYPERLINK("https://library.bdrc.io/show/bdr:MW1PD95844_3208?uilang=bo","MW1PD95844_3208")</f>
        <v/>
      </c>
      <c r="E913" t="inlineStr"/>
      <c r="F913" t="inlineStr"/>
      <c r="G913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3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4" ht="70" customHeight="1">
      <c r="A914" t="inlineStr"/>
      <c r="B914" t="inlineStr">
        <is>
          <t>WA0RT3317</t>
        </is>
      </c>
      <c r="C914" t="inlineStr">
        <is>
          <t>བླ་མའི་བྱ་བའི་རིམ་པ།</t>
        </is>
      </c>
      <c r="D914">
        <f>HYPERLINK("https://library.bdrc.io/show/bdr:MW23702_3377?uilang=bo","MW23702_3377")</f>
        <v/>
      </c>
      <c r="E914" t="inlineStr"/>
      <c r="F914" t="inlineStr"/>
      <c r="G914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4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5" ht="70" customHeight="1">
      <c r="A915" t="inlineStr"/>
      <c r="B915" t="inlineStr">
        <is>
          <t>WA0RT3317</t>
        </is>
      </c>
      <c r="C915" t="inlineStr">
        <is>
          <t>བླ་མའི་བྱ་བའི་རིམ་པ།</t>
        </is>
      </c>
      <c r="D915">
        <f>HYPERLINK("https://library.bdrc.io/show/bdr:MW23703_3977?uilang=bo","MW23703_3977")</f>
        <v/>
      </c>
      <c r="E915" t="inlineStr"/>
      <c r="F915" t="inlineStr"/>
      <c r="G915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5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6" ht="70" customHeight="1">
      <c r="A916" t="inlineStr"/>
      <c r="B916" t="inlineStr">
        <is>
          <t>WA0RT3317</t>
        </is>
      </c>
      <c r="C916" t="inlineStr">
        <is>
          <t>བླ་མའི་བྱ་བའི་རིམ་པ།</t>
        </is>
      </c>
      <c r="D916">
        <f>HYPERLINK("https://library.bdrc.io/show/bdr:MW23702_3405?uilang=bo","MW23702_3405")</f>
        <v/>
      </c>
      <c r="E916" t="inlineStr"/>
      <c r="F916" t="inlineStr"/>
      <c r="G916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6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7" ht="70" customHeight="1">
      <c r="A917" t="inlineStr"/>
      <c r="B917" t="inlineStr">
        <is>
          <t>WA0RT3317</t>
        </is>
      </c>
      <c r="C917" t="inlineStr">
        <is>
          <t>བླ་མའི་བྱ་བའི་རིམ་པ།</t>
        </is>
      </c>
      <c r="D917">
        <f>HYPERLINK("https://library.bdrc.io/show/bdr:MW1KG13126_5374?uilang=bo","MW1KG13126_5374")</f>
        <v/>
      </c>
      <c r="E917" t="inlineStr"/>
      <c r="F917" t="inlineStr"/>
      <c r="G917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7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8" ht="70" customHeight="1">
      <c r="A918" t="inlineStr"/>
      <c r="B918" t="inlineStr">
        <is>
          <t>WA0RT3317</t>
        </is>
      </c>
      <c r="C918" t="inlineStr">
        <is>
          <t>བླ་མའི་བྱ་བའི་རིམ་པ།</t>
        </is>
      </c>
      <c r="D918">
        <f>HYPERLINK("https://library.bdrc.io/show/bdr:MW2KG5015_4191?uilang=bo","MW2KG5015_4191")</f>
        <v/>
      </c>
      <c r="E918" t="inlineStr"/>
      <c r="F918" t="inlineStr"/>
      <c r="G918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8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19" ht="70" customHeight="1">
      <c r="A919" t="inlineStr"/>
      <c r="B919" t="inlineStr">
        <is>
          <t>WA0RT3317</t>
        </is>
      </c>
      <c r="C919" t="inlineStr">
        <is>
          <t>བླ་མའི་བྱ་བའི་རིམ་པ།</t>
        </is>
      </c>
      <c r="D919">
        <f>HYPERLINK("https://library.bdrc.io/show/bdr:MW22704_4163?uilang=bo","MW22704_4163")</f>
        <v/>
      </c>
      <c r="E919" t="inlineStr"/>
      <c r="F919" t="inlineStr"/>
      <c r="G919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19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20" ht="70" customHeight="1">
      <c r="A920" t="inlineStr"/>
      <c r="B920" t="inlineStr">
        <is>
          <t>WA0RT3317</t>
        </is>
      </c>
      <c r="C920" t="inlineStr">
        <is>
          <t>བླ་མའི་བྱ་བའི་རིམ་པ།</t>
        </is>
      </c>
      <c r="D920">
        <f>HYPERLINK("https://library.bdrc.io/show/bdr:MW2KG5015_4163?uilang=bo","MW2KG5015_4163")</f>
        <v/>
      </c>
      <c r="E920" t="inlineStr"/>
      <c r="F920" t="inlineStr"/>
      <c r="G920">
        <f>HYPERLINK("https://library.bdrc.io/search?lg=bo&amp;t=Work&amp;pg=1&amp;f=author,exc,bdr:P3379&amp;uilang=bo&amp;q=བླ་མའི་བྱ་བའི་རིམ་པ།~1", "བརྩམས་ཆོས་གཞན།")</f>
        <v/>
      </c>
      <c r="H920">
        <f>HYPERLINK("https://library.bdrc.io/search?lg=bo&amp;t=Etext&amp;pg=1&amp;f=author,exc,bdr:P3379&amp;uilang=bo&amp;q=བླ་མའི་བྱ་བའི་རིམ་པ།~1", "ཡིག་རྐྱང་གཞན།")</f>
        <v/>
      </c>
    </row>
    <row r="921" ht="70" customHeight="1">
      <c r="A921" t="inlineStr"/>
      <c r="B921" t="inlineStr">
        <is>
          <t>WA0RTI3317</t>
        </is>
      </c>
      <c r="C921" t="inlineStr">
        <is>
          <t>Dipankarasrijnana: Gurukriyakrama</t>
        </is>
      </c>
      <c r="D921">
        <f>HYPERLINK("https://library.bdrc.io/show/bdr:IE0GR0292?uilang=bo","IE0GR0292")</f>
        <v/>
      </c>
      <c r="E921" t="inlineStr"/>
      <c r="F921" t="inlineStr"/>
      <c r="G921">
        <f>HYPERLINK("https://library.bdrc.io/search?lg=bo&amp;t=Work&amp;pg=1&amp;f=author,exc,bdr:P3379&amp;uilang=bo&amp;q=Dipankarasrijnana: Gurukriyakrama~1", "བརྩམས་ཆོས་གཞན།")</f>
        <v/>
      </c>
      <c r="H921">
        <f>HYPERLINK("https://library.bdrc.io/search?lg=bo&amp;t=Etext&amp;pg=1&amp;f=author,exc,bdr:P3379&amp;uilang=bo&amp;q=Dipankarasrijnana: Gurukriyakrama~1", "ཡིག་རྐྱང་གཞན།")</f>
        <v/>
      </c>
    </row>
    <row r="922" ht="70" customHeight="1">
      <c r="A922" t="inlineStr"/>
      <c r="B922" t="inlineStr">
        <is>
          <t>WA0RT3347</t>
        </is>
      </c>
      <c r="C922" t="inlineStr">
        <is>
          <t>ལས་ཀྱི་སྒྲིབ་པ་རྣམ་པར་སྦྱོང་བའི་ཆོ་ག་བཤད་པ་ཞེས་བྱ་བ།</t>
        </is>
      </c>
      <c r="D922">
        <f>HYPERLINK("https://library.bdrc.io/show/bdr:MW2KG5015_4297?uilang=bo","MW2KG5015_4297")</f>
        <v/>
      </c>
      <c r="E922" t="inlineStr"/>
      <c r="F922" t="inlineStr"/>
      <c r="G922">
        <f>HYPERLINK("https://library.bdrc.io/search?lg=bo&amp;t=Work&amp;pg=1&amp;f=author,exc,bdr:P3379&amp;uilang=bo&amp;q=ལས་ཀྱི་སྒྲིབ་པ་རྣམ་པར་སྦྱོང་བའི་ཆོ་ག་བཤད་པ་ཞེས་བྱ་བ།~1", "བརྩམས་ཆོས་གཞན།")</f>
        <v/>
      </c>
      <c r="H922">
        <f>HYPERLINK("https://library.bdrc.io/search?lg=bo&amp;t=Etext&amp;pg=1&amp;f=author,exc,bdr:P3379&amp;uilang=bo&amp;q=ལས་ཀྱི་སྒྲིབ་པ་རྣམ་པར་སྦྱོང་བའི་ཆོ་ག་བཤད་པ་ཞེས་བྱ་བ།~1", "ཡིག་རྐྱང་གཞན།")</f>
        <v/>
      </c>
    </row>
    <row r="923" ht="70" customHeight="1">
      <c r="A923" t="inlineStr"/>
      <c r="B923" t="inlineStr">
        <is>
          <t>WA0RT3347</t>
        </is>
      </c>
      <c r="C923" t="inlineStr">
        <is>
          <t>ལས་ཀྱི་སྒྲིབ་པ་རྣམ་པར་སྦྱོང་བའི་ཆོ་ག་བཤད་པ་ཞེས་བྱ་བ།</t>
        </is>
      </c>
      <c r="D923">
        <f>HYPERLINK("https://library.bdrc.io/show/bdr:MW1PD95844_3239?uilang=bo","MW1PD95844_3239")</f>
        <v/>
      </c>
      <c r="E923" t="inlineStr"/>
      <c r="F923" t="inlineStr"/>
      <c r="G923">
        <f>HYPERLINK("https://library.bdrc.io/search?lg=bo&amp;t=Work&amp;pg=1&amp;f=author,exc,bdr:P3379&amp;uilang=bo&amp;q=ལས་ཀྱི་སྒྲིབ་པ་རྣམ་པར་སྦྱོང་བའི་ཆོ་ག་བཤད་པ་ཞེས་བྱ་བ།~1", "བརྩམས་ཆོས་གཞན།")</f>
        <v/>
      </c>
      <c r="H923">
        <f>HYPERLINK("https://library.bdrc.io/search?lg=bo&amp;t=Etext&amp;pg=1&amp;f=author,exc,bdr:P3379&amp;uilang=bo&amp;q=ལས་ཀྱི་སྒྲིབ་པ་རྣམ་པར་སྦྱོང་བའི་ཆོ་ག་བཤད་པ་ཞེས་བྱ་བ།~1", "ཡིག་རྐྱང་གཞན།")</f>
        <v/>
      </c>
    </row>
    <row r="924" ht="70" customHeight="1">
      <c r="A924" t="inlineStr"/>
      <c r="B924" t="inlineStr">
        <is>
          <t>WA0RT3347</t>
        </is>
      </c>
      <c r="C924" t="inlineStr">
        <is>
          <t>ལས་ཀྱི་སྒྲིབ་པ་རྣམ་པར་སྦྱོང་བའི་ཆོ་གའི་བཤད་པ་ཞེས་བྱ་བ།</t>
        </is>
      </c>
      <c r="D924">
        <f>HYPERLINK("https://library.bdrc.io/show/bdr:MW1KG13126_5508?uilang=bo","MW1KG13126_5508")</f>
        <v/>
      </c>
      <c r="E924" t="inlineStr"/>
      <c r="F924" t="inlineStr"/>
      <c r="G924">
        <f>HYPERLINK("https://library.bdrc.io/search?lg=bo&amp;t=Work&amp;pg=1&amp;f=author,exc,bdr:P3379&amp;uilang=bo&amp;q=ལས་ཀྱི་སྒྲིབ་པ་རྣམ་པར་སྦྱོང་བའི་ཆོ་གའི་བཤད་པ་ཞེས་བྱ་བ།~1", "བརྩམས་ཆོས་གཞན།")</f>
        <v/>
      </c>
      <c r="H924">
        <f>HYPERLINK("https://library.bdrc.io/search?lg=bo&amp;t=Etext&amp;pg=1&amp;f=author,exc,bdr:P3379&amp;uilang=bo&amp;q=ལས་ཀྱི་སྒྲིབ་པ་རྣམ་པར་སྦྱོང་བའི་ཆོ་གའི་བཤད་པ་ཞེས་བྱ་བ།~1", "ཡིག་རྐྱང་གཞན།")</f>
        <v/>
      </c>
    </row>
    <row r="925" ht="70" customHeight="1">
      <c r="A925" t="inlineStr"/>
      <c r="B925" t="inlineStr">
        <is>
          <t>WA0RT3347</t>
        </is>
      </c>
      <c r="C925" t="inlineStr">
        <is>
          <t>ལས་ཀྱི་སྒྲིབ་པ་རྣམ་པར་སྦྱོང་བའི་ཆོ་ག་བཤད་པ་ཞེས་བྱ་བ།</t>
        </is>
      </c>
      <c r="D925">
        <f>HYPERLINK("https://library.bdrc.io/show/bdr:MW22704_4297?uilang=bo","MW22704_4297")</f>
        <v/>
      </c>
      <c r="E925" t="inlineStr"/>
      <c r="F925" t="inlineStr"/>
      <c r="G925">
        <f>HYPERLINK("https://library.bdrc.io/search?lg=bo&amp;t=Work&amp;pg=1&amp;f=author,exc,bdr:P3379&amp;uilang=bo&amp;q=ལས་ཀྱི་སྒྲིབ་པ་རྣམ་པར་སྦྱོང་བའི་ཆོ་ག་བཤད་པ་ཞེས་བྱ་བ།~1", "བརྩམས་ཆོས་གཞན།")</f>
        <v/>
      </c>
      <c r="H925">
        <f>HYPERLINK("https://library.bdrc.io/search?lg=bo&amp;t=Etext&amp;pg=1&amp;f=author,exc,bdr:P3379&amp;uilang=bo&amp;q=ལས་ཀྱི་སྒྲིབ་པ་རྣམ་པར་སྦྱོང་བའི་ཆོ་ག་བཤད་པ་ཞེས་བྱ་བ།~1", "ཡིག་རྐྱང་གཞན།")</f>
        <v/>
      </c>
    </row>
    <row r="926" ht="70" customHeight="1">
      <c r="A926" t="inlineStr"/>
      <c r="B926" t="inlineStr">
        <is>
          <t>WA0RT3347</t>
        </is>
      </c>
      <c r="C926" t="inlineStr">
        <is>
          <t>ལས་ཀྱི་སྒྲིབ་པ་རྣམ་པར་སྦྱོང་པའི་ཆོ་ག་བཤད་པ་ཞེས་བྱ་བ།</t>
        </is>
      </c>
      <c r="D926">
        <f>HYPERLINK("https://library.bdrc.io/show/bdr:MW23702_3511?uilang=bo","MW23702_3511")</f>
        <v/>
      </c>
      <c r="E926" t="inlineStr"/>
      <c r="F926" t="inlineStr"/>
      <c r="G926">
        <f>HYPERLINK("https://library.bdrc.io/search?lg=bo&amp;t=Work&amp;pg=1&amp;f=author,exc,bdr:P3379&amp;uilang=bo&amp;q=ལས་ཀྱི་སྒྲིབ་པ་རྣམ་པར་སྦྱོང་པའི་ཆོ་ག་བཤད་པ་ཞེས་བྱ་བ།~1", "བརྩམས་ཆོས་གཞན།")</f>
        <v/>
      </c>
      <c r="H926">
        <f>HYPERLINK("https://library.bdrc.io/search?lg=bo&amp;t=Etext&amp;pg=1&amp;f=author,exc,bdr:P3379&amp;uilang=bo&amp;q=ལས་ཀྱི་སྒྲིབ་པ་རྣམ་པར་སྦྱོང་པའི་ཆོ་ག་བཤད་པ་ཞེས་བྱ་བ།~1", "ཡིག་རྐྱང་གཞན།")</f>
        <v/>
      </c>
    </row>
    <row r="927" ht="70" customHeight="1">
      <c r="A927" t="inlineStr"/>
      <c r="B927" t="inlineStr">
        <is>
          <t>WA0RT3347</t>
        </is>
      </c>
      <c r="C927" t="inlineStr">
        <is>
          <t>ལས་ཀྱི་སྒྲིབ་པ་རྣམ་པར་སྦྱོང་བའི་ཆོ་ག་བཤད་པ་ཞེས་བྱ་བ།</t>
        </is>
      </c>
      <c r="D927">
        <f>HYPERLINK("https://library.bdrc.io/show/bdr:MW23703_4007?uilang=bo","MW23703_4007")</f>
        <v/>
      </c>
      <c r="E927" t="inlineStr"/>
      <c r="F927" t="inlineStr"/>
      <c r="G927">
        <f>HYPERLINK("https://library.bdrc.io/search?lg=bo&amp;t=Work&amp;pg=1&amp;f=author,exc,bdr:P3379&amp;uilang=bo&amp;q=ལས་ཀྱི་སྒྲིབ་པ་རྣམ་པར་སྦྱོང་བའི་ཆོ་ག་བཤད་པ་ཞེས་བྱ་བ།~1", "བརྩམས་ཆོས་གཞན།")</f>
        <v/>
      </c>
      <c r="H927">
        <f>HYPERLINK("https://library.bdrc.io/search?lg=bo&amp;t=Etext&amp;pg=1&amp;f=author,exc,bdr:P3379&amp;uilang=bo&amp;q=ལས་ཀྱི་སྒྲིབ་པ་རྣམ་པར་སྦྱོང་བའི་ཆོ་ག་བཤད་པ་ཞེས་བྱ་བ།~1", "ཡིག་རྐྱང་གཞན།")</f>
        <v/>
      </c>
    </row>
    <row r="928" ht="70" customHeight="1">
      <c r="A928" t="inlineStr"/>
      <c r="B928" t="inlineStr">
        <is>
          <t>WA0RT3526</t>
        </is>
      </c>
      <c r="C928" t="inlineStr">
        <is>
          <t>དྲི་མ་མེད་པ་རིན་པོ་ཆེའི་སྤྲིང་ཡིག་ཅེས་བྱ་བ།</t>
        </is>
      </c>
      <c r="D928">
        <f>HYPERLINK("https://library.bdrc.io/show/bdr:MW1PD95844_3418?uilang=bo","MW1PD95844_3418")</f>
        <v/>
      </c>
      <c r="E928" t="inlineStr"/>
      <c r="F928" t="inlineStr"/>
      <c r="G928">
        <f>HYPERLINK("https://library.bdrc.io/search?lg=bo&amp;t=Work&amp;pg=1&amp;f=author,exc,bdr:P3379&amp;uilang=bo&amp;q=དྲི་མ་མེད་པ་རིན་པོ་ཆེའི་སྤྲིང་ཡིག་ཅེས་བྱ་བ།~1", "བརྩམས་ཆོས་གཞན།")</f>
        <v/>
      </c>
      <c r="H928">
        <f>HYPERLINK("https://library.bdrc.io/search?lg=bo&amp;t=Etext&amp;pg=1&amp;f=author,exc,bdr:P3379&amp;uilang=bo&amp;q=དྲི་མ་མེད་པ་རིན་པོ་ཆེའི་སྤྲིང་ཡིག་ཅེས་བྱ་བ།~1", "ཡིག་རྐྱང་གཞན།")</f>
        <v/>
      </c>
    </row>
    <row r="929" ht="70" customHeight="1">
      <c r="A929" t="inlineStr"/>
      <c r="B929" t="inlineStr">
        <is>
          <t>WA0RT3526</t>
        </is>
      </c>
      <c r="C929" t="inlineStr">
        <is>
          <t>དྲི་མ་མེད་པ་རིན་པོ་ཆེའི་ཕྲིན་ཡིག</t>
        </is>
      </c>
      <c r="D929">
        <f>HYPERLINK("https://library.bdrc.io/show/bdr:MW23702_3691?uilang=bo","MW23702_3691")</f>
        <v/>
      </c>
      <c r="E929" t="inlineStr"/>
      <c r="F929" t="inlineStr"/>
      <c r="G929">
        <f>HYPERLINK("https://library.bdrc.io/search?lg=bo&amp;t=Work&amp;pg=1&amp;f=author,exc,bdr:P3379&amp;uilang=bo&amp;q=དྲི་མ་མེད་པ་རིན་པོ་ཆེའི་ཕྲིན་ཡིག~1", "བརྩམས་ཆོས་གཞན།")</f>
        <v/>
      </c>
      <c r="H929">
        <f>HYPERLINK("https://library.bdrc.io/search?lg=bo&amp;t=Etext&amp;pg=1&amp;f=author,exc,bdr:P3379&amp;uilang=bo&amp;q=དྲི་མ་མེད་པ་རིན་པོ་ཆེའི་ཕྲིན་ཡིག~1", "ཡིག་རྐྱང་གཞན།")</f>
        <v/>
      </c>
    </row>
    <row r="930" ht="70" customHeight="1">
      <c r="A930" t="inlineStr"/>
      <c r="B930" t="inlineStr">
        <is>
          <t>WA0RT3526</t>
        </is>
      </c>
      <c r="C930" t="inlineStr">
        <is>
          <t>དྲི་མ་མེད་པ་རིན་པོ་ཆེའི་སྤྲིང་ཡིག་ཅེས་བྱ་བ།</t>
        </is>
      </c>
      <c r="D930">
        <f>HYPERLINK("https://library.bdrc.io/show/bdr:MW23703_4188?uilang=bo","MW23703_4188")</f>
        <v/>
      </c>
      <c r="E930" t="inlineStr"/>
      <c r="F930" t="inlineStr"/>
      <c r="G930">
        <f>HYPERLINK("https://library.bdrc.io/search?lg=bo&amp;t=Work&amp;pg=1&amp;f=author,exc,bdr:P3379&amp;uilang=bo&amp;q=དྲི་མ་མེད་པ་རིན་པོ་ཆེའི་སྤྲིང་ཡིག་ཅེས་བྱ་བ།~1", "བརྩམས་ཆོས་གཞན།")</f>
        <v/>
      </c>
      <c r="H930">
        <f>HYPERLINK("https://library.bdrc.io/search?lg=bo&amp;t=Etext&amp;pg=1&amp;f=author,exc,bdr:P3379&amp;uilang=bo&amp;q=དྲི་མ་མེད་པ་རིན་པོ་ཆེའི་སྤྲིང་ཡིག་ཅེས་བྱ་བ།~1", "ཡིག་རྐྱང་གཞན།")</f>
        <v/>
      </c>
    </row>
    <row r="931" ht="70" customHeight="1">
      <c r="A931" t="inlineStr"/>
      <c r="B931" t="inlineStr">
        <is>
          <t>WA0RT3526</t>
        </is>
      </c>
      <c r="C931" t="inlineStr">
        <is>
          <t>དྲི་མ་མེད་པ་རིན་པོ་ཆེའི་སྤྲིང་ཡིག་ཅེས་བྱ་བ།</t>
        </is>
      </c>
      <c r="D931">
        <f>HYPERLINK("https://library.bdrc.io/show/bdr:MW2KG5015_4269?uilang=bo","MW2KG5015_4269")</f>
        <v/>
      </c>
      <c r="E931" t="inlineStr"/>
      <c r="F931" t="inlineStr"/>
      <c r="G931">
        <f>HYPERLINK("https://library.bdrc.io/search?lg=bo&amp;t=Work&amp;pg=1&amp;f=author,exc,bdr:P3379&amp;uilang=bo&amp;q=དྲི་མ་མེད་པ་རིན་པོ་ཆེའི་སྤྲིང་ཡིག་ཅེས་བྱ་བ།~1", "བརྩམས་ཆོས་གཞན།")</f>
        <v/>
      </c>
      <c r="H931">
        <f>HYPERLINK("https://library.bdrc.io/search?lg=bo&amp;t=Etext&amp;pg=1&amp;f=author,exc,bdr:P3379&amp;uilang=bo&amp;q=དྲི་མ་མེད་པ་རིན་པོ་ཆེའི་སྤྲིང་ཡིག་ཅེས་བྱ་བ།~1", "ཡིག་རྐྱང་གཞན།")</f>
        <v/>
      </c>
    </row>
    <row r="932" ht="70" customHeight="1">
      <c r="A932" t="inlineStr"/>
      <c r="B932" t="inlineStr">
        <is>
          <t>WA0RT3526</t>
        </is>
      </c>
      <c r="C932" t="inlineStr">
        <is>
          <t>དྲི་མ་མེད་པ་རིན་པོ་ཆེའི་སྤྲིང་ཡིག་ཅེས་བྱ་བ།</t>
        </is>
      </c>
      <c r="D932">
        <f>HYPERLINK("https://library.bdrc.io/show/bdr:MW22704_4477?uilang=bo","MW22704_4477")</f>
        <v/>
      </c>
      <c r="E932" t="inlineStr"/>
      <c r="F932" t="inlineStr"/>
      <c r="G932">
        <f>HYPERLINK("https://library.bdrc.io/search?lg=bo&amp;t=Work&amp;pg=1&amp;f=author,exc,bdr:P3379&amp;uilang=bo&amp;q=དྲི་མ་མེད་པ་རིན་པོ་ཆེའི་སྤྲིང་ཡིག་ཅེས་བྱ་བ།~1", "བརྩམས་ཆོས་གཞན།")</f>
        <v/>
      </c>
      <c r="H932">
        <f>HYPERLINK("https://library.bdrc.io/search?lg=bo&amp;t=Etext&amp;pg=1&amp;f=author,exc,bdr:P3379&amp;uilang=bo&amp;q=དྲི་མ་མེད་པ་རིན་པོ་ཆེའི་སྤྲིང་ཡིག་ཅེས་བྱ་བ།~1", "ཡིག་རྐྱང་གཞན།")</f>
        <v/>
      </c>
    </row>
    <row r="933" ht="70" customHeight="1">
      <c r="A933" t="inlineStr"/>
      <c r="B933" t="inlineStr">
        <is>
          <t>WA0RT3526</t>
        </is>
      </c>
      <c r="C933" t="inlineStr">
        <is>
          <t>དྲི་མ་མེད་པ་རིན་པོ་ཆེའི་སྤྲིང་ཡིག་ཅེས་བྱ་བ།</t>
        </is>
      </c>
      <c r="D933">
        <f>HYPERLINK("https://library.bdrc.io/show/bdr:MW22704_4269?uilang=bo","MW22704_4269")</f>
        <v/>
      </c>
      <c r="E933" t="inlineStr"/>
      <c r="F933" t="inlineStr"/>
      <c r="G933">
        <f>HYPERLINK("https://library.bdrc.io/search?lg=bo&amp;t=Work&amp;pg=1&amp;f=author,exc,bdr:P3379&amp;uilang=bo&amp;q=དྲི་མ་མེད་པ་རིན་པོ་ཆེའི་སྤྲིང་ཡིག་ཅེས་བྱ་བ།~1", "བརྩམས་ཆོས་གཞན།")</f>
        <v/>
      </c>
      <c r="H933">
        <f>HYPERLINK("https://library.bdrc.io/search?lg=bo&amp;t=Etext&amp;pg=1&amp;f=author,exc,bdr:P3379&amp;uilang=bo&amp;q=དྲི་མ་མེད་པ་རིན་པོ་ཆེའི་སྤྲིང་ཡིག་ཅེས་བྱ་བ།~1", "ཡིག་རྐྱང་གཞན།")</f>
        <v/>
      </c>
    </row>
    <row r="934" ht="70" customHeight="1">
      <c r="A934" t="inlineStr"/>
      <c r="B934" t="inlineStr">
        <is>
          <t>WA0RT3526</t>
        </is>
      </c>
      <c r="C934" t="inlineStr">
        <is>
          <t>དྲི་མ་མེད་པའི་རིན་པོ་ཆེའི་ཕྲིན་ཡིག་ཅེས་བྱ་བ།</t>
        </is>
      </c>
      <c r="D934">
        <f>HYPERLINK("https://library.bdrc.io/show/bdr:MW1KG13126_5688?uilang=bo","MW1KG13126_5688")</f>
        <v/>
      </c>
      <c r="E934" t="inlineStr"/>
      <c r="F934" t="inlineStr"/>
      <c r="G934">
        <f>HYPERLINK("https://library.bdrc.io/search?lg=bo&amp;t=Work&amp;pg=1&amp;f=author,exc,bdr:P3379&amp;uilang=bo&amp;q=དྲི་མ་མེད་པའི་རིན་པོ་ཆེའི་ཕྲིན་ཡིག་ཅེས་བྱ་བ།~1", "བརྩམས་ཆོས་གཞན།")</f>
        <v/>
      </c>
      <c r="H934">
        <f>HYPERLINK("https://library.bdrc.io/search?lg=bo&amp;t=Etext&amp;pg=1&amp;f=author,exc,bdr:P3379&amp;uilang=bo&amp;q=དྲི་མ་མེད་པའི་རིན་པོ་ཆེའི་ཕྲིན་ཡིག་ཅེས་བྱ་བ།~1", "ཡིག་རྐྱང་གཞན།")</f>
        <v/>
      </c>
    </row>
    <row r="935" ht="70" customHeight="1">
      <c r="A935" t="inlineStr"/>
      <c r="B935" t="inlineStr">
        <is>
          <t>WA0RT3526</t>
        </is>
      </c>
      <c r="C935" t="inlineStr">
        <is>
          <t>དྲི་མ་མེད་པ་རིན་པོ་ཆེའི་སྤྲིང་ཡིག་ཅེས་བྱ་བ།</t>
        </is>
      </c>
      <c r="D935">
        <f>HYPERLINK("https://library.bdrc.io/show/bdr:MW2KG5015_4477?uilang=bo","MW2KG5015_4477")</f>
        <v/>
      </c>
      <c r="E935" t="inlineStr"/>
      <c r="F935" t="inlineStr"/>
      <c r="G935">
        <f>HYPERLINK("https://library.bdrc.io/search?lg=bo&amp;t=Work&amp;pg=1&amp;f=author,exc,bdr:P3379&amp;uilang=bo&amp;q=དྲི་མ་མེད་པ་རིན་པོ་ཆེའི་སྤྲིང་ཡིག་ཅེས་བྱ་བ།~1", "བརྩམས་ཆོས་གཞན།")</f>
        <v/>
      </c>
      <c r="H935">
        <f>HYPERLINK("https://library.bdrc.io/search?lg=bo&amp;t=Etext&amp;pg=1&amp;f=author,exc,bdr:P3379&amp;uilang=bo&amp;q=དྲི་མ་མེད་པ་རིན་པོ་ཆེའི་སྤྲིང་ཡིག་ཅེས་བྱ་བ།~1", "ཡིག་རྐྱང་གཞན།")</f>
        <v/>
      </c>
    </row>
    <row r="936" ht="70" customHeight="1">
      <c r="A936" t="inlineStr"/>
      <c r="B936" t="inlineStr">
        <is>
          <t>WA0RT3723</t>
        </is>
      </c>
      <c r="C936" t="inlineStr">
        <is>
          <t>རིགས་ཀྱི་སྨོན་ལམ་ཞེས་བྱ་བ།</t>
        </is>
      </c>
      <c r="D936">
        <f>HYPERLINK("https://library.bdrc.io/show/bdr:MW23702_3946?uilang=bo","MW23702_3946")</f>
        <v/>
      </c>
      <c r="E936" t="inlineStr"/>
      <c r="F936" t="inlineStr"/>
      <c r="G936">
        <f>HYPERLINK("https://library.bdrc.io/search?lg=bo&amp;t=Work&amp;pg=1&amp;f=author,exc,bdr:P3379&amp;uilang=bo&amp;q=རིགས་ཀྱི་སྨོན་ལམ་ཞེས་བྱ་བ།~1", "བརྩམས་ཆོས་གཞན།")</f>
        <v/>
      </c>
      <c r="H936">
        <f>HYPERLINK("https://library.bdrc.io/search?lg=bo&amp;t=Etext&amp;pg=1&amp;f=author,exc,bdr:P3379&amp;uilang=bo&amp;q=རིགས་ཀྱི་སྨོན་ལམ་ཞེས་བྱ་བ།~1", "ཡིག་རྐྱང་གཞན།")</f>
        <v/>
      </c>
    </row>
    <row r="937" ht="70" customHeight="1">
      <c r="A937" t="inlineStr"/>
      <c r="B937" t="inlineStr">
        <is>
          <t>WA0RT3723</t>
        </is>
      </c>
      <c r="C937" t="inlineStr">
        <is>
          <t>རིགས་ཀྱི་སྨོན་ལམ་ཞེས་བྱ་བ།</t>
        </is>
      </c>
      <c r="D937">
        <f>HYPERLINK("https://library.bdrc.io/show/bdr:MW1PD95844_3625?uilang=bo","MW1PD95844_3625")</f>
        <v/>
      </c>
      <c r="E937" t="inlineStr"/>
      <c r="F937" t="inlineStr"/>
      <c r="G937">
        <f>HYPERLINK("https://library.bdrc.io/search?lg=bo&amp;t=Work&amp;pg=1&amp;f=author,exc,bdr:P3379&amp;uilang=bo&amp;q=རིགས་ཀྱི་སྨོན་ལམ་ཞེས་བྱ་བ།~1", "བརྩམས་ཆོས་གཞན།")</f>
        <v/>
      </c>
      <c r="H937">
        <f>HYPERLINK("https://library.bdrc.io/search?lg=bo&amp;t=Etext&amp;pg=1&amp;f=author,exc,bdr:P3379&amp;uilang=bo&amp;q=རིགས་ཀྱི་སྨོན་ལམ་ཞེས་བྱ་བ།~1", "ཡིག་རྐྱང་གཞན།")</f>
        <v/>
      </c>
    </row>
    <row r="938" ht="70" customHeight="1">
      <c r="A938" t="inlineStr"/>
      <c r="B938" t="inlineStr">
        <is>
          <t>WA0RT3723</t>
        </is>
      </c>
      <c r="C938" t="inlineStr">
        <is>
          <t>རིགས་ཀྱི་སྨོན་ལམ་ཞེས་བྱ་བ།</t>
        </is>
      </c>
      <c r="D938">
        <f>HYPERLINK("https://library.bdrc.io/show/bdr:MW23703_4389?uilang=bo","MW23703_4389")</f>
        <v/>
      </c>
      <c r="E938" t="inlineStr"/>
      <c r="F938" t="inlineStr"/>
      <c r="G938">
        <f>HYPERLINK("https://library.bdrc.io/search?lg=bo&amp;t=Work&amp;pg=1&amp;f=author,exc,bdr:P3379&amp;uilang=bo&amp;q=རིགས་ཀྱི་སྨོན་ལམ་ཞེས་བྱ་བ།~1", "བརྩམས་ཆོས་གཞན།")</f>
        <v/>
      </c>
      <c r="H938">
        <f>HYPERLINK("https://library.bdrc.io/search?lg=bo&amp;t=Etext&amp;pg=1&amp;f=author,exc,bdr:P3379&amp;uilang=bo&amp;q=རིགས་ཀྱི་སྨོན་ལམ་ཞེས་བྱ་བ།~1", "ཡིག་རྐྱང་གཞན།")</f>
        <v/>
      </c>
    </row>
    <row r="939" ht="70" customHeight="1">
      <c r="A939" t="inlineStr"/>
      <c r="B939" t="inlineStr">
        <is>
          <t>WA0RT3723</t>
        </is>
      </c>
      <c r="C939" t="inlineStr">
        <is>
          <t>རིགས་ཀྱི་སྨོན་ལམ་ཞེས་བྱ་བ།</t>
        </is>
      </c>
      <c r="D939">
        <f>HYPERLINK("https://library.bdrc.io/show/bdr:MW2KG5015_4732?uilang=bo","MW2KG5015_4732")</f>
        <v/>
      </c>
      <c r="E939" t="inlineStr"/>
      <c r="F939" t="inlineStr"/>
      <c r="G939">
        <f>HYPERLINK("https://library.bdrc.io/search?lg=bo&amp;t=Work&amp;pg=1&amp;f=author,exc,bdr:P3379&amp;uilang=bo&amp;q=རིགས་ཀྱི་སྨོན་ལམ་ཞེས་བྱ་བ།~1", "བརྩམས་ཆོས་གཞན།")</f>
        <v/>
      </c>
      <c r="H939">
        <f>HYPERLINK("https://library.bdrc.io/search?lg=bo&amp;t=Etext&amp;pg=1&amp;f=author,exc,bdr:P3379&amp;uilang=bo&amp;q=རིགས་ཀྱི་སྨོན་ལམ་ཞེས་བྱ་བ།~1", "ཡིག་རྐྱང་གཞན།")</f>
        <v/>
      </c>
    </row>
    <row r="940" ht="70" customHeight="1">
      <c r="A940" t="inlineStr"/>
      <c r="B940" t="inlineStr">
        <is>
          <t>WA0RT3723</t>
        </is>
      </c>
      <c r="C940" t="inlineStr">
        <is>
          <t>རིགས་ཀྱི་སྨོན་ལམ་ཞེས་བྱ་བ།</t>
        </is>
      </c>
      <c r="D940">
        <f>HYPERLINK("https://library.bdrc.io/show/bdr:MW1KG13126_5933?uilang=bo","MW1KG13126_5933")</f>
        <v/>
      </c>
      <c r="E940" t="inlineStr"/>
      <c r="F940" t="inlineStr"/>
      <c r="G940">
        <f>HYPERLINK("https://library.bdrc.io/search?lg=bo&amp;t=Work&amp;pg=1&amp;f=author,exc,bdr:P3379&amp;uilang=bo&amp;q=རིགས་ཀྱི་སྨོན་ལམ་ཞེས་བྱ་བ།~1", "བརྩམས་ཆོས་གཞན།")</f>
        <v/>
      </c>
      <c r="H940">
        <f>HYPERLINK("https://library.bdrc.io/search?lg=bo&amp;t=Etext&amp;pg=1&amp;f=author,exc,bdr:P3379&amp;uilang=bo&amp;q=རིགས་ཀྱི་སྨོན་ལམ་ཞེས་བྱ་བ།~1", "ཡིག་རྐྱང་གཞན།")</f>
        <v/>
      </c>
    </row>
    <row r="941" ht="70" customHeight="1">
      <c r="A941" t="inlineStr"/>
      <c r="B941" t="inlineStr">
        <is>
          <t>WA0RT3723</t>
        </is>
      </c>
      <c r="C941" t="inlineStr">
        <is>
          <t>རིགས་ཀྱི་སྨོན་ལམ་ཞེས་བྱ་བ།</t>
        </is>
      </c>
      <c r="D941">
        <f>HYPERLINK("https://library.bdrc.io/show/bdr:MW22704_4732?uilang=bo","MW22704_4732")</f>
        <v/>
      </c>
      <c r="E941" t="inlineStr"/>
      <c r="F941" t="inlineStr"/>
      <c r="G941">
        <f>HYPERLINK("https://library.bdrc.io/search?lg=bo&amp;t=Work&amp;pg=1&amp;f=author,exc,bdr:P3379&amp;uilang=bo&amp;q=རིགས་ཀྱི་སྨོན་ལམ་ཞེས་བྱ་བ།~1", "བརྩམས་ཆོས་གཞན།")</f>
        <v/>
      </c>
      <c r="H941">
        <f>HYPERLINK("https://library.bdrc.io/search?lg=bo&amp;t=Etext&amp;pg=1&amp;f=author,exc,bdr:P3379&amp;uilang=bo&amp;q=རིགས་ཀྱི་སྨོན་ལམ་ཞེས་བྱ་བ།~1", "ཡིག་རྐྱང་གཞན།")</f>
        <v/>
      </c>
    </row>
    <row r="942" ht="70" customHeight="1">
      <c r="A942" t="inlineStr"/>
      <c r="B942" t="inlineStr">
        <is>
          <t>WA0RT3723</t>
        </is>
      </c>
      <c r="C942" t="inlineStr">
        <is>
          <t>རིགས་ཀྱི་སྨོན་ལམ།</t>
        </is>
      </c>
      <c r="D942">
        <f>HYPERLINK("https://library.bdrc.io/show/bdr:MW1GS66286_89C2FA?uilang=bo","MW1GS66286_89C2FA")</f>
        <v/>
      </c>
      <c r="E942" t="inlineStr"/>
      <c r="F942" t="inlineStr"/>
      <c r="G942">
        <f>HYPERLINK("https://library.bdrc.io/search?lg=bo&amp;t=Work&amp;pg=1&amp;f=author,exc,bdr:P3379&amp;uilang=bo&amp;q=རིགས་ཀྱི་སྨོན་ལམ།~1", "བརྩམས་ཆོས་གཞན།")</f>
        <v/>
      </c>
      <c r="H942">
        <f>HYPERLINK("https://library.bdrc.io/search?lg=bo&amp;t=Etext&amp;pg=1&amp;f=author,exc,bdr:P3379&amp;uilang=bo&amp;q=རིགས་ཀྱི་སྨོན་ལམ།~1", "ཡིག་རྐྱང་གཞན།")</f>
        <v/>
      </c>
    </row>
    <row r="943" ht="70" customHeight="1">
      <c r="A943" t="inlineStr"/>
      <c r="B943" t="inlineStr">
        <is>
          <t>WA0RT3973</t>
        </is>
      </c>
      <c r="C943" t="inlineStr">
        <is>
          <t>སྦྱིན་སྲེག་གི་ཆོ་ག</t>
        </is>
      </c>
      <c r="D943">
        <f>HYPERLINK("https://library.bdrc.io/show/bdr:MW22704_2279?uilang=bo","MW22704_2279")</f>
        <v/>
      </c>
      <c r="E943" t="inlineStr"/>
      <c r="F943" t="inlineStr"/>
      <c r="G943">
        <f>HYPERLINK("https://library.bdrc.io/search?lg=bo&amp;t=Work&amp;pg=1&amp;f=author,exc,bdr:P3379&amp;uilang=bo&amp;q=སྦྱིན་སྲེག་གི་ཆོ་ག~1", "བརྩམས་ཆོས་གཞན།")</f>
        <v/>
      </c>
      <c r="H943">
        <f>HYPERLINK("https://library.bdrc.io/search?lg=bo&amp;t=Etext&amp;pg=1&amp;f=author,exc,bdr:P3379&amp;uilang=bo&amp;q=སྦྱིན་སྲེག་གི་ཆོ་ག~1", "ཡིག་རྐྱང་གཞན།")</f>
        <v/>
      </c>
    </row>
    <row r="944" ht="70" customHeight="1">
      <c r="A944" t="inlineStr"/>
      <c r="B944" t="inlineStr">
        <is>
          <t>WA0RT3973</t>
        </is>
      </c>
      <c r="C944" t="inlineStr">
        <is>
          <t>སྦྱིན་སྲེག་གི་ཆོ་ག</t>
        </is>
      </c>
      <c r="D944">
        <f>HYPERLINK("https://library.bdrc.io/show/bdr:MW1KG13126_3483?uilang=bo","MW1KG13126_3483")</f>
        <v/>
      </c>
      <c r="E944" t="inlineStr"/>
      <c r="F944" t="inlineStr"/>
      <c r="G944">
        <f>HYPERLINK("https://library.bdrc.io/search?lg=bo&amp;t=Work&amp;pg=1&amp;f=author,exc,bdr:P3379&amp;uilang=bo&amp;q=སྦྱིན་སྲེག་གི་ཆོ་ག~1", "བརྩམས་ཆོས་གཞན།")</f>
        <v/>
      </c>
      <c r="H944">
        <f>HYPERLINK("https://library.bdrc.io/search?lg=bo&amp;t=Etext&amp;pg=1&amp;f=author,exc,bdr:P3379&amp;uilang=bo&amp;q=སྦྱིན་སྲེག་གི་ཆོ་ག~1", "ཡིག་རྐྱང་གཞན།")</f>
        <v/>
      </c>
    </row>
    <row r="945" ht="70" customHeight="1">
      <c r="A945" t="inlineStr"/>
      <c r="B945" t="inlineStr">
        <is>
          <t>WA0RT3973</t>
        </is>
      </c>
      <c r="C945" t="inlineStr">
        <is>
          <t>སྦྱིན་སྲེག་གི་ཆོ་ག</t>
        </is>
      </c>
      <c r="D945">
        <f>HYPERLINK("https://library.bdrc.io/show/bdr:MW2KG5015_2279?uilang=bo","MW2KG5015_2279")</f>
        <v/>
      </c>
      <c r="E945" t="inlineStr"/>
      <c r="F945" t="inlineStr"/>
      <c r="G945">
        <f>HYPERLINK("https://library.bdrc.io/search?lg=bo&amp;t=Work&amp;pg=1&amp;f=author,exc,bdr:P3379&amp;uilang=bo&amp;q=སྦྱིན་སྲེག་གི་ཆོ་ག~1", "བརྩམས་ཆོས་གཞན།")</f>
        <v/>
      </c>
      <c r="H945">
        <f>HYPERLINK("https://library.bdrc.io/search?lg=bo&amp;t=Etext&amp;pg=1&amp;f=author,exc,bdr:P3379&amp;uilang=bo&amp;q=སྦྱིན་སྲེག་གི་ཆོ་ག~1", "ཡིག་རྐྱང་གཞན།")</f>
        <v/>
      </c>
    </row>
    <row r="946" ht="70" customHeight="1">
      <c r="A946" t="inlineStr"/>
      <c r="B946" t="inlineStr">
        <is>
          <t>WA0RT3973</t>
        </is>
      </c>
      <c r="C946" t="inlineStr">
        <is>
          <t>སྦྱིན་སྲེག་གི་ཆོ་ག</t>
        </is>
      </c>
      <c r="D946">
        <f>HYPERLINK("https://library.bdrc.io/show/bdr:MW23703_2659?uilang=bo","MW23703_2659")</f>
        <v/>
      </c>
      <c r="E946" t="inlineStr"/>
      <c r="F946" t="inlineStr"/>
      <c r="G946">
        <f>HYPERLINK("https://library.bdrc.io/search?lg=bo&amp;t=Work&amp;pg=1&amp;f=author,exc,bdr:P3379&amp;uilang=bo&amp;q=སྦྱིན་སྲེག་གི་ཆོ་ག~1", "བརྩམས་ཆོས་གཞན།")</f>
        <v/>
      </c>
      <c r="H946">
        <f>HYPERLINK("https://library.bdrc.io/search?lg=bo&amp;t=Etext&amp;pg=1&amp;f=author,exc,bdr:P3379&amp;uilang=bo&amp;q=སྦྱིན་སྲེག་གི་ཆོ་ག~1", "ཡིག་རྐྱང་གཞན།")</f>
        <v/>
      </c>
    </row>
    <row r="947" ht="70" customHeight="1">
      <c r="A947" t="inlineStr"/>
      <c r="B947" t="inlineStr">
        <is>
          <t>WA0RT3973</t>
        </is>
      </c>
      <c r="C947" t="inlineStr">
        <is>
          <t>སྦྱིན་སྲེག་གི་ཆོ་ག</t>
        </is>
      </c>
      <c r="D947">
        <f>HYPERLINK("https://library.bdrc.io/show/bdr:MW1GS66286_1BB057?uilang=bo","MW1GS66286_1BB057")</f>
        <v/>
      </c>
      <c r="E947" t="inlineStr"/>
      <c r="F947" t="inlineStr"/>
      <c r="G947">
        <f>HYPERLINK("https://library.bdrc.io/search?lg=bo&amp;t=Work&amp;pg=1&amp;f=author,exc,bdr:P3379&amp;uilang=bo&amp;q=སྦྱིན་སྲེག་གི་ཆོ་ག~1", "བརྩམས་ཆོས་གཞན།")</f>
        <v/>
      </c>
      <c r="H947">
        <f>HYPERLINK("https://library.bdrc.io/search?lg=bo&amp;t=Etext&amp;pg=1&amp;f=author,exc,bdr:P3379&amp;uilang=bo&amp;q=སྦྱིན་སྲེག་གི་ཆོ་ག~1", "ཡིག་རྐྱང་གཞན།")</f>
        <v/>
      </c>
    </row>
    <row r="948" ht="70" customHeight="1">
      <c r="A948" t="inlineStr"/>
      <c r="B948" t="inlineStr">
        <is>
          <t>WA0RT3973</t>
        </is>
      </c>
      <c r="C948" t="inlineStr">
        <is>
          <t>སྦྱིན་སྲེག་གི་ཆོ་ག</t>
        </is>
      </c>
      <c r="D948">
        <f>HYPERLINK("https://library.bdrc.io/show/bdr:MW1GS66286_40A93A?uilang=bo","MW1GS66286_40A93A")</f>
        <v/>
      </c>
      <c r="E948" t="inlineStr"/>
      <c r="F948" t="inlineStr"/>
      <c r="G948">
        <f>HYPERLINK("https://library.bdrc.io/search?lg=bo&amp;t=Work&amp;pg=1&amp;f=author,exc,bdr:P3379&amp;uilang=bo&amp;q=སྦྱིན་སྲེག་གི་ཆོ་ག~1", "བརྩམས་ཆོས་གཞན།")</f>
        <v/>
      </c>
      <c r="H948">
        <f>HYPERLINK("https://library.bdrc.io/search?lg=bo&amp;t=Etext&amp;pg=1&amp;f=author,exc,bdr:P3379&amp;uilang=bo&amp;q=སྦྱིན་སྲེག་གི་ཆོ་ག~1", "ཡིག་རྐྱང་གཞན།")</f>
        <v/>
      </c>
    </row>
    <row r="949" ht="70" customHeight="1">
      <c r="A949" t="inlineStr"/>
      <c r="B949" t="inlineStr">
        <is>
          <t>WA0RT4232</t>
        </is>
      </c>
      <c r="C949" t="inlineStr">
        <is>
          <t>ལྟུང་བ་བཤགས་པའི་ཆོ་ག</t>
        </is>
      </c>
      <c r="D949">
        <f>HYPERLINK("https://library.bdrc.io/show/bdr:MW2KG5015_4158?uilang=bo","MW2KG5015_4158")</f>
        <v/>
      </c>
      <c r="E949" t="inlineStr"/>
      <c r="F949" t="inlineStr"/>
      <c r="G949">
        <f>HYPERLINK("https://library.bdrc.io/search?lg=bo&amp;t=Work&amp;pg=1&amp;f=author,exc,bdr:P3379&amp;uilang=bo&amp;q=ལྟུང་བ་བཤགས་པའི་ཆོ་ག~1", "བརྩམས་ཆོས་གཞན།")</f>
        <v/>
      </c>
      <c r="H949">
        <f>HYPERLINK("https://library.bdrc.io/search?lg=bo&amp;t=Etext&amp;pg=1&amp;f=author,exc,bdr:P3379&amp;uilang=bo&amp;q=ལྟུང་བ་བཤགས་པའི་ཆོ་ག~1", "ཡིག་རྐྱང་གཞན།")</f>
        <v/>
      </c>
    </row>
    <row r="950" ht="70" customHeight="1">
      <c r="A950" t="inlineStr"/>
      <c r="B950" t="inlineStr">
        <is>
          <t>WA0RT4232</t>
        </is>
      </c>
      <c r="C950" t="inlineStr">
        <is>
          <t>ལྟུང་བ་བཤགས་པའི་ཆོ་ག</t>
        </is>
      </c>
      <c r="D950">
        <f>HYPERLINK("https://library.bdrc.io/show/bdr:MW1KG13126_5369?uilang=bo","MW1KG13126_5369")</f>
        <v/>
      </c>
      <c r="E950" t="inlineStr"/>
      <c r="F950" t="inlineStr"/>
      <c r="G950">
        <f>HYPERLINK("https://library.bdrc.io/search?lg=bo&amp;t=Work&amp;pg=1&amp;f=author,exc,bdr:P3379&amp;uilang=bo&amp;q=ལྟུང་བ་བཤགས་པའི་ཆོ་ག~1", "བརྩམས་ཆོས་གཞན།")</f>
        <v/>
      </c>
      <c r="H950">
        <f>HYPERLINK("https://library.bdrc.io/search?lg=bo&amp;t=Etext&amp;pg=1&amp;f=author,exc,bdr:P3379&amp;uilang=bo&amp;q=ལྟུང་བ་བཤགས་པའི་ཆོ་ག~1", "ཡིག་རྐྱང་གཞན།")</f>
        <v/>
      </c>
    </row>
    <row r="951" ht="70" customHeight="1">
      <c r="A951" t="inlineStr"/>
      <c r="B951" t="inlineStr">
        <is>
          <t>WA0RT4232</t>
        </is>
      </c>
      <c r="C951" t="inlineStr">
        <is>
          <t>ལྟུང་བ་བཤགས་པའི་ཆོ་ག</t>
        </is>
      </c>
      <c r="D951">
        <f>HYPERLINK("https://library.bdrc.io/show/bdr:MW22704_4158?uilang=bo","MW22704_4158")</f>
        <v/>
      </c>
      <c r="E951" t="inlineStr"/>
      <c r="F951" t="inlineStr"/>
      <c r="G951">
        <f>HYPERLINK("https://library.bdrc.io/search?lg=bo&amp;t=Work&amp;pg=1&amp;f=author,exc,bdr:P3379&amp;uilang=bo&amp;q=ལྟུང་བ་བཤགས་པའི་ཆོ་ག~1", "བརྩམས་ཆོས་གཞན།")</f>
        <v/>
      </c>
      <c r="H951">
        <f>HYPERLINK("https://library.bdrc.io/search?lg=bo&amp;t=Etext&amp;pg=1&amp;f=author,exc,bdr:P3379&amp;uilang=bo&amp;q=ལྟུང་བ་བཤགས་པའི་ཆོ་ག~1", "ཡིག་རྐྱང་གཞན།")</f>
        <v/>
      </c>
    </row>
    <row r="952" ht="70" customHeight="1">
      <c r="A952" t="inlineStr"/>
      <c r="B952" t="inlineStr">
        <is>
          <t>WA0RT4232</t>
        </is>
      </c>
      <c r="C952" t="inlineStr">
        <is>
          <t>ལྟུང་བ་བཤགས་པའི་ཆོ་ག</t>
        </is>
      </c>
      <c r="D952">
        <f>HYPERLINK("https://library.bdrc.io/show/bdr:MW23703_3974?uilang=bo","MW23703_3974")</f>
        <v/>
      </c>
      <c r="E952" t="inlineStr"/>
      <c r="F952" t="inlineStr"/>
      <c r="G952">
        <f>HYPERLINK("https://library.bdrc.io/search?lg=bo&amp;t=Work&amp;pg=1&amp;f=author,exc,bdr:P3379&amp;uilang=bo&amp;q=ལྟུང་བ་བཤགས་པའི་ཆོ་ག~1", "བརྩམས་ཆོས་གཞན།")</f>
        <v/>
      </c>
      <c r="H952">
        <f>HYPERLINK("https://library.bdrc.io/search?lg=bo&amp;t=Etext&amp;pg=1&amp;f=author,exc,bdr:P3379&amp;uilang=bo&amp;q=ལྟུང་བ་བཤགས་པའི་ཆོ་ག~1", "ཡིག་རྐྱང་གཞན།")</f>
        <v/>
      </c>
    </row>
    <row r="953" ht="70" customHeight="1">
      <c r="A953" t="inlineStr"/>
      <c r="B953" t="inlineStr">
        <is>
          <t>WA0RT4232</t>
        </is>
      </c>
      <c r="C953" t="inlineStr">
        <is>
          <t>ལྟུང་བ་བཤགས་པའི་ཆོ་ག</t>
        </is>
      </c>
      <c r="D953">
        <f>HYPERLINK("https://library.bdrc.io/show/bdr:MW1GS66286_F12B03?uilang=bo","MW1GS66286_F12B03")</f>
        <v/>
      </c>
      <c r="E953" t="inlineStr"/>
      <c r="F953" t="inlineStr"/>
      <c r="G953">
        <f>HYPERLINK("https://library.bdrc.io/search?lg=bo&amp;t=Work&amp;pg=1&amp;f=author,exc,bdr:P3379&amp;uilang=bo&amp;q=ལྟུང་བ་བཤགས་པའི་ཆོ་ག~1", "བརྩམས་ཆོས་གཞན།")</f>
        <v/>
      </c>
      <c r="H953">
        <f>HYPERLINK("https://library.bdrc.io/search?lg=bo&amp;t=Etext&amp;pg=1&amp;f=author,exc,bdr:P3379&amp;uilang=bo&amp;q=ལྟུང་བ་བཤགས་པའི་ཆོ་ག~1", "ཡིག་རྐྱང་གཞན།")</f>
        <v/>
      </c>
    </row>
    <row r="954" ht="70" customHeight="1">
      <c r="A954" t="inlineStr"/>
      <c r="B954" t="inlineStr">
        <is>
          <t>WA0RT4268</t>
        </is>
      </c>
      <c r="C954" t="inlineStr">
        <is>
          <t>རྡོ་རྗེ་རྣལ་འབྱོར་མ་ལ་བསྟོད་པ།</t>
        </is>
      </c>
      <c r="D954">
        <f>HYPERLINK("https://library.bdrc.io/show/bdr:MW23703_1594?uilang=bo","MW23703_1594")</f>
        <v/>
      </c>
      <c r="E954" t="inlineStr"/>
      <c r="F954" t="inlineStr"/>
      <c r="G954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954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955" ht="70" customHeight="1">
      <c r="A955" t="inlineStr"/>
      <c r="B955" t="inlineStr">
        <is>
          <t>WA0RT4268</t>
        </is>
      </c>
      <c r="C955" t="inlineStr">
        <is>
          <t>རྡོ་རྗེ་རྣལ་འབྱོར་མ་ལ་བསྟོད་པ།</t>
        </is>
      </c>
      <c r="D955">
        <f>HYPERLINK("https://library.bdrc.io/show/bdr:MW22704_1096?uilang=bo","MW22704_1096")</f>
        <v/>
      </c>
      <c r="E955" t="inlineStr"/>
      <c r="F955" t="inlineStr"/>
      <c r="G955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955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956" ht="70" customHeight="1">
      <c r="A956" t="inlineStr"/>
      <c r="B956" t="inlineStr">
        <is>
          <t>WA0RT4268</t>
        </is>
      </c>
      <c r="C956" t="inlineStr">
        <is>
          <t>རྡོ་རྗེ་རྣལ་འབྱོར་མ་ལ་བསྟོད་པ།</t>
        </is>
      </c>
      <c r="D956">
        <f>HYPERLINK("https://library.bdrc.io/show/bdr:MW2KG5015_1096?uilang=bo","MW2KG5015_1096")</f>
        <v/>
      </c>
      <c r="E956" t="inlineStr"/>
      <c r="F956" t="inlineStr"/>
      <c r="G956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956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957" ht="70" customHeight="1">
      <c r="A957" t="inlineStr"/>
      <c r="B957" t="inlineStr">
        <is>
          <t>WA0RT4268</t>
        </is>
      </c>
      <c r="C957" t="inlineStr">
        <is>
          <t>རྡོ་རྗེ་རྣལ་འབྱོར་མ་ལ་བསྟོད་པ།</t>
        </is>
      </c>
      <c r="D957">
        <f>HYPERLINK("https://library.bdrc.io/show/bdr:MW1KG13126_2305?uilang=bo","MW1KG13126_2305")</f>
        <v/>
      </c>
      <c r="E957" t="inlineStr"/>
      <c r="F957" t="inlineStr"/>
      <c r="G957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957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958" ht="70" customHeight="1">
      <c r="A958" t="inlineStr"/>
      <c r="B958" t="inlineStr">
        <is>
          <t>WA0RT4268</t>
        </is>
      </c>
      <c r="C958" t="inlineStr">
        <is>
          <t>རྡོ་རྗེ་རྣལ་འབྱོར་མ་ལ་བསྟོད་པ།</t>
        </is>
      </c>
      <c r="D958">
        <f>HYPERLINK("https://library.bdrc.io/show/bdr:MW1GS66286_64EC6D?uilang=bo","MW1GS66286_64EC6D")</f>
        <v/>
      </c>
      <c r="E958" t="inlineStr"/>
      <c r="F958" t="inlineStr"/>
      <c r="G958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958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959" ht="70" customHeight="1">
      <c r="A959" t="inlineStr"/>
      <c r="B959" t="inlineStr">
        <is>
          <t>WA0RT4268</t>
        </is>
      </c>
      <c r="C959" t="inlineStr">
        <is>
          <t>རྡོ་རྗེ་རྣལ་འབྱོར་མ་ལ་བསྟོད་པ།</t>
        </is>
      </c>
      <c r="D959">
        <f>HYPERLINK("https://library.bdrc.io/show/bdr:MW20877_49532F?uilang=bo","MW20877_49532F")</f>
        <v/>
      </c>
      <c r="E959" t="inlineStr"/>
      <c r="F959" t="inlineStr"/>
      <c r="G959">
        <f>HYPERLINK("https://library.bdrc.io/search?lg=bo&amp;t=Work&amp;pg=1&amp;f=author,exc,bdr:P3379&amp;uilang=bo&amp;q=རྡོ་རྗེ་རྣལ་འབྱོར་མ་ལ་བསྟོད་པ།~1", "བརྩམས་ཆོས་གཞན།")</f>
        <v/>
      </c>
      <c r="H959">
        <f>HYPERLINK("https://library.bdrc.io/search?lg=bo&amp;t=Etext&amp;pg=1&amp;f=author,exc,bdr:P3379&amp;uilang=bo&amp;q=རྡོ་རྗེ་རྣལ་འབྱོར་མ་ལ་བསྟོད་པ།~1", "ཡིག་རྐྱང་གཞན།")</f>
        <v/>
      </c>
    </row>
    <row r="960" ht="70" customHeight="1">
      <c r="A960" t="inlineStr"/>
      <c r="B960" t="inlineStr">
        <is>
          <t>WA0RT4271</t>
        </is>
      </c>
      <c r="C960" t="inlineStr">
        <is>
          <t>འཕགས་མ་སྒྲོལ་མ་ལ་བསྟོད་པ།</t>
        </is>
      </c>
      <c r="D960">
        <f>HYPERLINK("https://library.bdrc.io/show/bdr:MW23703_3688?uilang=bo","MW23703_3688")</f>
        <v/>
      </c>
      <c r="E960" t="inlineStr"/>
      <c r="F960" t="inlineStr"/>
      <c r="G960">
        <f>HYPERLINK("https://library.bdrc.io/search?lg=bo&amp;t=Work&amp;pg=1&amp;f=author,exc,bdr:P3379&amp;uilang=bo&amp;q=འཕགས་མ་སྒྲོལ་མ་ལ་བསྟོད་པ།~1", "བརྩམས་ཆོས་གཞན།")</f>
        <v/>
      </c>
      <c r="H960">
        <f>HYPERLINK("https://library.bdrc.io/search?lg=bo&amp;t=Etext&amp;pg=1&amp;f=author,exc,bdr:P3379&amp;uilang=bo&amp;q=འཕགས་མ་སྒྲོལ་མ་ལ་བསྟོད་པ།~1", "ཡིག་རྐྱང་གཞན།")</f>
        <v/>
      </c>
    </row>
    <row r="961" ht="70" customHeight="1">
      <c r="A961" t="inlineStr"/>
      <c r="B961" t="inlineStr">
        <is>
          <t>WA0RT4271</t>
        </is>
      </c>
      <c r="C961" t="inlineStr">
        <is>
          <t>འཕགས་མ་སྒྲོལ་མ་ལ་བསྟོད་པ།</t>
        </is>
      </c>
      <c r="D961">
        <f>HYPERLINK("https://library.bdrc.io/show/bdr:MW2KG5015_3304?uilang=bo","MW2KG5015_3304")</f>
        <v/>
      </c>
      <c r="E961" t="inlineStr"/>
      <c r="F961" t="inlineStr"/>
      <c r="G961">
        <f>HYPERLINK("https://library.bdrc.io/search?lg=bo&amp;t=Work&amp;pg=1&amp;f=author,exc,bdr:P3379&amp;uilang=bo&amp;q=འཕགས་མ་སྒྲོལ་མ་ལ་བསྟོད་པ།~1", "བརྩམས་ཆོས་གཞན།")</f>
        <v/>
      </c>
      <c r="H961">
        <f>HYPERLINK("https://library.bdrc.io/search?lg=bo&amp;t=Etext&amp;pg=1&amp;f=author,exc,bdr:P3379&amp;uilang=bo&amp;q=འཕགས་མ་སྒྲོལ་མ་ལ་བསྟོད་པ།~1", "ཡིག་རྐྱང་གཞན།")</f>
        <v/>
      </c>
    </row>
    <row r="962" ht="70" customHeight="1">
      <c r="A962" t="inlineStr"/>
      <c r="B962" t="inlineStr">
        <is>
          <t>WA0RT4271</t>
        </is>
      </c>
      <c r="C962" t="inlineStr">
        <is>
          <t>འཕགས་མ་སྒྲོལ་མ་ལ་བསྟོད་པ།</t>
        </is>
      </c>
      <c r="D962">
        <f>HYPERLINK("https://library.bdrc.io/show/bdr:MW1KG13126_4511?uilang=bo","MW1KG13126_4511")</f>
        <v/>
      </c>
      <c r="E962" t="inlineStr"/>
      <c r="F962" t="inlineStr"/>
      <c r="G962">
        <f>HYPERLINK("https://library.bdrc.io/search?lg=bo&amp;t=Work&amp;pg=1&amp;f=author,exc,bdr:P3379&amp;uilang=bo&amp;q=འཕགས་མ་སྒྲོལ་མ་ལ་བསྟོད་པ།~1", "བརྩམས་ཆོས་གཞན།")</f>
        <v/>
      </c>
      <c r="H962">
        <f>HYPERLINK("https://library.bdrc.io/search?lg=bo&amp;t=Etext&amp;pg=1&amp;f=author,exc,bdr:P3379&amp;uilang=bo&amp;q=འཕགས་མ་སྒྲོལ་མ་ལ་བསྟོད་པ།~1", "ཡིག་རྐྱང་གཞན།")</f>
        <v/>
      </c>
    </row>
    <row r="963" ht="70" customHeight="1">
      <c r="A963" t="inlineStr"/>
      <c r="B963" t="inlineStr">
        <is>
          <t>WA0RT4271</t>
        </is>
      </c>
      <c r="C963" t="inlineStr">
        <is>
          <t>འཕགས་མ་སྒྲོལ་མ་ལ་བསྟོད་པ།</t>
        </is>
      </c>
      <c r="D963">
        <f>HYPERLINK("https://library.bdrc.io/show/bdr:MW22704_3304?uilang=bo","MW22704_3304")</f>
        <v/>
      </c>
      <c r="E963" t="inlineStr"/>
      <c r="F963" t="inlineStr"/>
      <c r="G963">
        <f>HYPERLINK("https://library.bdrc.io/search?lg=bo&amp;t=Work&amp;pg=1&amp;f=author,exc,bdr:P3379&amp;uilang=bo&amp;q=འཕགས་མ་སྒྲོལ་མ་ལ་བསྟོད་པ།~1", "བརྩམས་ཆོས་གཞན།")</f>
        <v/>
      </c>
      <c r="H963">
        <f>HYPERLINK("https://library.bdrc.io/search?lg=bo&amp;t=Etext&amp;pg=1&amp;f=author,exc,bdr:P3379&amp;uilang=bo&amp;q=འཕགས་མ་སྒྲོལ་མ་ལ་བསྟོད་པ།~1", "ཡིག་རྐྱང་གཞན།")</f>
        <v/>
      </c>
    </row>
    <row r="964" ht="70" customHeight="1">
      <c r="A964" t="inlineStr"/>
      <c r="B964" t="inlineStr">
        <is>
          <t>WA0RT4271</t>
        </is>
      </c>
      <c r="C964" t="inlineStr">
        <is>
          <t>འཕགས་མ་སྒྲོལ་མ་ལ་བསྟོད་པ།</t>
        </is>
      </c>
      <c r="D964">
        <f>HYPERLINK("https://library.bdrc.io/show/bdr:MW1GS66286_F56796?uilang=bo","MW1GS66286_F56796")</f>
        <v/>
      </c>
      <c r="E964" t="inlineStr"/>
      <c r="F964" t="inlineStr"/>
      <c r="G964">
        <f>HYPERLINK("https://library.bdrc.io/search?lg=bo&amp;t=Work&amp;pg=1&amp;f=author,exc,bdr:P3379&amp;uilang=bo&amp;q=འཕགས་མ་སྒྲོལ་མ་ལ་བསྟོད་པ།~1", "བརྩམས་ཆོས་གཞན།")</f>
        <v/>
      </c>
      <c r="H964">
        <f>HYPERLINK("https://library.bdrc.io/search?lg=bo&amp;t=Etext&amp;pg=1&amp;f=author,exc,bdr:P3379&amp;uilang=bo&amp;q=འཕགས་མ་སྒྲོལ་མ་ལ་བསྟོད་པ།~1", "ཡིག་རྐྱང་གཞན།")</f>
        <v/>
      </c>
    </row>
    <row r="965" ht="70" customHeight="1">
      <c r="A965" t="inlineStr"/>
      <c r="B965" t="inlineStr">
        <is>
          <t>WA0RT4276</t>
        </is>
      </c>
      <c r="C965" t="inlineStr">
        <is>
          <t>འཕགས་མ་སྒྲོལ་མའི་སྒྲུབ་ཐབས།</t>
        </is>
      </c>
      <c r="D965">
        <f>HYPERLINK("https://library.bdrc.io/show/bdr:MW2KG5015_3305?uilang=bo","MW2KG5015_3305")</f>
        <v/>
      </c>
      <c r="E965" t="inlineStr"/>
      <c r="F965" t="inlineStr"/>
      <c r="G965">
        <f>HYPERLINK("https://library.bdrc.io/search?lg=bo&amp;t=Work&amp;pg=1&amp;f=author,exc,bdr:P3379&amp;uilang=bo&amp;q=འཕགས་མ་སྒྲོལ་མའི་སྒྲུབ་ཐབས།~1", "བརྩམས་ཆོས་གཞན།")</f>
        <v/>
      </c>
      <c r="H965">
        <f>HYPERLINK("https://library.bdrc.io/search?lg=bo&amp;t=Etext&amp;pg=1&amp;f=author,exc,bdr:P3379&amp;uilang=bo&amp;q=འཕགས་མ་སྒྲོལ་མའི་སྒྲུབ་ཐབས།~1", "ཡིག་རྐྱང་གཞན།")</f>
        <v/>
      </c>
    </row>
    <row r="966" ht="70" customHeight="1">
      <c r="A966" t="inlineStr"/>
      <c r="B966" t="inlineStr">
        <is>
          <t>WA0RT4276</t>
        </is>
      </c>
      <c r="C966" t="inlineStr">
        <is>
          <t>འཕགས་མ་སྒྲོལ་མའི་སྒྲུབ་ཐབས།</t>
        </is>
      </c>
      <c r="D966">
        <f>HYPERLINK("https://library.bdrc.io/show/bdr:MW22704_3305?uilang=bo","MW22704_3305")</f>
        <v/>
      </c>
      <c r="E966" t="inlineStr"/>
      <c r="F966" t="inlineStr"/>
      <c r="G966">
        <f>HYPERLINK("https://library.bdrc.io/search?lg=bo&amp;t=Work&amp;pg=1&amp;f=author,exc,bdr:P3379&amp;uilang=bo&amp;q=འཕགས་མ་སྒྲོལ་མའི་སྒྲུབ་ཐབས།~1", "བརྩམས་ཆོས་གཞན།")</f>
        <v/>
      </c>
      <c r="H966">
        <f>HYPERLINK("https://library.bdrc.io/search?lg=bo&amp;t=Etext&amp;pg=1&amp;f=author,exc,bdr:P3379&amp;uilang=bo&amp;q=འཕགས་མ་སྒྲོལ་མའི་སྒྲུབ་ཐབས།~1", "ཡིག་རྐྱང་གཞན།")</f>
        <v/>
      </c>
    </row>
    <row r="967" ht="70" customHeight="1">
      <c r="A967" t="inlineStr"/>
      <c r="B967" t="inlineStr">
        <is>
          <t>WA0RT4276</t>
        </is>
      </c>
      <c r="C967" t="inlineStr">
        <is>
          <t>འཕགས་མ་སྒྲོལ་མའི་སྒྲུབ་ཐབས།</t>
        </is>
      </c>
      <c r="D967">
        <f>HYPERLINK("https://library.bdrc.io/show/bdr:MW1KG13126_4512?uilang=bo","MW1KG13126_4512")</f>
        <v/>
      </c>
      <c r="E967" t="inlineStr"/>
      <c r="F967" t="inlineStr"/>
      <c r="G967">
        <f>HYPERLINK("https://library.bdrc.io/search?lg=bo&amp;t=Work&amp;pg=1&amp;f=author,exc,bdr:P3379&amp;uilang=bo&amp;q=འཕགས་མ་སྒྲོལ་མའི་སྒྲུབ་ཐབས།~1", "བརྩམས་ཆོས་གཞན།")</f>
        <v/>
      </c>
      <c r="H967">
        <f>HYPERLINK("https://library.bdrc.io/search?lg=bo&amp;t=Etext&amp;pg=1&amp;f=author,exc,bdr:P3379&amp;uilang=bo&amp;q=འཕགས་མ་སྒྲོལ་མའི་སྒྲུབ་ཐབས།~1", "ཡིག་རྐྱང་གཞན།")</f>
        <v/>
      </c>
    </row>
    <row r="968" ht="70" customHeight="1">
      <c r="A968" t="inlineStr"/>
      <c r="B968" t="inlineStr">
        <is>
          <t>WA0RT4276</t>
        </is>
      </c>
      <c r="C968" t="inlineStr">
        <is>
          <t>འཕགས་མ་སྒྲོལ་མའི་སྒྲུབ་ཐབས།</t>
        </is>
      </c>
      <c r="D968">
        <f>HYPERLINK("https://library.bdrc.io/show/bdr:MW23703_3689?uilang=bo","MW23703_3689")</f>
        <v/>
      </c>
      <c r="E968" t="inlineStr"/>
      <c r="F968" t="inlineStr"/>
      <c r="G968">
        <f>HYPERLINK("https://library.bdrc.io/search?lg=bo&amp;t=Work&amp;pg=1&amp;f=author,exc,bdr:P3379&amp;uilang=bo&amp;q=འཕགས་མ་སྒྲོལ་མའི་སྒྲུབ་ཐབས།~1", "བརྩམས་ཆོས་གཞན།")</f>
        <v/>
      </c>
      <c r="H968">
        <f>HYPERLINK("https://library.bdrc.io/search?lg=bo&amp;t=Etext&amp;pg=1&amp;f=author,exc,bdr:P3379&amp;uilang=bo&amp;q=འཕགས་མ་སྒྲོལ་མའི་སྒྲུབ་ཐབས།~1", "ཡིག་རྐྱང་གཞན།")</f>
        <v/>
      </c>
    </row>
    <row r="969" ht="70" customHeight="1">
      <c r="A969" t="inlineStr"/>
      <c r="B969" t="inlineStr">
        <is>
          <t>WA0RT4276</t>
        </is>
      </c>
      <c r="C969" t="inlineStr">
        <is>
          <t>འཕགས་མ་སྒྲོལ་མའི་སྒྲུབ་ཐབས།</t>
        </is>
      </c>
      <c r="D969">
        <f>HYPERLINK("https://library.bdrc.io/show/bdr:MW1GS66286_DDFFA4?uilang=bo","MW1GS66286_DDFFA4")</f>
        <v/>
      </c>
      <c r="E969" t="inlineStr"/>
      <c r="F969" t="inlineStr"/>
      <c r="G969">
        <f>HYPERLINK("https://library.bdrc.io/search?lg=bo&amp;t=Work&amp;pg=1&amp;f=author,exc,bdr:P3379&amp;uilang=bo&amp;q=འཕགས་མ་སྒྲོལ་མའི་སྒྲུབ་ཐབས།~1", "བརྩམས་ཆོས་གཞན།")</f>
        <v/>
      </c>
      <c r="H969">
        <f>HYPERLINK("https://library.bdrc.io/search?lg=bo&amp;t=Etext&amp;pg=1&amp;f=author,exc,bdr:P3379&amp;uilang=bo&amp;q=འཕགས་མ་སྒྲོལ་མའི་སྒྲུབ་ཐབས།~1", "ཡིག་རྐྱང་གཞན།")</f>
        <v/>
      </c>
    </row>
    <row r="970" ht="70" customHeight="1">
      <c r="A970" t="inlineStr"/>
      <c r="B970" t="inlineStr">
        <is>
          <t>WA0RT4314</t>
        </is>
      </c>
      <c r="C970" t="inlineStr">
        <is>
          <t>ཁྲོ་བོའི་རྒྱལ་པོ་འཕགས་པ་མི་གཡོ་བ་ལ་བསྟོད་པ།</t>
        </is>
      </c>
      <c r="D970">
        <f>HYPERLINK("https://library.bdrc.io/show/bdr:MW1KG13126_3885?uilang=bo","MW1KG13126_3885")</f>
        <v/>
      </c>
      <c r="E970" t="inlineStr"/>
      <c r="F970" t="inlineStr"/>
      <c r="G970">
        <f>HYPERLINK("https://library.bdrc.io/search?lg=bo&amp;t=Work&amp;pg=1&amp;f=author,exc,bdr:P3379&amp;uilang=bo&amp;q=ཁྲོ་བོའི་རྒྱལ་པོ་འཕགས་པ་མི་གཡོ་བ་ལ་བསྟོད་པ།~1", "བརྩམས་ཆོས་གཞན།")</f>
        <v/>
      </c>
      <c r="H970">
        <f>HYPERLINK("https://library.bdrc.io/search?lg=bo&amp;t=Etext&amp;pg=1&amp;f=author,exc,bdr:P3379&amp;uilang=bo&amp;q=ཁྲོ་བོའི་རྒྱལ་པོ་འཕགས་པ་མི་གཡོ་བ་ལ་བསྟོད་པ།~1", "ཡིག་རྐྱང་གཞན།")</f>
        <v/>
      </c>
    </row>
    <row r="971" ht="70" customHeight="1">
      <c r="A971" t="inlineStr"/>
      <c r="B971" t="inlineStr">
        <is>
          <t>WA0RT4314</t>
        </is>
      </c>
      <c r="C971" t="inlineStr">
        <is>
          <t>ཁྲོ་བོའི་རྒྱལ་པོ་འཕགས་པ་མི་ག-ཡོ་བ་ལ་བསྟོད་པ།</t>
        </is>
      </c>
      <c r="D971">
        <f>HYPERLINK("https://library.bdrc.io/show/bdr:MW2KG5015_2678?uilang=bo","MW2KG5015_2678")</f>
        <v/>
      </c>
      <c r="E971" t="inlineStr"/>
      <c r="F971" t="inlineStr"/>
      <c r="G971">
        <f>HYPERLINK("https://library.bdrc.io/search?lg=bo&amp;t=Work&amp;pg=1&amp;f=author,exc,bdr:P3379&amp;uilang=bo&amp;q=ཁྲོ་བོའི་རྒྱལ་པོ་འཕགས་པ་མི་ག-ཡོ་བ་ལ་བསྟོད་པ།~1", "བརྩམས་ཆོས་གཞན།")</f>
        <v/>
      </c>
      <c r="H971">
        <f>HYPERLINK("https://library.bdrc.io/search?lg=bo&amp;t=Etext&amp;pg=1&amp;f=author,exc,bdr:P3379&amp;uilang=bo&amp;q=ཁྲོ་བོའི་རྒྱལ་པོ་འཕགས་པ་མི་ག-ཡོ་བ་ལ་བསྟོད་པ།~1", "ཡིག་རྐྱང་གཞན།")</f>
        <v/>
      </c>
    </row>
    <row r="972" ht="70" customHeight="1">
      <c r="A972" t="inlineStr"/>
      <c r="B972" t="inlineStr">
        <is>
          <t>WA0RT4314</t>
        </is>
      </c>
      <c r="C972" t="inlineStr">
        <is>
          <t>ཁྲོ་བོའི་རྒྱལ་པོ་འཕགས་པ་མི་གཡོ་བ་ལ་བསྟོད་པ།</t>
        </is>
      </c>
      <c r="D972">
        <f>HYPERLINK("https://library.bdrc.io/show/bdr:MW23703_3061?uilang=bo","MW23703_3061")</f>
        <v/>
      </c>
      <c r="E972" t="inlineStr"/>
      <c r="F972" t="inlineStr"/>
      <c r="G972">
        <f>HYPERLINK("https://library.bdrc.io/search?lg=bo&amp;t=Work&amp;pg=1&amp;f=author,exc,bdr:P3379&amp;uilang=bo&amp;q=ཁྲོ་བོའི་རྒྱལ་པོ་འཕགས་པ་མི་གཡོ་བ་ལ་བསྟོད་པ།~1", "བརྩམས་ཆོས་གཞན།")</f>
        <v/>
      </c>
      <c r="H972">
        <f>HYPERLINK("https://library.bdrc.io/search?lg=bo&amp;t=Etext&amp;pg=1&amp;f=author,exc,bdr:P3379&amp;uilang=bo&amp;q=ཁྲོ་བོའི་རྒྱལ་པོ་འཕགས་པ་མི་གཡོ་བ་ལ་བསྟོད་པ།~1", "ཡིག་རྐྱང་གཞན།")</f>
        <v/>
      </c>
    </row>
    <row r="973" ht="70" customHeight="1">
      <c r="A973" t="inlineStr"/>
      <c r="B973" t="inlineStr">
        <is>
          <t>WA0RT4314</t>
        </is>
      </c>
      <c r="C973" t="inlineStr">
        <is>
          <t>ཁྲོ་བོའི་རྒྱལ་པོ་འཕགས་པ་མི་ག-ཡོ་བ་ལ་བསྟོད་པ།</t>
        </is>
      </c>
      <c r="D973">
        <f>HYPERLINK("https://library.bdrc.io/show/bdr:MW22704_2678?uilang=bo","MW22704_2678")</f>
        <v/>
      </c>
      <c r="E973" t="inlineStr"/>
      <c r="F973" t="inlineStr"/>
      <c r="G973">
        <f>HYPERLINK("https://library.bdrc.io/search?lg=bo&amp;t=Work&amp;pg=1&amp;f=author,exc,bdr:P3379&amp;uilang=bo&amp;q=ཁྲོ་བོའི་རྒྱལ་པོ་འཕགས་པ་མི་ག-ཡོ་བ་ལ་བསྟོད་པ།~1", "བརྩམས་ཆོས་གཞན།")</f>
        <v/>
      </c>
      <c r="H973">
        <f>HYPERLINK("https://library.bdrc.io/search?lg=bo&amp;t=Etext&amp;pg=1&amp;f=author,exc,bdr:P3379&amp;uilang=bo&amp;q=ཁྲོ་བོའི་རྒྱལ་པོ་འཕགས་པ་མི་ག-ཡོ་བ་ལ་བསྟོད་པ།~1", "ཡིག་རྐྱང་གཞན།")</f>
        <v/>
      </c>
    </row>
    <row r="974" ht="70" customHeight="1">
      <c r="A974" t="inlineStr"/>
      <c r="B974" t="inlineStr">
        <is>
          <t>WA0RT4316</t>
        </is>
      </c>
      <c r="C974" t="inlineStr">
        <is>
          <t>མཆོད་རྟེན་ལྔ་གདབ་པའི་ཆོ་ག</t>
        </is>
      </c>
      <c r="D974">
        <f>HYPERLINK("https://library.bdrc.io/show/bdr:MW1KG13126_3899?uilang=bo","MW1KG13126_3899")</f>
        <v/>
      </c>
      <c r="E974" t="inlineStr"/>
      <c r="F974" t="inlineStr"/>
      <c r="G974">
        <f>HYPERLINK("https://library.bdrc.io/search?lg=bo&amp;t=Work&amp;pg=1&amp;f=author,exc,bdr:P3379&amp;uilang=bo&amp;q=མཆོད་རྟེན་ལྔ་གདབ་པའི་ཆོ་ག~1", "བརྩམས་ཆོས་གཞན།")</f>
        <v/>
      </c>
      <c r="H974">
        <f>HYPERLINK("https://library.bdrc.io/search?lg=bo&amp;t=Etext&amp;pg=1&amp;f=author,exc,bdr:P3379&amp;uilang=bo&amp;q=མཆོད་རྟེན་ལྔ་གདབ་པའི་ཆོ་ག~1", "ཡིག་རྐྱང་གཞན།")</f>
        <v/>
      </c>
    </row>
    <row r="975" ht="70" customHeight="1">
      <c r="A975" t="inlineStr"/>
      <c r="B975" t="inlineStr">
        <is>
          <t>WA0RT4316</t>
        </is>
      </c>
      <c r="C975" t="inlineStr">
        <is>
          <t>སཱཙྪ་ལྔ་གདབ་པའི་ཆོ་ག</t>
        </is>
      </c>
      <c r="D975">
        <f>HYPERLINK("https://library.bdrc.io/show/bdr:MW23703_3080?uilang=bo","MW23703_3080")</f>
        <v/>
      </c>
      <c r="E975" t="inlineStr"/>
      <c r="F975" t="inlineStr"/>
      <c r="G975">
        <f>HYPERLINK("https://library.bdrc.io/search?lg=bo&amp;t=Work&amp;pg=1&amp;f=author,exc,bdr:P3379&amp;uilang=bo&amp;q=སཱཙྪ་ལྔ་གདབ་པའི་ཆོ་ག~1", "བརྩམས་ཆོས་གཞན།")</f>
        <v/>
      </c>
      <c r="H975">
        <f>HYPERLINK("https://library.bdrc.io/search?lg=bo&amp;t=Etext&amp;pg=1&amp;f=author,exc,bdr:P3379&amp;uilang=bo&amp;q=སཱཙྪ་ལྔ་གདབ་པའི་ཆོ་ག~1", "ཡིག་རྐྱང་གཞན།")</f>
        <v/>
      </c>
    </row>
    <row r="976" ht="70" customHeight="1">
      <c r="A976" t="inlineStr"/>
      <c r="B976" t="inlineStr">
        <is>
          <t>WA0RT4316</t>
        </is>
      </c>
      <c r="C976" t="inlineStr">
        <is>
          <t>མཆོད་རྟེན་ལྔ་གདབ་པའི་ཆོ་ག</t>
        </is>
      </c>
      <c r="D976">
        <f>HYPERLINK("https://library.bdrc.io/show/bdr:MW22704_2692?uilang=bo","MW22704_2692")</f>
        <v/>
      </c>
      <c r="E976" t="inlineStr"/>
      <c r="F976" t="inlineStr"/>
      <c r="G976">
        <f>HYPERLINK("https://library.bdrc.io/search?lg=bo&amp;t=Work&amp;pg=1&amp;f=author,exc,bdr:P3379&amp;uilang=bo&amp;q=མཆོད་རྟེན་ལྔ་གདབ་པའི་ཆོ་ག~1", "བརྩམས་ཆོས་གཞན།")</f>
        <v/>
      </c>
      <c r="H976">
        <f>HYPERLINK("https://library.bdrc.io/search?lg=bo&amp;t=Etext&amp;pg=1&amp;f=author,exc,bdr:P3379&amp;uilang=bo&amp;q=མཆོད་རྟེན་ལྔ་གདབ་པའི་ཆོ་ག~1", "ཡིག་རྐྱང་གཞན།")</f>
        <v/>
      </c>
    </row>
    <row r="977" ht="70" customHeight="1">
      <c r="A977" t="inlineStr"/>
      <c r="B977" t="inlineStr">
        <is>
          <t>WA0RT4316</t>
        </is>
      </c>
      <c r="C977" t="inlineStr">
        <is>
          <t>མཆོད་རྟེན་ལྔ་གདབ་པའི་ཆོ་ག</t>
        </is>
      </c>
      <c r="D977">
        <f>HYPERLINK("https://library.bdrc.io/show/bdr:MW2KG5015_2692?uilang=bo","MW2KG5015_2692")</f>
        <v/>
      </c>
      <c r="E977" t="inlineStr"/>
      <c r="F977" t="inlineStr"/>
      <c r="G977">
        <f>HYPERLINK("https://library.bdrc.io/search?lg=bo&amp;t=Work&amp;pg=1&amp;f=author,exc,bdr:P3379&amp;uilang=bo&amp;q=མཆོད་རྟེན་ལྔ་གདབ་པའི་ཆོ་ག~1", "བརྩམས་ཆོས་གཞན།")</f>
        <v/>
      </c>
      <c r="H977">
        <f>HYPERLINK("https://library.bdrc.io/search?lg=bo&amp;t=Etext&amp;pg=1&amp;f=author,exc,bdr:P3379&amp;uilang=bo&amp;q=མཆོད་རྟེན་ལྔ་གདབ་པའི་ཆོ་ག~1", "ཡིག་རྐྱང་གཞན།")</f>
        <v/>
      </c>
    </row>
    <row r="978" ht="70" customHeight="1">
      <c r="A978" t="inlineStr"/>
      <c r="B978" t="inlineStr">
        <is>
          <t>WA0RT4342</t>
        </is>
      </c>
      <c r="C978" t="inlineStr">
        <is>
          <t>སྤྱོད་པ་བསྡུས་པའི་སྒྲོན་མ།</t>
        </is>
      </c>
      <c r="D978">
        <f>HYPERLINK("https://library.bdrc.io/show/bdr:MW23703_3960?uilang=bo","MW23703_3960")</f>
        <v/>
      </c>
      <c r="E978" t="inlineStr"/>
      <c r="F978" t="inlineStr"/>
      <c r="G978">
        <f>HYPERLINK("https://library.bdrc.io/search?lg=bo&amp;t=Work&amp;pg=1&amp;f=author,exc,bdr:P3379&amp;uilang=bo&amp;q=སྤྱོད་པ་བསྡུས་པའི་སྒྲོན་མ།~1", "བརྩམས་ཆོས་གཞན།")</f>
        <v/>
      </c>
      <c r="H978">
        <f>HYPERLINK("https://library.bdrc.io/search?lg=bo&amp;t=Etext&amp;pg=1&amp;f=author,exc,bdr:P3379&amp;uilang=bo&amp;q=སྤྱོད་པ་བསྡུས་པའི་སྒྲོན་མ།~1", "ཡིག་རྐྱང་གཞན།")</f>
        <v/>
      </c>
    </row>
    <row r="979" ht="70" customHeight="1">
      <c r="A979" t="inlineStr"/>
      <c r="B979" t="inlineStr">
        <is>
          <t>WA0LULDC317718</t>
        </is>
      </c>
      <c r="C979" t="inlineStr">
        <is>
          <t>མནའ་བཤགས་རིན་ཆེན་ཕྲེང་བ་ཞེས་བྱ་བ་བཞུགས་སོ།</t>
        </is>
      </c>
      <c r="D979">
        <f>HYPERLINK("https://library.bdrc.io/show/bdr:MW0LULDC317718?uilang=bo","MW0LULDC317718")</f>
        <v/>
      </c>
      <c r="E979" t="inlineStr"/>
      <c r="F979" t="inlineStr"/>
      <c r="G979">
        <f>HYPERLINK("https://library.bdrc.io/search?lg=bo&amp;t=Work&amp;pg=1&amp;f=author,exc,bdr:P3379&amp;uilang=bo&amp;q=མནའ་བཤགས་རིན་ཆེན་ཕྲེང་བ་ཞེས་བྱ་བ་བཞུགས་སོ།~1", "བརྩམས་ཆོས་གཞན།")</f>
        <v/>
      </c>
      <c r="H979">
        <f>HYPERLINK("https://library.bdrc.io/search?lg=bo&amp;t=Etext&amp;pg=1&amp;f=author,exc,bdr:P3379&amp;uilang=bo&amp;q=མནའ་བཤགས་རིན་ཆེན་ཕྲེང་བ་ཞེས་བྱ་བ་བཞུགས་སོ།~1", "ཡིག་རྐྱང་གཞན།")</f>
        <v/>
      </c>
    </row>
    <row r="980" ht="70" customHeight="1">
      <c r="A980" t="inlineStr"/>
      <c r="B980" t="inlineStr">
        <is>
          <t>WA0LULDC342906</t>
        </is>
      </c>
      <c r="C980" t="inlineStr">
        <is>
          <t>འབྲོམ་སྟོན་པ་རྒྱལ་བའི་འབྱུང་གནས་ཀྱི་སྐྱེས་རབས་བཀའ་གདམས་བུ་ཆོས་ལེའུ་ཉི་ཤུ་པ།</t>
        </is>
      </c>
      <c r="D980">
        <f>HYPERLINK("https://library.bdrc.io/show/bdr:MW0LULDC342906?uilang=bo","MW0LULDC342906")</f>
        <v/>
      </c>
      <c r="E980" t="inlineStr"/>
      <c r="F980" t="inlineStr"/>
      <c r="G980">
        <f>HYPERLINK("https://library.bdrc.io/search?lg=bo&amp;t=Work&amp;pg=1&amp;f=author,exc,bdr:P3379&amp;uilang=bo&amp;q=འབྲོམ་སྟོན་པ་རྒྱལ་བའི་འབྱུང་གནས་ཀྱི་སྐྱེས་རབས་བཀའ་གདམས་བུ་ཆོས་ལེའུ་ཉི་ཤུ་པ།~1", "བརྩམས་ཆོས་གཞན།")</f>
        <v/>
      </c>
      <c r="H980">
        <f>HYPERLINK("https://library.bdrc.io/search?lg=bo&amp;t=Etext&amp;pg=1&amp;f=author,exc,bdr:P3379&amp;uilang=bo&amp;q=འབྲོམ་སྟོན་པ་རྒྱལ་བའི་འབྱུང་གནས་ཀྱི་སྐྱེས་རབས་བཀའ་གདམས་བུ་ཆོས་ལེའུ་ཉི་ཤུ་པ།~1", "ཡིག་རྐྱང་གཞན།")</f>
        <v/>
      </c>
    </row>
    <row r="981" ht="70" customHeight="1">
      <c r="A981" t="inlineStr"/>
      <c r="B981" t="inlineStr">
        <is>
          <t>WA0LULDC345794</t>
        </is>
      </c>
      <c r="C981" t="inlineStr">
        <is>
          <t>རྗེ་བཙུན་སྒྲོལ་མའི་མོ་དཔེ་བཞུགས་སོ།</t>
        </is>
      </c>
      <c r="D981">
        <f>HYPERLINK("https://library.bdrc.io/show/bdr:MW0LULDC345794?uilang=bo","MW0LULDC345794")</f>
        <v/>
      </c>
      <c r="E981" t="inlineStr"/>
      <c r="F981" t="inlineStr"/>
      <c r="G981">
        <f>HYPERLINK("https://library.bdrc.io/search?lg=bo&amp;t=Work&amp;pg=1&amp;f=author,exc,bdr:P3379&amp;uilang=bo&amp;q=རྗེ་བཙུན་སྒྲོལ་མའི་མོ་དཔེ་བཞུགས་སོ།~1", "བརྩམས་ཆོས་གཞན།")</f>
        <v/>
      </c>
      <c r="H981">
        <f>HYPERLINK("https://library.bdrc.io/search?lg=bo&amp;t=Etext&amp;pg=1&amp;f=author,exc,bdr:P3379&amp;uilang=bo&amp;q=རྗེ་བཙུན་སྒྲོལ་མའི་མོ་དཔེ་བཞུགས་སོ།~1", "ཡིག་རྐྱང་གཞན།")</f>
        <v/>
      </c>
    </row>
    <row r="982" ht="70" customHeight="1">
      <c r="A982" t="inlineStr"/>
      <c r="B982" t="inlineStr">
        <is>
          <t>WA4CZ74320</t>
        </is>
      </c>
      <c r="C982" t="inlineStr">
        <is>
          <t>ཇོ་བོའི་ཆོས་ཆུང་བརྒྱ་རྩ།</t>
        </is>
      </c>
      <c r="D982" t="inlineStr">
        <is>
          <t>conceptual</t>
        </is>
      </c>
      <c r="E982" t="inlineStr"/>
      <c r="F982" t="inlineStr"/>
      <c r="G982">
        <f>HYPERLINK("https://library.bdrc.io/search?lg=bo&amp;t=Work&amp;pg=1&amp;f=author,exc,bdr:P3379&amp;uilang=bo&amp;q=ཇོ་བོའི་ཆོས་ཆུང་བརྒྱ་རྩ།~1", "བརྩམས་ཆོས་གཞན།")</f>
        <v/>
      </c>
      <c r="H982">
        <f>HYPERLINK("https://library.bdrc.io/search?lg=bo&amp;t=Etext&amp;pg=1&amp;f=author,exc,bdr:P3379&amp;uilang=bo&amp;q=ཇོ་བོའི་ཆོས་ཆུང་བརྒྱ་རྩ།~1", "ཡིག་རྐྱང་གཞན།")</f>
        <v/>
      </c>
    </row>
    <row r="983" ht="70" customHeight="1">
      <c r="A983" t="inlineStr"/>
      <c r="B983" t="inlineStr">
        <is>
          <t>WA23571</t>
        </is>
      </c>
      <c r="C983" t="inlineStr">
        <is>
          <t>བྱང་ཆུབ་ལམ་གྱི་སྒྲོན་མ།</t>
        </is>
      </c>
      <c r="D983" t="inlineStr">
        <is>
          <t>conceptual</t>
        </is>
      </c>
      <c r="E983" t="inlineStr"/>
      <c r="F983" t="inlineStr"/>
      <c r="G983">
        <f>HYPERLINK("https://library.bdrc.io/search?lg=bo&amp;t=Work&amp;pg=1&amp;f=author,exc,bdr:P3379&amp;uilang=bo&amp;q=བྱང་ཆུབ་ལམ་གྱི་སྒྲོན་མ།~1", "བརྩམས་ཆོས་གཞན།")</f>
        <v/>
      </c>
      <c r="H983">
        <f>HYPERLINK("https://library.bdrc.io/search?lg=bo&amp;t=Etext&amp;pg=1&amp;f=author,exc,bdr:P3379&amp;uilang=bo&amp;q=བྱང་ཆུབ་ལམ་གྱི་སྒྲོན་མ།~1",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