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BOM" sheetId="1" r:id="rId1"/>
    <sheet name="Conception moteur end burner" sheetId="4" r:id="rId2"/>
    <sheet name="Mesure poussée moteur" sheetId="5" r:id="rId3"/>
    <sheet name="Simulations" sheetId="2" r:id="rId4"/>
  </sheets>
  <externalReferences>
    <externalReference r:id="rId5"/>
  </externalReferences>
  <definedNames>
    <definedName name="cd">Simulations!$O$2</definedName>
    <definedName name="cg" localSheetId="1">'Mesure poussée moteur'!$G$3</definedName>
    <definedName name="cg" localSheetId="2">'Mesure poussée moteur'!$G$3</definedName>
    <definedName name="cg">'[1]Mesure poussée moteur'!$G$3</definedName>
    <definedName name="ci">Simulations!$N$2</definedName>
    <definedName name="cons">Simulations!$I$2</definedName>
    <definedName name="cp">Simulations!$M$2</definedName>
    <definedName name="g" localSheetId="2">'Mesure poussée moteur'!$G$3</definedName>
    <definedName name="g">'[1]Mesure poussée moteur'!$G$3</definedName>
    <definedName name="h">Simulations!$L$2</definedName>
    <definedName name="I">Simulations!$K$2</definedName>
    <definedName name="mf">Simulations!$H$2</definedName>
    <definedName name="mp">BOM!$D$12</definedName>
    <definedName name="n">Simulations!$P$2</definedName>
    <definedName name="P">Simulations!$M$2</definedName>
    <definedName name="Te" localSheetId="1">'Mesure poussée moteur'!$F$3</definedName>
    <definedName name="Te" localSheetId="2">'Mesure poussée moteur'!$F$3</definedName>
    <definedName name="Te">Simulations!$F$2</definedName>
    <definedName name="Tt">Simulations!$G$2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D3" i="2" s="1"/>
  <c r="E3" i="2" s="1"/>
  <c r="D4" i="2" s="1"/>
  <c r="J3" i="5" l="1"/>
  <c r="D2" i="2"/>
  <c r="A2" i="2" l="1"/>
  <c r="A3" i="2" s="1"/>
  <c r="K5" i="5"/>
  <c r="J5" i="5"/>
  <c r="J4" i="5"/>
  <c r="G2" i="2"/>
  <c r="N23" i="5"/>
  <c r="O23" i="5" s="1"/>
  <c r="Q23" i="5" s="1"/>
  <c r="N24" i="5"/>
  <c r="O24" i="5" s="1"/>
  <c r="Q24" i="5"/>
  <c r="N25" i="5"/>
  <c r="O25" i="5" s="1"/>
  <c r="Q25" i="5" s="1"/>
  <c r="N26" i="5"/>
  <c r="O26" i="5" s="1"/>
  <c r="Q26" i="5"/>
  <c r="N27" i="5"/>
  <c r="O27" i="5" s="1"/>
  <c r="Q27" i="5" s="1"/>
  <c r="N28" i="5"/>
  <c r="O28" i="5" s="1"/>
  <c r="Q28" i="5"/>
  <c r="N29" i="5"/>
  <c r="O29" i="5" s="1"/>
  <c r="Q29" i="5" s="1"/>
  <c r="N30" i="5"/>
  <c r="O30" i="5" s="1"/>
  <c r="Q30" i="5"/>
  <c r="N31" i="5"/>
  <c r="O31" i="5" s="1"/>
  <c r="Q31" i="5" s="1"/>
  <c r="N32" i="5"/>
  <c r="O32" i="5" s="1"/>
  <c r="Q32" i="5"/>
  <c r="N33" i="5"/>
  <c r="O33" i="5" s="1"/>
  <c r="Q33" i="5" s="1"/>
  <c r="N34" i="5"/>
  <c r="O34" i="5" s="1"/>
  <c r="Q34" i="5"/>
  <c r="N35" i="5"/>
  <c r="O35" i="5" s="1"/>
  <c r="Q35" i="5" s="1"/>
  <c r="N36" i="5"/>
  <c r="O36" i="5" s="1"/>
  <c r="Q36" i="5"/>
  <c r="N37" i="5"/>
  <c r="O37" i="5" s="1"/>
  <c r="Q37" i="5" s="1"/>
  <c r="N38" i="5"/>
  <c r="O38" i="5" s="1"/>
  <c r="Q38" i="5"/>
  <c r="N39" i="5"/>
  <c r="O39" i="5" s="1"/>
  <c r="Q39" i="5" s="1"/>
  <c r="N40" i="5"/>
  <c r="O40" i="5" s="1"/>
  <c r="Q40" i="5"/>
  <c r="N41" i="5"/>
  <c r="O41" i="5" s="1"/>
  <c r="Q41" i="5" s="1"/>
  <c r="N42" i="5"/>
  <c r="O42" i="5" s="1"/>
  <c r="Q42" i="5"/>
  <c r="N43" i="5"/>
  <c r="O43" i="5" s="1"/>
  <c r="Q43" i="5" s="1"/>
  <c r="N44" i="5"/>
  <c r="O44" i="5" s="1"/>
  <c r="Q44" i="5"/>
  <c r="N45" i="5"/>
  <c r="O45" i="5" s="1"/>
  <c r="Q45" i="5" s="1"/>
  <c r="N46" i="5"/>
  <c r="O46" i="5" s="1"/>
  <c r="Q46" i="5"/>
  <c r="N47" i="5"/>
  <c r="O47" i="5" s="1"/>
  <c r="Q47" i="5" s="1"/>
  <c r="N48" i="5"/>
  <c r="O48" i="5" s="1"/>
  <c r="Q48" i="5"/>
  <c r="N49" i="5"/>
  <c r="O49" i="5" s="1"/>
  <c r="Q49" i="5" s="1"/>
  <c r="N50" i="5"/>
  <c r="O50" i="5" s="1"/>
  <c r="Q50" i="5"/>
  <c r="N51" i="5"/>
  <c r="O51" i="5" s="1"/>
  <c r="Q51" i="5" s="1"/>
  <c r="N52" i="5"/>
  <c r="O52" i="5" s="1"/>
  <c r="Q52" i="5"/>
  <c r="N53" i="5"/>
  <c r="O53" i="5" s="1"/>
  <c r="Q53" i="5" s="1"/>
  <c r="N54" i="5"/>
  <c r="O54" i="5" s="1"/>
  <c r="Q54" i="5"/>
  <c r="N55" i="5"/>
  <c r="O55" i="5" s="1"/>
  <c r="Q55" i="5" s="1"/>
  <c r="N56" i="5"/>
  <c r="O56" i="5" s="1"/>
  <c r="Q56" i="5"/>
  <c r="N57" i="5"/>
  <c r="O57" i="5" s="1"/>
  <c r="Q57" i="5" s="1"/>
  <c r="N58" i="5"/>
  <c r="O58" i="5" s="1"/>
  <c r="Q58" i="5"/>
  <c r="N59" i="5"/>
  <c r="O59" i="5" s="1"/>
  <c r="Q59" i="5" s="1"/>
  <c r="N60" i="5"/>
  <c r="O60" i="5" s="1"/>
  <c r="Q60" i="5"/>
  <c r="N61" i="5"/>
  <c r="O61" i="5" s="1"/>
  <c r="Q61" i="5" s="1"/>
  <c r="N62" i="5"/>
  <c r="O62" i="5" s="1"/>
  <c r="Q62" i="5"/>
  <c r="N63" i="5"/>
  <c r="O63" i="5" s="1"/>
  <c r="Q63" i="5" s="1"/>
  <c r="N64" i="5"/>
  <c r="O64" i="5" s="1"/>
  <c r="Q64" i="5"/>
  <c r="N65" i="5"/>
  <c r="O65" i="5" s="1"/>
  <c r="Q65" i="5" s="1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C32" i="5"/>
  <c r="E32" i="5"/>
  <c r="C33" i="5"/>
  <c r="E33" i="5"/>
  <c r="C34" i="5"/>
  <c r="E34" i="5"/>
  <c r="C35" i="5"/>
  <c r="E35" i="5"/>
  <c r="C36" i="5"/>
  <c r="E36" i="5"/>
  <c r="C37" i="5"/>
  <c r="E37" i="5"/>
  <c r="C38" i="5"/>
  <c r="E38" i="5"/>
  <c r="C39" i="5"/>
  <c r="E39" i="5"/>
  <c r="C40" i="5"/>
  <c r="E40" i="5"/>
  <c r="C41" i="5"/>
  <c r="E41" i="5"/>
  <c r="C42" i="5"/>
  <c r="E42" i="5"/>
  <c r="C43" i="5"/>
  <c r="E43" i="5"/>
  <c r="C44" i="5"/>
  <c r="E44" i="5"/>
  <c r="C45" i="5"/>
  <c r="E45" i="5"/>
  <c r="C46" i="5"/>
  <c r="E46" i="5"/>
  <c r="C47" i="5"/>
  <c r="E47" i="5"/>
  <c r="C48" i="5"/>
  <c r="E48" i="5"/>
  <c r="C49" i="5"/>
  <c r="E49" i="5"/>
  <c r="C50" i="5"/>
  <c r="E50" i="5"/>
  <c r="C51" i="5"/>
  <c r="E51" i="5"/>
  <c r="C52" i="5"/>
  <c r="E52" i="5"/>
  <c r="C53" i="5"/>
  <c r="E53" i="5"/>
  <c r="C54" i="5"/>
  <c r="E54" i="5"/>
  <c r="C55" i="5"/>
  <c r="E55" i="5"/>
  <c r="C56" i="5"/>
  <c r="E56" i="5"/>
  <c r="C57" i="5"/>
  <c r="E57" i="5"/>
  <c r="C58" i="5"/>
  <c r="E58" i="5"/>
  <c r="C59" i="5"/>
  <c r="E59" i="5"/>
  <c r="C60" i="5"/>
  <c r="E60" i="5"/>
  <c r="C61" i="5"/>
  <c r="E61" i="5"/>
  <c r="C62" i="5"/>
  <c r="E62" i="5"/>
  <c r="C63" i="5"/>
  <c r="E63" i="5"/>
  <c r="C64" i="5"/>
  <c r="E64" i="5"/>
  <c r="C65" i="5"/>
  <c r="E65" i="5"/>
  <c r="C66" i="5"/>
  <c r="E66" i="5"/>
  <c r="C67" i="5"/>
  <c r="E67" i="5"/>
  <c r="C68" i="5"/>
  <c r="E68" i="5"/>
  <c r="C69" i="5"/>
  <c r="E69" i="5"/>
  <c r="C70" i="5"/>
  <c r="E70" i="5"/>
  <c r="C71" i="5"/>
  <c r="E71" i="5"/>
  <c r="C72" i="5"/>
  <c r="E72" i="5"/>
  <c r="C73" i="5"/>
  <c r="E73" i="5"/>
  <c r="C74" i="5"/>
  <c r="E74" i="5"/>
  <c r="C75" i="5"/>
  <c r="E75" i="5"/>
  <c r="C76" i="5"/>
  <c r="E76" i="5"/>
  <c r="C77" i="5"/>
  <c r="E77" i="5"/>
  <c r="C78" i="5"/>
  <c r="E78" i="5"/>
  <c r="C79" i="5"/>
  <c r="E79" i="5"/>
  <c r="C80" i="5"/>
  <c r="E80" i="5"/>
  <c r="C81" i="5"/>
  <c r="E81" i="5"/>
  <c r="C82" i="5"/>
  <c r="E82" i="5"/>
  <c r="C83" i="5"/>
  <c r="E83" i="5"/>
  <c r="C84" i="5"/>
  <c r="E84" i="5"/>
  <c r="C85" i="5"/>
  <c r="E85" i="5"/>
  <c r="C86" i="5"/>
  <c r="E86" i="5"/>
  <c r="C87" i="5"/>
  <c r="E87" i="5"/>
  <c r="C88" i="5"/>
  <c r="E88" i="5"/>
  <c r="C89" i="5"/>
  <c r="E89" i="5"/>
  <c r="C90" i="5"/>
  <c r="E90" i="5"/>
  <c r="C91" i="5"/>
  <c r="E91" i="5"/>
  <c r="C92" i="5"/>
  <c r="E92" i="5"/>
  <c r="C93" i="5"/>
  <c r="E93" i="5"/>
  <c r="C94" i="5"/>
  <c r="E94" i="5"/>
  <c r="C95" i="5"/>
  <c r="E95" i="5"/>
  <c r="C96" i="5"/>
  <c r="E96" i="5"/>
  <c r="C97" i="5"/>
  <c r="E97" i="5"/>
  <c r="C98" i="5"/>
  <c r="E98" i="5"/>
  <c r="C99" i="5"/>
  <c r="E99" i="5"/>
  <c r="C100" i="5"/>
  <c r="E100" i="5"/>
  <c r="C101" i="5"/>
  <c r="E101" i="5"/>
  <c r="C102" i="5"/>
  <c r="E102" i="5"/>
  <c r="C103" i="5"/>
  <c r="E103" i="5"/>
  <c r="C23" i="5"/>
  <c r="E23" i="5"/>
  <c r="C24" i="5"/>
  <c r="E24" i="5"/>
  <c r="C25" i="5"/>
  <c r="E25" i="5"/>
  <c r="C26" i="5"/>
  <c r="E26" i="5"/>
  <c r="C27" i="5"/>
  <c r="E27" i="5"/>
  <c r="C28" i="5"/>
  <c r="E28" i="5"/>
  <c r="C29" i="5"/>
  <c r="E29" i="5"/>
  <c r="C30" i="5"/>
  <c r="E30" i="5"/>
  <c r="C31" i="5"/>
  <c r="E31" i="5"/>
  <c r="A103" i="5"/>
  <c r="A93" i="5"/>
  <c r="A94" i="5" s="1"/>
  <c r="A95" i="5" s="1"/>
  <c r="A96" i="5" s="1"/>
  <c r="A97" i="5" s="1"/>
  <c r="A98" i="5" s="1"/>
  <c r="A99" i="5" s="1"/>
  <c r="A100" i="5" s="1"/>
  <c r="A101" i="5" s="1"/>
  <c r="A102" i="5" s="1"/>
  <c r="A87" i="5"/>
  <c r="A88" i="5" s="1"/>
  <c r="A89" i="5" s="1"/>
  <c r="A90" i="5" s="1"/>
  <c r="A91" i="5" s="1"/>
  <c r="A92" i="5" s="1"/>
  <c r="A80" i="5"/>
  <c r="A81" i="5" s="1"/>
  <c r="A82" i="5" s="1"/>
  <c r="A83" i="5" s="1"/>
  <c r="A84" i="5" s="1"/>
  <c r="A85" i="5" s="1"/>
  <c r="A86" i="5" s="1"/>
  <c r="A67" i="5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49" i="5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41" i="5"/>
  <c r="A42" i="5" s="1"/>
  <c r="A43" i="5" s="1"/>
  <c r="A44" i="5" s="1"/>
  <c r="A45" i="5" s="1"/>
  <c r="A46" i="5" s="1"/>
  <c r="A47" i="5" s="1"/>
  <c r="A48" i="5" s="1"/>
  <c r="A31" i="5"/>
  <c r="A32" i="5" s="1"/>
  <c r="A33" i="5" s="1"/>
  <c r="A34" i="5" s="1"/>
  <c r="A35" i="5" s="1"/>
  <c r="A36" i="5" s="1"/>
  <c r="A37" i="5" s="1"/>
  <c r="A38" i="5" s="1"/>
  <c r="A39" i="5" s="1"/>
  <c r="A40" i="5" s="1"/>
  <c r="A23" i="5"/>
  <c r="A24" i="5" s="1"/>
  <c r="A25" i="5" s="1"/>
  <c r="A26" i="5" s="1"/>
  <c r="A27" i="5" s="1"/>
  <c r="A28" i="5" s="1"/>
  <c r="A29" i="5" s="1"/>
  <c r="A30" i="5" s="1"/>
  <c r="H2" i="2"/>
  <c r="C2" i="2" s="1"/>
  <c r="A4" i="2" l="1"/>
  <c r="Q95" i="5"/>
  <c r="Q79" i="5"/>
  <c r="O102" i="5"/>
  <c r="Q102" i="5" s="1"/>
  <c r="O98" i="5"/>
  <c r="Q98" i="5" s="1"/>
  <c r="P98" i="5"/>
  <c r="D98" i="5" s="1"/>
  <c r="O96" i="5"/>
  <c r="Q96" i="5" s="1"/>
  <c r="O94" i="5"/>
  <c r="Q94" i="5" s="1"/>
  <c r="P94" i="5"/>
  <c r="D94" i="5" s="1"/>
  <c r="O92" i="5"/>
  <c r="Q92" i="5" s="1"/>
  <c r="O90" i="5"/>
  <c r="Q90" i="5" s="1"/>
  <c r="P90" i="5"/>
  <c r="D90" i="5" s="1"/>
  <c r="O88" i="5"/>
  <c r="Q88" i="5" s="1"/>
  <c r="O86" i="5"/>
  <c r="Q86" i="5" s="1"/>
  <c r="P86" i="5"/>
  <c r="D86" i="5" s="1"/>
  <c r="O84" i="5"/>
  <c r="Q84" i="5" s="1"/>
  <c r="O82" i="5"/>
  <c r="Q82" i="5" s="1"/>
  <c r="P82" i="5"/>
  <c r="D82" i="5" s="1"/>
  <c r="O78" i="5"/>
  <c r="Q78" i="5" s="1"/>
  <c r="O76" i="5"/>
  <c r="Q76" i="5" s="1"/>
  <c r="P76" i="5"/>
  <c r="D76" i="5" s="1"/>
  <c r="O74" i="5"/>
  <c r="Q74" i="5" s="1"/>
  <c r="O72" i="5"/>
  <c r="Q72" i="5" s="1"/>
  <c r="P72" i="5"/>
  <c r="D72" i="5" s="1"/>
  <c r="O70" i="5"/>
  <c r="Q70" i="5" s="1"/>
  <c r="O68" i="5"/>
  <c r="Q68" i="5" s="1"/>
  <c r="P68" i="5"/>
  <c r="D68" i="5" s="1"/>
  <c r="O66" i="5"/>
  <c r="Q66" i="5" s="1"/>
  <c r="O100" i="5"/>
  <c r="Q100" i="5" s="1"/>
  <c r="P100" i="5"/>
  <c r="D100" i="5" s="1"/>
  <c r="O80" i="5"/>
  <c r="Q80" i="5" s="1"/>
  <c r="O103" i="5"/>
  <c r="Q103" i="5" s="1"/>
  <c r="P103" i="5"/>
  <c r="O101" i="5"/>
  <c r="Q101" i="5" s="1"/>
  <c r="O99" i="5"/>
  <c r="Q99" i="5" s="1"/>
  <c r="P99" i="5"/>
  <c r="O97" i="5"/>
  <c r="P97" i="5" s="1"/>
  <c r="O95" i="5"/>
  <c r="P95" i="5"/>
  <c r="O93" i="5"/>
  <c r="P93" i="5" s="1"/>
  <c r="O91" i="5"/>
  <c r="Q91" i="5" s="1"/>
  <c r="P91" i="5"/>
  <c r="O89" i="5"/>
  <c r="P89" i="5" s="1"/>
  <c r="O87" i="5"/>
  <c r="Q87" i="5" s="1"/>
  <c r="P87" i="5"/>
  <c r="O85" i="5"/>
  <c r="Q85" i="5" s="1"/>
  <c r="O83" i="5"/>
  <c r="Q83" i="5" s="1"/>
  <c r="P83" i="5"/>
  <c r="O81" i="5"/>
  <c r="P81" i="5" s="1"/>
  <c r="O79" i="5"/>
  <c r="P79" i="5"/>
  <c r="O77" i="5"/>
  <c r="P77" i="5" s="1"/>
  <c r="O75" i="5"/>
  <c r="Q75" i="5" s="1"/>
  <c r="P75" i="5"/>
  <c r="O73" i="5"/>
  <c r="P73" i="5" s="1"/>
  <c r="O71" i="5"/>
  <c r="Q71" i="5" s="1"/>
  <c r="P71" i="5"/>
  <c r="O69" i="5"/>
  <c r="Q69" i="5" s="1"/>
  <c r="O67" i="5"/>
  <c r="Q67" i="5" s="1"/>
  <c r="P67" i="5"/>
  <c r="P65" i="5"/>
  <c r="D65" i="5" s="1"/>
  <c r="P64" i="5"/>
  <c r="D64" i="5" s="1"/>
  <c r="P63" i="5"/>
  <c r="D63" i="5" s="1"/>
  <c r="P62" i="5"/>
  <c r="D62" i="5" s="1"/>
  <c r="P61" i="5"/>
  <c r="D61" i="5" s="1"/>
  <c r="P60" i="5"/>
  <c r="D60" i="5" s="1"/>
  <c r="P59" i="5"/>
  <c r="D59" i="5" s="1"/>
  <c r="P58" i="5"/>
  <c r="D58" i="5" s="1"/>
  <c r="P57" i="5"/>
  <c r="D57" i="5" s="1"/>
  <c r="P56" i="5"/>
  <c r="D56" i="5" s="1"/>
  <c r="P55" i="5"/>
  <c r="D55" i="5" s="1"/>
  <c r="P54" i="5"/>
  <c r="D54" i="5" s="1"/>
  <c r="P53" i="5"/>
  <c r="D53" i="5" s="1"/>
  <c r="P52" i="5"/>
  <c r="D52" i="5" s="1"/>
  <c r="P51" i="5"/>
  <c r="D51" i="5" s="1"/>
  <c r="P50" i="5"/>
  <c r="D50" i="5" s="1"/>
  <c r="P49" i="5"/>
  <c r="D49" i="5" s="1"/>
  <c r="P48" i="5"/>
  <c r="D48" i="5" s="1"/>
  <c r="P47" i="5"/>
  <c r="D47" i="5" s="1"/>
  <c r="P46" i="5"/>
  <c r="D46" i="5" s="1"/>
  <c r="P45" i="5"/>
  <c r="D45" i="5" s="1"/>
  <c r="P44" i="5"/>
  <c r="D44" i="5" s="1"/>
  <c r="P43" i="5"/>
  <c r="D43" i="5" s="1"/>
  <c r="P42" i="5"/>
  <c r="D42" i="5" s="1"/>
  <c r="P41" i="5"/>
  <c r="D41" i="5" s="1"/>
  <c r="P40" i="5"/>
  <c r="D40" i="5" s="1"/>
  <c r="P39" i="5"/>
  <c r="D39" i="5" s="1"/>
  <c r="P38" i="5"/>
  <c r="D38" i="5" s="1"/>
  <c r="P37" i="5"/>
  <c r="D37" i="5" s="1"/>
  <c r="P36" i="5"/>
  <c r="D36" i="5" s="1"/>
  <c r="P35" i="5"/>
  <c r="D35" i="5" s="1"/>
  <c r="P34" i="5"/>
  <c r="D34" i="5" s="1"/>
  <c r="P33" i="5"/>
  <c r="D33" i="5" s="1"/>
  <c r="P32" i="5"/>
  <c r="D32" i="5" s="1"/>
  <c r="P31" i="5"/>
  <c r="D31" i="5" s="1"/>
  <c r="P30" i="5"/>
  <c r="D30" i="5" s="1"/>
  <c r="P29" i="5"/>
  <c r="D29" i="5" s="1"/>
  <c r="P28" i="5"/>
  <c r="D28" i="5" s="1"/>
  <c r="P27" i="5"/>
  <c r="D27" i="5" s="1"/>
  <c r="P26" i="5"/>
  <c r="D26" i="5" s="1"/>
  <c r="P25" i="5"/>
  <c r="D25" i="5" s="1"/>
  <c r="P24" i="5"/>
  <c r="D24" i="5" s="1"/>
  <c r="P23" i="5"/>
  <c r="D23" i="5" s="1"/>
  <c r="C3" i="5"/>
  <c r="J6" i="5"/>
  <c r="A4" i="5"/>
  <c r="C4" i="5"/>
  <c r="E4" i="5"/>
  <c r="N4" i="5"/>
  <c r="O4" i="5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C5" i="5"/>
  <c r="E5" i="5"/>
  <c r="N5" i="5"/>
  <c r="C6" i="5"/>
  <c r="E6" i="5"/>
  <c r="N6" i="5"/>
  <c r="C7" i="5"/>
  <c r="E7" i="5"/>
  <c r="N7" i="5"/>
  <c r="C8" i="5"/>
  <c r="E8" i="5"/>
  <c r="N8" i="5"/>
  <c r="C9" i="5"/>
  <c r="E9" i="5"/>
  <c r="N9" i="5"/>
  <c r="C10" i="5"/>
  <c r="E10" i="5"/>
  <c r="N10" i="5"/>
  <c r="C11" i="5"/>
  <c r="E11" i="5"/>
  <c r="N11" i="5"/>
  <c r="C12" i="5"/>
  <c r="E12" i="5"/>
  <c r="N12" i="5"/>
  <c r="C13" i="5"/>
  <c r="E13" i="5"/>
  <c r="N13" i="5"/>
  <c r="C14" i="5"/>
  <c r="E14" i="5"/>
  <c r="N14" i="5"/>
  <c r="C15" i="5"/>
  <c r="E15" i="5"/>
  <c r="N15" i="5"/>
  <c r="C16" i="5"/>
  <c r="E16" i="5"/>
  <c r="N16" i="5"/>
  <c r="C17" i="5"/>
  <c r="E17" i="5"/>
  <c r="N17" i="5"/>
  <c r="C18" i="5"/>
  <c r="E18" i="5"/>
  <c r="N18" i="5"/>
  <c r="C19" i="5"/>
  <c r="E19" i="5"/>
  <c r="N19" i="5"/>
  <c r="C20" i="5"/>
  <c r="E20" i="5"/>
  <c r="N20" i="5"/>
  <c r="C21" i="5"/>
  <c r="E21" i="5"/>
  <c r="N21" i="5"/>
  <c r="C22" i="5"/>
  <c r="E22" i="5"/>
  <c r="N22" i="5"/>
  <c r="B16" i="4"/>
  <c r="B17" i="4"/>
  <c r="B23" i="4"/>
  <c r="B24" i="4" s="1"/>
  <c r="D29" i="4"/>
  <c r="D30" i="4"/>
  <c r="D32" i="4"/>
  <c r="D35" i="4"/>
  <c r="D36" i="4"/>
  <c r="D37" i="4"/>
  <c r="D38" i="4"/>
  <c r="A5" i="2" l="1"/>
  <c r="D73" i="5"/>
  <c r="Q73" i="5"/>
  <c r="D67" i="5"/>
  <c r="D71" i="5"/>
  <c r="D75" i="5"/>
  <c r="D79" i="5"/>
  <c r="D83" i="5"/>
  <c r="D87" i="5"/>
  <c r="D91" i="5"/>
  <c r="D95" i="5"/>
  <c r="D99" i="5"/>
  <c r="D103" i="5"/>
  <c r="Q77" i="5"/>
  <c r="D77" i="5" s="1"/>
  <c r="Q93" i="5"/>
  <c r="D93" i="5" s="1"/>
  <c r="Q81" i="5"/>
  <c r="D81" i="5" s="1"/>
  <c r="Q97" i="5"/>
  <c r="D97" i="5" s="1"/>
  <c r="Q89" i="5"/>
  <c r="D89" i="5" s="1"/>
  <c r="P69" i="5"/>
  <c r="D69" i="5" s="1"/>
  <c r="P85" i="5"/>
  <c r="D85" i="5" s="1"/>
  <c r="P101" i="5"/>
  <c r="D101" i="5" s="1"/>
  <c r="P80" i="5"/>
  <c r="D80" i="5" s="1"/>
  <c r="P66" i="5"/>
  <c r="D66" i="5" s="1"/>
  <c r="P70" i="5"/>
  <c r="D70" i="5" s="1"/>
  <c r="P74" i="5"/>
  <c r="D74" i="5" s="1"/>
  <c r="P78" i="5"/>
  <c r="D78" i="5" s="1"/>
  <c r="P84" i="5"/>
  <c r="D84" i="5" s="1"/>
  <c r="P88" i="5"/>
  <c r="D88" i="5" s="1"/>
  <c r="P92" i="5"/>
  <c r="D92" i="5" s="1"/>
  <c r="P96" i="5"/>
  <c r="D96" i="5" s="1"/>
  <c r="P102" i="5"/>
  <c r="D102" i="5" s="1"/>
  <c r="O6" i="5"/>
  <c r="P4" i="5"/>
  <c r="O17" i="5"/>
  <c r="O13" i="5"/>
  <c r="Q13" i="5" s="1"/>
  <c r="O9" i="5"/>
  <c r="Q9" i="5" s="1"/>
  <c r="O21" i="5"/>
  <c r="Q21" i="5" s="1"/>
  <c r="O18" i="5"/>
  <c r="O19" i="5"/>
  <c r="Q19" i="5" s="1"/>
  <c r="O15" i="5"/>
  <c r="Q15" i="5" s="1"/>
  <c r="O11" i="5"/>
  <c r="Q11" i="5" s="1"/>
  <c r="O7" i="5"/>
  <c r="O22" i="5"/>
  <c r="Q22" i="5" s="1"/>
  <c r="O14" i="5"/>
  <c r="P14" i="5" s="1"/>
  <c r="O10" i="5"/>
  <c r="P10" i="5" s="1"/>
  <c r="O20" i="5"/>
  <c r="Q20" i="5" s="1"/>
  <c r="O16" i="5"/>
  <c r="Q16" i="5" s="1"/>
  <c r="O12" i="5"/>
  <c r="Q12" i="5" s="1"/>
  <c r="O8" i="5"/>
  <c r="P8" i="5" s="1"/>
  <c r="Q18" i="5"/>
  <c r="Q17" i="5"/>
  <c r="Q14" i="5"/>
  <c r="Q10" i="5"/>
  <c r="Q7" i="5"/>
  <c r="Q6" i="5"/>
  <c r="O5" i="5"/>
  <c r="P5" i="5" s="1"/>
  <c r="Q4" i="5"/>
  <c r="P9" i="5"/>
  <c r="P7" i="5"/>
  <c r="P6" i="5"/>
  <c r="P21" i="5"/>
  <c r="P20" i="5"/>
  <c r="P19" i="5"/>
  <c r="P18" i="5"/>
  <c r="D18" i="5" s="1"/>
  <c r="P17" i="5"/>
  <c r="D17" i="5" s="1"/>
  <c r="P13" i="5"/>
  <c r="D31" i="4"/>
  <c r="B26" i="4"/>
  <c r="D33" i="4"/>
  <c r="D34" i="4" s="1"/>
  <c r="B18" i="4" s="1"/>
  <c r="B20" i="4"/>
  <c r="A6" i="2" l="1"/>
  <c r="P11" i="5"/>
  <c r="D14" i="5"/>
  <c r="P12" i="5"/>
  <c r="D12" i="5" s="1"/>
  <c r="D11" i="5"/>
  <c r="D21" i="5"/>
  <c r="D13" i="5"/>
  <c r="D7" i="5"/>
  <c r="D4" i="5"/>
  <c r="Q8" i="5"/>
  <c r="D8" i="5" s="1"/>
  <c r="P22" i="5"/>
  <c r="D22" i="5" s="1"/>
  <c r="D9" i="5"/>
  <c r="P15" i="5"/>
  <c r="D15" i="5" s="1"/>
  <c r="D19" i="5"/>
  <c r="D6" i="5"/>
  <c r="D10" i="5"/>
  <c r="Q5" i="5"/>
  <c r="D5" i="5" s="1"/>
  <c r="P16" i="5"/>
  <c r="D16" i="5" s="1"/>
  <c r="D20" i="5"/>
  <c r="B19" i="4"/>
  <c r="B22" i="4"/>
  <c r="B21" i="4"/>
  <c r="A7" i="2" l="1"/>
  <c r="K6" i="5"/>
  <c r="A8" i="2" l="1"/>
  <c r="C3" i="2"/>
  <c r="G1" i="1"/>
  <c r="G3" i="1" s="1"/>
  <c r="G4" i="1" s="1"/>
  <c r="D3" i="1"/>
  <c r="D4" i="1"/>
  <c r="D5" i="1"/>
  <c r="D6" i="1"/>
  <c r="D7" i="1"/>
  <c r="D8" i="1"/>
  <c r="D9" i="1"/>
  <c r="D10" i="1"/>
  <c r="D11" i="1"/>
  <c r="D12" i="1"/>
  <c r="D2" i="1"/>
  <c r="A9" i="2" l="1"/>
  <c r="C4" i="2"/>
  <c r="G2" i="1"/>
  <c r="A10" i="2" l="1"/>
  <c r="C5" i="2"/>
  <c r="A11" i="2" l="1"/>
  <c r="C6" i="2"/>
  <c r="A12" i="2" l="1"/>
  <c r="C7" i="2"/>
  <c r="A13" i="2" l="1"/>
  <c r="C8" i="2"/>
  <c r="A14" i="2" l="1"/>
  <c r="C9" i="2"/>
  <c r="A15" i="2" l="1"/>
  <c r="C10" i="2"/>
  <c r="A16" i="2" l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C11" i="2"/>
  <c r="C12" i="2" l="1"/>
  <c r="C13" i="2" l="1"/>
  <c r="C14" i="2" l="1"/>
  <c r="C15" i="2" l="1"/>
  <c r="C16" i="2" l="1"/>
  <c r="C17" i="2" l="1"/>
  <c r="C18" i="2" l="1"/>
  <c r="C19" i="2" l="1"/>
  <c r="C20" i="2" l="1"/>
  <c r="C21" i="2" l="1"/>
  <c r="C22" i="2" l="1"/>
  <c r="C23" i="2" l="1"/>
  <c r="C24" i="2" l="1"/>
  <c r="C25" i="2" l="1"/>
  <c r="C26" i="2" l="1"/>
  <c r="C27" i="2" l="1"/>
  <c r="C28" i="2" l="1"/>
  <c r="C29" i="2" l="1"/>
  <c r="C30" i="2" l="1"/>
  <c r="C31" i="2" l="1"/>
  <c r="C32" i="2" l="1"/>
  <c r="C33" i="2" l="1"/>
  <c r="C34" i="2" l="1"/>
  <c r="C35" i="2" l="1"/>
  <c r="C36" i="2" l="1"/>
  <c r="C37" i="2" l="1"/>
  <c r="C38" i="2" l="1"/>
  <c r="C39" i="2" l="1"/>
  <c r="C40" i="2" l="1"/>
  <c r="C41" i="2" l="1"/>
  <c r="C42" i="2" l="1"/>
  <c r="C43" i="2" l="1"/>
  <c r="C44" i="2" l="1"/>
  <c r="C45" i="2" l="1"/>
  <c r="C46" i="2" l="1"/>
  <c r="C47" i="2" l="1"/>
  <c r="C48" i="2" l="1"/>
  <c r="C49" i="2" l="1"/>
  <c r="C50" i="2" l="1"/>
  <c r="C51" i="2" l="1"/>
  <c r="C52" i="2" l="1"/>
  <c r="C53" i="2" l="1"/>
  <c r="C54" i="2" l="1"/>
  <c r="C55" i="2" l="1"/>
  <c r="C56" i="2" l="1"/>
  <c r="C57" i="2" l="1"/>
  <c r="C58" i="2" l="1"/>
  <c r="C59" i="2" l="1"/>
  <c r="C60" i="2" l="1"/>
  <c r="C61" i="2" l="1"/>
  <c r="C62" i="2" l="1"/>
  <c r="C63" i="2" l="1"/>
  <c r="C64" i="2" l="1"/>
  <c r="C65" i="2" l="1"/>
  <c r="C66" i="2" l="1"/>
  <c r="C67" i="2" l="1"/>
  <c r="C68" i="2" l="1"/>
  <c r="C69" i="2" l="1"/>
  <c r="C70" i="2" l="1"/>
  <c r="C71" i="2" l="1"/>
  <c r="C72" i="2" l="1"/>
  <c r="C73" i="2" l="1"/>
  <c r="C74" i="2" l="1"/>
  <c r="C75" i="2" l="1"/>
  <c r="C76" i="2" l="1"/>
  <c r="C77" i="2" l="1"/>
  <c r="C78" i="2" l="1"/>
  <c r="C79" i="2" l="1"/>
  <c r="C80" i="2" l="1"/>
  <c r="C81" i="2" l="1"/>
  <c r="C82" i="2" l="1"/>
  <c r="C83" i="2" l="1"/>
  <c r="C84" i="2" l="1"/>
  <c r="C85" i="2" l="1"/>
  <c r="C86" i="2" l="1"/>
  <c r="C87" i="2" l="1"/>
  <c r="C88" i="2" l="1"/>
  <c r="C89" i="2" l="1"/>
  <c r="C90" i="2" l="1"/>
  <c r="C91" i="2" l="1"/>
  <c r="C92" i="2" l="1"/>
  <c r="C93" i="2" l="1"/>
  <c r="C94" i="2" l="1"/>
  <c r="C95" i="2" l="1"/>
  <c r="C96" i="2" l="1"/>
  <c r="C97" i="2" l="1"/>
  <c r="C98" i="2" l="1"/>
  <c r="C99" i="2" l="1"/>
  <c r="C100" i="2" l="1"/>
  <c r="C102" i="2" l="1"/>
  <c r="C101" i="2"/>
  <c r="E4" i="2"/>
  <c r="D5" i="2" s="1"/>
  <c r="E5" i="2" l="1"/>
  <c r="D6" i="2" s="1"/>
  <c r="E6" i="2" l="1"/>
  <c r="D7" i="2" s="1"/>
  <c r="E7" i="2" l="1"/>
  <c r="D8" i="2" s="1"/>
  <c r="E8" i="2" l="1"/>
  <c r="D9" i="2" s="1"/>
  <c r="E9" i="2" l="1"/>
  <c r="D10" i="2" s="1"/>
  <c r="E10" i="2" l="1"/>
  <c r="D11" i="2" s="1"/>
  <c r="E11" i="2" l="1"/>
  <c r="D12" i="2" s="1"/>
  <c r="E12" i="2" l="1"/>
  <c r="D13" i="2" s="1"/>
  <c r="E13" i="2" l="1"/>
  <c r="D14" i="2" s="1"/>
  <c r="E14" i="2" l="1"/>
  <c r="D15" i="2" s="1"/>
  <c r="E15" i="2" l="1"/>
  <c r="D16" i="2" s="1"/>
  <c r="E16" i="2" l="1"/>
  <c r="D17" i="2" s="1"/>
  <c r="E17" i="2" l="1"/>
  <c r="D18" i="2" s="1"/>
  <c r="E18" i="2" l="1"/>
  <c r="D19" i="2" l="1"/>
  <c r="E19" i="2" s="1"/>
  <c r="D20" i="2" l="1"/>
  <c r="E20" i="2" s="1"/>
  <c r="D21" i="2" l="1"/>
  <c r="E21" i="2" s="1"/>
  <c r="D22" i="2" s="1"/>
  <c r="E22" i="2" s="1"/>
  <c r="D23" i="2" s="1"/>
  <c r="E23" i="2" s="1"/>
  <c r="D24" i="2" s="1"/>
  <c r="E24" i="2" s="1"/>
  <c r="D25" i="2" s="1"/>
  <c r="E25" i="2" l="1"/>
  <c r="D26" i="2" s="1"/>
  <c r="E26" i="2" l="1"/>
  <c r="D27" i="2" s="1"/>
  <c r="E27" i="2" l="1"/>
  <c r="D28" i="2" s="1"/>
  <c r="E28" i="2" l="1"/>
  <c r="D29" i="2" s="1"/>
  <c r="E29" i="2" l="1"/>
  <c r="D30" i="2" s="1"/>
  <c r="E30" i="2" l="1"/>
  <c r="D31" i="2" s="1"/>
  <c r="E31" i="2" l="1"/>
  <c r="D32" i="2" s="1"/>
  <c r="E32" i="2" l="1"/>
  <c r="D33" i="2" s="1"/>
  <c r="E33" i="2" l="1"/>
  <c r="D34" i="2" s="1"/>
  <c r="E34" i="2" l="1"/>
  <c r="D35" i="2" s="1"/>
  <c r="E35" i="2" l="1"/>
  <c r="D36" i="2" s="1"/>
  <c r="E36" i="2" l="1"/>
  <c r="D37" i="2" s="1"/>
  <c r="E37" i="2" l="1"/>
  <c r="D38" i="2" s="1"/>
  <c r="E38" i="2" l="1"/>
  <c r="D39" i="2" s="1"/>
  <c r="E39" i="2" l="1"/>
  <c r="D40" i="2" s="1"/>
  <c r="E40" i="2" l="1"/>
  <c r="D41" i="2" s="1"/>
  <c r="E41" i="2" l="1"/>
  <c r="D42" i="2" s="1"/>
  <c r="E42" i="2" l="1"/>
  <c r="D43" i="2" s="1"/>
  <c r="E43" i="2" l="1"/>
  <c r="D44" i="2" s="1"/>
  <c r="E44" i="2" l="1"/>
  <c r="D45" i="2" s="1"/>
  <c r="E45" i="2" l="1"/>
  <c r="D46" i="2" s="1"/>
  <c r="E46" i="2" l="1"/>
  <c r="D47" i="2" s="1"/>
  <c r="E47" i="2" l="1"/>
  <c r="D48" i="2" s="1"/>
  <c r="E48" i="2" l="1"/>
  <c r="D49" i="2" s="1"/>
  <c r="E49" i="2" l="1"/>
  <c r="D50" i="2" s="1"/>
  <c r="E50" i="2" l="1"/>
  <c r="D51" i="2" s="1"/>
  <c r="E51" i="2" l="1"/>
  <c r="D52" i="2" s="1"/>
  <c r="E52" i="2" l="1"/>
  <c r="D53" i="2" s="1"/>
  <c r="E53" i="2" l="1"/>
  <c r="D54" i="2" s="1"/>
  <c r="E54" i="2" l="1"/>
  <c r="D55" i="2" s="1"/>
  <c r="E55" i="2" l="1"/>
  <c r="D56" i="2" s="1"/>
  <c r="E56" i="2" l="1"/>
  <c r="D57" i="2" s="1"/>
  <c r="E57" i="2" l="1"/>
  <c r="D58" i="2" s="1"/>
  <c r="E58" i="2" l="1"/>
  <c r="D59" i="2" s="1"/>
  <c r="E59" i="2" l="1"/>
  <c r="D60" i="2" s="1"/>
  <c r="E60" i="2" l="1"/>
  <c r="D61" i="2" s="1"/>
  <c r="E61" i="2" l="1"/>
  <c r="D62" i="2" s="1"/>
  <c r="E62" i="2" l="1"/>
  <c r="D63" i="2" s="1"/>
  <c r="E63" i="2" l="1"/>
  <c r="D64" i="2" s="1"/>
  <c r="E64" i="2" l="1"/>
  <c r="D65" i="2" s="1"/>
  <c r="E65" i="2" l="1"/>
  <c r="D66" i="2" s="1"/>
  <c r="E66" i="2" l="1"/>
  <c r="D67" i="2" s="1"/>
  <c r="E67" i="2" l="1"/>
  <c r="D68" i="2" s="1"/>
  <c r="E68" i="2" l="1"/>
  <c r="D69" i="2" s="1"/>
  <c r="E69" i="2" l="1"/>
  <c r="D70" i="2" s="1"/>
  <c r="E70" i="2" l="1"/>
  <c r="D71" i="2" s="1"/>
  <c r="E71" i="2" l="1"/>
  <c r="D72" i="2" s="1"/>
  <c r="E72" i="2" l="1"/>
  <c r="D73" i="2" s="1"/>
  <c r="E73" i="2" l="1"/>
  <c r="D74" i="2" s="1"/>
  <c r="E74" i="2" l="1"/>
  <c r="D75" i="2" s="1"/>
  <c r="E75" i="2" l="1"/>
  <c r="D76" i="2" s="1"/>
  <c r="E76" i="2" l="1"/>
  <c r="D77" i="2" s="1"/>
  <c r="E77" i="2" l="1"/>
  <c r="D78" i="2" s="1"/>
  <c r="E78" i="2" l="1"/>
  <c r="D79" i="2" s="1"/>
  <c r="E79" i="2" l="1"/>
  <c r="D80" i="2" s="1"/>
  <c r="E80" i="2" l="1"/>
  <c r="D81" i="2" s="1"/>
  <c r="E81" i="2" l="1"/>
  <c r="D82" i="2" s="1"/>
  <c r="E82" i="2" l="1"/>
  <c r="D83" i="2" s="1"/>
  <c r="E83" i="2" l="1"/>
  <c r="D84" i="2" s="1"/>
  <c r="E84" i="2" l="1"/>
  <c r="D85" i="2" s="1"/>
  <c r="E85" i="2" l="1"/>
  <c r="D86" i="2" s="1"/>
  <c r="E86" i="2" l="1"/>
  <c r="D87" i="2" s="1"/>
  <c r="E87" i="2" l="1"/>
  <c r="D88" i="2" s="1"/>
  <c r="E88" i="2" l="1"/>
  <c r="D89" i="2" s="1"/>
  <c r="E89" i="2" l="1"/>
  <c r="D90" i="2" s="1"/>
  <c r="E90" i="2" l="1"/>
  <c r="D91" i="2" s="1"/>
  <c r="E91" i="2" l="1"/>
  <c r="D92" i="2" s="1"/>
  <c r="E92" i="2" l="1"/>
  <c r="D93" i="2" s="1"/>
  <c r="E93" i="2" l="1"/>
  <c r="D94" i="2" s="1"/>
  <c r="E94" i="2" l="1"/>
  <c r="D95" i="2" s="1"/>
  <c r="E95" i="2" l="1"/>
  <c r="D96" i="2" s="1"/>
  <c r="E96" i="2" l="1"/>
  <c r="D97" i="2" s="1"/>
  <c r="E97" i="2" l="1"/>
  <c r="D98" i="2" s="1"/>
  <c r="E98" i="2" l="1"/>
  <c r="D99" i="2" s="1"/>
  <c r="E99" i="2" l="1"/>
  <c r="D100" i="2" s="1"/>
  <c r="E100" i="2" l="1"/>
  <c r="D101" i="2" s="1"/>
  <c r="E101" i="2" l="1"/>
  <c r="D102" i="2" s="1"/>
  <c r="E102" i="2" l="1"/>
</calcChain>
</file>

<file path=xl/sharedStrings.xml><?xml version="1.0" encoding="utf-8"?>
<sst xmlns="http://schemas.openxmlformats.org/spreadsheetml/2006/main" count="149" uniqueCount="124">
  <si>
    <t>Composants</t>
  </si>
  <si>
    <t>Quantité</t>
  </si>
  <si>
    <t>Étage électronique embarquée</t>
  </si>
  <si>
    <t>Ogive/Nosecone</t>
  </si>
  <si>
    <t>Fuselage/Tube</t>
  </si>
  <si>
    <t>Servomoteur</t>
  </si>
  <si>
    <t>Vis</t>
  </si>
  <si>
    <t>Système TVC</t>
  </si>
  <si>
    <t>Batterie</t>
  </si>
  <si>
    <t>Étage système récupération</t>
  </si>
  <si>
    <t>Masse unitaire (g)</t>
  </si>
  <si>
    <t>Masse ensemble (g)</t>
  </si>
  <si>
    <t>Moteur à vide</t>
  </si>
  <si>
    <t>Grain de propergol</t>
  </si>
  <si>
    <t>Masse totale fusée au décollage (g)</t>
  </si>
  <si>
    <t>Poids fusée au décollage (N)</t>
  </si>
  <si>
    <t>Masse totale fusée fin combustion (g)</t>
  </si>
  <si>
    <t>Poids fusée apogée (N)</t>
  </si>
  <si>
    <t>Temps (s)</t>
  </si>
  <si>
    <t>Pousée (N)</t>
  </si>
  <si>
    <t>Temps échantillonage (s)</t>
  </si>
  <si>
    <t>Temps total (s)</t>
  </si>
  <si>
    <t>Poids (N)</t>
  </si>
  <si>
    <t>Angle ⍺ inclinaison TVC</t>
  </si>
  <si>
    <t>Angle θ inclinaison fusée (deg)</t>
  </si>
  <si>
    <t>Impulsion spécifique - ISP (s)</t>
  </si>
  <si>
    <t>Impulsion totale (Ns)</t>
  </si>
  <si>
    <t>Poussée moyenne (kg)</t>
  </si>
  <si>
    <t>Masse propergol (g)</t>
  </si>
  <si>
    <t>Poussée moyenne (N)</t>
  </si>
  <si>
    <t>F(t1)</t>
  </si>
  <si>
    <t>F(t2)</t>
  </si>
  <si>
    <t>Décalage</t>
  </si>
  <si>
    <t>Coef. directeur</t>
  </si>
  <si>
    <t>Résultats</t>
  </si>
  <si>
    <t>g (m/s²)</t>
  </si>
  <si>
    <t>Impulsion (Ns)</t>
  </si>
  <si>
    <t>Poussée (kg)</t>
  </si>
  <si>
    <t>Trapèze</t>
  </si>
  <si>
    <t>Intégrale</t>
  </si>
  <si>
    <t>k/(k-1)</t>
  </si>
  <si>
    <t>(k-1)/k</t>
  </si>
  <si>
    <t>2/(k+1)</t>
  </si>
  <si>
    <t>(2*(k^2))/(k-1)</t>
  </si>
  <si>
    <t>At/Ae</t>
  </si>
  <si>
    <t>1-((Pe/Pc)^((k-1)/k))</t>
  </si>
  <si>
    <t>((k+1)/(k-1))</t>
  </si>
  <si>
    <t>((Pe/Pc)^(1/k))</t>
  </si>
  <si>
    <t>((k+1)/2)^((1/(k-1)))</t>
  </si>
  <si>
    <t>1/(1-n)</t>
  </si>
  <si>
    <t>Calcul</t>
  </si>
  <si>
    <t>r</t>
  </si>
  <si>
    <t>En cours…</t>
  </si>
  <si>
    <t>t</t>
  </si>
  <si>
    <t>Pression statique dans la chambre de combustion</t>
  </si>
  <si>
    <t>bar</t>
  </si>
  <si>
    <t>Pc</t>
  </si>
  <si>
    <t>Ratio Kn</t>
  </si>
  <si>
    <t>ø</t>
  </si>
  <si>
    <t>Kn</t>
  </si>
  <si>
    <t>Coefficient de poussée du moteur</t>
  </si>
  <si>
    <t>Cf</t>
  </si>
  <si>
    <t>Poussée moyenne/idéale du moteur</t>
  </si>
  <si>
    <t>N</t>
  </si>
  <si>
    <t>F</t>
  </si>
  <si>
    <t>Vitesse d'éjection des gaz</t>
  </si>
  <si>
    <t>m/s</t>
  </si>
  <si>
    <t>Ve</t>
  </si>
  <si>
    <t>Diamètre du divergent</t>
  </si>
  <si>
    <t>mm</t>
  </si>
  <si>
    <t>De</t>
  </si>
  <si>
    <t>Surface au divergent</t>
  </si>
  <si>
    <t>mm²</t>
  </si>
  <si>
    <t>Ae</t>
  </si>
  <si>
    <t>Surface de combustion</t>
  </si>
  <si>
    <t>Ac</t>
  </si>
  <si>
    <t>Surface au col</t>
  </si>
  <si>
    <t>At</t>
  </si>
  <si>
    <t>Description</t>
  </si>
  <si>
    <t>Unité</t>
  </si>
  <si>
    <t>Résultat</t>
  </si>
  <si>
    <t>Nombre de Mach</t>
  </si>
  <si>
    <t>M</t>
  </si>
  <si>
    <t>Diamètre de la chambre combustion</t>
  </si>
  <si>
    <t>dc</t>
  </si>
  <si>
    <t>Diamètre du col</t>
  </si>
  <si>
    <t>dt</t>
  </si>
  <si>
    <t>Pression extérieure/atmosphérique</t>
  </si>
  <si>
    <t>Pe</t>
  </si>
  <si>
    <t>Masse volumique du propergol</t>
  </si>
  <si>
    <t>g/cm3</t>
  </si>
  <si>
    <t>ρ</t>
  </si>
  <si>
    <t>À déterminer avec ProPEP</t>
  </si>
  <si>
    <t>Masse moléculaire efficace</t>
  </si>
  <si>
    <t>kg/kmol</t>
  </si>
  <si>
    <t>M*</t>
  </si>
  <si>
    <t>À déterminer avec ProPEP (ft/s)</t>
  </si>
  <si>
    <t>Vitesse d'éjection caractéristique du moteur</t>
  </si>
  <si>
    <t>c*</t>
  </si>
  <si>
    <t>À déterminer dans un abaque</t>
  </si>
  <si>
    <t>Exposant du taux de combustion</t>
  </si>
  <si>
    <t>n</t>
  </si>
  <si>
    <t>Coeficient du taux de combustion</t>
  </si>
  <si>
    <t>mm/s</t>
  </si>
  <si>
    <t>a</t>
  </si>
  <si>
    <t>Température de combustion du propergol</t>
  </si>
  <si>
    <t>K</t>
  </si>
  <si>
    <t>Tc</t>
  </si>
  <si>
    <t>Exposant isentropique (rapport Cp/Cv)</t>
  </si>
  <si>
    <t>k</t>
  </si>
  <si>
    <t>KNDX</t>
  </si>
  <si>
    <t>KNSU</t>
  </si>
  <si>
    <t>KNSB</t>
  </si>
  <si>
    <t>Notes</t>
  </si>
  <si>
    <t>Donnée</t>
  </si>
  <si>
    <t>Masse totale fusée (g)</t>
  </si>
  <si>
    <t>Consigne (deg)</t>
  </si>
  <si>
    <t>Perturbation initiale (deg)</t>
  </si>
  <si>
    <t>Moment d'inertie (kg.m²)</t>
  </si>
  <si>
    <t>P</t>
  </si>
  <si>
    <t>I</t>
  </si>
  <si>
    <t>D</t>
  </si>
  <si>
    <t>Distance h3</t>
  </si>
  <si>
    <t>Valeur absolue maximum angle  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</si>
</sst>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2" fontId="0" fillId="5" borderId="0" xfId="0" applyNumberFormat="1" applyFill="1" applyAlignment="1">
      <alignment horizontal="left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Poussée</a:t>
            </a:r>
            <a:r>
              <a:rPr lang="fr-FR" baseline="0"/>
              <a:t> moteur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1701444777966287E-2"/>
          <c:y val="0.16802395209580839"/>
          <c:w val="0.91413349574397118"/>
          <c:h val="0.75932827258868085"/>
        </c:manualLayout>
      </c:layout>
      <c:lineChart>
        <c:grouping val="standard"/>
        <c:varyColors val="0"/>
        <c:ser>
          <c:idx val="0"/>
          <c:order val="0"/>
          <c:tx>
            <c:strRef>
              <c:f>'Mesure poussée moteur'!$B$2</c:f>
              <c:strCache>
                <c:ptCount val="1"/>
                <c:pt idx="0">
                  <c:v>Pousée (N)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'Mesure poussée moteur'!$A$3:$A$103</c:f>
              <c:numCache>
                <c:formatCode>General</c:formatCode>
                <c:ptCount val="101"/>
                <c:pt idx="0" formatCode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  <c:pt idx="40">
                  <c:v>2.0000000000000009</c:v>
                </c:pt>
                <c:pt idx="41">
                  <c:v>2.0500000000000007</c:v>
                </c:pt>
                <c:pt idx="42">
                  <c:v>2.1000000000000005</c:v>
                </c:pt>
                <c:pt idx="43">
                  <c:v>2.1500000000000004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2.3499999999999996</c:v>
                </c:pt>
                <c:pt idx="48">
                  <c:v>2.3999999999999995</c:v>
                </c:pt>
                <c:pt idx="49">
                  <c:v>2.4499999999999993</c:v>
                </c:pt>
                <c:pt idx="50">
                  <c:v>2.4999999999999991</c:v>
                </c:pt>
                <c:pt idx="51">
                  <c:v>2.5499999999999989</c:v>
                </c:pt>
                <c:pt idx="52">
                  <c:v>2.5999999999999988</c:v>
                </c:pt>
                <c:pt idx="53">
                  <c:v>2.6499999999999986</c:v>
                </c:pt>
                <c:pt idx="54">
                  <c:v>2.6999999999999984</c:v>
                </c:pt>
                <c:pt idx="55">
                  <c:v>2.7499999999999982</c:v>
                </c:pt>
                <c:pt idx="56">
                  <c:v>2.799999999999998</c:v>
                </c:pt>
                <c:pt idx="57">
                  <c:v>2.8499999999999979</c:v>
                </c:pt>
                <c:pt idx="58">
                  <c:v>2.8999999999999977</c:v>
                </c:pt>
                <c:pt idx="59">
                  <c:v>2.9499999999999975</c:v>
                </c:pt>
                <c:pt idx="60">
                  <c:v>2.9999999999999973</c:v>
                </c:pt>
                <c:pt idx="61">
                  <c:v>3.0499999999999972</c:v>
                </c:pt>
                <c:pt idx="62">
                  <c:v>3.099999999999997</c:v>
                </c:pt>
                <c:pt idx="63">
                  <c:v>3.1499999999999968</c:v>
                </c:pt>
                <c:pt idx="64">
                  <c:v>3.1999999999999966</c:v>
                </c:pt>
                <c:pt idx="65">
                  <c:v>3.2499999999999964</c:v>
                </c:pt>
                <c:pt idx="66">
                  <c:v>3.2999999999999963</c:v>
                </c:pt>
                <c:pt idx="67">
                  <c:v>3.3499999999999961</c:v>
                </c:pt>
                <c:pt idx="68">
                  <c:v>3.3999999999999959</c:v>
                </c:pt>
                <c:pt idx="69">
                  <c:v>3.4499999999999957</c:v>
                </c:pt>
                <c:pt idx="70">
                  <c:v>3.4999999999999956</c:v>
                </c:pt>
                <c:pt idx="71">
                  <c:v>3.5499999999999954</c:v>
                </c:pt>
                <c:pt idx="72">
                  <c:v>3.5999999999999952</c:v>
                </c:pt>
                <c:pt idx="73">
                  <c:v>3.649999999999995</c:v>
                </c:pt>
                <c:pt idx="74">
                  <c:v>3.6999999999999948</c:v>
                </c:pt>
                <c:pt idx="75">
                  <c:v>3.7499999999999947</c:v>
                </c:pt>
                <c:pt idx="76">
                  <c:v>3.7999999999999945</c:v>
                </c:pt>
                <c:pt idx="77">
                  <c:v>3.8499999999999943</c:v>
                </c:pt>
                <c:pt idx="78">
                  <c:v>3.8999999999999941</c:v>
                </c:pt>
                <c:pt idx="79">
                  <c:v>3.949999999999994</c:v>
                </c:pt>
                <c:pt idx="80">
                  <c:v>3.9999999999999938</c:v>
                </c:pt>
                <c:pt idx="81">
                  <c:v>4.0499999999999936</c:v>
                </c:pt>
                <c:pt idx="82">
                  <c:v>4.0999999999999934</c:v>
                </c:pt>
                <c:pt idx="83">
                  <c:v>4.1499999999999932</c:v>
                </c:pt>
                <c:pt idx="84">
                  <c:v>4.1999999999999931</c:v>
                </c:pt>
                <c:pt idx="85">
                  <c:v>4.2499999999999929</c:v>
                </c:pt>
                <c:pt idx="86">
                  <c:v>4.2999999999999927</c:v>
                </c:pt>
                <c:pt idx="87">
                  <c:v>4.3499999999999925</c:v>
                </c:pt>
                <c:pt idx="88">
                  <c:v>4.3999999999999924</c:v>
                </c:pt>
                <c:pt idx="89">
                  <c:v>4.4499999999999922</c:v>
                </c:pt>
                <c:pt idx="90">
                  <c:v>4.499999999999992</c:v>
                </c:pt>
                <c:pt idx="91">
                  <c:v>4.5499999999999918</c:v>
                </c:pt>
                <c:pt idx="92">
                  <c:v>4.5999999999999917</c:v>
                </c:pt>
                <c:pt idx="93">
                  <c:v>4.6499999999999915</c:v>
                </c:pt>
                <c:pt idx="94">
                  <c:v>4.6999999999999913</c:v>
                </c:pt>
                <c:pt idx="95">
                  <c:v>4.7499999999999911</c:v>
                </c:pt>
                <c:pt idx="96">
                  <c:v>4.7999999999999909</c:v>
                </c:pt>
                <c:pt idx="97">
                  <c:v>4.8499999999999908</c:v>
                </c:pt>
                <c:pt idx="98">
                  <c:v>4.8999999999999906</c:v>
                </c:pt>
                <c:pt idx="99">
                  <c:v>4.9499999999999904</c:v>
                </c:pt>
                <c:pt idx="100">
                  <c:v>4.9999999999999902</c:v>
                </c:pt>
              </c:numCache>
            </c:numRef>
          </c:cat>
          <c:val>
            <c:numRef>
              <c:f>'Mesure poussée moteur'!$B$3:$B$103</c:f>
              <c:numCache>
                <c:formatCode>General</c:formatCode>
                <c:ptCount val="10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9.5</c:v>
                </c:pt>
                <c:pt idx="82">
                  <c:v>9</c:v>
                </c:pt>
                <c:pt idx="83">
                  <c:v>8.5</c:v>
                </c:pt>
                <c:pt idx="84">
                  <c:v>8</c:v>
                </c:pt>
                <c:pt idx="85">
                  <c:v>7.5</c:v>
                </c:pt>
                <c:pt idx="86">
                  <c:v>7</c:v>
                </c:pt>
                <c:pt idx="87">
                  <c:v>6.5</c:v>
                </c:pt>
                <c:pt idx="88">
                  <c:v>6</c:v>
                </c:pt>
                <c:pt idx="89">
                  <c:v>5.5</c:v>
                </c:pt>
                <c:pt idx="90">
                  <c:v>5</c:v>
                </c:pt>
                <c:pt idx="91">
                  <c:v>4.5</c:v>
                </c:pt>
                <c:pt idx="92">
                  <c:v>4</c:v>
                </c:pt>
                <c:pt idx="93">
                  <c:v>3.5</c:v>
                </c:pt>
                <c:pt idx="94">
                  <c:v>3</c:v>
                </c:pt>
                <c:pt idx="95">
                  <c:v>2.5</c:v>
                </c:pt>
                <c:pt idx="96">
                  <c:v>2</c:v>
                </c:pt>
                <c:pt idx="97">
                  <c:v>1.5</c:v>
                </c:pt>
                <c:pt idx="98">
                  <c:v>1</c:v>
                </c:pt>
                <c:pt idx="99">
                  <c:v>0.5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31-4AC5-A13A-DF496B6945DD}"/>
            </c:ext>
          </c:extLst>
        </c:ser>
        <c:ser>
          <c:idx val="1"/>
          <c:order val="1"/>
          <c:tx>
            <c:strRef>
              <c:f>'Mesure poussée moteur'!$C$2</c:f>
              <c:strCache>
                <c:ptCount val="1"/>
                <c:pt idx="0">
                  <c:v>Poussée (kg)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'Mesure poussée moteur'!$A$3:$A$103</c:f>
              <c:numCache>
                <c:formatCode>General</c:formatCode>
                <c:ptCount val="101"/>
                <c:pt idx="0" formatCode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  <c:pt idx="40">
                  <c:v>2.0000000000000009</c:v>
                </c:pt>
                <c:pt idx="41">
                  <c:v>2.0500000000000007</c:v>
                </c:pt>
                <c:pt idx="42">
                  <c:v>2.1000000000000005</c:v>
                </c:pt>
                <c:pt idx="43">
                  <c:v>2.1500000000000004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2.3499999999999996</c:v>
                </c:pt>
                <c:pt idx="48">
                  <c:v>2.3999999999999995</c:v>
                </c:pt>
                <c:pt idx="49">
                  <c:v>2.4499999999999993</c:v>
                </c:pt>
                <c:pt idx="50">
                  <c:v>2.4999999999999991</c:v>
                </c:pt>
                <c:pt idx="51">
                  <c:v>2.5499999999999989</c:v>
                </c:pt>
                <c:pt idx="52">
                  <c:v>2.5999999999999988</c:v>
                </c:pt>
                <c:pt idx="53">
                  <c:v>2.6499999999999986</c:v>
                </c:pt>
                <c:pt idx="54">
                  <c:v>2.6999999999999984</c:v>
                </c:pt>
                <c:pt idx="55">
                  <c:v>2.7499999999999982</c:v>
                </c:pt>
                <c:pt idx="56">
                  <c:v>2.799999999999998</c:v>
                </c:pt>
                <c:pt idx="57">
                  <c:v>2.8499999999999979</c:v>
                </c:pt>
                <c:pt idx="58">
                  <c:v>2.8999999999999977</c:v>
                </c:pt>
                <c:pt idx="59">
                  <c:v>2.9499999999999975</c:v>
                </c:pt>
                <c:pt idx="60">
                  <c:v>2.9999999999999973</c:v>
                </c:pt>
                <c:pt idx="61">
                  <c:v>3.0499999999999972</c:v>
                </c:pt>
                <c:pt idx="62">
                  <c:v>3.099999999999997</c:v>
                </c:pt>
                <c:pt idx="63">
                  <c:v>3.1499999999999968</c:v>
                </c:pt>
                <c:pt idx="64">
                  <c:v>3.1999999999999966</c:v>
                </c:pt>
                <c:pt idx="65">
                  <c:v>3.2499999999999964</c:v>
                </c:pt>
                <c:pt idx="66">
                  <c:v>3.2999999999999963</c:v>
                </c:pt>
                <c:pt idx="67">
                  <c:v>3.3499999999999961</c:v>
                </c:pt>
                <c:pt idx="68">
                  <c:v>3.3999999999999959</c:v>
                </c:pt>
                <c:pt idx="69">
                  <c:v>3.4499999999999957</c:v>
                </c:pt>
                <c:pt idx="70">
                  <c:v>3.4999999999999956</c:v>
                </c:pt>
                <c:pt idx="71">
                  <c:v>3.5499999999999954</c:v>
                </c:pt>
                <c:pt idx="72">
                  <c:v>3.5999999999999952</c:v>
                </c:pt>
                <c:pt idx="73">
                  <c:v>3.649999999999995</c:v>
                </c:pt>
                <c:pt idx="74">
                  <c:v>3.6999999999999948</c:v>
                </c:pt>
                <c:pt idx="75">
                  <c:v>3.7499999999999947</c:v>
                </c:pt>
                <c:pt idx="76">
                  <c:v>3.7999999999999945</c:v>
                </c:pt>
                <c:pt idx="77">
                  <c:v>3.8499999999999943</c:v>
                </c:pt>
                <c:pt idx="78">
                  <c:v>3.8999999999999941</c:v>
                </c:pt>
                <c:pt idx="79">
                  <c:v>3.949999999999994</c:v>
                </c:pt>
                <c:pt idx="80">
                  <c:v>3.9999999999999938</c:v>
                </c:pt>
                <c:pt idx="81">
                  <c:v>4.0499999999999936</c:v>
                </c:pt>
                <c:pt idx="82">
                  <c:v>4.0999999999999934</c:v>
                </c:pt>
                <c:pt idx="83">
                  <c:v>4.1499999999999932</c:v>
                </c:pt>
                <c:pt idx="84">
                  <c:v>4.1999999999999931</c:v>
                </c:pt>
                <c:pt idx="85">
                  <c:v>4.2499999999999929</c:v>
                </c:pt>
                <c:pt idx="86">
                  <c:v>4.2999999999999927</c:v>
                </c:pt>
                <c:pt idx="87">
                  <c:v>4.3499999999999925</c:v>
                </c:pt>
                <c:pt idx="88">
                  <c:v>4.3999999999999924</c:v>
                </c:pt>
                <c:pt idx="89">
                  <c:v>4.4499999999999922</c:v>
                </c:pt>
                <c:pt idx="90">
                  <c:v>4.499999999999992</c:v>
                </c:pt>
                <c:pt idx="91">
                  <c:v>4.5499999999999918</c:v>
                </c:pt>
                <c:pt idx="92">
                  <c:v>4.5999999999999917</c:v>
                </c:pt>
                <c:pt idx="93">
                  <c:v>4.6499999999999915</c:v>
                </c:pt>
                <c:pt idx="94">
                  <c:v>4.6999999999999913</c:v>
                </c:pt>
                <c:pt idx="95">
                  <c:v>4.7499999999999911</c:v>
                </c:pt>
                <c:pt idx="96">
                  <c:v>4.7999999999999909</c:v>
                </c:pt>
                <c:pt idx="97">
                  <c:v>4.8499999999999908</c:v>
                </c:pt>
                <c:pt idx="98">
                  <c:v>4.8999999999999906</c:v>
                </c:pt>
                <c:pt idx="99">
                  <c:v>4.9499999999999904</c:v>
                </c:pt>
                <c:pt idx="100">
                  <c:v>4.9999999999999902</c:v>
                </c:pt>
              </c:numCache>
            </c:numRef>
          </c:cat>
          <c:val>
            <c:numRef>
              <c:f>'Mesure poussée moteur'!$C$3:$C$103</c:f>
              <c:numCache>
                <c:formatCode>0.0</c:formatCode>
                <c:ptCount val="101"/>
                <c:pt idx="0">
                  <c:v>0</c:v>
                </c:pt>
                <c:pt idx="1">
                  <c:v>5.09683995922528E-2</c:v>
                </c:pt>
                <c:pt idx="2">
                  <c:v>0.1019367991845056</c:v>
                </c:pt>
                <c:pt idx="3">
                  <c:v>0.1529051987767584</c:v>
                </c:pt>
                <c:pt idx="4">
                  <c:v>0.2038735983690112</c:v>
                </c:pt>
                <c:pt idx="5">
                  <c:v>0.254841997961264</c:v>
                </c:pt>
                <c:pt idx="6">
                  <c:v>0.3058103975535168</c:v>
                </c:pt>
                <c:pt idx="7">
                  <c:v>0.3567787971457696</c:v>
                </c:pt>
                <c:pt idx="8">
                  <c:v>0.4077471967380224</c:v>
                </c:pt>
                <c:pt idx="9">
                  <c:v>0.4587155963302752</c:v>
                </c:pt>
                <c:pt idx="10">
                  <c:v>0.509683995922528</c:v>
                </c:pt>
                <c:pt idx="11">
                  <c:v>0.56065239551478085</c:v>
                </c:pt>
                <c:pt idx="12">
                  <c:v>0.6116207951070336</c:v>
                </c:pt>
                <c:pt idx="13">
                  <c:v>0.66258919469928645</c:v>
                </c:pt>
                <c:pt idx="14">
                  <c:v>0.7135575942915392</c:v>
                </c:pt>
                <c:pt idx="15">
                  <c:v>0.76452599388379205</c:v>
                </c:pt>
                <c:pt idx="16">
                  <c:v>0.8154943934760448</c:v>
                </c:pt>
                <c:pt idx="17">
                  <c:v>0.86646279306829765</c:v>
                </c:pt>
                <c:pt idx="18">
                  <c:v>0.9174311926605504</c:v>
                </c:pt>
                <c:pt idx="19">
                  <c:v>0.96839959225280325</c:v>
                </c:pt>
                <c:pt idx="20">
                  <c:v>1.019367991845056</c:v>
                </c:pt>
                <c:pt idx="21">
                  <c:v>1.019367991845056</c:v>
                </c:pt>
                <c:pt idx="22">
                  <c:v>1.019367991845056</c:v>
                </c:pt>
                <c:pt idx="23">
                  <c:v>1.019367991845056</c:v>
                </c:pt>
                <c:pt idx="24">
                  <c:v>1.019367991845056</c:v>
                </c:pt>
                <c:pt idx="25">
                  <c:v>1.019367991845056</c:v>
                </c:pt>
                <c:pt idx="26">
                  <c:v>1.019367991845056</c:v>
                </c:pt>
                <c:pt idx="27">
                  <c:v>1.019367991845056</c:v>
                </c:pt>
                <c:pt idx="28">
                  <c:v>1.019367991845056</c:v>
                </c:pt>
                <c:pt idx="29">
                  <c:v>1.019367991845056</c:v>
                </c:pt>
                <c:pt idx="30">
                  <c:v>1.019367991845056</c:v>
                </c:pt>
                <c:pt idx="31">
                  <c:v>1.019367991845056</c:v>
                </c:pt>
                <c:pt idx="32">
                  <c:v>1.019367991845056</c:v>
                </c:pt>
                <c:pt idx="33">
                  <c:v>1.019367991845056</c:v>
                </c:pt>
                <c:pt idx="34">
                  <c:v>1.019367991845056</c:v>
                </c:pt>
                <c:pt idx="35">
                  <c:v>1.019367991845056</c:v>
                </c:pt>
                <c:pt idx="36">
                  <c:v>1.019367991845056</c:v>
                </c:pt>
                <c:pt idx="37">
                  <c:v>1.019367991845056</c:v>
                </c:pt>
                <c:pt idx="38">
                  <c:v>1.019367991845056</c:v>
                </c:pt>
                <c:pt idx="39">
                  <c:v>1.019367991845056</c:v>
                </c:pt>
                <c:pt idx="40">
                  <c:v>1.019367991845056</c:v>
                </c:pt>
                <c:pt idx="41">
                  <c:v>1.019367991845056</c:v>
                </c:pt>
                <c:pt idx="42">
                  <c:v>1.019367991845056</c:v>
                </c:pt>
                <c:pt idx="43">
                  <c:v>1.019367991845056</c:v>
                </c:pt>
                <c:pt idx="44">
                  <c:v>1.019367991845056</c:v>
                </c:pt>
                <c:pt idx="45">
                  <c:v>1.019367991845056</c:v>
                </c:pt>
                <c:pt idx="46">
                  <c:v>1.019367991845056</c:v>
                </c:pt>
                <c:pt idx="47">
                  <c:v>1.019367991845056</c:v>
                </c:pt>
                <c:pt idx="48">
                  <c:v>1.019367991845056</c:v>
                </c:pt>
                <c:pt idx="49">
                  <c:v>1.019367991845056</c:v>
                </c:pt>
                <c:pt idx="50">
                  <c:v>1.019367991845056</c:v>
                </c:pt>
                <c:pt idx="51">
                  <c:v>1.019367991845056</c:v>
                </c:pt>
                <c:pt idx="52">
                  <c:v>1.019367991845056</c:v>
                </c:pt>
                <c:pt idx="53">
                  <c:v>1.019367991845056</c:v>
                </c:pt>
                <c:pt idx="54">
                  <c:v>1.019367991845056</c:v>
                </c:pt>
                <c:pt idx="55">
                  <c:v>1.019367991845056</c:v>
                </c:pt>
                <c:pt idx="56">
                  <c:v>1.019367991845056</c:v>
                </c:pt>
                <c:pt idx="57">
                  <c:v>1.019367991845056</c:v>
                </c:pt>
                <c:pt idx="58">
                  <c:v>1.019367991845056</c:v>
                </c:pt>
                <c:pt idx="59">
                  <c:v>1.019367991845056</c:v>
                </c:pt>
                <c:pt idx="60">
                  <c:v>1.019367991845056</c:v>
                </c:pt>
                <c:pt idx="61">
                  <c:v>1.019367991845056</c:v>
                </c:pt>
                <c:pt idx="62">
                  <c:v>1.019367991845056</c:v>
                </c:pt>
                <c:pt idx="63">
                  <c:v>1.019367991845056</c:v>
                </c:pt>
                <c:pt idx="64">
                  <c:v>1.019367991845056</c:v>
                </c:pt>
                <c:pt idx="65">
                  <c:v>1.019367991845056</c:v>
                </c:pt>
                <c:pt idx="66">
                  <c:v>1.019367991845056</c:v>
                </c:pt>
                <c:pt idx="67">
                  <c:v>1.019367991845056</c:v>
                </c:pt>
                <c:pt idx="68">
                  <c:v>1.019367991845056</c:v>
                </c:pt>
                <c:pt idx="69">
                  <c:v>1.019367991845056</c:v>
                </c:pt>
                <c:pt idx="70">
                  <c:v>1.019367991845056</c:v>
                </c:pt>
                <c:pt idx="71">
                  <c:v>1.019367991845056</c:v>
                </c:pt>
                <c:pt idx="72">
                  <c:v>1.019367991845056</c:v>
                </c:pt>
                <c:pt idx="73">
                  <c:v>1.019367991845056</c:v>
                </c:pt>
                <c:pt idx="74">
                  <c:v>1.019367991845056</c:v>
                </c:pt>
                <c:pt idx="75">
                  <c:v>1.019367991845056</c:v>
                </c:pt>
                <c:pt idx="76">
                  <c:v>1.019367991845056</c:v>
                </c:pt>
                <c:pt idx="77">
                  <c:v>1.019367991845056</c:v>
                </c:pt>
                <c:pt idx="78">
                  <c:v>1.019367991845056</c:v>
                </c:pt>
                <c:pt idx="79">
                  <c:v>1.019367991845056</c:v>
                </c:pt>
                <c:pt idx="80">
                  <c:v>1.019367991845056</c:v>
                </c:pt>
                <c:pt idx="81">
                  <c:v>0.96839959225280325</c:v>
                </c:pt>
                <c:pt idx="82">
                  <c:v>0.9174311926605504</c:v>
                </c:pt>
                <c:pt idx="83">
                  <c:v>0.86646279306829765</c:v>
                </c:pt>
                <c:pt idx="84">
                  <c:v>0.8154943934760448</c:v>
                </c:pt>
                <c:pt idx="85">
                  <c:v>0.76452599388379205</c:v>
                </c:pt>
                <c:pt idx="86">
                  <c:v>0.7135575942915392</c:v>
                </c:pt>
                <c:pt idx="87">
                  <c:v>0.66258919469928645</c:v>
                </c:pt>
                <c:pt idx="88">
                  <c:v>0.6116207951070336</c:v>
                </c:pt>
                <c:pt idx="89">
                  <c:v>0.56065239551478085</c:v>
                </c:pt>
                <c:pt idx="90">
                  <c:v>0.509683995922528</c:v>
                </c:pt>
                <c:pt idx="91">
                  <c:v>0.4587155963302752</c:v>
                </c:pt>
                <c:pt idx="92">
                  <c:v>0.4077471967380224</c:v>
                </c:pt>
                <c:pt idx="93">
                  <c:v>0.3567787971457696</c:v>
                </c:pt>
                <c:pt idx="94">
                  <c:v>0.3058103975535168</c:v>
                </c:pt>
                <c:pt idx="95">
                  <c:v>0.254841997961264</c:v>
                </c:pt>
                <c:pt idx="96">
                  <c:v>0.2038735983690112</c:v>
                </c:pt>
                <c:pt idx="97">
                  <c:v>0.1529051987767584</c:v>
                </c:pt>
                <c:pt idx="98">
                  <c:v>0.1019367991845056</c:v>
                </c:pt>
                <c:pt idx="99">
                  <c:v>5.09683995922528E-2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31-4AC5-A13A-DF496B694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701064"/>
        <c:axId val="434705328"/>
      </c:lineChart>
      <c:catAx>
        <c:axId val="434701064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4705328"/>
        <c:crosses val="autoZero"/>
        <c:auto val="1"/>
        <c:lblAlgn val="ctr"/>
        <c:lblOffset val="100"/>
        <c:noMultiLvlLbl val="0"/>
      </c:catAx>
      <c:valAx>
        <c:axId val="43470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4701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Simulations!$D$1</c:f>
              <c:strCache>
                <c:ptCount val="1"/>
                <c:pt idx="0">
                  <c:v>Angle θ inclinaison fusée (deg)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Simulations!$A$2:$A$102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  <c:pt idx="40">
                  <c:v>2.0000000000000009</c:v>
                </c:pt>
                <c:pt idx="41">
                  <c:v>2.0500000000000007</c:v>
                </c:pt>
                <c:pt idx="42">
                  <c:v>2.1000000000000005</c:v>
                </c:pt>
                <c:pt idx="43">
                  <c:v>2.1500000000000004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2.3499999999999996</c:v>
                </c:pt>
                <c:pt idx="48">
                  <c:v>2.3999999999999995</c:v>
                </c:pt>
                <c:pt idx="49">
                  <c:v>2.4499999999999993</c:v>
                </c:pt>
                <c:pt idx="50">
                  <c:v>2.4999999999999991</c:v>
                </c:pt>
                <c:pt idx="51">
                  <c:v>2.5499999999999989</c:v>
                </c:pt>
                <c:pt idx="52">
                  <c:v>2.5999999999999988</c:v>
                </c:pt>
                <c:pt idx="53">
                  <c:v>2.6499999999999986</c:v>
                </c:pt>
                <c:pt idx="54">
                  <c:v>2.6999999999999984</c:v>
                </c:pt>
                <c:pt idx="55">
                  <c:v>2.7499999999999982</c:v>
                </c:pt>
                <c:pt idx="56">
                  <c:v>2.799999999999998</c:v>
                </c:pt>
                <c:pt idx="57">
                  <c:v>2.8499999999999979</c:v>
                </c:pt>
                <c:pt idx="58">
                  <c:v>2.8999999999999977</c:v>
                </c:pt>
                <c:pt idx="59">
                  <c:v>2.9499999999999975</c:v>
                </c:pt>
                <c:pt idx="60">
                  <c:v>2.9999999999999973</c:v>
                </c:pt>
                <c:pt idx="61">
                  <c:v>3.0499999999999972</c:v>
                </c:pt>
                <c:pt idx="62">
                  <c:v>3.099999999999997</c:v>
                </c:pt>
                <c:pt idx="63">
                  <c:v>3.1499999999999968</c:v>
                </c:pt>
                <c:pt idx="64">
                  <c:v>3.1999999999999966</c:v>
                </c:pt>
                <c:pt idx="65">
                  <c:v>3.2499999999999964</c:v>
                </c:pt>
                <c:pt idx="66">
                  <c:v>3.2999999999999963</c:v>
                </c:pt>
                <c:pt idx="67">
                  <c:v>3.3499999999999961</c:v>
                </c:pt>
                <c:pt idx="68">
                  <c:v>3.3999999999999959</c:v>
                </c:pt>
                <c:pt idx="69">
                  <c:v>3.4499999999999957</c:v>
                </c:pt>
                <c:pt idx="70">
                  <c:v>3.4999999999999956</c:v>
                </c:pt>
                <c:pt idx="71">
                  <c:v>3.5499999999999954</c:v>
                </c:pt>
                <c:pt idx="72">
                  <c:v>3.5999999999999952</c:v>
                </c:pt>
                <c:pt idx="73">
                  <c:v>3.649999999999995</c:v>
                </c:pt>
                <c:pt idx="74">
                  <c:v>3.6999999999999948</c:v>
                </c:pt>
                <c:pt idx="75">
                  <c:v>3.7499999999999947</c:v>
                </c:pt>
                <c:pt idx="76">
                  <c:v>3.7999999999999945</c:v>
                </c:pt>
                <c:pt idx="77">
                  <c:v>3.8499999999999943</c:v>
                </c:pt>
                <c:pt idx="78">
                  <c:v>3.8999999999999941</c:v>
                </c:pt>
                <c:pt idx="79">
                  <c:v>3.949999999999994</c:v>
                </c:pt>
                <c:pt idx="80">
                  <c:v>3.9999999999999938</c:v>
                </c:pt>
                <c:pt idx="81">
                  <c:v>4.0499999999999936</c:v>
                </c:pt>
                <c:pt idx="82">
                  <c:v>4.0999999999999934</c:v>
                </c:pt>
                <c:pt idx="83">
                  <c:v>4.1499999999999932</c:v>
                </c:pt>
                <c:pt idx="84">
                  <c:v>4.1999999999999931</c:v>
                </c:pt>
                <c:pt idx="85">
                  <c:v>4.2499999999999929</c:v>
                </c:pt>
                <c:pt idx="86">
                  <c:v>4.2999999999999927</c:v>
                </c:pt>
                <c:pt idx="87">
                  <c:v>4.3499999999999925</c:v>
                </c:pt>
                <c:pt idx="88">
                  <c:v>4.3999999999999924</c:v>
                </c:pt>
                <c:pt idx="89">
                  <c:v>4.4499999999999922</c:v>
                </c:pt>
                <c:pt idx="90">
                  <c:v>4.499999999999992</c:v>
                </c:pt>
                <c:pt idx="91">
                  <c:v>4.5499999999999918</c:v>
                </c:pt>
                <c:pt idx="92">
                  <c:v>4.5999999999999917</c:v>
                </c:pt>
                <c:pt idx="93">
                  <c:v>4.6499999999999915</c:v>
                </c:pt>
                <c:pt idx="94">
                  <c:v>4.6999999999999913</c:v>
                </c:pt>
                <c:pt idx="95">
                  <c:v>4.7499999999999911</c:v>
                </c:pt>
                <c:pt idx="96">
                  <c:v>4.7999999999999909</c:v>
                </c:pt>
                <c:pt idx="97">
                  <c:v>4.8499999999999908</c:v>
                </c:pt>
                <c:pt idx="98">
                  <c:v>4.8999999999999906</c:v>
                </c:pt>
                <c:pt idx="99">
                  <c:v>4.9499999999999904</c:v>
                </c:pt>
                <c:pt idx="100">
                  <c:v>4.9999999999999902</c:v>
                </c:pt>
              </c:numCache>
            </c:numRef>
          </c:cat>
          <c:val>
            <c:numRef>
              <c:f>Simulations!$D$2:$D$102</c:f>
              <c:numCache>
                <c:formatCode>0.00</c:formatCode>
                <c:ptCount val="101"/>
                <c:pt idx="0" formatCode="General">
                  <c:v>10</c:v>
                </c:pt>
                <c:pt idx="1">
                  <c:v>-0.33333333333333343</c:v>
                </c:pt>
                <c:pt idx="2">
                  <c:v>6.3049454792574136E-2</c:v>
                </c:pt>
                <c:pt idx="3">
                  <c:v>-0.82556505752147991</c:v>
                </c:pt>
                <c:pt idx="4">
                  <c:v>30.93989041328404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F1-442A-9A1A-F46A8CA3C75D}"/>
            </c:ext>
          </c:extLst>
        </c:ser>
        <c:ser>
          <c:idx val="1"/>
          <c:order val="1"/>
          <c:tx>
            <c:strRef>
              <c:f>Simulations!$E$1</c:f>
              <c:strCache>
                <c:ptCount val="1"/>
                <c:pt idx="0">
                  <c:v>Angle ⍺ inclinaison TVC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Simulations!$A$2:$A$102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  <c:pt idx="40">
                  <c:v>2.0000000000000009</c:v>
                </c:pt>
                <c:pt idx="41">
                  <c:v>2.0500000000000007</c:v>
                </c:pt>
                <c:pt idx="42">
                  <c:v>2.1000000000000005</c:v>
                </c:pt>
                <c:pt idx="43">
                  <c:v>2.1500000000000004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2.3499999999999996</c:v>
                </c:pt>
                <c:pt idx="48">
                  <c:v>2.3999999999999995</c:v>
                </c:pt>
                <c:pt idx="49">
                  <c:v>2.4499999999999993</c:v>
                </c:pt>
                <c:pt idx="50">
                  <c:v>2.4999999999999991</c:v>
                </c:pt>
                <c:pt idx="51">
                  <c:v>2.5499999999999989</c:v>
                </c:pt>
                <c:pt idx="52">
                  <c:v>2.5999999999999988</c:v>
                </c:pt>
                <c:pt idx="53">
                  <c:v>2.6499999999999986</c:v>
                </c:pt>
                <c:pt idx="54">
                  <c:v>2.6999999999999984</c:v>
                </c:pt>
                <c:pt idx="55">
                  <c:v>2.7499999999999982</c:v>
                </c:pt>
                <c:pt idx="56">
                  <c:v>2.799999999999998</c:v>
                </c:pt>
                <c:pt idx="57">
                  <c:v>2.8499999999999979</c:v>
                </c:pt>
                <c:pt idx="58">
                  <c:v>2.8999999999999977</c:v>
                </c:pt>
                <c:pt idx="59">
                  <c:v>2.9499999999999975</c:v>
                </c:pt>
                <c:pt idx="60">
                  <c:v>2.9999999999999973</c:v>
                </c:pt>
                <c:pt idx="61">
                  <c:v>3.0499999999999972</c:v>
                </c:pt>
                <c:pt idx="62">
                  <c:v>3.099999999999997</c:v>
                </c:pt>
                <c:pt idx="63">
                  <c:v>3.1499999999999968</c:v>
                </c:pt>
                <c:pt idx="64">
                  <c:v>3.1999999999999966</c:v>
                </c:pt>
                <c:pt idx="65">
                  <c:v>3.2499999999999964</c:v>
                </c:pt>
                <c:pt idx="66">
                  <c:v>3.2999999999999963</c:v>
                </c:pt>
                <c:pt idx="67">
                  <c:v>3.3499999999999961</c:v>
                </c:pt>
                <c:pt idx="68">
                  <c:v>3.3999999999999959</c:v>
                </c:pt>
                <c:pt idx="69">
                  <c:v>3.4499999999999957</c:v>
                </c:pt>
                <c:pt idx="70">
                  <c:v>3.4999999999999956</c:v>
                </c:pt>
                <c:pt idx="71">
                  <c:v>3.5499999999999954</c:v>
                </c:pt>
                <c:pt idx="72">
                  <c:v>3.5999999999999952</c:v>
                </c:pt>
                <c:pt idx="73">
                  <c:v>3.649999999999995</c:v>
                </c:pt>
                <c:pt idx="74">
                  <c:v>3.6999999999999948</c:v>
                </c:pt>
                <c:pt idx="75">
                  <c:v>3.7499999999999947</c:v>
                </c:pt>
                <c:pt idx="76">
                  <c:v>3.7999999999999945</c:v>
                </c:pt>
                <c:pt idx="77">
                  <c:v>3.8499999999999943</c:v>
                </c:pt>
                <c:pt idx="78">
                  <c:v>3.8999999999999941</c:v>
                </c:pt>
                <c:pt idx="79">
                  <c:v>3.949999999999994</c:v>
                </c:pt>
                <c:pt idx="80">
                  <c:v>3.9999999999999938</c:v>
                </c:pt>
                <c:pt idx="81">
                  <c:v>4.0499999999999936</c:v>
                </c:pt>
                <c:pt idx="82">
                  <c:v>4.0999999999999934</c:v>
                </c:pt>
                <c:pt idx="83">
                  <c:v>4.1499999999999932</c:v>
                </c:pt>
                <c:pt idx="84">
                  <c:v>4.1999999999999931</c:v>
                </c:pt>
                <c:pt idx="85">
                  <c:v>4.2499999999999929</c:v>
                </c:pt>
                <c:pt idx="86">
                  <c:v>4.2999999999999927</c:v>
                </c:pt>
                <c:pt idx="87">
                  <c:v>4.3499999999999925</c:v>
                </c:pt>
                <c:pt idx="88">
                  <c:v>4.3999999999999924</c:v>
                </c:pt>
                <c:pt idx="89">
                  <c:v>4.4499999999999922</c:v>
                </c:pt>
                <c:pt idx="90">
                  <c:v>4.499999999999992</c:v>
                </c:pt>
                <c:pt idx="91">
                  <c:v>4.5499999999999918</c:v>
                </c:pt>
                <c:pt idx="92">
                  <c:v>4.5999999999999917</c:v>
                </c:pt>
                <c:pt idx="93">
                  <c:v>4.6499999999999915</c:v>
                </c:pt>
                <c:pt idx="94">
                  <c:v>4.6999999999999913</c:v>
                </c:pt>
                <c:pt idx="95">
                  <c:v>4.7499999999999911</c:v>
                </c:pt>
                <c:pt idx="96">
                  <c:v>4.7999999999999909</c:v>
                </c:pt>
                <c:pt idx="97">
                  <c:v>4.8499999999999908</c:v>
                </c:pt>
                <c:pt idx="98">
                  <c:v>4.8999999999999906</c:v>
                </c:pt>
                <c:pt idx="99">
                  <c:v>4.9499999999999904</c:v>
                </c:pt>
                <c:pt idx="100">
                  <c:v>4.9999999999999902</c:v>
                </c:pt>
              </c:numCache>
            </c:numRef>
          </c:cat>
          <c:val>
            <c:numRef>
              <c:f>Simulations!$E$2:$E$102</c:f>
              <c:numCache>
                <c:formatCode>0.00</c:formatCode>
                <c:ptCount val="101"/>
                <c:pt idx="0">
                  <c:v>-5</c:v>
                </c:pt>
                <c:pt idx="1">
                  <c:v>2.3194318181818185</c:v>
                </c:pt>
                <c:pt idx="2">
                  <c:v>-0.27518835250716023</c:v>
                </c:pt>
                <c:pt idx="3">
                  <c:v>2.8455030464467166</c:v>
                </c:pt>
                <c:pt idx="4">
                  <c:v>-5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F1-442A-9A1A-F46A8CA3C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693952"/>
        <c:axId val="462697888"/>
      </c:lineChart>
      <c:catAx>
        <c:axId val="46269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2697888"/>
        <c:crosses val="autoZero"/>
        <c:auto val="1"/>
        <c:lblAlgn val="ctr"/>
        <c:lblOffset val="100"/>
        <c:noMultiLvlLbl val="0"/>
      </c:catAx>
      <c:valAx>
        <c:axId val="46269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26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1028699</xdr:colOff>
      <xdr:row>6</xdr:row>
      <xdr:rowOff>190499</xdr:rowOff>
    </xdr:from>
    <xdr:to>
      <xdr:col>11</xdr:col>
      <xdr:colOff>9525</xdr:colOff>
      <xdr:row>25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</xdr:colOff>
      <xdr:row>2</xdr:row>
      <xdr:rowOff>9523</xdr:rowOff>
    </xdr:from>
    <xdr:to>
      <xdr:col>15</xdr:col>
      <xdr:colOff>9525</xdr:colOff>
      <xdr:row>34</xdr:row>
      <xdr:rowOff>180974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itouan\Desktop\Conception%20Fusex\Conception%20moteur\Calcul%20moteu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sure poussée moteur"/>
      <sheetName val="Conception tuyère moteur"/>
      <sheetName val="Conception moteur end burner"/>
    </sheetNames>
    <sheetDataSet>
      <sheetData sheetId="0">
        <row r="2">
          <cell r="B2" t="str">
            <v>Pousée (N)</v>
          </cell>
        </row>
        <row r="3">
          <cell r="G3">
            <v>9.81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29.85546875" customWidth="1"/>
    <col min="3" max="3" width="16.140625" customWidth="1"/>
    <col min="4" max="4" width="19.28515625" customWidth="1"/>
    <col min="5" max="5" width="9.140625" customWidth="1"/>
    <col min="6" max="6" width="34.42578125" customWidth="1"/>
    <col min="7" max="7" width="9.140625" customWidth="1"/>
  </cols>
  <sheetData>
    <row r="1" spans="1:7" x14ac:dyDescent="0.25">
      <c r="A1" s="7" t="s">
        <v>0</v>
      </c>
      <c r="B1" s="10" t="s">
        <v>1</v>
      </c>
      <c r="C1" s="13" t="s">
        <v>10</v>
      </c>
      <c r="D1" s="13" t="s">
        <v>11</v>
      </c>
      <c r="F1" s="14" t="s">
        <v>14</v>
      </c>
      <c r="G1" s="1">
        <f>SUM(D2:D12)</f>
        <v>581.79999999999995</v>
      </c>
    </row>
    <row r="2" spans="1:7" x14ac:dyDescent="0.25">
      <c r="A2" t="s">
        <v>2</v>
      </c>
      <c r="B2" s="1">
        <v>1</v>
      </c>
      <c r="C2" s="1">
        <v>20</v>
      </c>
      <c r="D2" s="1">
        <f>B2*C2</f>
        <v>20</v>
      </c>
      <c r="F2" s="14" t="s">
        <v>15</v>
      </c>
      <c r="G2" s="4">
        <f>(G1/1000)*9.81</f>
        <v>5.7074579999999999</v>
      </c>
    </row>
    <row r="3" spans="1:7" x14ac:dyDescent="0.25">
      <c r="A3" t="s">
        <v>9</v>
      </c>
      <c r="B3" s="1">
        <v>1</v>
      </c>
      <c r="C3" s="1">
        <v>50</v>
      </c>
      <c r="D3" s="1">
        <f t="shared" ref="D3:D12" si="0">B3*C3</f>
        <v>50</v>
      </c>
      <c r="F3" s="13" t="s">
        <v>16</v>
      </c>
      <c r="G3" s="1">
        <f>G1-D12</f>
        <v>531.79999999999995</v>
      </c>
    </row>
    <row r="4" spans="1:7" x14ac:dyDescent="0.25">
      <c r="A4" t="s">
        <v>3</v>
      </c>
      <c r="B4" s="1">
        <v>1</v>
      </c>
      <c r="C4" s="1">
        <v>30</v>
      </c>
      <c r="D4" s="1">
        <f t="shared" si="0"/>
        <v>30</v>
      </c>
      <c r="F4" s="15" t="s">
        <v>17</v>
      </c>
      <c r="G4" s="4">
        <f>(G3/1000)*9.81</f>
        <v>5.216958</v>
      </c>
    </row>
    <row r="5" spans="1:7" x14ac:dyDescent="0.25">
      <c r="A5" t="s">
        <v>4</v>
      </c>
      <c r="B5" s="1">
        <v>1</v>
      </c>
      <c r="C5" s="1">
        <v>200</v>
      </c>
      <c r="D5" s="1">
        <f t="shared" si="0"/>
        <v>200</v>
      </c>
    </row>
    <row r="6" spans="1:7" x14ac:dyDescent="0.25">
      <c r="A6" t="s">
        <v>5</v>
      </c>
      <c r="B6" s="1">
        <v>2</v>
      </c>
      <c r="C6" s="1">
        <v>9</v>
      </c>
      <c r="D6" s="1">
        <f t="shared" si="0"/>
        <v>18</v>
      </c>
      <c r="F6" s="1"/>
    </row>
    <row r="7" spans="1:7" x14ac:dyDescent="0.25">
      <c r="A7" t="s">
        <v>6</v>
      </c>
      <c r="B7" s="1">
        <v>4</v>
      </c>
      <c r="C7" s="1">
        <v>1</v>
      </c>
      <c r="D7" s="1">
        <f t="shared" si="0"/>
        <v>4</v>
      </c>
      <c r="F7" s="1"/>
    </row>
    <row r="8" spans="1:7" x14ac:dyDescent="0.25">
      <c r="A8" t="s">
        <v>6</v>
      </c>
      <c r="B8" s="1">
        <v>4</v>
      </c>
      <c r="C8" s="1">
        <v>0.2</v>
      </c>
      <c r="D8" s="1">
        <f t="shared" si="0"/>
        <v>0.8</v>
      </c>
    </row>
    <row r="9" spans="1:7" x14ac:dyDescent="0.25">
      <c r="A9" t="s">
        <v>7</v>
      </c>
      <c r="B9" s="1">
        <v>1</v>
      </c>
      <c r="C9" s="1">
        <v>104</v>
      </c>
      <c r="D9" s="1">
        <f t="shared" si="0"/>
        <v>104</v>
      </c>
    </row>
    <row r="10" spans="1:7" x14ac:dyDescent="0.25">
      <c r="A10" t="s">
        <v>8</v>
      </c>
      <c r="B10" s="1">
        <v>1</v>
      </c>
      <c r="C10" s="1">
        <v>50</v>
      </c>
      <c r="D10" s="1">
        <f t="shared" si="0"/>
        <v>50</v>
      </c>
    </row>
    <row r="11" spans="1:7" x14ac:dyDescent="0.25">
      <c r="A11" t="s">
        <v>12</v>
      </c>
      <c r="B11" s="1">
        <v>1</v>
      </c>
      <c r="C11" s="1">
        <v>55</v>
      </c>
      <c r="D11" s="1">
        <f t="shared" si="0"/>
        <v>55</v>
      </c>
    </row>
    <row r="12" spans="1:7" x14ac:dyDescent="0.25">
      <c r="A12" t="s">
        <v>13</v>
      </c>
      <c r="B12" s="1">
        <v>1</v>
      </c>
      <c r="C12" s="1">
        <v>50</v>
      </c>
      <c r="D12" s="1">
        <f t="shared" si="0"/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I1" sqref="I1"/>
    </sheetView>
  </sheetViews>
  <sheetFormatPr baseColWidth="10" defaultRowHeight="15" x14ac:dyDescent="0.25"/>
  <cols>
    <col min="1" max="1" width="8.42578125" customWidth="1"/>
    <col min="2" max="2" width="8.28515625" customWidth="1"/>
    <col min="3" max="3" width="9" customWidth="1"/>
    <col min="4" max="4" width="45" customWidth="1"/>
    <col min="5" max="5" width="28.85546875" customWidth="1"/>
    <col min="6" max="6" width="9" customWidth="1"/>
    <col min="7" max="7" width="10" customWidth="1"/>
  </cols>
  <sheetData>
    <row r="1" spans="1:8" x14ac:dyDescent="0.25">
      <c r="A1" s="29" t="s">
        <v>114</v>
      </c>
      <c r="B1" s="29"/>
      <c r="C1" s="7" t="s">
        <v>79</v>
      </c>
      <c r="D1" s="7" t="s">
        <v>78</v>
      </c>
      <c r="E1" s="16" t="s">
        <v>113</v>
      </c>
      <c r="F1" s="11" t="s">
        <v>112</v>
      </c>
      <c r="G1" s="11" t="s">
        <v>111</v>
      </c>
      <c r="H1" s="11" t="s">
        <v>110</v>
      </c>
    </row>
    <row r="2" spans="1:8" x14ac:dyDescent="0.25">
      <c r="A2" s="24" t="s">
        <v>109</v>
      </c>
      <c r="B2" s="27">
        <v>1.1359999999999999</v>
      </c>
      <c r="C2" s="1" t="s">
        <v>58</v>
      </c>
      <c r="D2" s="5" t="s">
        <v>108</v>
      </c>
      <c r="E2" t="s">
        <v>92</v>
      </c>
      <c r="F2" s="4">
        <v>1.1359999999999999</v>
      </c>
      <c r="G2" s="25">
        <v>1.133</v>
      </c>
      <c r="H2" s="4">
        <v>1.127</v>
      </c>
    </row>
    <row r="3" spans="1:8" x14ac:dyDescent="0.25">
      <c r="A3" s="24" t="s">
        <v>107</v>
      </c>
      <c r="B3" s="27">
        <v>1602.88</v>
      </c>
      <c r="C3" s="1" t="s">
        <v>106</v>
      </c>
      <c r="D3" s="5" t="s">
        <v>105</v>
      </c>
      <c r="E3" t="s">
        <v>92</v>
      </c>
      <c r="F3" s="4">
        <v>1602.88</v>
      </c>
      <c r="G3" s="25">
        <v>1722.1489999999999</v>
      </c>
      <c r="H3" s="4">
        <v>1625</v>
      </c>
    </row>
    <row r="4" spans="1:8" x14ac:dyDescent="0.25">
      <c r="A4" s="24" t="s">
        <v>104</v>
      </c>
      <c r="B4" s="27">
        <v>4.1769999999999996</v>
      </c>
      <c r="C4" s="28" t="s">
        <v>103</v>
      </c>
      <c r="D4" s="5" t="s">
        <v>102</v>
      </c>
      <c r="E4" t="s">
        <v>99</v>
      </c>
      <c r="F4" s="4">
        <v>4.1769999999999996</v>
      </c>
      <c r="G4" s="25">
        <v>8.26</v>
      </c>
      <c r="H4" s="27">
        <v>1.0999999999999999E-2</v>
      </c>
    </row>
    <row r="5" spans="1:8" x14ac:dyDescent="0.25">
      <c r="A5" s="24" t="s">
        <v>101</v>
      </c>
      <c r="B5" s="27">
        <v>5.8999999999999997E-2</v>
      </c>
      <c r="C5" s="1" t="s">
        <v>58</v>
      </c>
      <c r="D5" s="5" t="s">
        <v>100</v>
      </c>
      <c r="E5" t="s">
        <v>99</v>
      </c>
      <c r="F5" s="4">
        <v>5.8999999999999997E-2</v>
      </c>
      <c r="G5" s="25">
        <v>0.31900000000000001</v>
      </c>
      <c r="H5" s="4">
        <v>0.44400000000000001</v>
      </c>
    </row>
    <row r="6" spans="1:8" x14ac:dyDescent="0.25">
      <c r="A6" s="24" t="s">
        <v>98</v>
      </c>
      <c r="B6" s="27">
        <v>924.45687599999997</v>
      </c>
      <c r="C6" s="1" t="s">
        <v>66</v>
      </c>
      <c r="D6" s="5" t="s">
        <v>97</v>
      </c>
      <c r="E6" t="s">
        <v>96</v>
      </c>
      <c r="F6" s="4">
        <v>924.45687599999997</v>
      </c>
      <c r="G6" s="25">
        <v>934.52</v>
      </c>
      <c r="H6" s="1"/>
    </row>
    <row r="7" spans="1:8" hidden="1" x14ac:dyDescent="0.25">
      <c r="A7" s="24" t="s">
        <v>56</v>
      </c>
      <c r="B7" s="27">
        <v>30</v>
      </c>
      <c r="C7" s="1" t="s">
        <v>55</v>
      </c>
      <c r="D7" s="5" t="s">
        <v>54</v>
      </c>
      <c r="F7" s="1"/>
      <c r="G7" s="21"/>
      <c r="H7" s="1"/>
    </row>
    <row r="8" spans="1:8" x14ac:dyDescent="0.25">
      <c r="A8" s="24" t="s">
        <v>95</v>
      </c>
      <c r="B8" s="27">
        <v>36.4</v>
      </c>
      <c r="C8" s="1" t="s">
        <v>94</v>
      </c>
      <c r="D8" s="5" t="s">
        <v>93</v>
      </c>
      <c r="E8" t="s">
        <v>92</v>
      </c>
      <c r="F8" s="4">
        <v>36.4</v>
      </c>
      <c r="G8" s="25">
        <v>37.19</v>
      </c>
      <c r="H8" s="1">
        <v>42.39</v>
      </c>
    </row>
    <row r="9" spans="1:8" x14ac:dyDescent="0.25">
      <c r="A9" s="24" t="s">
        <v>91</v>
      </c>
      <c r="B9" s="26">
        <v>1.581</v>
      </c>
      <c r="C9" s="1" t="s">
        <v>90</v>
      </c>
      <c r="D9" s="5" t="s">
        <v>89</v>
      </c>
      <c r="F9" s="1"/>
    </row>
    <row r="10" spans="1:8" x14ac:dyDescent="0.25">
      <c r="A10" s="24" t="s">
        <v>88</v>
      </c>
      <c r="B10" s="26">
        <v>1.0129999999999999</v>
      </c>
      <c r="C10" s="1" t="s">
        <v>55</v>
      </c>
      <c r="D10" s="5" t="s">
        <v>87</v>
      </c>
    </row>
    <row r="11" spans="1:8" x14ac:dyDescent="0.25">
      <c r="A11" s="24" t="s">
        <v>86</v>
      </c>
      <c r="B11" s="26">
        <v>4</v>
      </c>
      <c r="C11" s="1" t="s">
        <v>69</v>
      </c>
      <c r="D11" s="5" t="s">
        <v>85</v>
      </c>
    </row>
    <row r="12" spans="1:8" x14ac:dyDescent="0.25">
      <c r="A12" s="24" t="s">
        <v>84</v>
      </c>
      <c r="B12" s="26">
        <v>26</v>
      </c>
      <c r="C12" s="1" t="s">
        <v>69</v>
      </c>
      <c r="D12" s="5" t="s">
        <v>83</v>
      </c>
    </row>
    <row r="13" spans="1:8" x14ac:dyDescent="0.25">
      <c r="A13" s="24" t="s">
        <v>82</v>
      </c>
      <c r="B13" s="26">
        <v>1</v>
      </c>
      <c r="C13" s="1" t="s">
        <v>58</v>
      </c>
      <c r="D13" s="5" t="s">
        <v>81</v>
      </c>
    </row>
    <row r="14" spans="1:8" x14ac:dyDescent="0.25">
      <c r="A14" s="24"/>
      <c r="B14" s="25"/>
      <c r="C14" s="1"/>
    </row>
    <row r="15" spans="1:8" x14ac:dyDescent="0.25">
      <c r="A15" s="33" t="s">
        <v>80</v>
      </c>
      <c r="B15" s="34"/>
      <c r="C15" s="7" t="s">
        <v>79</v>
      </c>
      <c r="D15" s="7" t="s">
        <v>78</v>
      </c>
    </row>
    <row r="16" spans="1:8" x14ac:dyDescent="0.25">
      <c r="A16" s="24" t="s">
        <v>77</v>
      </c>
      <c r="B16" s="23">
        <f>3.1416*((B11^2)/4)</f>
        <v>12.5664</v>
      </c>
      <c r="C16" s="1" t="s">
        <v>72</v>
      </c>
      <c r="D16" t="s">
        <v>76</v>
      </c>
    </row>
    <row r="17" spans="1:4" x14ac:dyDescent="0.25">
      <c r="A17" s="24" t="s">
        <v>75</v>
      </c>
      <c r="B17" s="23">
        <f>3.1416*((B12^2)/4)</f>
        <v>530.93039999999996</v>
      </c>
      <c r="C17" s="1" t="s">
        <v>72</v>
      </c>
      <c r="D17" t="s">
        <v>74</v>
      </c>
    </row>
    <row r="18" spans="1:4" x14ac:dyDescent="0.25">
      <c r="A18" s="24" t="s">
        <v>73</v>
      </c>
      <c r="B18" s="23">
        <f>B16/D34</f>
        <v>13.279164896165888</v>
      </c>
      <c r="C18" s="1" t="s">
        <v>72</v>
      </c>
      <c r="D18" t="s">
        <v>71</v>
      </c>
    </row>
    <row r="19" spans="1:4" x14ac:dyDescent="0.25">
      <c r="A19" s="24" t="s">
        <v>70</v>
      </c>
      <c r="B19" s="23">
        <f>((B18*4)/3.1416)^0.5</f>
        <v>4.1118752813922796</v>
      </c>
      <c r="C19" s="1" t="s">
        <v>69</v>
      </c>
      <c r="D19" t="s">
        <v>68</v>
      </c>
    </row>
    <row r="20" spans="1:4" x14ac:dyDescent="0.25">
      <c r="A20" s="24" t="s">
        <v>67</v>
      </c>
      <c r="B20" s="23">
        <f>SQRT(2*B3*(8314/B8)*D38 *(1-((B10/B24)^D37)))</f>
        <v>769.11585689774597</v>
      </c>
      <c r="C20" s="1" t="s">
        <v>66</v>
      </c>
      <c r="D20" t="s">
        <v>65</v>
      </c>
    </row>
    <row r="21" spans="1:4" x14ac:dyDescent="0.25">
      <c r="A21" s="24" t="s">
        <v>64</v>
      </c>
      <c r="B21" s="23">
        <f>(B16/1000^2)*B24*100000*SQRT(D35*((D36)^D32)*(1-((B10/B24)^D37)))+(B24*100000-B10*100000)*B18/1000^2</f>
        <v>4.2071862826697553</v>
      </c>
      <c r="C21" s="1" t="s">
        <v>63</v>
      </c>
      <c r="D21" t="s">
        <v>62</v>
      </c>
    </row>
    <row r="22" spans="1:4" x14ac:dyDescent="0.25">
      <c r="A22" s="24" t="s">
        <v>61</v>
      </c>
      <c r="B22" s="23">
        <f>SQRT(D35*((D36)^D32)*(1-((B10/B24)^D37)))+((B24-B10)*B18)/(B16*B24)</f>
        <v>1.4130874839935572</v>
      </c>
      <c r="C22" s="1" t="s">
        <v>58</v>
      </c>
      <c r="D22" t="s">
        <v>60</v>
      </c>
    </row>
    <row r="23" spans="1:4" x14ac:dyDescent="0.25">
      <c r="A23" s="24" t="s">
        <v>59</v>
      </c>
      <c r="B23" s="23">
        <f>B17/B16</f>
        <v>42.25</v>
      </c>
      <c r="C23" s="1" t="s">
        <v>58</v>
      </c>
      <c r="D23" t="s">
        <v>57</v>
      </c>
    </row>
    <row r="24" spans="1:4" x14ac:dyDescent="0.25">
      <c r="A24" s="24" t="s">
        <v>56</v>
      </c>
      <c r="B24" s="23">
        <f>((B23*(B4/(1000000^B5))*B9*B6)^D29)/100000</f>
        <v>2.3692550361546654</v>
      </c>
      <c r="C24" s="1" t="s">
        <v>55</v>
      </c>
      <c r="D24" t="s">
        <v>54</v>
      </c>
    </row>
    <row r="25" spans="1:4" hidden="1" x14ac:dyDescent="0.25">
      <c r="A25" s="24" t="s">
        <v>53</v>
      </c>
      <c r="B25" s="23"/>
      <c r="C25" s="1"/>
      <c r="D25" t="s">
        <v>52</v>
      </c>
    </row>
    <row r="26" spans="1:4" hidden="1" x14ac:dyDescent="0.25">
      <c r="A26" s="24" t="s">
        <v>51</v>
      </c>
      <c r="B26" s="23">
        <f>(B4/1000)*((B24*100000)^B5)</f>
        <v>8.6689514796273216E-3</v>
      </c>
      <c r="C26" s="1"/>
    </row>
    <row r="28" spans="1:4" x14ac:dyDescent="0.25">
      <c r="A28" s="30" t="s">
        <v>50</v>
      </c>
      <c r="B28" s="30"/>
      <c r="C28" s="30"/>
      <c r="D28" s="21"/>
    </row>
    <row r="29" spans="1:4" x14ac:dyDescent="0.25">
      <c r="A29" s="31" t="s">
        <v>49</v>
      </c>
      <c r="B29" s="31"/>
      <c r="C29" s="31"/>
      <c r="D29" s="6">
        <f>1/(1-B5)</f>
        <v>1.0626992561105206</v>
      </c>
    </row>
    <row r="30" spans="1:4" x14ac:dyDescent="0.25">
      <c r="A30" s="31" t="s">
        <v>48</v>
      </c>
      <c r="B30" s="31"/>
      <c r="C30" s="31"/>
      <c r="D30" s="6">
        <f>((B2+1)/2)^((1/(B2-1)))</f>
        <v>1.6221191088316091</v>
      </c>
    </row>
    <row r="31" spans="1:4" x14ac:dyDescent="0.25">
      <c r="A31" s="31" t="s">
        <v>47</v>
      </c>
      <c r="B31" s="31"/>
      <c r="C31" s="31"/>
      <c r="D31" s="6">
        <f>((B10/B24)^(1/B2))</f>
        <v>0.4733408350771991</v>
      </c>
    </row>
    <row r="32" spans="1:4" x14ac:dyDescent="0.25">
      <c r="A32" s="31" t="s">
        <v>46</v>
      </c>
      <c r="B32" s="31"/>
      <c r="C32" s="31"/>
      <c r="D32" s="6">
        <f>((B2+1)/(B2-1))</f>
        <v>15.705882352941188</v>
      </c>
    </row>
    <row r="33" spans="1:4" x14ac:dyDescent="0.25">
      <c r="A33" s="31" t="s">
        <v>45</v>
      </c>
      <c r="B33" s="31"/>
      <c r="C33" s="31"/>
      <c r="D33" s="6">
        <f>1-((B10/B24)^((B2-1)/B2))</f>
        <v>9.6717367112050812E-2</v>
      </c>
    </row>
    <row r="34" spans="1:4" x14ac:dyDescent="0.25">
      <c r="A34" s="31" t="s">
        <v>44</v>
      </c>
      <c r="B34" s="31"/>
      <c r="C34" s="31"/>
      <c r="D34" s="6">
        <f>D30*D31*((D32*D33)^0.5)</f>
        <v>0.94632456922259578</v>
      </c>
    </row>
    <row r="35" spans="1:4" x14ac:dyDescent="0.25">
      <c r="A35" s="31" t="s">
        <v>43</v>
      </c>
      <c r="B35" s="31"/>
      <c r="C35" s="31"/>
      <c r="D35" s="6">
        <f>(2*(B2^2))/(B2-1)</f>
        <v>18.97788235294119</v>
      </c>
    </row>
    <row r="36" spans="1:4" x14ac:dyDescent="0.25">
      <c r="A36" s="31" t="s">
        <v>42</v>
      </c>
      <c r="B36" s="31"/>
      <c r="C36" s="31"/>
      <c r="D36" s="6">
        <f>2/(B2+1)</f>
        <v>0.93632958801498123</v>
      </c>
    </row>
    <row r="37" spans="1:4" x14ac:dyDescent="0.25">
      <c r="A37" s="31" t="s">
        <v>41</v>
      </c>
      <c r="B37" s="31"/>
      <c r="C37" s="31"/>
      <c r="D37" s="6">
        <f>(B2-1)/B2</f>
        <v>0.11971830985915485</v>
      </c>
    </row>
    <row r="38" spans="1:4" x14ac:dyDescent="0.25">
      <c r="A38" s="31" t="s">
        <v>40</v>
      </c>
      <c r="B38" s="31"/>
      <c r="C38" s="31"/>
      <c r="D38" s="6">
        <f>B2/(B2-1)</f>
        <v>8.3529411764705941</v>
      </c>
    </row>
    <row r="39" spans="1:4" x14ac:dyDescent="0.25">
      <c r="A39" s="32"/>
      <c r="B39" s="32"/>
      <c r="C39" s="32"/>
    </row>
  </sheetData>
  <mergeCells count="14">
    <mergeCell ref="A39:C39"/>
    <mergeCell ref="A15:B15"/>
    <mergeCell ref="A34:C34"/>
    <mergeCell ref="A35:C35"/>
    <mergeCell ref="A36:C36"/>
    <mergeCell ref="A37:C37"/>
    <mergeCell ref="A38:C38"/>
    <mergeCell ref="A32:C32"/>
    <mergeCell ref="A33:C33"/>
    <mergeCell ref="A1:B1"/>
    <mergeCell ref="A28:C28"/>
    <mergeCell ref="A29:C29"/>
    <mergeCell ref="A30:C30"/>
    <mergeCell ref="A31:C3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>
      <selection activeCell="G34" sqref="G34"/>
    </sheetView>
  </sheetViews>
  <sheetFormatPr baseColWidth="10" defaultRowHeight="15" x14ac:dyDescent="0.25"/>
  <cols>
    <col min="1" max="1" width="10.5703125" customWidth="1"/>
    <col min="3" max="3" width="12.28515625" customWidth="1"/>
    <col min="4" max="4" width="14.42578125" customWidth="1"/>
    <col min="5" max="5" width="15.42578125" customWidth="1"/>
    <col min="6" max="6" width="23.42578125" customWidth="1"/>
    <col min="7" max="7" width="19" customWidth="1"/>
    <col min="9" max="9" width="27.140625" customWidth="1"/>
    <col min="10" max="10" width="11.7109375" customWidth="1"/>
    <col min="14" max="14" width="14.85546875" customWidth="1"/>
  </cols>
  <sheetData>
    <row r="1" spans="1:17" x14ac:dyDescent="0.25">
      <c r="A1" s="1"/>
      <c r="B1" s="1"/>
      <c r="C1" s="1"/>
      <c r="D1" s="1" t="s">
        <v>39</v>
      </c>
      <c r="E1" s="1" t="s">
        <v>38</v>
      </c>
      <c r="F1" s="1"/>
      <c r="G1" s="1"/>
      <c r="H1" s="1"/>
      <c r="I1" s="1"/>
    </row>
    <row r="2" spans="1:17" x14ac:dyDescent="0.25">
      <c r="A2" s="11" t="s">
        <v>18</v>
      </c>
      <c r="B2" s="16" t="s">
        <v>19</v>
      </c>
      <c r="C2" s="16" t="s">
        <v>37</v>
      </c>
      <c r="D2" s="7" t="s">
        <v>36</v>
      </c>
      <c r="E2" s="7" t="s">
        <v>36</v>
      </c>
      <c r="F2" s="12" t="s">
        <v>20</v>
      </c>
      <c r="G2" s="12" t="s">
        <v>35</v>
      </c>
      <c r="H2" s="1"/>
      <c r="I2" s="35" t="s">
        <v>34</v>
      </c>
      <c r="J2" s="35"/>
      <c r="K2" s="35"/>
      <c r="M2" s="1"/>
      <c r="N2" s="17" t="s">
        <v>33</v>
      </c>
      <c r="O2" s="17" t="s">
        <v>32</v>
      </c>
      <c r="P2" s="17" t="s">
        <v>31</v>
      </c>
      <c r="Q2" s="17" t="s">
        <v>30</v>
      </c>
    </row>
    <row r="3" spans="1:17" x14ac:dyDescent="0.25">
      <c r="A3" s="20">
        <v>0</v>
      </c>
      <c r="B3">
        <v>0</v>
      </c>
      <c r="C3" s="18">
        <f t="shared" ref="C3:C34" si="0">B3/cg</f>
        <v>0</v>
      </c>
      <c r="D3" s="1">
        <v>0</v>
      </c>
      <c r="E3" s="1">
        <v>0</v>
      </c>
      <c r="F3" s="1">
        <v>0.05</v>
      </c>
      <c r="G3" s="4">
        <v>9.81</v>
      </c>
      <c r="H3" s="1"/>
      <c r="I3" s="13" t="s">
        <v>29</v>
      </c>
      <c r="J3" s="18">
        <f>SUM(B3:B103)/(F5/Te)</f>
        <v>8</v>
      </c>
      <c r="K3" s="1"/>
      <c r="N3" s="1"/>
      <c r="O3" s="1"/>
      <c r="P3" s="1"/>
      <c r="Q3" s="1"/>
    </row>
    <row r="4" spans="1:17" x14ac:dyDescent="0.25">
      <c r="A4" s="1">
        <f t="shared" ref="A4:A35" si="1">A3+Te</f>
        <v>0.05</v>
      </c>
      <c r="B4">
        <v>0.5</v>
      </c>
      <c r="C4" s="18">
        <f t="shared" si="0"/>
        <v>5.09683995922528E-2</v>
      </c>
      <c r="D4" s="18">
        <f t="shared" ref="D4:D22" si="2">P4-Q4</f>
        <v>1.2500000000000001E-2</v>
      </c>
      <c r="E4" s="18">
        <f t="shared" ref="E4:E35" si="3">((B3+B4)*Te)/2</f>
        <v>1.2500000000000001E-2</v>
      </c>
      <c r="F4" s="12" t="s">
        <v>21</v>
      </c>
      <c r="G4" s="12" t="s">
        <v>28</v>
      </c>
      <c r="H4" s="1"/>
      <c r="I4" s="13" t="s">
        <v>27</v>
      </c>
      <c r="J4" s="18">
        <f>SUM(C3:C103)/(F5/Te)</f>
        <v>0.81549439347604558</v>
      </c>
      <c r="K4" s="1"/>
      <c r="N4" s="1">
        <f t="shared" ref="N4:N35" si="4">(B4-B3)/Te</f>
        <v>10</v>
      </c>
      <c r="O4" s="1">
        <f>B3</f>
        <v>0</v>
      </c>
      <c r="P4" s="18">
        <f t="shared" ref="P4:P22" si="5">0.5*N4*A4*A4+O4*A4</f>
        <v>1.2500000000000001E-2</v>
      </c>
      <c r="Q4" s="1">
        <f t="shared" ref="Q4:Q22" si="6">0.5*N4*A3*A3+O4*A3</f>
        <v>0</v>
      </c>
    </row>
    <row r="5" spans="1:17" x14ac:dyDescent="0.25">
      <c r="A5" s="1">
        <f t="shared" si="1"/>
        <v>0.1</v>
      </c>
      <c r="B5">
        <v>1</v>
      </c>
      <c r="C5" s="18">
        <f t="shared" si="0"/>
        <v>0.1019367991845056</v>
      </c>
      <c r="D5" s="18">
        <f t="shared" si="2"/>
        <v>3.7500000000000006E-2</v>
      </c>
      <c r="E5" s="18">
        <f t="shared" si="3"/>
        <v>3.7500000000000006E-2</v>
      </c>
      <c r="F5" s="1">
        <v>5</v>
      </c>
      <c r="G5" s="1">
        <v>50</v>
      </c>
      <c r="H5" s="1"/>
      <c r="I5" s="13" t="s">
        <v>26</v>
      </c>
      <c r="J5" s="18">
        <f>SUM(D3:D103)</f>
        <v>39.99999999999995</v>
      </c>
      <c r="K5" s="19">
        <f>SUM(E3:E103)</f>
        <v>40</v>
      </c>
      <c r="N5" s="1">
        <f t="shared" si="4"/>
        <v>10</v>
      </c>
      <c r="O5" s="1">
        <f t="shared" ref="O5:O22" si="7">B4-N5*A4</f>
        <v>0</v>
      </c>
      <c r="P5" s="18">
        <f t="shared" si="5"/>
        <v>0.05</v>
      </c>
      <c r="Q5" s="18">
        <f t="shared" si="6"/>
        <v>1.2500000000000001E-2</v>
      </c>
    </row>
    <row r="6" spans="1:17" x14ac:dyDescent="0.25">
      <c r="A6" s="1">
        <f t="shared" si="1"/>
        <v>0.15000000000000002</v>
      </c>
      <c r="B6">
        <v>1.5</v>
      </c>
      <c r="C6" s="18">
        <f t="shared" si="0"/>
        <v>0.1529051987767584</v>
      </c>
      <c r="D6" s="18">
        <f t="shared" si="2"/>
        <v>6.2500000000000028E-2</v>
      </c>
      <c r="E6" s="18">
        <f t="shared" si="3"/>
        <v>6.25E-2</v>
      </c>
      <c r="F6" s="1"/>
      <c r="G6" s="1"/>
      <c r="H6" s="1"/>
      <c r="I6" s="13" t="s">
        <v>25</v>
      </c>
      <c r="J6" s="18">
        <f>J3/(((G5*0.001)/F5)*cg)</f>
        <v>81.549439347604476</v>
      </c>
      <c r="K6" s="19">
        <f>J5/(G5*0.001*cg)</f>
        <v>81.549439347604377</v>
      </c>
      <c r="N6" s="18">
        <f t="shared" si="4"/>
        <v>10</v>
      </c>
      <c r="O6" s="18">
        <f t="shared" si="7"/>
        <v>0</v>
      </c>
      <c r="P6" s="18">
        <f t="shared" si="5"/>
        <v>0.11250000000000003</v>
      </c>
      <c r="Q6" s="18">
        <f t="shared" si="6"/>
        <v>0.05</v>
      </c>
    </row>
    <row r="7" spans="1:17" x14ac:dyDescent="0.25">
      <c r="A7" s="1">
        <f t="shared" si="1"/>
        <v>0.2</v>
      </c>
      <c r="B7">
        <v>2</v>
      </c>
      <c r="C7" s="18">
        <f t="shared" si="0"/>
        <v>0.2038735983690112</v>
      </c>
      <c r="D7" s="18">
        <f t="shared" si="2"/>
        <v>8.7499999999999981E-2</v>
      </c>
      <c r="E7" s="18">
        <f t="shared" si="3"/>
        <v>8.7500000000000008E-2</v>
      </c>
      <c r="F7" s="1"/>
      <c r="G7" s="1"/>
      <c r="H7" s="1"/>
      <c r="I7" s="1"/>
      <c r="N7" s="18">
        <f t="shared" si="4"/>
        <v>10</v>
      </c>
      <c r="O7" s="18">
        <f t="shared" si="7"/>
        <v>0</v>
      </c>
      <c r="P7" s="18">
        <f t="shared" si="5"/>
        <v>0.2</v>
      </c>
      <c r="Q7" s="18">
        <f t="shared" si="6"/>
        <v>0.11250000000000003</v>
      </c>
    </row>
    <row r="8" spans="1:17" x14ac:dyDescent="0.25">
      <c r="A8" s="1">
        <f t="shared" si="1"/>
        <v>0.25</v>
      </c>
      <c r="B8">
        <v>2.5</v>
      </c>
      <c r="C8" s="18">
        <f t="shared" si="0"/>
        <v>0.254841997961264</v>
      </c>
      <c r="D8" s="18">
        <f t="shared" si="2"/>
        <v>0.11249999999999999</v>
      </c>
      <c r="E8" s="18">
        <f t="shared" si="3"/>
        <v>0.1125</v>
      </c>
      <c r="F8" s="1"/>
      <c r="G8" s="1"/>
      <c r="H8" s="1"/>
      <c r="I8" s="1"/>
      <c r="N8" s="18">
        <f t="shared" si="4"/>
        <v>10</v>
      </c>
      <c r="O8" s="18">
        <f t="shared" si="7"/>
        <v>0</v>
      </c>
      <c r="P8" s="18">
        <f t="shared" si="5"/>
        <v>0.3125</v>
      </c>
      <c r="Q8" s="18">
        <f t="shared" si="6"/>
        <v>0.2</v>
      </c>
    </row>
    <row r="9" spans="1:17" x14ac:dyDescent="0.25">
      <c r="A9" s="1">
        <f t="shared" si="1"/>
        <v>0.3</v>
      </c>
      <c r="B9">
        <v>3</v>
      </c>
      <c r="C9" s="18">
        <f t="shared" si="0"/>
        <v>0.3058103975535168</v>
      </c>
      <c r="D9" s="18">
        <f t="shared" si="2"/>
        <v>0.13749999999999996</v>
      </c>
      <c r="E9" s="18">
        <f t="shared" si="3"/>
        <v>0.13750000000000001</v>
      </c>
      <c r="F9" s="1"/>
      <c r="G9" s="1"/>
      <c r="H9" s="1"/>
      <c r="I9" s="1"/>
      <c r="N9" s="18">
        <f t="shared" si="4"/>
        <v>10</v>
      </c>
      <c r="O9" s="18">
        <f t="shared" si="7"/>
        <v>0</v>
      </c>
      <c r="P9" s="18">
        <f t="shared" si="5"/>
        <v>0.44999999999999996</v>
      </c>
      <c r="Q9" s="18">
        <f t="shared" si="6"/>
        <v>0.3125</v>
      </c>
    </row>
    <row r="10" spans="1:17" x14ac:dyDescent="0.25">
      <c r="A10" s="1">
        <f t="shared" si="1"/>
        <v>0.35</v>
      </c>
      <c r="B10">
        <v>3.5</v>
      </c>
      <c r="C10" s="18">
        <f t="shared" si="0"/>
        <v>0.3567787971457696</v>
      </c>
      <c r="D10" s="18">
        <f t="shared" si="2"/>
        <v>0.16249999999999998</v>
      </c>
      <c r="E10" s="18">
        <f t="shared" si="3"/>
        <v>0.16250000000000001</v>
      </c>
      <c r="F10" s="1"/>
      <c r="G10" s="1"/>
      <c r="H10" s="1"/>
      <c r="I10" s="1"/>
      <c r="N10" s="18">
        <f t="shared" si="4"/>
        <v>10</v>
      </c>
      <c r="O10" s="18">
        <f t="shared" si="7"/>
        <v>0</v>
      </c>
      <c r="P10" s="18">
        <f t="shared" si="5"/>
        <v>0.61249999999999993</v>
      </c>
      <c r="Q10" s="18">
        <f t="shared" si="6"/>
        <v>0.44999999999999996</v>
      </c>
    </row>
    <row r="11" spans="1:17" x14ac:dyDescent="0.25">
      <c r="A11" s="1">
        <f t="shared" si="1"/>
        <v>0.39999999999999997</v>
      </c>
      <c r="B11">
        <v>4</v>
      </c>
      <c r="C11" s="18">
        <f t="shared" si="0"/>
        <v>0.4077471967380224</v>
      </c>
      <c r="D11" s="18">
        <f t="shared" si="2"/>
        <v>0.18749999999999989</v>
      </c>
      <c r="E11" s="18">
        <f t="shared" si="3"/>
        <v>0.1875</v>
      </c>
      <c r="F11" s="1"/>
      <c r="G11" s="1"/>
      <c r="H11" s="1"/>
      <c r="I11" s="1"/>
      <c r="N11" s="18">
        <f t="shared" si="4"/>
        <v>10</v>
      </c>
      <c r="O11" s="18">
        <f t="shared" si="7"/>
        <v>0</v>
      </c>
      <c r="P11" s="18">
        <f t="shared" si="5"/>
        <v>0.79999999999999982</v>
      </c>
      <c r="Q11" s="18">
        <f t="shared" si="6"/>
        <v>0.61249999999999993</v>
      </c>
    </row>
    <row r="12" spans="1:17" x14ac:dyDescent="0.25">
      <c r="A12" s="1">
        <f t="shared" si="1"/>
        <v>0.44999999999999996</v>
      </c>
      <c r="B12">
        <v>4.5</v>
      </c>
      <c r="C12" s="18">
        <f t="shared" si="0"/>
        <v>0.4587155963302752</v>
      </c>
      <c r="D12" s="18">
        <f t="shared" si="2"/>
        <v>0.21250000000000013</v>
      </c>
      <c r="E12" s="18">
        <f t="shared" si="3"/>
        <v>0.21250000000000002</v>
      </c>
      <c r="F12" s="1"/>
      <c r="G12" s="1"/>
      <c r="H12" s="1"/>
      <c r="I12" s="1"/>
      <c r="N12" s="18">
        <f t="shared" si="4"/>
        <v>10</v>
      </c>
      <c r="O12" s="18">
        <f t="shared" si="7"/>
        <v>0</v>
      </c>
      <c r="P12" s="18">
        <f t="shared" si="5"/>
        <v>1.0125</v>
      </c>
      <c r="Q12" s="18">
        <f t="shared" si="6"/>
        <v>0.79999999999999982</v>
      </c>
    </row>
    <row r="13" spans="1:17" x14ac:dyDescent="0.25">
      <c r="A13" s="1">
        <f t="shared" si="1"/>
        <v>0.49999999999999994</v>
      </c>
      <c r="B13">
        <v>5</v>
      </c>
      <c r="C13" s="18">
        <f t="shared" si="0"/>
        <v>0.509683995922528</v>
      </c>
      <c r="D13" s="18">
        <f t="shared" si="2"/>
        <v>0.2374999999999996</v>
      </c>
      <c r="E13" s="18">
        <f t="shared" si="3"/>
        <v>0.23750000000000002</v>
      </c>
      <c r="F13" s="1"/>
      <c r="G13" s="1"/>
      <c r="H13" s="1"/>
      <c r="I13" s="1"/>
      <c r="N13" s="18">
        <f t="shared" si="4"/>
        <v>10</v>
      </c>
      <c r="O13" s="18">
        <f t="shared" si="7"/>
        <v>0</v>
      </c>
      <c r="P13" s="18">
        <f t="shared" si="5"/>
        <v>1.2499999999999996</v>
      </c>
      <c r="Q13" s="18">
        <f t="shared" si="6"/>
        <v>1.0125</v>
      </c>
    </row>
    <row r="14" spans="1:17" x14ac:dyDescent="0.25">
      <c r="A14" s="1">
        <f t="shared" si="1"/>
        <v>0.54999999999999993</v>
      </c>
      <c r="B14">
        <v>5.5</v>
      </c>
      <c r="C14" s="18">
        <f t="shared" si="0"/>
        <v>0.56065239551478085</v>
      </c>
      <c r="D14" s="18">
        <f t="shared" si="2"/>
        <v>0.26249999999999996</v>
      </c>
      <c r="E14" s="18">
        <f t="shared" si="3"/>
        <v>0.26250000000000001</v>
      </c>
      <c r="F14" s="1"/>
      <c r="G14" s="1"/>
      <c r="H14" s="1"/>
      <c r="I14" s="1"/>
      <c r="N14" s="18">
        <f t="shared" si="4"/>
        <v>10</v>
      </c>
      <c r="O14" s="18">
        <f t="shared" si="7"/>
        <v>0</v>
      </c>
      <c r="P14" s="18">
        <f t="shared" si="5"/>
        <v>1.5124999999999995</v>
      </c>
      <c r="Q14" s="18">
        <f t="shared" si="6"/>
        <v>1.2499999999999996</v>
      </c>
    </row>
    <row r="15" spans="1:17" x14ac:dyDescent="0.25">
      <c r="A15" s="1">
        <f t="shared" si="1"/>
        <v>0.6</v>
      </c>
      <c r="B15">
        <v>6</v>
      </c>
      <c r="C15" s="18">
        <f t="shared" si="0"/>
        <v>0.6116207951070336</v>
      </c>
      <c r="D15" s="18">
        <f t="shared" si="2"/>
        <v>0.28750000000000031</v>
      </c>
      <c r="E15" s="18">
        <f t="shared" si="3"/>
        <v>0.28750000000000003</v>
      </c>
      <c r="F15" s="1"/>
      <c r="G15" s="1"/>
      <c r="H15" s="1"/>
      <c r="I15" s="1"/>
      <c r="N15" s="18">
        <f t="shared" si="4"/>
        <v>10</v>
      </c>
      <c r="O15" s="18">
        <f t="shared" si="7"/>
        <v>0</v>
      </c>
      <c r="P15" s="18">
        <f t="shared" si="5"/>
        <v>1.7999999999999998</v>
      </c>
      <c r="Q15" s="18">
        <f t="shared" si="6"/>
        <v>1.5124999999999995</v>
      </c>
    </row>
    <row r="16" spans="1:17" x14ac:dyDescent="0.25">
      <c r="A16" s="1">
        <f t="shared" si="1"/>
        <v>0.65</v>
      </c>
      <c r="B16">
        <v>6.5</v>
      </c>
      <c r="C16" s="18">
        <f t="shared" si="0"/>
        <v>0.66258919469928645</v>
      </c>
      <c r="D16" s="18">
        <f t="shared" si="2"/>
        <v>0.31250000000000044</v>
      </c>
      <c r="E16" s="18">
        <f t="shared" si="3"/>
        <v>0.3125</v>
      </c>
      <c r="F16" s="1"/>
      <c r="G16" s="1"/>
      <c r="H16" s="1"/>
      <c r="I16" s="1"/>
      <c r="N16" s="1">
        <f t="shared" si="4"/>
        <v>10</v>
      </c>
      <c r="O16" s="18">
        <f t="shared" si="7"/>
        <v>0</v>
      </c>
      <c r="P16" s="18">
        <f t="shared" si="5"/>
        <v>2.1125000000000003</v>
      </c>
      <c r="Q16" s="18">
        <f t="shared" si="6"/>
        <v>1.7999999999999998</v>
      </c>
    </row>
    <row r="17" spans="1:17" x14ac:dyDescent="0.25">
      <c r="A17" s="1">
        <f t="shared" si="1"/>
        <v>0.70000000000000007</v>
      </c>
      <c r="B17">
        <v>7</v>
      </c>
      <c r="C17" s="18">
        <f t="shared" si="0"/>
        <v>0.7135575942915392</v>
      </c>
      <c r="D17" s="18">
        <f t="shared" si="2"/>
        <v>0.33750000000000036</v>
      </c>
      <c r="E17" s="18">
        <f t="shared" si="3"/>
        <v>0.33750000000000002</v>
      </c>
      <c r="F17" s="1"/>
      <c r="G17" s="1"/>
      <c r="H17" s="1"/>
      <c r="I17" s="1"/>
      <c r="N17" s="1">
        <f t="shared" si="4"/>
        <v>10</v>
      </c>
      <c r="O17" s="18">
        <f t="shared" si="7"/>
        <v>0</v>
      </c>
      <c r="P17" s="18">
        <f t="shared" si="5"/>
        <v>2.4500000000000006</v>
      </c>
      <c r="Q17" s="18">
        <f t="shared" si="6"/>
        <v>2.1125000000000003</v>
      </c>
    </row>
    <row r="18" spans="1:17" x14ac:dyDescent="0.25">
      <c r="A18" s="1">
        <f t="shared" si="1"/>
        <v>0.75000000000000011</v>
      </c>
      <c r="B18">
        <v>7.5</v>
      </c>
      <c r="C18" s="18">
        <f t="shared" si="0"/>
        <v>0.76452599388379205</v>
      </c>
      <c r="D18" s="18">
        <f t="shared" si="2"/>
        <v>0.36250000000000027</v>
      </c>
      <c r="E18" s="18">
        <f t="shared" si="3"/>
        <v>0.36250000000000004</v>
      </c>
      <c r="F18" s="1"/>
      <c r="G18" s="1"/>
      <c r="H18" s="1"/>
      <c r="I18" s="1"/>
      <c r="N18" s="18">
        <f t="shared" si="4"/>
        <v>10</v>
      </c>
      <c r="O18" s="18">
        <f t="shared" si="7"/>
        <v>0</v>
      </c>
      <c r="P18" s="18">
        <f t="shared" si="5"/>
        <v>2.8125000000000009</v>
      </c>
      <c r="Q18" s="18">
        <f t="shared" si="6"/>
        <v>2.4500000000000006</v>
      </c>
    </row>
    <row r="19" spans="1:17" x14ac:dyDescent="0.25">
      <c r="A19" s="1">
        <f t="shared" si="1"/>
        <v>0.80000000000000016</v>
      </c>
      <c r="B19">
        <v>8</v>
      </c>
      <c r="C19" s="18">
        <f t="shared" si="0"/>
        <v>0.8154943934760448</v>
      </c>
      <c r="D19" s="18">
        <f t="shared" si="2"/>
        <v>0.38750000000000062</v>
      </c>
      <c r="E19" s="18">
        <f t="shared" si="3"/>
        <v>0.38750000000000001</v>
      </c>
      <c r="F19" s="1"/>
      <c r="G19" s="1"/>
      <c r="H19" s="1"/>
      <c r="I19" s="1"/>
      <c r="N19" s="18">
        <f t="shared" si="4"/>
        <v>10</v>
      </c>
      <c r="O19" s="18">
        <f t="shared" si="7"/>
        <v>0</v>
      </c>
      <c r="P19" s="18">
        <f t="shared" si="5"/>
        <v>3.2000000000000015</v>
      </c>
      <c r="Q19" s="18">
        <f t="shared" si="6"/>
        <v>2.8125000000000009</v>
      </c>
    </row>
    <row r="20" spans="1:17" x14ac:dyDescent="0.25">
      <c r="A20" s="1">
        <f t="shared" si="1"/>
        <v>0.8500000000000002</v>
      </c>
      <c r="B20">
        <v>8.5</v>
      </c>
      <c r="C20" s="18">
        <f t="shared" si="0"/>
        <v>0.86646279306829765</v>
      </c>
      <c r="D20" s="18">
        <f t="shared" si="2"/>
        <v>0.41250000000000009</v>
      </c>
      <c r="E20" s="18">
        <f t="shared" si="3"/>
        <v>0.41250000000000003</v>
      </c>
      <c r="F20" s="1"/>
      <c r="G20" s="1"/>
      <c r="H20" s="1"/>
      <c r="I20" s="1"/>
      <c r="N20" s="18">
        <f t="shared" si="4"/>
        <v>10</v>
      </c>
      <c r="O20" s="18">
        <f t="shared" si="7"/>
        <v>0</v>
      </c>
      <c r="P20" s="18">
        <f t="shared" si="5"/>
        <v>3.6125000000000016</v>
      </c>
      <c r="Q20" s="18">
        <f t="shared" si="6"/>
        <v>3.2000000000000015</v>
      </c>
    </row>
    <row r="21" spans="1:17" x14ac:dyDescent="0.25">
      <c r="A21" s="1">
        <f t="shared" si="1"/>
        <v>0.90000000000000024</v>
      </c>
      <c r="B21">
        <v>9</v>
      </c>
      <c r="C21" s="18">
        <f t="shared" si="0"/>
        <v>0.9174311926605504</v>
      </c>
      <c r="D21" s="18">
        <f t="shared" si="2"/>
        <v>0.4375</v>
      </c>
      <c r="E21" s="18">
        <f t="shared" si="3"/>
        <v>0.4375</v>
      </c>
      <c r="F21" s="1"/>
      <c r="G21" s="1"/>
      <c r="H21" s="1"/>
      <c r="I21" s="1"/>
      <c r="N21" s="18">
        <f t="shared" si="4"/>
        <v>10</v>
      </c>
      <c r="O21" s="18">
        <f t="shared" si="7"/>
        <v>0</v>
      </c>
      <c r="P21" s="18">
        <f t="shared" si="5"/>
        <v>4.0500000000000016</v>
      </c>
      <c r="Q21" s="18">
        <f t="shared" si="6"/>
        <v>3.6125000000000016</v>
      </c>
    </row>
    <row r="22" spans="1:17" x14ac:dyDescent="0.25">
      <c r="A22" s="1">
        <f t="shared" si="1"/>
        <v>0.95000000000000029</v>
      </c>
      <c r="B22">
        <v>9.5</v>
      </c>
      <c r="C22" s="18">
        <f t="shared" si="0"/>
        <v>0.96839959225280325</v>
      </c>
      <c r="D22" s="18">
        <f t="shared" si="2"/>
        <v>0.46250000000000124</v>
      </c>
      <c r="E22" s="18">
        <f t="shared" si="3"/>
        <v>0.46250000000000002</v>
      </c>
      <c r="F22" s="1"/>
      <c r="G22" s="1"/>
      <c r="H22" s="1"/>
      <c r="I22" s="1"/>
      <c r="N22" s="1">
        <f t="shared" si="4"/>
        <v>10</v>
      </c>
      <c r="O22" s="18">
        <f t="shared" si="7"/>
        <v>0</v>
      </c>
      <c r="P22" s="18">
        <f t="shared" si="5"/>
        <v>4.5125000000000028</v>
      </c>
      <c r="Q22" s="18">
        <f t="shared" si="6"/>
        <v>4.0500000000000016</v>
      </c>
    </row>
    <row r="23" spans="1:17" x14ac:dyDescent="0.25">
      <c r="A23" s="1">
        <f t="shared" si="1"/>
        <v>1.0000000000000002</v>
      </c>
      <c r="B23">
        <v>10</v>
      </c>
      <c r="C23" s="18">
        <f t="shared" si="0"/>
        <v>1.019367991845056</v>
      </c>
      <c r="D23" s="18">
        <f t="shared" ref="D23:D31" si="8">P23-Q23</f>
        <v>0.48749999999999893</v>
      </c>
      <c r="E23" s="18">
        <f t="shared" si="3"/>
        <v>0.48750000000000004</v>
      </c>
      <c r="F23" s="1"/>
      <c r="G23" s="1"/>
      <c r="H23" s="1"/>
      <c r="I23" s="1"/>
      <c r="N23" s="1">
        <f t="shared" si="4"/>
        <v>10</v>
      </c>
      <c r="O23" s="18">
        <f t="shared" ref="O23:O86" si="9">B22-N23*A22</f>
        <v>0</v>
      </c>
      <c r="P23" s="18">
        <f t="shared" ref="P23:P86" si="10">0.5*N23*A23*A23+O23*A23</f>
        <v>5.0000000000000018</v>
      </c>
      <c r="Q23" s="18">
        <f t="shared" ref="Q23:Q86" si="11">0.5*N23*A22*A22+O23*A22</f>
        <v>4.5125000000000028</v>
      </c>
    </row>
    <row r="24" spans="1:17" x14ac:dyDescent="0.25">
      <c r="A24" s="1">
        <f t="shared" si="1"/>
        <v>1.0500000000000003</v>
      </c>
      <c r="B24">
        <v>10</v>
      </c>
      <c r="C24" s="18">
        <f t="shared" si="0"/>
        <v>1.019367991845056</v>
      </c>
      <c r="D24" s="18">
        <f t="shared" si="8"/>
        <v>0.50000000000000178</v>
      </c>
      <c r="E24" s="18">
        <f t="shared" si="3"/>
        <v>0.5</v>
      </c>
      <c r="F24" s="1"/>
      <c r="G24" s="1"/>
      <c r="H24" s="1"/>
      <c r="I24" s="1"/>
      <c r="N24" s="1">
        <f t="shared" si="4"/>
        <v>0</v>
      </c>
      <c r="O24" s="18">
        <f t="shared" si="9"/>
        <v>10</v>
      </c>
      <c r="P24" s="18">
        <f t="shared" si="10"/>
        <v>10.500000000000004</v>
      </c>
      <c r="Q24" s="18">
        <f t="shared" si="11"/>
        <v>10.000000000000002</v>
      </c>
    </row>
    <row r="25" spans="1:17" x14ac:dyDescent="0.25">
      <c r="A25" s="1">
        <f t="shared" si="1"/>
        <v>1.1000000000000003</v>
      </c>
      <c r="B25">
        <v>10</v>
      </c>
      <c r="C25" s="18">
        <f t="shared" si="0"/>
        <v>1.019367991845056</v>
      </c>
      <c r="D25" s="18">
        <f t="shared" si="8"/>
        <v>0.5</v>
      </c>
      <c r="E25" s="18">
        <f t="shared" si="3"/>
        <v>0.5</v>
      </c>
      <c r="F25" s="1"/>
      <c r="G25" s="1"/>
      <c r="H25" s="1"/>
      <c r="I25" s="1"/>
      <c r="N25" s="1">
        <f t="shared" si="4"/>
        <v>0</v>
      </c>
      <c r="O25" s="18">
        <f t="shared" si="9"/>
        <v>10</v>
      </c>
      <c r="P25" s="18">
        <f t="shared" si="10"/>
        <v>11.000000000000004</v>
      </c>
      <c r="Q25" s="18">
        <f t="shared" si="11"/>
        <v>10.500000000000004</v>
      </c>
    </row>
    <row r="26" spans="1:17" x14ac:dyDescent="0.25">
      <c r="A26" s="1">
        <f t="shared" si="1"/>
        <v>1.1500000000000004</v>
      </c>
      <c r="B26">
        <v>10</v>
      </c>
      <c r="C26" s="18">
        <f t="shared" si="0"/>
        <v>1.019367991845056</v>
      </c>
      <c r="D26" s="18">
        <f t="shared" si="8"/>
        <v>0.5</v>
      </c>
      <c r="E26" s="18">
        <f t="shared" si="3"/>
        <v>0.5</v>
      </c>
      <c r="F26" s="1"/>
      <c r="G26" s="1"/>
      <c r="H26" s="1"/>
      <c r="I26" s="1"/>
      <c r="N26" s="1">
        <f t="shared" si="4"/>
        <v>0</v>
      </c>
      <c r="O26" s="18">
        <f t="shared" si="9"/>
        <v>10</v>
      </c>
      <c r="P26" s="18">
        <f t="shared" si="10"/>
        <v>11.500000000000004</v>
      </c>
      <c r="Q26" s="18">
        <f t="shared" si="11"/>
        <v>11.000000000000004</v>
      </c>
    </row>
    <row r="27" spans="1:17" x14ac:dyDescent="0.25">
      <c r="A27" s="1">
        <f t="shared" si="1"/>
        <v>1.2000000000000004</v>
      </c>
      <c r="B27">
        <v>10</v>
      </c>
      <c r="C27" s="18">
        <f t="shared" si="0"/>
        <v>1.019367991845056</v>
      </c>
      <c r="D27" s="18">
        <f t="shared" si="8"/>
        <v>0.5</v>
      </c>
      <c r="E27" s="18">
        <f t="shared" si="3"/>
        <v>0.5</v>
      </c>
      <c r="F27" s="1"/>
      <c r="G27" s="1"/>
      <c r="H27" s="1"/>
      <c r="I27" s="1"/>
      <c r="N27" s="1">
        <f t="shared" si="4"/>
        <v>0</v>
      </c>
      <c r="O27" s="18">
        <f t="shared" si="9"/>
        <v>10</v>
      </c>
      <c r="P27" s="18">
        <f t="shared" si="10"/>
        <v>12.000000000000004</v>
      </c>
      <c r="Q27" s="18">
        <f t="shared" si="11"/>
        <v>11.500000000000004</v>
      </c>
    </row>
    <row r="28" spans="1:17" x14ac:dyDescent="0.25">
      <c r="A28" s="1">
        <f t="shared" si="1"/>
        <v>1.2500000000000004</v>
      </c>
      <c r="B28">
        <v>10</v>
      </c>
      <c r="C28" s="18">
        <f t="shared" si="0"/>
        <v>1.019367991845056</v>
      </c>
      <c r="D28" s="18">
        <f t="shared" si="8"/>
        <v>0.5</v>
      </c>
      <c r="E28" s="18">
        <f t="shared" si="3"/>
        <v>0.5</v>
      </c>
      <c r="F28" s="1"/>
      <c r="G28" s="1"/>
      <c r="H28" s="1"/>
      <c r="I28" s="1"/>
      <c r="N28" s="1">
        <f t="shared" si="4"/>
        <v>0</v>
      </c>
      <c r="O28" s="18">
        <f t="shared" si="9"/>
        <v>10</v>
      </c>
      <c r="P28" s="18">
        <f t="shared" si="10"/>
        <v>12.500000000000004</v>
      </c>
      <c r="Q28" s="18">
        <f t="shared" si="11"/>
        <v>12.000000000000004</v>
      </c>
    </row>
    <row r="29" spans="1:17" x14ac:dyDescent="0.25">
      <c r="A29" s="1">
        <f t="shared" si="1"/>
        <v>1.3000000000000005</v>
      </c>
      <c r="B29">
        <v>10</v>
      </c>
      <c r="C29" s="18">
        <f t="shared" si="0"/>
        <v>1.019367991845056</v>
      </c>
      <c r="D29" s="18">
        <f t="shared" si="8"/>
        <v>0.50000000000000178</v>
      </c>
      <c r="E29" s="18">
        <f t="shared" si="3"/>
        <v>0.5</v>
      </c>
      <c r="F29" s="1"/>
      <c r="G29" s="1"/>
      <c r="H29" s="1"/>
      <c r="I29" s="1"/>
      <c r="N29" s="1">
        <f t="shared" si="4"/>
        <v>0</v>
      </c>
      <c r="O29" s="18">
        <f t="shared" si="9"/>
        <v>10</v>
      </c>
      <c r="P29" s="18">
        <f t="shared" si="10"/>
        <v>13.000000000000005</v>
      </c>
      <c r="Q29" s="18">
        <f t="shared" si="11"/>
        <v>12.500000000000004</v>
      </c>
    </row>
    <row r="30" spans="1:17" x14ac:dyDescent="0.25">
      <c r="A30" s="1">
        <f t="shared" si="1"/>
        <v>1.3500000000000005</v>
      </c>
      <c r="B30">
        <v>10</v>
      </c>
      <c r="C30" s="18">
        <f t="shared" si="0"/>
        <v>1.019367991845056</v>
      </c>
      <c r="D30" s="18">
        <f t="shared" si="8"/>
        <v>0.5</v>
      </c>
      <c r="E30" s="18">
        <f t="shared" si="3"/>
        <v>0.5</v>
      </c>
      <c r="F30" s="1"/>
      <c r="G30" s="1"/>
      <c r="H30" s="1"/>
      <c r="I30" s="1"/>
      <c r="N30" s="1">
        <f t="shared" si="4"/>
        <v>0</v>
      </c>
      <c r="O30" s="18">
        <f t="shared" si="9"/>
        <v>10</v>
      </c>
      <c r="P30" s="18">
        <f t="shared" si="10"/>
        <v>13.500000000000005</v>
      </c>
      <c r="Q30" s="18">
        <f t="shared" si="11"/>
        <v>13.000000000000005</v>
      </c>
    </row>
    <row r="31" spans="1:17" x14ac:dyDescent="0.25">
      <c r="A31" s="1">
        <f t="shared" si="1"/>
        <v>1.4000000000000006</v>
      </c>
      <c r="B31">
        <v>10</v>
      </c>
      <c r="C31" s="18">
        <f t="shared" si="0"/>
        <v>1.019367991845056</v>
      </c>
      <c r="D31" s="18">
        <f t="shared" si="8"/>
        <v>0.5</v>
      </c>
      <c r="E31" s="18">
        <f t="shared" si="3"/>
        <v>0.5</v>
      </c>
      <c r="N31" s="1">
        <f t="shared" si="4"/>
        <v>0</v>
      </c>
      <c r="O31" s="18">
        <f t="shared" si="9"/>
        <v>10</v>
      </c>
      <c r="P31" s="18">
        <f t="shared" si="10"/>
        <v>14.000000000000005</v>
      </c>
      <c r="Q31" s="18">
        <f t="shared" si="11"/>
        <v>13.500000000000005</v>
      </c>
    </row>
    <row r="32" spans="1:17" x14ac:dyDescent="0.25">
      <c r="A32" s="1">
        <f t="shared" si="1"/>
        <v>1.4500000000000006</v>
      </c>
      <c r="B32">
        <v>10</v>
      </c>
      <c r="C32" s="18">
        <f t="shared" si="0"/>
        <v>1.019367991845056</v>
      </c>
      <c r="D32" s="18">
        <f t="shared" ref="D32:D95" si="12">P32-Q32</f>
        <v>0.50000000000000178</v>
      </c>
      <c r="E32" s="18">
        <f t="shared" si="3"/>
        <v>0.5</v>
      </c>
      <c r="N32" s="1">
        <f t="shared" si="4"/>
        <v>0</v>
      </c>
      <c r="O32" s="18">
        <f t="shared" si="9"/>
        <v>10</v>
      </c>
      <c r="P32" s="18">
        <f t="shared" si="10"/>
        <v>14.500000000000007</v>
      </c>
      <c r="Q32" s="18">
        <f t="shared" si="11"/>
        <v>14.000000000000005</v>
      </c>
    </row>
    <row r="33" spans="1:17" x14ac:dyDescent="0.25">
      <c r="A33" s="1">
        <f t="shared" si="1"/>
        <v>1.5000000000000007</v>
      </c>
      <c r="B33">
        <v>10</v>
      </c>
      <c r="C33" s="18">
        <f t="shared" si="0"/>
        <v>1.019367991845056</v>
      </c>
      <c r="D33" s="18">
        <f t="shared" si="12"/>
        <v>0.5</v>
      </c>
      <c r="E33" s="18">
        <f t="shared" si="3"/>
        <v>0.5</v>
      </c>
      <c r="N33" s="1">
        <f t="shared" si="4"/>
        <v>0</v>
      </c>
      <c r="O33" s="18">
        <f t="shared" si="9"/>
        <v>10</v>
      </c>
      <c r="P33" s="18">
        <f t="shared" si="10"/>
        <v>15.000000000000007</v>
      </c>
      <c r="Q33" s="18">
        <f t="shared" si="11"/>
        <v>14.500000000000007</v>
      </c>
    </row>
    <row r="34" spans="1:17" x14ac:dyDescent="0.25">
      <c r="A34" s="1">
        <f t="shared" si="1"/>
        <v>1.5500000000000007</v>
      </c>
      <c r="B34">
        <v>10</v>
      </c>
      <c r="C34" s="18">
        <f t="shared" si="0"/>
        <v>1.019367991845056</v>
      </c>
      <c r="D34" s="18">
        <f t="shared" si="12"/>
        <v>0.5</v>
      </c>
      <c r="E34" s="18">
        <f t="shared" si="3"/>
        <v>0.5</v>
      </c>
      <c r="N34" s="1">
        <f t="shared" si="4"/>
        <v>0</v>
      </c>
      <c r="O34" s="18">
        <f t="shared" si="9"/>
        <v>10</v>
      </c>
      <c r="P34" s="18">
        <f t="shared" si="10"/>
        <v>15.500000000000007</v>
      </c>
      <c r="Q34" s="18">
        <f t="shared" si="11"/>
        <v>15.000000000000007</v>
      </c>
    </row>
    <row r="35" spans="1:17" x14ac:dyDescent="0.25">
      <c r="A35" s="1">
        <f t="shared" si="1"/>
        <v>1.6000000000000008</v>
      </c>
      <c r="B35">
        <v>10</v>
      </c>
      <c r="C35" s="18">
        <f t="shared" ref="C35:C66" si="13">B35/cg</f>
        <v>1.019367991845056</v>
      </c>
      <c r="D35" s="18">
        <f t="shared" si="12"/>
        <v>0.5</v>
      </c>
      <c r="E35" s="18">
        <f t="shared" si="3"/>
        <v>0.5</v>
      </c>
      <c r="N35" s="1">
        <f t="shared" si="4"/>
        <v>0</v>
      </c>
      <c r="O35" s="18">
        <f t="shared" si="9"/>
        <v>10</v>
      </c>
      <c r="P35" s="18">
        <f t="shared" si="10"/>
        <v>16.000000000000007</v>
      </c>
      <c r="Q35" s="18">
        <f t="shared" si="11"/>
        <v>15.500000000000007</v>
      </c>
    </row>
    <row r="36" spans="1:17" x14ac:dyDescent="0.25">
      <c r="A36" s="1">
        <f t="shared" ref="A36:A67" si="14">A35+Te</f>
        <v>1.6500000000000008</v>
      </c>
      <c r="B36">
        <v>10</v>
      </c>
      <c r="C36" s="18">
        <f t="shared" si="13"/>
        <v>1.019367991845056</v>
      </c>
      <c r="D36" s="18">
        <f t="shared" si="12"/>
        <v>0.5</v>
      </c>
      <c r="E36" s="18">
        <f t="shared" ref="E36:E67" si="15">((B35+B36)*Te)/2</f>
        <v>0.5</v>
      </c>
      <c r="N36" s="1">
        <f t="shared" ref="N36:N67" si="16">(B36-B35)/Te</f>
        <v>0</v>
      </c>
      <c r="O36" s="18">
        <f t="shared" si="9"/>
        <v>10</v>
      </c>
      <c r="P36" s="18">
        <f t="shared" si="10"/>
        <v>16.500000000000007</v>
      </c>
      <c r="Q36" s="18">
        <f t="shared" si="11"/>
        <v>16.000000000000007</v>
      </c>
    </row>
    <row r="37" spans="1:17" x14ac:dyDescent="0.25">
      <c r="A37" s="1">
        <f t="shared" si="14"/>
        <v>1.7000000000000008</v>
      </c>
      <c r="B37">
        <v>10</v>
      </c>
      <c r="C37" s="18">
        <f t="shared" si="13"/>
        <v>1.019367991845056</v>
      </c>
      <c r="D37" s="18">
        <f t="shared" si="12"/>
        <v>0.5</v>
      </c>
      <c r="E37" s="18">
        <f t="shared" si="15"/>
        <v>0.5</v>
      </c>
      <c r="N37" s="1">
        <f t="shared" si="16"/>
        <v>0</v>
      </c>
      <c r="O37" s="18">
        <f t="shared" si="9"/>
        <v>10</v>
      </c>
      <c r="P37" s="18">
        <f t="shared" si="10"/>
        <v>17.000000000000007</v>
      </c>
      <c r="Q37" s="18">
        <f t="shared" si="11"/>
        <v>16.500000000000007</v>
      </c>
    </row>
    <row r="38" spans="1:17" x14ac:dyDescent="0.25">
      <c r="A38" s="1">
        <f t="shared" si="14"/>
        <v>1.7500000000000009</v>
      </c>
      <c r="B38">
        <v>10</v>
      </c>
      <c r="C38" s="18">
        <f t="shared" si="13"/>
        <v>1.019367991845056</v>
      </c>
      <c r="D38" s="18">
        <f t="shared" si="12"/>
        <v>0.5</v>
      </c>
      <c r="E38" s="18">
        <f t="shared" si="15"/>
        <v>0.5</v>
      </c>
      <c r="N38" s="1">
        <f t="shared" si="16"/>
        <v>0</v>
      </c>
      <c r="O38" s="18">
        <f t="shared" si="9"/>
        <v>10</v>
      </c>
      <c r="P38" s="18">
        <f t="shared" si="10"/>
        <v>17.500000000000007</v>
      </c>
      <c r="Q38" s="18">
        <f t="shared" si="11"/>
        <v>17.000000000000007</v>
      </c>
    </row>
    <row r="39" spans="1:17" x14ac:dyDescent="0.25">
      <c r="A39" s="1">
        <f t="shared" si="14"/>
        <v>1.8000000000000009</v>
      </c>
      <c r="B39">
        <v>10</v>
      </c>
      <c r="C39" s="18">
        <f t="shared" si="13"/>
        <v>1.019367991845056</v>
      </c>
      <c r="D39" s="18">
        <f t="shared" si="12"/>
        <v>0.50000000000000355</v>
      </c>
      <c r="E39" s="18">
        <f t="shared" si="15"/>
        <v>0.5</v>
      </c>
      <c r="N39" s="1">
        <f t="shared" si="16"/>
        <v>0</v>
      </c>
      <c r="O39" s="18">
        <f t="shared" si="9"/>
        <v>10</v>
      </c>
      <c r="P39" s="18">
        <f t="shared" si="10"/>
        <v>18.000000000000011</v>
      </c>
      <c r="Q39" s="18">
        <f t="shared" si="11"/>
        <v>17.500000000000007</v>
      </c>
    </row>
    <row r="40" spans="1:17" x14ac:dyDescent="0.25">
      <c r="A40" s="1">
        <f t="shared" si="14"/>
        <v>1.850000000000001</v>
      </c>
      <c r="B40">
        <v>10</v>
      </c>
      <c r="C40" s="18">
        <f t="shared" si="13"/>
        <v>1.019367991845056</v>
      </c>
      <c r="D40" s="18">
        <f t="shared" si="12"/>
        <v>0.5</v>
      </c>
      <c r="E40" s="18">
        <f t="shared" si="15"/>
        <v>0.5</v>
      </c>
      <c r="N40" s="1">
        <f t="shared" si="16"/>
        <v>0</v>
      </c>
      <c r="O40" s="18">
        <f t="shared" si="9"/>
        <v>10</v>
      </c>
      <c r="P40" s="18">
        <f t="shared" si="10"/>
        <v>18.500000000000011</v>
      </c>
      <c r="Q40" s="18">
        <f t="shared" si="11"/>
        <v>18.000000000000011</v>
      </c>
    </row>
    <row r="41" spans="1:17" x14ac:dyDescent="0.25">
      <c r="A41" s="1">
        <f t="shared" si="14"/>
        <v>1.900000000000001</v>
      </c>
      <c r="B41">
        <v>10</v>
      </c>
      <c r="C41" s="18">
        <f t="shared" si="13"/>
        <v>1.019367991845056</v>
      </c>
      <c r="D41" s="18">
        <f t="shared" si="12"/>
        <v>0.5</v>
      </c>
      <c r="E41" s="18">
        <f t="shared" si="15"/>
        <v>0.5</v>
      </c>
      <c r="N41" s="1">
        <f t="shared" si="16"/>
        <v>0</v>
      </c>
      <c r="O41" s="18">
        <f t="shared" si="9"/>
        <v>10</v>
      </c>
      <c r="P41" s="18">
        <f t="shared" si="10"/>
        <v>19.000000000000011</v>
      </c>
      <c r="Q41" s="18">
        <f t="shared" si="11"/>
        <v>18.500000000000011</v>
      </c>
    </row>
    <row r="42" spans="1:17" x14ac:dyDescent="0.25">
      <c r="A42" s="1">
        <f t="shared" si="14"/>
        <v>1.9500000000000011</v>
      </c>
      <c r="B42">
        <v>10</v>
      </c>
      <c r="C42" s="18">
        <f t="shared" si="13"/>
        <v>1.019367991845056</v>
      </c>
      <c r="D42" s="18">
        <f t="shared" si="12"/>
        <v>0.5</v>
      </c>
      <c r="E42" s="18">
        <f t="shared" si="15"/>
        <v>0.5</v>
      </c>
      <c r="N42" s="1">
        <f t="shared" si="16"/>
        <v>0</v>
      </c>
      <c r="O42" s="18">
        <f t="shared" si="9"/>
        <v>10</v>
      </c>
      <c r="P42" s="18">
        <f t="shared" si="10"/>
        <v>19.500000000000011</v>
      </c>
      <c r="Q42" s="18">
        <f t="shared" si="11"/>
        <v>19.000000000000011</v>
      </c>
    </row>
    <row r="43" spans="1:17" x14ac:dyDescent="0.25">
      <c r="A43" s="1">
        <f t="shared" si="14"/>
        <v>2.0000000000000009</v>
      </c>
      <c r="B43">
        <v>10</v>
      </c>
      <c r="C43" s="18">
        <f t="shared" si="13"/>
        <v>1.019367991845056</v>
      </c>
      <c r="D43" s="18">
        <f t="shared" si="12"/>
        <v>0.49999999999999645</v>
      </c>
      <c r="E43" s="18">
        <f t="shared" si="15"/>
        <v>0.5</v>
      </c>
      <c r="N43" s="1">
        <f t="shared" si="16"/>
        <v>0</v>
      </c>
      <c r="O43" s="18">
        <f t="shared" si="9"/>
        <v>10</v>
      </c>
      <c r="P43" s="18">
        <f t="shared" si="10"/>
        <v>20.000000000000007</v>
      </c>
      <c r="Q43" s="18">
        <f t="shared" si="11"/>
        <v>19.500000000000011</v>
      </c>
    </row>
    <row r="44" spans="1:17" x14ac:dyDescent="0.25">
      <c r="A44" s="1">
        <f t="shared" si="14"/>
        <v>2.0500000000000007</v>
      </c>
      <c r="B44">
        <v>10</v>
      </c>
      <c r="C44" s="18">
        <f t="shared" si="13"/>
        <v>1.019367991845056</v>
      </c>
      <c r="D44" s="18">
        <f t="shared" si="12"/>
        <v>0.5</v>
      </c>
      <c r="E44" s="18">
        <f t="shared" si="15"/>
        <v>0.5</v>
      </c>
      <c r="N44" s="1">
        <f t="shared" si="16"/>
        <v>0</v>
      </c>
      <c r="O44" s="18">
        <f t="shared" si="9"/>
        <v>10</v>
      </c>
      <c r="P44" s="18">
        <f t="shared" si="10"/>
        <v>20.500000000000007</v>
      </c>
      <c r="Q44" s="18">
        <f t="shared" si="11"/>
        <v>20.000000000000007</v>
      </c>
    </row>
    <row r="45" spans="1:17" x14ac:dyDescent="0.25">
      <c r="A45" s="1">
        <f t="shared" si="14"/>
        <v>2.1000000000000005</v>
      </c>
      <c r="B45">
        <v>10</v>
      </c>
      <c r="C45" s="18">
        <f t="shared" si="13"/>
        <v>1.019367991845056</v>
      </c>
      <c r="D45" s="18">
        <f t="shared" si="12"/>
        <v>0.5</v>
      </c>
      <c r="E45" s="18">
        <f t="shared" si="15"/>
        <v>0.5</v>
      </c>
      <c r="N45" s="1">
        <f t="shared" si="16"/>
        <v>0</v>
      </c>
      <c r="O45" s="18">
        <f t="shared" si="9"/>
        <v>10</v>
      </c>
      <c r="P45" s="18">
        <f t="shared" si="10"/>
        <v>21.000000000000007</v>
      </c>
      <c r="Q45" s="18">
        <f t="shared" si="11"/>
        <v>20.500000000000007</v>
      </c>
    </row>
    <row r="46" spans="1:17" x14ac:dyDescent="0.25">
      <c r="A46" s="1">
        <f t="shared" si="14"/>
        <v>2.1500000000000004</v>
      </c>
      <c r="B46">
        <v>10</v>
      </c>
      <c r="C46" s="18">
        <f t="shared" si="13"/>
        <v>1.019367991845056</v>
      </c>
      <c r="D46" s="18">
        <f t="shared" si="12"/>
        <v>0.49999999999999645</v>
      </c>
      <c r="E46" s="18">
        <f t="shared" si="15"/>
        <v>0.5</v>
      </c>
      <c r="N46" s="1">
        <f t="shared" si="16"/>
        <v>0</v>
      </c>
      <c r="O46" s="18">
        <f t="shared" si="9"/>
        <v>10</v>
      </c>
      <c r="P46" s="18">
        <f t="shared" si="10"/>
        <v>21.500000000000004</v>
      </c>
      <c r="Q46" s="18">
        <f t="shared" si="11"/>
        <v>21.000000000000007</v>
      </c>
    </row>
    <row r="47" spans="1:17" x14ac:dyDescent="0.25">
      <c r="A47" s="1">
        <f t="shared" si="14"/>
        <v>2.2000000000000002</v>
      </c>
      <c r="B47">
        <v>10</v>
      </c>
      <c r="C47" s="18">
        <f t="shared" si="13"/>
        <v>1.019367991845056</v>
      </c>
      <c r="D47" s="18">
        <f t="shared" si="12"/>
        <v>0.49999999999999645</v>
      </c>
      <c r="E47" s="18">
        <f t="shared" si="15"/>
        <v>0.5</v>
      </c>
      <c r="N47" s="1">
        <f t="shared" si="16"/>
        <v>0</v>
      </c>
      <c r="O47" s="18">
        <f t="shared" si="9"/>
        <v>10</v>
      </c>
      <c r="P47" s="18">
        <f t="shared" si="10"/>
        <v>22</v>
      </c>
      <c r="Q47" s="18">
        <f t="shared" si="11"/>
        <v>21.500000000000004</v>
      </c>
    </row>
    <row r="48" spans="1:17" x14ac:dyDescent="0.25">
      <c r="A48" s="1">
        <f t="shared" si="14"/>
        <v>2.25</v>
      </c>
      <c r="B48">
        <v>10</v>
      </c>
      <c r="C48" s="18">
        <f t="shared" si="13"/>
        <v>1.019367991845056</v>
      </c>
      <c r="D48" s="18">
        <f t="shared" si="12"/>
        <v>0.5</v>
      </c>
      <c r="E48" s="18">
        <f t="shared" si="15"/>
        <v>0.5</v>
      </c>
      <c r="N48" s="1">
        <f t="shared" si="16"/>
        <v>0</v>
      </c>
      <c r="O48" s="18">
        <f t="shared" si="9"/>
        <v>10</v>
      </c>
      <c r="P48" s="18">
        <f t="shared" si="10"/>
        <v>22.5</v>
      </c>
      <c r="Q48" s="18">
        <f t="shared" si="11"/>
        <v>22</v>
      </c>
    </row>
    <row r="49" spans="1:17" x14ac:dyDescent="0.25">
      <c r="A49" s="1">
        <f t="shared" si="14"/>
        <v>2.2999999999999998</v>
      </c>
      <c r="B49">
        <v>10</v>
      </c>
      <c r="C49" s="18">
        <f t="shared" si="13"/>
        <v>1.019367991845056</v>
      </c>
      <c r="D49" s="18">
        <f t="shared" si="12"/>
        <v>0.5</v>
      </c>
      <c r="E49" s="18">
        <f t="shared" si="15"/>
        <v>0.5</v>
      </c>
      <c r="N49" s="1">
        <f t="shared" si="16"/>
        <v>0</v>
      </c>
      <c r="O49" s="18">
        <f t="shared" si="9"/>
        <v>10</v>
      </c>
      <c r="P49" s="18">
        <f t="shared" si="10"/>
        <v>23</v>
      </c>
      <c r="Q49" s="18">
        <f t="shared" si="11"/>
        <v>22.5</v>
      </c>
    </row>
    <row r="50" spans="1:17" x14ac:dyDescent="0.25">
      <c r="A50" s="1">
        <f t="shared" si="14"/>
        <v>2.3499999999999996</v>
      </c>
      <c r="B50">
        <v>10</v>
      </c>
      <c r="C50" s="18">
        <f t="shared" si="13"/>
        <v>1.019367991845056</v>
      </c>
      <c r="D50" s="18">
        <f t="shared" si="12"/>
        <v>0.49999999999999645</v>
      </c>
      <c r="E50" s="18">
        <f t="shared" si="15"/>
        <v>0.5</v>
      </c>
      <c r="N50" s="1">
        <f t="shared" si="16"/>
        <v>0</v>
      </c>
      <c r="O50" s="18">
        <f t="shared" si="9"/>
        <v>10</v>
      </c>
      <c r="P50" s="18">
        <f t="shared" si="10"/>
        <v>23.499999999999996</v>
      </c>
      <c r="Q50" s="18">
        <f t="shared" si="11"/>
        <v>23</v>
      </c>
    </row>
    <row r="51" spans="1:17" x14ac:dyDescent="0.25">
      <c r="A51" s="1">
        <f t="shared" si="14"/>
        <v>2.3999999999999995</v>
      </c>
      <c r="B51">
        <v>10</v>
      </c>
      <c r="C51" s="18">
        <f t="shared" si="13"/>
        <v>1.019367991845056</v>
      </c>
      <c r="D51" s="18">
        <f t="shared" si="12"/>
        <v>0.49999999999999645</v>
      </c>
      <c r="E51" s="18">
        <f t="shared" si="15"/>
        <v>0.5</v>
      </c>
      <c r="N51" s="1">
        <f t="shared" si="16"/>
        <v>0</v>
      </c>
      <c r="O51" s="18">
        <f t="shared" si="9"/>
        <v>10</v>
      </c>
      <c r="P51" s="18">
        <f t="shared" si="10"/>
        <v>23.999999999999993</v>
      </c>
      <c r="Q51" s="18">
        <f t="shared" si="11"/>
        <v>23.499999999999996</v>
      </c>
    </row>
    <row r="52" spans="1:17" x14ac:dyDescent="0.25">
      <c r="A52" s="1">
        <f t="shared" si="14"/>
        <v>2.4499999999999993</v>
      </c>
      <c r="B52">
        <v>10</v>
      </c>
      <c r="C52" s="18">
        <f t="shared" si="13"/>
        <v>1.019367991845056</v>
      </c>
      <c r="D52" s="18">
        <f t="shared" si="12"/>
        <v>0.5</v>
      </c>
      <c r="E52" s="18">
        <f t="shared" si="15"/>
        <v>0.5</v>
      </c>
      <c r="N52" s="1">
        <f t="shared" si="16"/>
        <v>0</v>
      </c>
      <c r="O52" s="18">
        <f t="shared" si="9"/>
        <v>10</v>
      </c>
      <c r="P52" s="18">
        <f t="shared" si="10"/>
        <v>24.499999999999993</v>
      </c>
      <c r="Q52" s="18">
        <f t="shared" si="11"/>
        <v>23.999999999999993</v>
      </c>
    </row>
    <row r="53" spans="1:17" x14ac:dyDescent="0.25">
      <c r="A53" s="1">
        <f t="shared" si="14"/>
        <v>2.4999999999999991</v>
      </c>
      <c r="B53">
        <v>10</v>
      </c>
      <c r="C53" s="18">
        <f t="shared" si="13"/>
        <v>1.019367991845056</v>
      </c>
      <c r="D53" s="18">
        <f t="shared" si="12"/>
        <v>0.5</v>
      </c>
      <c r="E53" s="18">
        <f t="shared" si="15"/>
        <v>0.5</v>
      </c>
      <c r="N53" s="1">
        <f t="shared" si="16"/>
        <v>0</v>
      </c>
      <c r="O53" s="18">
        <f t="shared" si="9"/>
        <v>10</v>
      </c>
      <c r="P53" s="18">
        <f t="shared" si="10"/>
        <v>24.999999999999993</v>
      </c>
      <c r="Q53" s="18">
        <f t="shared" si="11"/>
        <v>24.499999999999993</v>
      </c>
    </row>
    <row r="54" spans="1:17" x14ac:dyDescent="0.25">
      <c r="A54" s="1">
        <f t="shared" si="14"/>
        <v>2.5499999999999989</v>
      </c>
      <c r="B54">
        <v>10</v>
      </c>
      <c r="C54" s="18">
        <f t="shared" si="13"/>
        <v>1.019367991845056</v>
      </c>
      <c r="D54" s="18">
        <f t="shared" si="12"/>
        <v>0.49999999999999645</v>
      </c>
      <c r="E54" s="18">
        <f t="shared" si="15"/>
        <v>0.5</v>
      </c>
      <c r="N54" s="1">
        <f t="shared" si="16"/>
        <v>0</v>
      </c>
      <c r="O54" s="18">
        <f t="shared" si="9"/>
        <v>10</v>
      </c>
      <c r="P54" s="18">
        <f t="shared" si="10"/>
        <v>25.499999999999989</v>
      </c>
      <c r="Q54" s="18">
        <f t="shared" si="11"/>
        <v>24.999999999999993</v>
      </c>
    </row>
    <row r="55" spans="1:17" x14ac:dyDescent="0.25">
      <c r="A55" s="1">
        <f t="shared" si="14"/>
        <v>2.5999999999999988</v>
      </c>
      <c r="B55">
        <v>10</v>
      </c>
      <c r="C55" s="18">
        <f t="shared" si="13"/>
        <v>1.019367991845056</v>
      </c>
      <c r="D55" s="18">
        <f t="shared" si="12"/>
        <v>0.49999999999999645</v>
      </c>
      <c r="E55" s="18">
        <f t="shared" si="15"/>
        <v>0.5</v>
      </c>
      <c r="N55" s="1">
        <f t="shared" si="16"/>
        <v>0</v>
      </c>
      <c r="O55" s="18">
        <f t="shared" si="9"/>
        <v>10</v>
      </c>
      <c r="P55" s="18">
        <f t="shared" si="10"/>
        <v>25.999999999999986</v>
      </c>
      <c r="Q55" s="18">
        <f t="shared" si="11"/>
        <v>25.499999999999989</v>
      </c>
    </row>
    <row r="56" spans="1:17" x14ac:dyDescent="0.25">
      <c r="A56" s="1">
        <f t="shared" si="14"/>
        <v>2.6499999999999986</v>
      </c>
      <c r="B56">
        <v>10</v>
      </c>
      <c r="C56" s="18">
        <f t="shared" si="13"/>
        <v>1.019367991845056</v>
      </c>
      <c r="D56" s="18">
        <f t="shared" si="12"/>
        <v>0.5</v>
      </c>
      <c r="E56" s="18">
        <f t="shared" si="15"/>
        <v>0.5</v>
      </c>
      <c r="N56" s="1">
        <f t="shared" si="16"/>
        <v>0</v>
      </c>
      <c r="O56" s="18">
        <f t="shared" si="9"/>
        <v>10</v>
      </c>
      <c r="P56" s="18">
        <f t="shared" si="10"/>
        <v>26.499999999999986</v>
      </c>
      <c r="Q56" s="18">
        <f t="shared" si="11"/>
        <v>25.999999999999986</v>
      </c>
    </row>
    <row r="57" spans="1:17" x14ac:dyDescent="0.25">
      <c r="A57" s="1">
        <f t="shared" si="14"/>
        <v>2.6999999999999984</v>
      </c>
      <c r="B57">
        <v>10</v>
      </c>
      <c r="C57" s="18">
        <f t="shared" si="13"/>
        <v>1.019367991845056</v>
      </c>
      <c r="D57" s="18">
        <f t="shared" si="12"/>
        <v>0.5</v>
      </c>
      <c r="E57" s="18">
        <f t="shared" si="15"/>
        <v>0.5</v>
      </c>
      <c r="N57" s="1">
        <f t="shared" si="16"/>
        <v>0</v>
      </c>
      <c r="O57" s="18">
        <f t="shared" si="9"/>
        <v>10</v>
      </c>
      <c r="P57" s="18">
        <f t="shared" si="10"/>
        <v>26.999999999999986</v>
      </c>
      <c r="Q57" s="18">
        <f t="shared" si="11"/>
        <v>26.499999999999986</v>
      </c>
    </row>
    <row r="58" spans="1:17" x14ac:dyDescent="0.25">
      <c r="A58" s="1">
        <f t="shared" si="14"/>
        <v>2.7499999999999982</v>
      </c>
      <c r="B58">
        <v>10</v>
      </c>
      <c r="C58" s="18">
        <f t="shared" si="13"/>
        <v>1.019367991845056</v>
      </c>
      <c r="D58" s="18">
        <f t="shared" si="12"/>
        <v>0.49999999999999645</v>
      </c>
      <c r="E58" s="18">
        <f t="shared" si="15"/>
        <v>0.5</v>
      </c>
      <c r="N58" s="1">
        <f t="shared" si="16"/>
        <v>0</v>
      </c>
      <c r="O58" s="18">
        <f t="shared" si="9"/>
        <v>10</v>
      </c>
      <c r="P58" s="18">
        <f t="shared" si="10"/>
        <v>27.499999999999982</v>
      </c>
      <c r="Q58" s="18">
        <f t="shared" si="11"/>
        <v>26.999999999999986</v>
      </c>
    </row>
    <row r="59" spans="1:17" x14ac:dyDescent="0.25">
      <c r="A59" s="1">
        <f t="shared" si="14"/>
        <v>2.799999999999998</v>
      </c>
      <c r="B59">
        <v>10</v>
      </c>
      <c r="C59" s="18">
        <f t="shared" si="13"/>
        <v>1.019367991845056</v>
      </c>
      <c r="D59" s="18">
        <f t="shared" si="12"/>
        <v>0.49999999999999645</v>
      </c>
      <c r="E59" s="18">
        <f t="shared" si="15"/>
        <v>0.5</v>
      </c>
      <c r="N59" s="1">
        <f t="shared" si="16"/>
        <v>0</v>
      </c>
      <c r="O59" s="18">
        <f t="shared" si="9"/>
        <v>10</v>
      </c>
      <c r="P59" s="18">
        <f t="shared" si="10"/>
        <v>27.999999999999979</v>
      </c>
      <c r="Q59" s="18">
        <f t="shared" si="11"/>
        <v>27.499999999999982</v>
      </c>
    </row>
    <row r="60" spans="1:17" x14ac:dyDescent="0.25">
      <c r="A60" s="1">
        <f t="shared" si="14"/>
        <v>2.8499999999999979</v>
      </c>
      <c r="B60">
        <v>10</v>
      </c>
      <c r="C60" s="18">
        <f t="shared" si="13"/>
        <v>1.019367991845056</v>
      </c>
      <c r="D60" s="18">
        <f t="shared" si="12"/>
        <v>0.5</v>
      </c>
      <c r="E60" s="18">
        <f t="shared" si="15"/>
        <v>0.5</v>
      </c>
      <c r="N60" s="1">
        <f t="shared" si="16"/>
        <v>0</v>
      </c>
      <c r="O60" s="18">
        <f t="shared" si="9"/>
        <v>10</v>
      </c>
      <c r="P60" s="18">
        <f t="shared" si="10"/>
        <v>28.499999999999979</v>
      </c>
      <c r="Q60" s="18">
        <f t="shared" si="11"/>
        <v>27.999999999999979</v>
      </c>
    </row>
    <row r="61" spans="1:17" x14ac:dyDescent="0.25">
      <c r="A61" s="1">
        <f t="shared" si="14"/>
        <v>2.8999999999999977</v>
      </c>
      <c r="B61">
        <v>10</v>
      </c>
      <c r="C61" s="18">
        <f t="shared" si="13"/>
        <v>1.019367991845056</v>
      </c>
      <c r="D61" s="18">
        <f t="shared" si="12"/>
        <v>0.5</v>
      </c>
      <c r="E61" s="18">
        <f t="shared" si="15"/>
        <v>0.5</v>
      </c>
      <c r="N61" s="1">
        <f t="shared" si="16"/>
        <v>0</v>
      </c>
      <c r="O61" s="18">
        <f t="shared" si="9"/>
        <v>10</v>
      </c>
      <c r="P61" s="18">
        <f t="shared" si="10"/>
        <v>28.999999999999979</v>
      </c>
      <c r="Q61" s="18">
        <f t="shared" si="11"/>
        <v>28.499999999999979</v>
      </c>
    </row>
    <row r="62" spans="1:17" x14ac:dyDescent="0.25">
      <c r="A62" s="1">
        <f t="shared" si="14"/>
        <v>2.9499999999999975</v>
      </c>
      <c r="B62">
        <v>10</v>
      </c>
      <c r="C62" s="18">
        <f t="shared" si="13"/>
        <v>1.019367991845056</v>
      </c>
      <c r="D62" s="18">
        <f t="shared" si="12"/>
        <v>0.49999999999999645</v>
      </c>
      <c r="E62" s="18">
        <f t="shared" si="15"/>
        <v>0.5</v>
      </c>
      <c r="N62" s="1">
        <f t="shared" si="16"/>
        <v>0</v>
      </c>
      <c r="O62" s="18">
        <f t="shared" si="9"/>
        <v>10</v>
      </c>
      <c r="P62" s="18">
        <f t="shared" si="10"/>
        <v>29.499999999999975</v>
      </c>
      <c r="Q62" s="18">
        <f t="shared" si="11"/>
        <v>28.999999999999979</v>
      </c>
    </row>
    <row r="63" spans="1:17" x14ac:dyDescent="0.25">
      <c r="A63" s="1">
        <f t="shared" si="14"/>
        <v>2.9999999999999973</v>
      </c>
      <c r="B63">
        <v>10</v>
      </c>
      <c r="C63" s="18">
        <f t="shared" si="13"/>
        <v>1.019367991845056</v>
      </c>
      <c r="D63" s="18">
        <f t="shared" si="12"/>
        <v>0.49999999999999645</v>
      </c>
      <c r="E63" s="18">
        <f t="shared" si="15"/>
        <v>0.5</v>
      </c>
      <c r="N63" s="1">
        <f t="shared" si="16"/>
        <v>0</v>
      </c>
      <c r="O63" s="18">
        <f t="shared" si="9"/>
        <v>10</v>
      </c>
      <c r="P63" s="18">
        <f t="shared" si="10"/>
        <v>29.999999999999972</v>
      </c>
      <c r="Q63" s="18">
        <f t="shared" si="11"/>
        <v>29.499999999999975</v>
      </c>
    </row>
    <row r="64" spans="1:17" x14ac:dyDescent="0.25">
      <c r="A64" s="1">
        <f t="shared" si="14"/>
        <v>3.0499999999999972</v>
      </c>
      <c r="B64">
        <v>10</v>
      </c>
      <c r="C64" s="18">
        <f t="shared" si="13"/>
        <v>1.019367991845056</v>
      </c>
      <c r="D64" s="18">
        <f t="shared" si="12"/>
        <v>0.5</v>
      </c>
      <c r="E64" s="18">
        <f t="shared" si="15"/>
        <v>0.5</v>
      </c>
      <c r="N64" s="1">
        <f t="shared" si="16"/>
        <v>0</v>
      </c>
      <c r="O64" s="18">
        <f t="shared" si="9"/>
        <v>10</v>
      </c>
      <c r="P64" s="18">
        <f t="shared" si="10"/>
        <v>30.499999999999972</v>
      </c>
      <c r="Q64" s="18">
        <f t="shared" si="11"/>
        <v>29.999999999999972</v>
      </c>
    </row>
    <row r="65" spans="1:17" x14ac:dyDescent="0.25">
      <c r="A65" s="1">
        <f t="shared" si="14"/>
        <v>3.099999999999997</v>
      </c>
      <c r="B65">
        <v>10</v>
      </c>
      <c r="C65" s="18">
        <f t="shared" si="13"/>
        <v>1.019367991845056</v>
      </c>
      <c r="D65" s="18">
        <f t="shared" si="12"/>
        <v>0.5</v>
      </c>
      <c r="E65" s="18">
        <f t="shared" si="15"/>
        <v>0.5</v>
      </c>
      <c r="N65" s="1">
        <f t="shared" si="16"/>
        <v>0</v>
      </c>
      <c r="O65" s="18">
        <f t="shared" si="9"/>
        <v>10</v>
      </c>
      <c r="P65" s="18">
        <f t="shared" si="10"/>
        <v>30.999999999999972</v>
      </c>
      <c r="Q65" s="18">
        <f t="shared" si="11"/>
        <v>30.499999999999972</v>
      </c>
    </row>
    <row r="66" spans="1:17" x14ac:dyDescent="0.25">
      <c r="A66" s="1">
        <f t="shared" si="14"/>
        <v>3.1499999999999968</v>
      </c>
      <c r="B66">
        <v>10</v>
      </c>
      <c r="C66" s="18">
        <f t="shared" si="13"/>
        <v>1.019367991845056</v>
      </c>
      <c r="D66" s="18">
        <f t="shared" si="12"/>
        <v>0.49999999999999645</v>
      </c>
      <c r="E66" s="18">
        <f t="shared" si="15"/>
        <v>0.5</v>
      </c>
      <c r="N66" s="1">
        <f t="shared" si="16"/>
        <v>0</v>
      </c>
      <c r="O66" s="18">
        <f t="shared" si="9"/>
        <v>10</v>
      </c>
      <c r="P66" s="18">
        <f t="shared" si="10"/>
        <v>31.499999999999968</v>
      </c>
      <c r="Q66" s="18">
        <f t="shared" si="11"/>
        <v>30.999999999999972</v>
      </c>
    </row>
    <row r="67" spans="1:17" x14ac:dyDescent="0.25">
      <c r="A67" s="1">
        <f t="shared" si="14"/>
        <v>3.1999999999999966</v>
      </c>
      <c r="B67">
        <v>10</v>
      </c>
      <c r="C67" s="18">
        <f t="shared" ref="C67:C98" si="17">B67/cg</f>
        <v>1.019367991845056</v>
      </c>
      <c r="D67" s="18">
        <f t="shared" si="12"/>
        <v>0.49999999999999645</v>
      </c>
      <c r="E67" s="18">
        <f t="shared" si="15"/>
        <v>0.5</v>
      </c>
      <c r="N67" s="1">
        <f t="shared" si="16"/>
        <v>0</v>
      </c>
      <c r="O67" s="18">
        <f t="shared" si="9"/>
        <v>10</v>
      </c>
      <c r="P67" s="18">
        <f t="shared" si="10"/>
        <v>31.999999999999964</v>
      </c>
      <c r="Q67" s="18">
        <f t="shared" si="11"/>
        <v>31.499999999999968</v>
      </c>
    </row>
    <row r="68" spans="1:17" x14ac:dyDescent="0.25">
      <c r="A68" s="1">
        <f t="shared" ref="A68:A103" si="18">A67+Te</f>
        <v>3.2499999999999964</v>
      </c>
      <c r="B68">
        <v>10</v>
      </c>
      <c r="C68" s="18">
        <f t="shared" si="17"/>
        <v>1.019367991845056</v>
      </c>
      <c r="D68" s="18">
        <f t="shared" si="12"/>
        <v>0.5</v>
      </c>
      <c r="E68" s="18">
        <f t="shared" ref="E68:E103" si="19">((B67+B68)*Te)/2</f>
        <v>0.5</v>
      </c>
      <c r="N68" s="1">
        <f t="shared" ref="N68:N103" si="20">(B68-B67)/Te</f>
        <v>0</v>
      </c>
      <c r="O68" s="18">
        <f t="shared" si="9"/>
        <v>10</v>
      </c>
      <c r="P68" s="18">
        <f t="shared" si="10"/>
        <v>32.499999999999964</v>
      </c>
      <c r="Q68" s="18">
        <f t="shared" si="11"/>
        <v>31.999999999999964</v>
      </c>
    </row>
    <row r="69" spans="1:17" x14ac:dyDescent="0.25">
      <c r="A69" s="1">
        <f t="shared" si="18"/>
        <v>3.2999999999999963</v>
      </c>
      <c r="B69">
        <v>10</v>
      </c>
      <c r="C69" s="18">
        <f t="shared" si="17"/>
        <v>1.019367991845056</v>
      </c>
      <c r="D69" s="18">
        <f t="shared" si="12"/>
        <v>0.5</v>
      </c>
      <c r="E69" s="18">
        <f t="shared" si="19"/>
        <v>0.5</v>
      </c>
      <c r="N69" s="1">
        <f t="shared" si="20"/>
        <v>0</v>
      </c>
      <c r="O69" s="18">
        <f t="shared" si="9"/>
        <v>10</v>
      </c>
      <c r="P69" s="18">
        <f t="shared" si="10"/>
        <v>32.999999999999964</v>
      </c>
      <c r="Q69" s="18">
        <f t="shared" si="11"/>
        <v>32.499999999999964</v>
      </c>
    </row>
    <row r="70" spans="1:17" x14ac:dyDescent="0.25">
      <c r="A70" s="1">
        <f t="shared" si="18"/>
        <v>3.3499999999999961</v>
      </c>
      <c r="B70">
        <v>10</v>
      </c>
      <c r="C70" s="18">
        <f t="shared" si="17"/>
        <v>1.019367991845056</v>
      </c>
      <c r="D70" s="18">
        <f t="shared" si="12"/>
        <v>0.49999999999999289</v>
      </c>
      <c r="E70" s="18">
        <f t="shared" si="19"/>
        <v>0.5</v>
      </c>
      <c r="N70" s="1">
        <f t="shared" si="20"/>
        <v>0</v>
      </c>
      <c r="O70" s="18">
        <f t="shared" si="9"/>
        <v>10</v>
      </c>
      <c r="P70" s="18">
        <f t="shared" si="10"/>
        <v>33.499999999999957</v>
      </c>
      <c r="Q70" s="18">
        <f t="shared" si="11"/>
        <v>32.999999999999964</v>
      </c>
    </row>
    <row r="71" spans="1:17" x14ac:dyDescent="0.25">
      <c r="A71" s="1">
        <f t="shared" si="18"/>
        <v>3.3999999999999959</v>
      </c>
      <c r="B71">
        <v>10</v>
      </c>
      <c r="C71" s="18">
        <f t="shared" si="17"/>
        <v>1.019367991845056</v>
      </c>
      <c r="D71" s="18">
        <f t="shared" si="12"/>
        <v>0.5</v>
      </c>
      <c r="E71" s="18">
        <f t="shared" si="19"/>
        <v>0.5</v>
      </c>
      <c r="N71" s="1">
        <f t="shared" si="20"/>
        <v>0</v>
      </c>
      <c r="O71" s="18">
        <f t="shared" si="9"/>
        <v>10</v>
      </c>
      <c r="P71" s="18">
        <f t="shared" si="10"/>
        <v>33.999999999999957</v>
      </c>
      <c r="Q71" s="18">
        <f t="shared" si="11"/>
        <v>33.499999999999957</v>
      </c>
    </row>
    <row r="72" spans="1:17" x14ac:dyDescent="0.25">
      <c r="A72" s="1">
        <f t="shared" si="18"/>
        <v>3.4499999999999957</v>
      </c>
      <c r="B72">
        <v>10</v>
      </c>
      <c r="C72" s="18">
        <f t="shared" si="17"/>
        <v>1.019367991845056</v>
      </c>
      <c r="D72" s="18">
        <f t="shared" si="12"/>
        <v>0.5</v>
      </c>
      <c r="E72" s="18">
        <f t="shared" si="19"/>
        <v>0.5</v>
      </c>
      <c r="N72" s="1">
        <f t="shared" si="20"/>
        <v>0</v>
      </c>
      <c r="O72" s="18">
        <f t="shared" si="9"/>
        <v>10</v>
      </c>
      <c r="P72" s="18">
        <f t="shared" si="10"/>
        <v>34.499999999999957</v>
      </c>
      <c r="Q72" s="18">
        <f t="shared" si="11"/>
        <v>33.999999999999957</v>
      </c>
    </row>
    <row r="73" spans="1:17" x14ac:dyDescent="0.25">
      <c r="A73" s="1">
        <f t="shared" si="18"/>
        <v>3.4999999999999956</v>
      </c>
      <c r="B73">
        <v>10</v>
      </c>
      <c r="C73" s="18">
        <f t="shared" si="17"/>
        <v>1.019367991845056</v>
      </c>
      <c r="D73" s="18">
        <f t="shared" si="12"/>
        <v>0.5</v>
      </c>
      <c r="E73" s="18">
        <f t="shared" si="19"/>
        <v>0.5</v>
      </c>
      <c r="N73" s="1">
        <f t="shared" si="20"/>
        <v>0</v>
      </c>
      <c r="O73" s="18">
        <f t="shared" si="9"/>
        <v>10</v>
      </c>
      <c r="P73" s="18">
        <f t="shared" si="10"/>
        <v>34.999999999999957</v>
      </c>
      <c r="Q73" s="18">
        <f t="shared" si="11"/>
        <v>34.499999999999957</v>
      </c>
    </row>
    <row r="74" spans="1:17" x14ac:dyDescent="0.25">
      <c r="A74" s="1">
        <f t="shared" si="18"/>
        <v>3.5499999999999954</v>
      </c>
      <c r="B74">
        <v>10</v>
      </c>
      <c r="C74" s="18">
        <f t="shared" si="17"/>
        <v>1.019367991845056</v>
      </c>
      <c r="D74" s="18">
        <f t="shared" si="12"/>
        <v>0.5</v>
      </c>
      <c r="E74" s="18">
        <f t="shared" si="19"/>
        <v>0.5</v>
      </c>
      <c r="N74" s="1">
        <f t="shared" si="20"/>
        <v>0</v>
      </c>
      <c r="O74" s="18">
        <f t="shared" si="9"/>
        <v>10</v>
      </c>
      <c r="P74" s="18">
        <f t="shared" si="10"/>
        <v>35.499999999999957</v>
      </c>
      <c r="Q74" s="18">
        <f t="shared" si="11"/>
        <v>34.999999999999957</v>
      </c>
    </row>
    <row r="75" spans="1:17" x14ac:dyDescent="0.25">
      <c r="A75" s="1">
        <f t="shared" si="18"/>
        <v>3.5999999999999952</v>
      </c>
      <c r="B75">
        <v>10</v>
      </c>
      <c r="C75" s="18">
        <f t="shared" si="17"/>
        <v>1.019367991845056</v>
      </c>
      <c r="D75" s="18">
        <f t="shared" si="12"/>
        <v>0.49999999999999289</v>
      </c>
      <c r="E75" s="18">
        <f t="shared" si="19"/>
        <v>0.5</v>
      </c>
      <c r="N75" s="1">
        <f t="shared" si="20"/>
        <v>0</v>
      </c>
      <c r="O75" s="18">
        <f t="shared" si="9"/>
        <v>10</v>
      </c>
      <c r="P75" s="18">
        <f t="shared" si="10"/>
        <v>35.99999999999995</v>
      </c>
      <c r="Q75" s="18">
        <f t="shared" si="11"/>
        <v>35.499999999999957</v>
      </c>
    </row>
    <row r="76" spans="1:17" x14ac:dyDescent="0.25">
      <c r="A76" s="1">
        <f t="shared" si="18"/>
        <v>3.649999999999995</v>
      </c>
      <c r="B76">
        <v>10</v>
      </c>
      <c r="C76" s="18">
        <f t="shared" si="17"/>
        <v>1.019367991845056</v>
      </c>
      <c r="D76" s="18">
        <f t="shared" si="12"/>
        <v>0.5</v>
      </c>
      <c r="E76" s="18">
        <f t="shared" si="19"/>
        <v>0.5</v>
      </c>
      <c r="N76" s="1">
        <f t="shared" si="20"/>
        <v>0</v>
      </c>
      <c r="O76" s="18">
        <f t="shared" si="9"/>
        <v>10</v>
      </c>
      <c r="P76" s="18">
        <f t="shared" si="10"/>
        <v>36.49999999999995</v>
      </c>
      <c r="Q76" s="18">
        <f t="shared" si="11"/>
        <v>35.99999999999995</v>
      </c>
    </row>
    <row r="77" spans="1:17" x14ac:dyDescent="0.25">
      <c r="A77" s="1">
        <f t="shared" si="18"/>
        <v>3.6999999999999948</v>
      </c>
      <c r="B77">
        <v>10</v>
      </c>
      <c r="C77" s="18">
        <f t="shared" si="17"/>
        <v>1.019367991845056</v>
      </c>
      <c r="D77" s="18">
        <f t="shared" si="12"/>
        <v>0.5</v>
      </c>
      <c r="E77" s="18">
        <f t="shared" si="19"/>
        <v>0.5</v>
      </c>
      <c r="N77" s="1">
        <f t="shared" si="20"/>
        <v>0</v>
      </c>
      <c r="O77" s="18">
        <f t="shared" si="9"/>
        <v>10</v>
      </c>
      <c r="P77" s="18">
        <f t="shared" si="10"/>
        <v>36.99999999999995</v>
      </c>
      <c r="Q77" s="18">
        <f t="shared" si="11"/>
        <v>36.49999999999995</v>
      </c>
    </row>
    <row r="78" spans="1:17" x14ac:dyDescent="0.25">
      <c r="A78" s="1">
        <f t="shared" si="18"/>
        <v>3.7499999999999947</v>
      </c>
      <c r="B78">
        <v>10</v>
      </c>
      <c r="C78" s="18">
        <f t="shared" si="17"/>
        <v>1.019367991845056</v>
      </c>
      <c r="D78" s="18">
        <f t="shared" si="12"/>
        <v>0.49999999999999289</v>
      </c>
      <c r="E78" s="18">
        <f t="shared" si="19"/>
        <v>0.5</v>
      </c>
      <c r="N78" s="1">
        <f t="shared" si="20"/>
        <v>0</v>
      </c>
      <c r="O78" s="18">
        <f t="shared" si="9"/>
        <v>10</v>
      </c>
      <c r="P78" s="18">
        <f t="shared" si="10"/>
        <v>37.499999999999943</v>
      </c>
      <c r="Q78" s="18">
        <f t="shared" si="11"/>
        <v>36.99999999999995</v>
      </c>
    </row>
    <row r="79" spans="1:17" x14ac:dyDescent="0.25">
      <c r="A79" s="1">
        <f t="shared" si="18"/>
        <v>3.7999999999999945</v>
      </c>
      <c r="B79">
        <v>10</v>
      </c>
      <c r="C79" s="18">
        <f t="shared" si="17"/>
        <v>1.019367991845056</v>
      </c>
      <c r="D79" s="18">
        <f t="shared" si="12"/>
        <v>0.5</v>
      </c>
      <c r="E79" s="18">
        <f t="shared" si="19"/>
        <v>0.5</v>
      </c>
      <c r="N79" s="1">
        <f t="shared" si="20"/>
        <v>0</v>
      </c>
      <c r="O79" s="18">
        <f t="shared" si="9"/>
        <v>10</v>
      </c>
      <c r="P79" s="18">
        <f t="shared" si="10"/>
        <v>37.999999999999943</v>
      </c>
      <c r="Q79" s="18">
        <f t="shared" si="11"/>
        <v>37.499999999999943</v>
      </c>
    </row>
    <row r="80" spans="1:17" x14ac:dyDescent="0.25">
      <c r="A80" s="1">
        <f t="shared" si="18"/>
        <v>3.8499999999999943</v>
      </c>
      <c r="B80">
        <v>10</v>
      </c>
      <c r="C80" s="18">
        <f t="shared" si="17"/>
        <v>1.019367991845056</v>
      </c>
      <c r="D80" s="18">
        <f t="shared" si="12"/>
        <v>0.5</v>
      </c>
      <c r="E80" s="18">
        <f t="shared" si="19"/>
        <v>0.5</v>
      </c>
      <c r="N80" s="1">
        <f t="shared" si="20"/>
        <v>0</v>
      </c>
      <c r="O80" s="18">
        <f t="shared" si="9"/>
        <v>10</v>
      </c>
      <c r="P80" s="18">
        <f t="shared" si="10"/>
        <v>38.499999999999943</v>
      </c>
      <c r="Q80" s="18">
        <f t="shared" si="11"/>
        <v>37.999999999999943</v>
      </c>
    </row>
    <row r="81" spans="1:17" x14ac:dyDescent="0.25">
      <c r="A81" s="1">
        <f t="shared" si="18"/>
        <v>3.8999999999999941</v>
      </c>
      <c r="B81">
        <v>10</v>
      </c>
      <c r="C81" s="18">
        <f t="shared" si="17"/>
        <v>1.019367991845056</v>
      </c>
      <c r="D81" s="18">
        <f t="shared" si="12"/>
        <v>0.5</v>
      </c>
      <c r="E81" s="18">
        <f t="shared" si="19"/>
        <v>0.5</v>
      </c>
      <c r="N81" s="1">
        <f t="shared" si="20"/>
        <v>0</v>
      </c>
      <c r="O81" s="18">
        <f t="shared" si="9"/>
        <v>10</v>
      </c>
      <c r="P81" s="18">
        <f t="shared" si="10"/>
        <v>38.999999999999943</v>
      </c>
      <c r="Q81" s="18">
        <f t="shared" si="11"/>
        <v>38.499999999999943</v>
      </c>
    </row>
    <row r="82" spans="1:17" x14ac:dyDescent="0.25">
      <c r="A82" s="1">
        <f t="shared" si="18"/>
        <v>3.949999999999994</v>
      </c>
      <c r="B82">
        <v>10</v>
      </c>
      <c r="C82" s="18">
        <f t="shared" si="17"/>
        <v>1.019367991845056</v>
      </c>
      <c r="D82" s="18">
        <f t="shared" si="12"/>
        <v>0.5</v>
      </c>
      <c r="E82" s="18">
        <f t="shared" si="19"/>
        <v>0.5</v>
      </c>
      <c r="N82" s="1">
        <f t="shared" si="20"/>
        <v>0</v>
      </c>
      <c r="O82" s="18">
        <f t="shared" si="9"/>
        <v>10</v>
      </c>
      <c r="P82" s="18">
        <f t="shared" si="10"/>
        <v>39.499999999999943</v>
      </c>
      <c r="Q82" s="18">
        <f t="shared" si="11"/>
        <v>38.999999999999943</v>
      </c>
    </row>
    <row r="83" spans="1:17" x14ac:dyDescent="0.25">
      <c r="A83" s="1">
        <f t="shared" si="18"/>
        <v>3.9999999999999938</v>
      </c>
      <c r="B83">
        <v>10</v>
      </c>
      <c r="C83" s="18">
        <f t="shared" si="17"/>
        <v>1.019367991845056</v>
      </c>
      <c r="D83" s="18">
        <f t="shared" si="12"/>
        <v>0.49999999999999289</v>
      </c>
      <c r="E83" s="18">
        <f t="shared" si="19"/>
        <v>0.5</v>
      </c>
      <c r="N83" s="1">
        <f t="shared" si="20"/>
        <v>0</v>
      </c>
      <c r="O83" s="18">
        <f t="shared" si="9"/>
        <v>10</v>
      </c>
      <c r="P83" s="18">
        <f t="shared" si="10"/>
        <v>39.999999999999936</v>
      </c>
      <c r="Q83" s="18">
        <f t="shared" si="11"/>
        <v>39.499999999999943</v>
      </c>
    </row>
    <row r="84" spans="1:17" x14ac:dyDescent="0.25">
      <c r="A84" s="1">
        <f t="shared" si="18"/>
        <v>4.0499999999999936</v>
      </c>
      <c r="B84">
        <v>9.5</v>
      </c>
      <c r="C84" s="18">
        <f t="shared" si="17"/>
        <v>0.96839959225280325</v>
      </c>
      <c r="D84" s="18">
        <f t="shared" si="12"/>
        <v>0.48749999999999716</v>
      </c>
      <c r="E84" s="18">
        <f t="shared" si="19"/>
        <v>0.48750000000000004</v>
      </c>
      <c r="N84" s="1">
        <f t="shared" si="20"/>
        <v>-10</v>
      </c>
      <c r="O84" s="18">
        <f t="shared" si="9"/>
        <v>49.999999999999936</v>
      </c>
      <c r="P84" s="18">
        <f t="shared" si="10"/>
        <v>120.48749999999968</v>
      </c>
      <c r="Q84" s="18">
        <f t="shared" si="11"/>
        <v>119.99999999999969</v>
      </c>
    </row>
    <row r="85" spans="1:17" x14ac:dyDescent="0.25">
      <c r="A85" s="1">
        <f t="shared" si="18"/>
        <v>4.0999999999999934</v>
      </c>
      <c r="B85">
        <v>9</v>
      </c>
      <c r="C85" s="18">
        <f t="shared" si="17"/>
        <v>0.9174311926605504</v>
      </c>
      <c r="D85" s="18">
        <f t="shared" si="12"/>
        <v>0.46249999999999147</v>
      </c>
      <c r="E85" s="18">
        <f t="shared" si="19"/>
        <v>0.46250000000000002</v>
      </c>
      <c r="N85" s="1">
        <f t="shared" si="20"/>
        <v>-10</v>
      </c>
      <c r="O85" s="18">
        <f t="shared" si="9"/>
        <v>49.999999999999936</v>
      </c>
      <c r="P85" s="18">
        <f t="shared" si="10"/>
        <v>120.94999999999968</v>
      </c>
      <c r="Q85" s="18">
        <f t="shared" si="11"/>
        <v>120.48749999999968</v>
      </c>
    </row>
    <row r="86" spans="1:17" x14ac:dyDescent="0.25">
      <c r="A86" s="1">
        <f t="shared" si="18"/>
        <v>4.1499999999999932</v>
      </c>
      <c r="B86">
        <v>8.5</v>
      </c>
      <c r="C86" s="18">
        <f t="shared" si="17"/>
        <v>0.86646279306829765</v>
      </c>
      <c r="D86" s="18">
        <f t="shared" si="12"/>
        <v>0.43750000000001421</v>
      </c>
      <c r="E86" s="18">
        <f t="shared" si="19"/>
        <v>0.4375</v>
      </c>
      <c r="N86" s="1">
        <f t="shared" si="20"/>
        <v>-10</v>
      </c>
      <c r="O86" s="18">
        <f t="shared" si="9"/>
        <v>49.999999999999936</v>
      </c>
      <c r="P86" s="18">
        <f t="shared" si="10"/>
        <v>121.38749999999969</v>
      </c>
      <c r="Q86" s="18">
        <f t="shared" si="11"/>
        <v>120.94999999999968</v>
      </c>
    </row>
    <row r="87" spans="1:17" x14ac:dyDescent="0.25">
      <c r="A87" s="1">
        <f t="shared" si="18"/>
        <v>4.1999999999999931</v>
      </c>
      <c r="B87">
        <v>8</v>
      </c>
      <c r="C87" s="18">
        <f t="shared" si="17"/>
        <v>0.8154943934760448</v>
      </c>
      <c r="D87" s="18">
        <f t="shared" si="12"/>
        <v>0.4124999999999801</v>
      </c>
      <c r="E87" s="18">
        <f t="shared" si="19"/>
        <v>0.41250000000000003</v>
      </c>
      <c r="N87" s="1">
        <f t="shared" si="20"/>
        <v>-10</v>
      </c>
      <c r="O87" s="18">
        <f t="shared" ref="O87:O103" si="21">B86-N87*A86</f>
        <v>49.999999999999929</v>
      </c>
      <c r="P87" s="18">
        <f t="shared" ref="P87:P103" si="22">0.5*N87*A87*A87+O87*A87</f>
        <v>121.79999999999964</v>
      </c>
      <c r="Q87" s="18">
        <f t="shared" ref="Q87:Q103" si="23">0.5*N87*A86*A86+O87*A86</f>
        <v>121.38749999999966</v>
      </c>
    </row>
    <row r="88" spans="1:17" x14ac:dyDescent="0.25">
      <c r="A88" s="1">
        <f t="shared" si="18"/>
        <v>4.2499999999999929</v>
      </c>
      <c r="B88">
        <v>7.5</v>
      </c>
      <c r="C88" s="18">
        <f t="shared" si="17"/>
        <v>0.76452599388379205</v>
      </c>
      <c r="D88" s="18">
        <f t="shared" si="12"/>
        <v>0.38750000000000284</v>
      </c>
      <c r="E88" s="18">
        <f t="shared" si="19"/>
        <v>0.38750000000000001</v>
      </c>
      <c r="N88" s="1">
        <f t="shared" si="20"/>
        <v>-10</v>
      </c>
      <c r="O88" s="18">
        <f t="shared" si="21"/>
        <v>49.999999999999929</v>
      </c>
      <c r="P88" s="18">
        <f t="shared" si="22"/>
        <v>122.18749999999964</v>
      </c>
      <c r="Q88" s="18">
        <f t="shared" si="23"/>
        <v>121.79999999999964</v>
      </c>
    </row>
    <row r="89" spans="1:17" x14ac:dyDescent="0.25">
      <c r="A89" s="1">
        <f t="shared" si="18"/>
        <v>4.2999999999999927</v>
      </c>
      <c r="B89">
        <v>7</v>
      </c>
      <c r="C89" s="18">
        <f t="shared" si="17"/>
        <v>0.7135575942915392</v>
      </c>
      <c r="D89" s="18">
        <f t="shared" si="12"/>
        <v>0.36249999999998295</v>
      </c>
      <c r="E89" s="18">
        <f t="shared" si="19"/>
        <v>0.36250000000000004</v>
      </c>
      <c r="N89" s="1">
        <f t="shared" si="20"/>
        <v>-10</v>
      </c>
      <c r="O89" s="18">
        <f t="shared" si="21"/>
        <v>49.999999999999929</v>
      </c>
      <c r="P89" s="18">
        <f t="shared" si="22"/>
        <v>122.54999999999963</v>
      </c>
      <c r="Q89" s="18">
        <f t="shared" si="23"/>
        <v>122.18749999999964</v>
      </c>
    </row>
    <row r="90" spans="1:17" x14ac:dyDescent="0.25">
      <c r="A90" s="1">
        <f t="shared" si="18"/>
        <v>4.3499999999999925</v>
      </c>
      <c r="B90">
        <v>6.5</v>
      </c>
      <c r="C90" s="18">
        <f t="shared" si="17"/>
        <v>0.66258919469928645</v>
      </c>
      <c r="D90" s="18">
        <f t="shared" si="12"/>
        <v>0.33750000000000568</v>
      </c>
      <c r="E90" s="18">
        <f t="shared" si="19"/>
        <v>0.33750000000000002</v>
      </c>
      <c r="N90" s="1">
        <f t="shared" si="20"/>
        <v>-10</v>
      </c>
      <c r="O90" s="18">
        <f t="shared" si="21"/>
        <v>49.999999999999929</v>
      </c>
      <c r="P90" s="18">
        <f t="shared" si="22"/>
        <v>122.88749999999963</v>
      </c>
      <c r="Q90" s="18">
        <f t="shared" si="23"/>
        <v>122.54999999999963</v>
      </c>
    </row>
    <row r="91" spans="1:17" x14ac:dyDescent="0.25">
      <c r="A91" s="1">
        <f t="shared" si="18"/>
        <v>4.3999999999999924</v>
      </c>
      <c r="B91">
        <v>6</v>
      </c>
      <c r="C91" s="18">
        <f t="shared" si="17"/>
        <v>0.6116207951070336</v>
      </c>
      <c r="D91" s="18">
        <f t="shared" si="12"/>
        <v>0.31250000000002842</v>
      </c>
      <c r="E91" s="18">
        <f t="shared" si="19"/>
        <v>0.3125</v>
      </c>
      <c r="N91" s="1">
        <f t="shared" si="20"/>
        <v>-10</v>
      </c>
      <c r="O91" s="18">
        <f t="shared" si="21"/>
        <v>49.999999999999929</v>
      </c>
      <c r="P91" s="18">
        <f t="shared" si="22"/>
        <v>123.19999999999966</v>
      </c>
      <c r="Q91" s="18">
        <f t="shared" si="23"/>
        <v>122.88749999999963</v>
      </c>
    </row>
    <row r="92" spans="1:17" x14ac:dyDescent="0.25">
      <c r="A92" s="1">
        <f t="shared" si="18"/>
        <v>4.4499999999999922</v>
      </c>
      <c r="B92">
        <v>5.5</v>
      </c>
      <c r="C92" s="18">
        <f t="shared" si="17"/>
        <v>0.56065239551478085</v>
      </c>
      <c r="D92" s="18">
        <f t="shared" si="12"/>
        <v>0.28750000000000853</v>
      </c>
      <c r="E92" s="18">
        <f t="shared" si="19"/>
        <v>0.28750000000000003</v>
      </c>
      <c r="N92" s="1">
        <f t="shared" si="20"/>
        <v>-10</v>
      </c>
      <c r="O92" s="18">
        <f t="shared" si="21"/>
        <v>49.999999999999922</v>
      </c>
      <c r="P92" s="18">
        <f t="shared" si="22"/>
        <v>123.48749999999961</v>
      </c>
      <c r="Q92" s="18">
        <f t="shared" si="23"/>
        <v>123.1999999999996</v>
      </c>
    </row>
    <row r="93" spans="1:17" x14ac:dyDescent="0.25">
      <c r="A93" s="1">
        <f t="shared" si="18"/>
        <v>4.499999999999992</v>
      </c>
      <c r="B93">
        <v>5</v>
      </c>
      <c r="C93" s="18">
        <f t="shared" si="17"/>
        <v>0.509683995922528</v>
      </c>
      <c r="D93" s="18">
        <f t="shared" si="12"/>
        <v>0.26250000000000284</v>
      </c>
      <c r="E93" s="18">
        <f t="shared" si="19"/>
        <v>0.26250000000000001</v>
      </c>
      <c r="N93" s="1">
        <f t="shared" si="20"/>
        <v>-10</v>
      </c>
      <c r="O93" s="18">
        <f t="shared" si="21"/>
        <v>49.999999999999922</v>
      </c>
      <c r="P93" s="18">
        <f t="shared" si="22"/>
        <v>123.74999999999962</v>
      </c>
      <c r="Q93" s="18">
        <f t="shared" si="23"/>
        <v>123.48749999999961</v>
      </c>
    </row>
    <row r="94" spans="1:17" x14ac:dyDescent="0.25">
      <c r="A94" s="1">
        <f t="shared" si="18"/>
        <v>4.5499999999999918</v>
      </c>
      <c r="B94">
        <v>4.5</v>
      </c>
      <c r="C94" s="18">
        <f t="shared" si="17"/>
        <v>0.4587155963302752</v>
      </c>
      <c r="D94" s="18">
        <f t="shared" si="12"/>
        <v>0.23749999999999716</v>
      </c>
      <c r="E94" s="18">
        <f t="shared" si="19"/>
        <v>0.23750000000000002</v>
      </c>
      <c r="N94" s="1">
        <f t="shared" si="20"/>
        <v>-10</v>
      </c>
      <c r="O94" s="18">
        <f t="shared" si="21"/>
        <v>49.999999999999922</v>
      </c>
      <c r="P94" s="18">
        <f t="shared" si="22"/>
        <v>123.98749999999961</v>
      </c>
      <c r="Q94" s="18">
        <f t="shared" si="23"/>
        <v>123.74999999999962</v>
      </c>
    </row>
    <row r="95" spans="1:17" x14ac:dyDescent="0.25">
      <c r="A95" s="1">
        <f t="shared" si="18"/>
        <v>4.5999999999999917</v>
      </c>
      <c r="B95">
        <v>4</v>
      </c>
      <c r="C95" s="18">
        <f t="shared" si="17"/>
        <v>0.4077471967380224</v>
      </c>
      <c r="D95" s="18">
        <f t="shared" si="12"/>
        <v>0.21250000000000568</v>
      </c>
      <c r="E95" s="18">
        <f t="shared" si="19"/>
        <v>0.21250000000000002</v>
      </c>
      <c r="N95" s="1">
        <f t="shared" si="20"/>
        <v>-10</v>
      </c>
      <c r="O95" s="18">
        <f t="shared" si="21"/>
        <v>49.999999999999915</v>
      </c>
      <c r="P95" s="18">
        <f t="shared" si="22"/>
        <v>124.19999999999959</v>
      </c>
      <c r="Q95" s="18">
        <f t="shared" si="23"/>
        <v>123.98749999999959</v>
      </c>
    </row>
    <row r="96" spans="1:17" x14ac:dyDescent="0.25">
      <c r="A96" s="1">
        <f t="shared" si="18"/>
        <v>4.6499999999999915</v>
      </c>
      <c r="B96">
        <v>3.5</v>
      </c>
      <c r="C96" s="18">
        <f t="shared" si="17"/>
        <v>0.3567787971457696</v>
      </c>
      <c r="D96" s="18">
        <f t="shared" ref="D96:D103" si="24">P96-Q96</f>
        <v>0.18749999999998579</v>
      </c>
      <c r="E96" s="18">
        <f t="shared" si="19"/>
        <v>0.1875</v>
      </c>
      <c r="N96" s="1">
        <f t="shared" si="20"/>
        <v>-10</v>
      </c>
      <c r="O96" s="18">
        <f t="shared" si="21"/>
        <v>49.999999999999915</v>
      </c>
      <c r="P96" s="18">
        <f t="shared" si="22"/>
        <v>124.38749999999958</v>
      </c>
      <c r="Q96" s="18">
        <f t="shared" si="23"/>
        <v>124.19999999999959</v>
      </c>
    </row>
    <row r="97" spans="1:17" x14ac:dyDescent="0.25">
      <c r="A97" s="1">
        <f t="shared" si="18"/>
        <v>4.6999999999999913</v>
      </c>
      <c r="B97">
        <v>3</v>
      </c>
      <c r="C97" s="18">
        <f t="shared" si="17"/>
        <v>0.3058103975535168</v>
      </c>
      <c r="D97" s="18">
        <f t="shared" si="24"/>
        <v>0.16250000000000853</v>
      </c>
      <c r="E97" s="18">
        <f t="shared" si="19"/>
        <v>0.16250000000000001</v>
      </c>
      <c r="N97" s="1">
        <f t="shared" si="20"/>
        <v>-10</v>
      </c>
      <c r="O97" s="18">
        <f t="shared" si="21"/>
        <v>49.999999999999915</v>
      </c>
      <c r="P97" s="18">
        <f t="shared" si="22"/>
        <v>124.54999999999959</v>
      </c>
      <c r="Q97" s="18">
        <f t="shared" si="23"/>
        <v>124.38749999999958</v>
      </c>
    </row>
    <row r="98" spans="1:17" x14ac:dyDescent="0.25">
      <c r="A98" s="1">
        <f t="shared" si="18"/>
        <v>4.7499999999999911</v>
      </c>
      <c r="B98">
        <v>2.5</v>
      </c>
      <c r="C98" s="18">
        <f t="shared" si="17"/>
        <v>0.254841997961264</v>
      </c>
      <c r="D98" s="18">
        <f t="shared" si="24"/>
        <v>0.13749999999997442</v>
      </c>
      <c r="E98" s="18">
        <f t="shared" si="19"/>
        <v>0.13750000000000001</v>
      </c>
      <c r="N98" s="1">
        <f t="shared" si="20"/>
        <v>-10</v>
      </c>
      <c r="O98" s="18">
        <f t="shared" si="21"/>
        <v>49.999999999999915</v>
      </c>
      <c r="P98" s="18">
        <f t="shared" si="22"/>
        <v>124.68749999999956</v>
      </c>
      <c r="Q98" s="18">
        <f t="shared" si="23"/>
        <v>124.54999999999959</v>
      </c>
    </row>
    <row r="99" spans="1:17" x14ac:dyDescent="0.25">
      <c r="A99" s="1">
        <f t="shared" si="18"/>
        <v>4.7999999999999909</v>
      </c>
      <c r="B99">
        <v>2</v>
      </c>
      <c r="C99" s="18">
        <f t="shared" ref="C99:C130" si="25">B99/cg</f>
        <v>0.2038735983690112</v>
      </c>
      <c r="D99" s="18">
        <f t="shared" si="24"/>
        <v>0.11250000000002558</v>
      </c>
      <c r="E99" s="18">
        <f t="shared" si="19"/>
        <v>0.1125</v>
      </c>
      <c r="N99" s="1">
        <f t="shared" si="20"/>
        <v>-10</v>
      </c>
      <c r="O99" s="18">
        <f t="shared" si="21"/>
        <v>49.999999999999915</v>
      </c>
      <c r="P99" s="18">
        <f t="shared" si="22"/>
        <v>124.79999999999959</v>
      </c>
      <c r="Q99" s="18">
        <f t="shared" si="23"/>
        <v>124.68749999999956</v>
      </c>
    </row>
    <row r="100" spans="1:17" x14ac:dyDescent="0.25">
      <c r="A100" s="1">
        <f t="shared" si="18"/>
        <v>4.8499999999999908</v>
      </c>
      <c r="B100">
        <v>1.5</v>
      </c>
      <c r="C100" s="18">
        <f t="shared" si="25"/>
        <v>0.1529051987767584</v>
      </c>
      <c r="D100" s="18">
        <f t="shared" si="24"/>
        <v>8.7500000000005684E-2</v>
      </c>
      <c r="E100" s="18">
        <f t="shared" si="19"/>
        <v>8.7500000000000008E-2</v>
      </c>
      <c r="N100" s="1">
        <f t="shared" si="20"/>
        <v>-10</v>
      </c>
      <c r="O100" s="18">
        <f t="shared" si="21"/>
        <v>49.999999999999908</v>
      </c>
      <c r="P100" s="18">
        <f t="shared" si="22"/>
        <v>124.88749999999953</v>
      </c>
      <c r="Q100" s="18">
        <f t="shared" si="23"/>
        <v>124.79999999999953</v>
      </c>
    </row>
    <row r="101" spans="1:17" x14ac:dyDescent="0.25">
      <c r="A101" s="1">
        <f t="shared" si="18"/>
        <v>4.8999999999999906</v>
      </c>
      <c r="B101">
        <v>1</v>
      </c>
      <c r="C101" s="18">
        <f t="shared" si="25"/>
        <v>0.1019367991845056</v>
      </c>
      <c r="D101" s="18">
        <f t="shared" si="24"/>
        <v>6.2500000000014211E-2</v>
      </c>
      <c r="E101" s="18">
        <f t="shared" si="19"/>
        <v>6.25E-2</v>
      </c>
      <c r="N101" s="1">
        <f t="shared" si="20"/>
        <v>-10</v>
      </c>
      <c r="O101" s="18">
        <f t="shared" si="21"/>
        <v>49.999999999999908</v>
      </c>
      <c r="P101" s="18">
        <f t="shared" si="22"/>
        <v>124.94999999999955</v>
      </c>
      <c r="Q101" s="18">
        <f t="shared" si="23"/>
        <v>124.88749999999953</v>
      </c>
    </row>
    <row r="102" spans="1:17" x14ac:dyDescent="0.25">
      <c r="A102" s="1">
        <f t="shared" si="18"/>
        <v>4.9499999999999904</v>
      </c>
      <c r="B102">
        <v>0.5</v>
      </c>
      <c r="C102" s="18">
        <f t="shared" si="25"/>
        <v>5.09683995922528E-2</v>
      </c>
      <c r="D102" s="18">
        <f t="shared" si="24"/>
        <v>3.7499999999994316E-2</v>
      </c>
      <c r="E102" s="18">
        <f t="shared" si="19"/>
        <v>3.7500000000000006E-2</v>
      </c>
      <c r="N102" s="1">
        <f t="shared" si="20"/>
        <v>-10</v>
      </c>
      <c r="O102" s="18">
        <f t="shared" si="21"/>
        <v>49.999999999999908</v>
      </c>
      <c r="P102" s="18">
        <f t="shared" si="22"/>
        <v>124.98749999999954</v>
      </c>
      <c r="Q102" s="18">
        <f t="shared" si="23"/>
        <v>124.94999999999955</v>
      </c>
    </row>
    <row r="103" spans="1:17" x14ac:dyDescent="0.25">
      <c r="A103" s="1">
        <f t="shared" si="18"/>
        <v>4.9999999999999902</v>
      </c>
      <c r="B103">
        <v>0</v>
      </c>
      <c r="C103" s="18">
        <f t="shared" si="25"/>
        <v>0</v>
      </c>
      <c r="D103" s="18">
        <f t="shared" si="24"/>
        <v>1.2499999999988631E-2</v>
      </c>
      <c r="E103" s="18">
        <f t="shared" si="19"/>
        <v>1.2500000000000001E-2</v>
      </c>
      <c r="N103" s="1">
        <f t="shared" si="20"/>
        <v>-10</v>
      </c>
      <c r="O103" s="18">
        <f t="shared" si="21"/>
        <v>49.999999999999901</v>
      </c>
      <c r="P103" s="18">
        <f t="shared" si="22"/>
        <v>124.9999999999995</v>
      </c>
      <c r="Q103" s="18">
        <f t="shared" si="23"/>
        <v>124.98749999999951</v>
      </c>
    </row>
    <row r="104" spans="1:17" x14ac:dyDescent="0.25">
      <c r="A104" s="1"/>
    </row>
    <row r="105" spans="1:17" x14ac:dyDescent="0.25">
      <c r="A105" s="1"/>
    </row>
  </sheetData>
  <mergeCells count="1">
    <mergeCell ref="I2:K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abSelected="1" zoomScaleNormal="100" workbookViewId="0">
      <selection activeCell="H37" sqref="H37"/>
    </sheetView>
  </sheetViews>
  <sheetFormatPr baseColWidth="10" defaultRowHeight="15" x14ac:dyDescent="0.25"/>
  <cols>
    <col min="4" max="4" width="28.85546875" customWidth="1"/>
    <col min="5" max="5" width="21.85546875" customWidth="1"/>
    <col min="6" max="6" width="24.140625" customWidth="1"/>
    <col min="7" max="7" width="14.7109375" customWidth="1"/>
    <col min="8" max="8" width="20.42578125" customWidth="1"/>
    <col min="9" max="9" width="15.7109375" customWidth="1"/>
    <col min="10" max="10" width="24.7109375" customWidth="1"/>
    <col min="11" max="11" width="23.28515625" customWidth="1"/>
    <col min="13" max="13" width="7.7109375" customWidth="1"/>
    <col min="14" max="14" width="6.85546875" customWidth="1"/>
    <col min="15" max="15" width="7" customWidth="1"/>
    <col min="17" max="17" width="32.42578125" customWidth="1"/>
  </cols>
  <sheetData>
    <row r="1" spans="1:17" x14ac:dyDescent="0.25">
      <c r="A1" s="13" t="s">
        <v>18</v>
      </c>
      <c r="B1" s="16" t="s">
        <v>19</v>
      </c>
      <c r="C1" s="16" t="s">
        <v>22</v>
      </c>
      <c r="D1" s="8" t="s">
        <v>24</v>
      </c>
      <c r="E1" s="10" t="s">
        <v>23</v>
      </c>
      <c r="F1" s="12" t="s">
        <v>20</v>
      </c>
      <c r="G1" s="12" t="s">
        <v>21</v>
      </c>
      <c r="H1" s="9" t="s">
        <v>115</v>
      </c>
      <c r="I1" s="12" t="s">
        <v>116</v>
      </c>
      <c r="J1" s="9" t="s">
        <v>117</v>
      </c>
      <c r="K1" s="12" t="s">
        <v>118</v>
      </c>
      <c r="L1" s="12" t="s">
        <v>122</v>
      </c>
      <c r="M1" s="12" t="s">
        <v>119</v>
      </c>
      <c r="N1" s="12" t="s">
        <v>120</v>
      </c>
      <c r="O1" s="12" t="s">
        <v>121</v>
      </c>
      <c r="P1" s="12" t="s">
        <v>63</v>
      </c>
      <c r="Q1" s="22" t="s">
        <v>123</v>
      </c>
    </row>
    <row r="2" spans="1:17" x14ac:dyDescent="0.25">
      <c r="A2">
        <f>'Mesure poussée moteur'!B3</f>
        <v>0</v>
      </c>
      <c r="B2">
        <v>0</v>
      </c>
      <c r="C2" s="3">
        <f>(mf/1000)*9.81</f>
        <v>5.7074579999999999</v>
      </c>
      <c r="D2" s="1">
        <f>J2</f>
        <v>10</v>
      </c>
      <c r="E2" s="4">
        <f>IF(IF(((cons-D2)*cp*(1+ci*A2+cd*(n/(1+n*A2))))&lt;-Q2,-Q2,((cons-D2)*cp*(1+ci*A2+cd*(n/(1+n*A2)))))&gt;Q2,Q2,IF(((cons-D2)*cp*(1+ci*A2+cd*(n/(1+n*A2))))&lt;-Q2,-Q2,((cons-D2)*cp*(1+ci*A2+cd*(n/(1+n*A2))))))</f>
        <v>-5</v>
      </c>
      <c r="F2" s="1">
        <v>0.05</v>
      </c>
      <c r="G2" s="1">
        <f>'Mesure poussée moteur'!F5</f>
        <v>5</v>
      </c>
      <c r="H2" s="4">
        <f>BOM!G1</f>
        <v>581.79999999999995</v>
      </c>
      <c r="I2" s="4">
        <v>0</v>
      </c>
      <c r="J2" s="4">
        <v>10</v>
      </c>
      <c r="K2" s="1">
        <v>0.09</v>
      </c>
      <c r="L2" s="1">
        <v>0.3</v>
      </c>
      <c r="M2" s="1">
        <v>1.5</v>
      </c>
      <c r="N2" s="1">
        <v>0.05</v>
      </c>
      <c r="O2" s="1">
        <v>0.2</v>
      </c>
      <c r="P2" s="4">
        <v>200</v>
      </c>
      <c r="Q2" s="4">
        <v>5</v>
      </c>
    </row>
    <row r="3" spans="1:17" x14ac:dyDescent="0.25">
      <c r="A3">
        <f t="shared" ref="A3:A34" si="0">A2+Te</f>
        <v>0.05</v>
      </c>
      <c r="B3">
        <v>0.5</v>
      </c>
      <c r="C3" s="3">
        <f>((mf- ([0]!mp/[0]!Tt)*Simulations!A3)/1000)*9.81</f>
        <v>5.702553</v>
      </c>
      <c r="D3" s="4">
        <f>E2*(('Mesure poussée moteur'!J3*h)/I)*(A3^2)</f>
        <v>-0.33333333333333343</v>
      </c>
      <c r="E3" s="4">
        <f>IF(IF(((cons-D3)*cp*(1+ci*A3+cd*(n/(1+n*A3))))&lt;-5,-5,((cons-D3)*cp*(1+ci*A3+cd*(n/(1+n*A3)))))&gt;5,5,IF(((cons-D3)*cp*(1+ci*A3+cd*(n/(1+n*A3))))&lt;-5,-5,((cons-D3)*cp*(1+ci*A3+cd*(n/(1+n*A3))))))</f>
        <v>2.3194318181818185</v>
      </c>
      <c r="F3" s="21"/>
      <c r="I3" s="2"/>
    </row>
    <row r="4" spans="1:17" x14ac:dyDescent="0.25">
      <c r="A4">
        <f t="shared" si="0"/>
        <v>0.1</v>
      </c>
      <c r="B4">
        <v>1</v>
      </c>
      <c r="C4" s="3">
        <f>((mf- ([0]!mp/[0]!Tt)*Simulations!A4)/1000)*9.81</f>
        <v>5.697648</v>
      </c>
      <c r="D4" s="4">
        <f>E3*(('Mesure poussée moteur'!J4*h)/I)*(A4^2)</f>
        <v>6.3049454792574136E-2</v>
      </c>
      <c r="E4" s="4">
        <f>IF(IF(((cons-D4)*cp*(1+ci*A4+cd*(n/(1+n*A4))))&lt;-5,-5,((cons-D4)*cp*(1+ci*A4+cd*(n/(1+n*A4)))))&gt;5,5,IF(((cons-D4)*cp*(1+ci*A4+cd*(n/(1+n*A4))))&lt;-5,-5,((cons-D4)*cp*(1+ci*A4+cd*(n/(1+n*A4))))))</f>
        <v>-0.27518835250716023</v>
      </c>
      <c r="F4" s="1"/>
      <c r="I4" s="2"/>
    </row>
    <row r="5" spans="1:17" x14ac:dyDescent="0.25">
      <c r="A5">
        <f t="shared" si="0"/>
        <v>0.15000000000000002</v>
      </c>
      <c r="B5">
        <v>1.5</v>
      </c>
      <c r="C5" s="3">
        <f>((mf- ([0]!mp/[0]!Tt)*Simulations!A5)/1000)*9.81</f>
        <v>5.6927429999999992</v>
      </c>
      <c r="D5" s="4">
        <f>E4*(('Mesure poussée moteur'!J5*h)/I)*(A5^2)</f>
        <v>-0.82556505752147991</v>
      </c>
      <c r="E5" s="4">
        <f>IF(IF(((cons-D5)*cp*(1+ci*A5+cd*(n/(1+n*A5))))&lt;-5,-5,((cons-D5)*cp*(1+ci*A5+cd*(n/(1+n*A5)))))&gt;5,5,IF(((cons-D5)*cp*(1+ci*A5+cd*(n/(1+n*A5))))&lt;-5,-5,((cons-D5)*cp*(1+ci*A5+cd*(n/(1+n*A5))))))</f>
        <v>2.8455030464467166</v>
      </c>
      <c r="I5" s="2"/>
    </row>
    <row r="6" spans="1:17" x14ac:dyDescent="0.25">
      <c r="A6">
        <f t="shared" si="0"/>
        <v>0.2</v>
      </c>
      <c r="B6">
        <v>2</v>
      </c>
      <c r="C6" s="3">
        <f>((mf- ([0]!mp/[0]!Tt)*Simulations!A6)/1000)*9.81</f>
        <v>5.6878380000000002</v>
      </c>
      <c r="D6" s="4">
        <f>E5*(('Mesure poussée moteur'!J6*h)/I)*(A6^2)</f>
        <v>30.93989041328404</v>
      </c>
      <c r="E6" s="4">
        <f>IF(IF(((cons-D6)*cp*(1+ci*A6+cd*(n/(1+n*A6))))&lt;-5,-5,((cons-D6)*cp*(1+ci*A6+cd*(n/(1+n*A6)))))&gt;5,5,IF(((cons-D6)*cp*(1+ci*A6+cd*(n/(1+n*A6))))&lt;-5,-5,((cons-D6)*cp*(1+ci*A6+cd*(n/(1+n*A6))))))</f>
        <v>-5</v>
      </c>
      <c r="I6" s="2"/>
    </row>
    <row r="7" spans="1:17" x14ac:dyDescent="0.25">
      <c r="A7">
        <f t="shared" si="0"/>
        <v>0.25</v>
      </c>
      <c r="B7">
        <v>2.5</v>
      </c>
      <c r="C7" s="3">
        <f>((mf- ([0]!mp/[0]!Tt)*Simulations!A7)/1000)*9.81</f>
        <v>5.6829329999999993</v>
      </c>
      <c r="D7" s="4">
        <f>E6*(('Mesure poussée moteur'!J7*h)/I)*(A7^2)</f>
        <v>0</v>
      </c>
      <c r="E7" s="4">
        <f>IF(IF(((cons-D7)*cp*(1+ci*A7+cd*(n/(1+n*A7))))&lt;-5,-5,((cons-D7)*cp*(1+ci*A7+cd*(n/(1+n*A7)))))&gt;5,5,IF(((cons-D7)*cp*(1+ci*A7+cd*(n/(1+n*A7))))&lt;-5,-5,((cons-D7)*cp*(1+ci*A7+cd*(n/(1+n*A7))))))</f>
        <v>0</v>
      </c>
      <c r="I7" s="2"/>
    </row>
    <row r="8" spans="1:17" x14ac:dyDescent="0.25">
      <c r="A8">
        <f t="shared" si="0"/>
        <v>0.3</v>
      </c>
      <c r="B8">
        <v>3</v>
      </c>
      <c r="C8" s="3">
        <f>((mf- ([0]!mp/[0]!Tt)*Simulations!A8)/1000)*9.81</f>
        <v>5.6780280000000003</v>
      </c>
      <c r="D8" s="4">
        <f>E7*(('Mesure poussée moteur'!J8*h)/I)*(A8^2)</f>
        <v>0</v>
      </c>
      <c r="E8" s="4">
        <f>IF(IF(((cons-D8)*cp*(1+ci*A8+cd*(n/(1+n*A8))))&lt;-5,-5,((cons-D8)*cp*(1+ci*A8+cd*(n/(1+n*A8)))))&gt;5,5,IF(((cons-D8)*cp*(1+ci*A8+cd*(n/(1+n*A8))))&lt;-5,-5,((cons-D8)*cp*(1+ci*A8+cd*(n/(1+n*A8))))))</f>
        <v>0</v>
      </c>
      <c r="I8" s="2"/>
    </row>
    <row r="9" spans="1:17" x14ac:dyDescent="0.25">
      <c r="A9">
        <f t="shared" si="0"/>
        <v>0.35</v>
      </c>
      <c r="B9">
        <v>3.5</v>
      </c>
      <c r="C9" s="3">
        <f>((mf- ([0]!mp/[0]!Tt)*Simulations!A9)/1000)*9.81</f>
        <v>5.6731229999999995</v>
      </c>
      <c r="D9" s="4">
        <f>E8*(('Mesure poussée moteur'!J9*h)/I)*(A9^2)</f>
        <v>0</v>
      </c>
      <c r="E9" s="4">
        <f>IF(IF(((cons-D9)*cp*(1+ci*A9+cd*(n/(1+n*A9))))&lt;-5,-5,((cons-D9)*cp*(1+ci*A9+cd*(n/(1+n*A9)))))&gt;5,5,IF(((cons-D9)*cp*(1+ci*A9+cd*(n/(1+n*A9))))&lt;-5,-5,((cons-D9)*cp*(1+ci*A9+cd*(n/(1+n*A9))))))</f>
        <v>0</v>
      </c>
      <c r="I9" s="2"/>
    </row>
    <row r="10" spans="1:17" x14ac:dyDescent="0.25">
      <c r="A10">
        <f t="shared" si="0"/>
        <v>0.39999999999999997</v>
      </c>
      <c r="B10">
        <v>4</v>
      </c>
      <c r="C10" s="3">
        <f>((mf- ([0]!mp/[0]!Tt)*Simulations!A10)/1000)*9.81</f>
        <v>5.6682180000000004</v>
      </c>
      <c r="D10" s="4">
        <f>E9*(('Mesure poussée moteur'!J10*h)/I)*(A10^2)</f>
        <v>0</v>
      </c>
      <c r="E10" s="4">
        <f>IF(IF(((cons-D10)*cp*(1+ci*A10+cd*(n/(1+n*A10))))&lt;-5,-5,((cons-D10)*cp*(1+ci*A10+cd*(n/(1+n*A10)))))&gt;5,5,IF(((cons-D10)*cp*(1+ci*A10+cd*(n/(1+n*A10))))&lt;-5,-5,((cons-D10)*cp*(1+ci*A10+cd*(n/(1+n*A10))))))</f>
        <v>0</v>
      </c>
      <c r="I10" s="2"/>
    </row>
    <row r="11" spans="1:17" x14ac:dyDescent="0.25">
      <c r="A11">
        <f t="shared" si="0"/>
        <v>0.44999999999999996</v>
      </c>
      <c r="B11">
        <v>4.5</v>
      </c>
      <c r="C11" s="3">
        <f>((mf- ([0]!mp/[0]!Tt)*Simulations!A11)/1000)*9.81</f>
        <v>5.6633129999999996</v>
      </c>
      <c r="D11" s="4">
        <f>E10*(('Mesure poussée moteur'!J11*h)/I)*(A11^2)</f>
        <v>0</v>
      </c>
      <c r="E11" s="4">
        <f>IF(IF(((cons-D11)*cp*(1+ci*A11+cd*(n/(1+n*A11))))&lt;-5,-5,((cons-D11)*cp*(1+ci*A11+cd*(n/(1+n*A11)))))&gt;5,5,IF(((cons-D11)*cp*(1+ci*A11+cd*(n/(1+n*A11))))&lt;-5,-5,((cons-D11)*cp*(1+ci*A11+cd*(n/(1+n*A11))))))</f>
        <v>0</v>
      </c>
      <c r="I11" s="2"/>
    </row>
    <row r="12" spans="1:17" x14ac:dyDescent="0.25">
      <c r="A12">
        <f t="shared" si="0"/>
        <v>0.49999999999999994</v>
      </c>
      <c r="B12">
        <v>5</v>
      </c>
      <c r="C12" s="3">
        <f>((mf- ([0]!mp/[0]!Tt)*Simulations!A12)/1000)*9.81</f>
        <v>5.6584079999999997</v>
      </c>
      <c r="D12" s="4">
        <f>E11*(('Mesure poussée moteur'!J12*h)/I)*(A12^2)</f>
        <v>0</v>
      </c>
      <c r="E12" s="4">
        <f>IF(IF(((cons-D12)*cp*(1+ci*A12+cd*(n/(1+n*A12))))&lt;-5,-5,((cons-D12)*cp*(1+ci*A12+cd*(n/(1+n*A12)))))&gt;5,5,IF(((cons-D12)*cp*(1+ci*A12+cd*(n/(1+n*A12))))&lt;-5,-5,((cons-D12)*cp*(1+ci*A12+cd*(n/(1+n*A12))))))</f>
        <v>0</v>
      </c>
      <c r="I12" s="2"/>
    </row>
    <row r="13" spans="1:17" x14ac:dyDescent="0.25">
      <c r="A13">
        <f t="shared" si="0"/>
        <v>0.54999999999999993</v>
      </c>
      <c r="B13">
        <v>5.5</v>
      </c>
      <c r="C13" s="3">
        <f>((mf- ([0]!mp/[0]!Tt)*Simulations!A13)/1000)*9.81</f>
        <v>5.6535029999999997</v>
      </c>
      <c r="D13" s="4">
        <f>E12*(('Mesure poussée moteur'!J13*h)/I)*(A13^2)</f>
        <v>0</v>
      </c>
      <c r="E13" s="4">
        <f>IF(IF(((cons-D13)*cp*(1+ci*A13+cd*(n/(1+n*A13))))&lt;-5,-5,((cons-D13)*cp*(1+ci*A13+cd*(n/(1+n*A13)))))&gt;5,5,IF(((cons-D13)*cp*(1+ci*A13+cd*(n/(1+n*A13))))&lt;-5,-5,((cons-D13)*cp*(1+ci*A13+cd*(n/(1+n*A13))))))</f>
        <v>0</v>
      </c>
      <c r="I13" s="2"/>
    </row>
    <row r="14" spans="1:17" x14ac:dyDescent="0.25">
      <c r="A14">
        <f t="shared" si="0"/>
        <v>0.6</v>
      </c>
      <c r="B14">
        <v>6</v>
      </c>
      <c r="C14" s="3">
        <f>((mf- ([0]!mp/[0]!Tt)*Simulations!A14)/1000)*9.81</f>
        <v>5.6485979999999998</v>
      </c>
      <c r="D14" s="4">
        <f>E13*(('Mesure poussée moteur'!J14*h)/I)*(A14^2)</f>
        <v>0</v>
      </c>
      <c r="E14" s="4">
        <f>IF(IF(((cons-D14)*cp*(1+ci*A14+cd*(n/(1+n*A14))))&lt;-5,-5,((cons-D14)*cp*(1+ci*A14+cd*(n/(1+n*A14)))))&gt;5,5,IF(((cons-D14)*cp*(1+ci*A14+cd*(n/(1+n*A14))))&lt;-5,-5,((cons-D14)*cp*(1+ci*A14+cd*(n/(1+n*A14))))))</f>
        <v>0</v>
      </c>
      <c r="I14" s="2"/>
    </row>
    <row r="15" spans="1:17" x14ac:dyDescent="0.25">
      <c r="A15">
        <f t="shared" si="0"/>
        <v>0.65</v>
      </c>
      <c r="B15">
        <v>6.5</v>
      </c>
      <c r="C15" s="3">
        <f>((mf- ([0]!mp/[0]!Tt)*Simulations!A15)/1000)*9.81</f>
        <v>5.6436929999999998</v>
      </c>
      <c r="D15" s="4">
        <f>E14*(('Mesure poussée moteur'!J15*h)/I)*(A15^2)</f>
        <v>0</v>
      </c>
      <c r="E15" s="4">
        <f>IF(IF(((cons-D15)*cp*(1+ci*A15+cd*(n/(1+n*A15))))&lt;-5,-5,((cons-D15)*cp*(1+ci*A15+cd*(n/(1+n*A15)))))&gt;5,5,IF(((cons-D15)*cp*(1+ci*A15+cd*(n/(1+n*A15))))&lt;-5,-5,((cons-D15)*cp*(1+ci*A15+cd*(n/(1+n*A15))))))</f>
        <v>0</v>
      </c>
      <c r="I15" s="2"/>
    </row>
    <row r="16" spans="1:17" x14ac:dyDescent="0.25">
      <c r="A16">
        <f t="shared" si="0"/>
        <v>0.70000000000000007</v>
      </c>
      <c r="B16">
        <v>7</v>
      </c>
      <c r="C16" s="3">
        <f>((mf- ([0]!mp/[0]!Tt)*Simulations!A16)/1000)*9.81</f>
        <v>5.6387879999999999</v>
      </c>
      <c r="D16" s="4">
        <f>E15*(('Mesure poussée moteur'!J16*h)/I)*(A16^2)</f>
        <v>0</v>
      </c>
      <c r="E16" s="4">
        <f>IF(IF(((cons-D16)*cp*(1+ci*A16+cd*(n/(1+n*A16))))&lt;-5,-5,((cons-D16)*cp*(1+ci*A16+cd*(n/(1+n*A16)))))&gt;5,5,IF(((cons-D16)*cp*(1+ci*A16+cd*(n/(1+n*A16))))&lt;-5,-5,((cons-D16)*cp*(1+ci*A16+cd*(n/(1+n*A16))))))</f>
        <v>0</v>
      </c>
      <c r="I16" s="2"/>
    </row>
    <row r="17" spans="1:9" x14ac:dyDescent="0.25">
      <c r="A17">
        <f t="shared" si="0"/>
        <v>0.75000000000000011</v>
      </c>
      <c r="B17">
        <v>7.5</v>
      </c>
      <c r="C17" s="3">
        <f>((mf- ([0]!mp/[0]!Tt)*Simulations!A17)/1000)*9.81</f>
        <v>5.6338829999999991</v>
      </c>
      <c r="D17" s="4">
        <f>E16*(('Mesure poussée moteur'!J17*h)/I)*(A17^2)</f>
        <v>0</v>
      </c>
      <c r="E17" s="4">
        <f>IF(IF(((cons-D17)*cp*(1+ci*A17+cd*(n/(1+n*A17))))&lt;-5,-5,((cons-D17)*cp*(1+ci*A17+cd*(n/(1+n*A17)))))&gt;5,5,IF(((cons-D17)*cp*(1+ci*A17+cd*(n/(1+n*A17))))&lt;-5,-5,((cons-D17)*cp*(1+ci*A17+cd*(n/(1+n*A17))))))</f>
        <v>0</v>
      </c>
      <c r="I17" s="2"/>
    </row>
    <row r="18" spans="1:9" x14ac:dyDescent="0.25">
      <c r="A18">
        <f t="shared" si="0"/>
        <v>0.80000000000000016</v>
      </c>
      <c r="B18">
        <v>8</v>
      </c>
      <c r="C18" s="3">
        <f>((mf- ([0]!mp/[0]!Tt)*Simulations!A18)/1000)*9.81</f>
        <v>5.628978</v>
      </c>
      <c r="D18" s="4">
        <f>E17*(('Mesure poussée moteur'!J18*h)/I)*(A18^2)</f>
        <v>0</v>
      </c>
      <c r="E18" s="4">
        <f>IF(IF(((cons-D18)*cp*(1+ci*A18+cd*(n/(1+n*A18))))&lt;-5,-5,((cons-D18)*cp*(1+ci*A18+cd*(n/(1+n*A18)))))&gt;5,5,IF(((cons-D18)*cp*(1+ci*A18+cd*(n/(1+n*A18))))&lt;-5,-5,((cons-D18)*cp*(1+ci*A18+cd*(n/(1+n*A18))))))</f>
        <v>0</v>
      </c>
      <c r="I18" s="2"/>
    </row>
    <row r="19" spans="1:9" x14ac:dyDescent="0.25">
      <c r="A19">
        <f t="shared" si="0"/>
        <v>0.8500000000000002</v>
      </c>
      <c r="B19">
        <v>8.5</v>
      </c>
      <c r="C19" s="3">
        <f>((mf- ([0]!mp/[0]!Tt)*Simulations!A19)/1000)*9.81</f>
        <v>5.6240729999999992</v>
      </c>
      <c r="D19" s="4">
        <f>E18*(('Mesure poussée moteur'!J19*h)/I)*(A19^2)</f>
        <v>0</v>
      </c>
      <c r="E19" s="4">
        <f>IF(IF(((cons-D19)*cp*(1+ci*A19+cd*(n/(1+n*A19))))&lt;-5,-5,((cons-D19)*cp*(1+ci*A19+cd*(n/(1+n*A19)))))&gt;5,5,IF(((cons-D19)*cp*(1+ci*A19+cd*(n/(1+n*A19))))&lt;-5,-5,((cons-D19)*cp*(1+ci*A19+cd*(n/(1+n*A19))))))</f>
        <v>0</v>
      </c>
      <c r="I19" s="2"/>
    </row>
    <row r="20" spans="1:9" x14ac:dyDescent="0.25">
      <c r="A20">
        <f t="shared" si="0"/>
        <v>0.90000000000000024</v>
      </c>
      <c r="B20">
        <v>9</v>
      </c>
      <c r="C20" s="3">
        <f>((mf- ([0]!mp/[0]!Tt)*Simulations!A20)/1000)*9.81</f>
        <v>5.6191680000000002</v>
      </c>
      <c r="D20" s="4">
        <f>E19*(('Mesure poussée moteur'!J20*h)/I)*(A20^2)</f>
        <v>0</v>
      </c>
      <c r="E20" s="4">
        <f>IF(IF(((cons-D20)*cp*(1+ci*A20+cd*(n/(1+n*A20))))&lt;-5,-5,((cons-D20)*cp*(1+ci*A20+cd*(n/(1+n*A20)))))&gt;5,5,IF(((cons-D20)*cp*(1+ci*A20+cd*(n/(1+n*A20))))&lt;-5,-5,((cons-D20)*cp*(1+ci*A20+cd*(n/(1+n*A20))))))</f>
        <v>0</v>
      </c>
      <c r="I20" s="2"/>
    </row>
    <row r="21" spans="1:9" x14ac:dyDescent="0.25">
      <c r="A21">
        <f t="shared" si="0"/>
        <v>0.95000000000000029</v>
      </c>
      <c r="B21">
        <v>9.5</v>
      </c>
      <c r="C21" s="3">
        <f>((mf- ([0]!mp/[0]!Tt)*Simulations!A21)/1000)*9.81</f>
        <v>5.6142629999999993</v>
      </c>
      <c r="D21" s="4">
        <f>E20*(('Mesure poussée moteur'!J21*h)/I)*(A21^2)</f>
        <v>0</v>
      </c>
      <c r="E21" s="4">
        <f>IF(IF(((cons-D21)*cp*(1+ci*A21+cd*(n/(1+n*A21))))&lt;-5,-5,((cons-D21)*cp*(1+ci*A21+cd*(n/(1+n*A21)))))&gt;5,5,IF(((cons-D21)*cp*(1+ci*A21+cd*(n/(1+n*A21))))&lt;-5,-5,((cons-D21)*cp*(1+ci*A21+cd*(n/(1+n*A21))))))</f>
        <v>0</v>
      </c>
      <c r="I21" s="2"/>
    </row>
    <row r="22" spans="1:9" x14ac:dyDescent="0.25">
      <c r="A22">
        <f t="shared" si="0"/>
        <v>1.0000000000000002</v>
      </c>
      <c r="B22">
        <v>10</v>
      </c>
      <c r="C22" s="3">
        <f>((mf- ([0]!mp/[0]!Tt)*Simulations!A22)/1000)*9.81</f>
        <v>5.6093580000000003</v>
      </c>
      <c r="D22" s="4">
        <f>E21*(('Mesure poussée moteur'!J22*h)/I)*(A22^2)</f>
        <v>0</v>
      </c>
      <c r="E22" s="4">
        <f>IF(IF(((cons-D22)*cp*(1+ci*A22+cd*(n/(1+n*A22))))&lt;-5,-5,((cons-D22)*cp*(1+ci*A22+cd*(n/(1+n*A22)))))&gt;5,5,IF(((cons-D22)*cp*(1+ci*A22+cd*(n/(1+n*A22))))&lt;-5,-5,((cons-D22)*cp*(1+ci*A22+cd*(n/(1+n*A22))))))</f>
        <v>0</v>
      </c>
      <c r="I22" s="2"/>
    </row>
    <row r="23" spans="1:9" x14ac:dyDescent="0.25">
      <c r="A23">
        <f t="shared" si="0"/>
        <v>1.0500000000000003</v>
      </c>
      <c r="B23">
        <v>10</v>
      </c>
      <c r="C23" s="3">
        <f>((mf- ([0]!mp/[0]!Tt)*Simulations!A23)/1000)*9.81</f>
        <v>5.6044529999999995</v>
      </c>
      <c r="D23" s="4">
        <f>E22*(('Mesure poussée moteur'!J23*h)/I)*(A23^2)</f>
        <v>0</v>
      </c>
      <c r="E23" s="4">
        <f>IF(IF(((cons-D23)*cp*(1+ci*A23+cd*(n/(1+n*A23))))&lt;-5,-5,((cons-D23)*cp*(1+ci*A23+cd*(n/(1+n*A23)))))&gt;5,5,IF(((cons-D23)*cp*(1+ci*A23+cd*(n/(1+n*A23))))&lt;-5,-5,((cons-D23)*cp*(1+ci*A23+cd*(n/(1+n*A23))))))</f>
        <v>0</v>
      </c>
      <c r="I23" s="2"/>
    </row>
    <row r="24" spans="1:9" x14ac:dyDescent="0.25">
      <c r="A24">
        <f t="shared" si="0"/>
        <v>1.1000000000000003</v>
      </c>
      <c r="B24">
        <v>10</v>
      </c>
      <c r="C24" s="3">
        <f>((mf- ([0]!mp/[0]!Tt)*Simulations!A24)/1000)*9.81</f>
        <v>5.5995480000000004</v>
      </c>
      <c r="D24" s="4">
        <f>E23*(('Mesure poussée moteur'!J24*h)/I)*(A24^2)</f>
        <v>0</v>
      </c>
      <c r="E24" s="4">
        <f>IF(IF(((cons-D24)*cp*(1+ci*A24+cd*(n/(1+n*A24))))&lt;-5,-5,((cons-D24)*cp*(1+ci*A24+cd*(n/(1+n*A24)))))&gt;5,5,IF(((cons-D24)*cp*(1+ci*A24+cd*(n/(1+n*A24))))&lt;-5,-5,((cons-D24)*cp*(1+ci*A24+cd*(n/(1+n*A24))))))</f>
        <v>0</v>
      </c>
      <c r="I24" s="2"/>
    </row>
    <row r="25" spans="1:9" x14ac:dyDescent="0.25">
      <c r="A25">
        <f t="shared" si="0"/>
        <v>1.1500000000000004</v>
      </c>
      <c r="B25">
        <v>10</v>
      </c>
      <c r="C25" s="3">
        <f>((mf- ([0]!mp/[0]!Tt)*Simulations!A25)/1000)*9.81</f>
        <v>5.5946429999999996</v>
      </c>
      <c r="D25" s="4">
        <f>E24*(('Mesure poussée moteur'!J25*h)/I)*(A25^2)</f>
        <v>0</v>
      </c>
      <c r="E25" s="4">
        <f>IF(IF(((cons-D25)*cp*(1+ci*A25+cd*(n/(1+n*A25))))&lt;-5,-5,((cons-D25)*cp*(1+ci*A25+cd*(n/(1+n*A25)))))&gt;5,5,IF(((cons-D25)*cp*(1+ci*A25+cd*(n/(1+n*A25))))&lt;-5,-5,((cons-D25)*cp*(1+ci*A25+cd*(n/(1+n*A25))))))</f>
        <v>0</v>
      </c>
      <c r="I25" s="2"/>
    </row>
    <row r="26" spans="1:9" x14ac:dyDescent="0.25">
      <c r="A26">
        <f t="shared" si="0"/>
        <v>1.2000000000000004</v>
      </c>
      <c r="B26">
        <v>10</v>
      </c>
      <c r="C26" s="3">
        <f>((mf- ([0]!mp/[0]!Tt)*Simulations!A26)/1000)*9.81</f>
        <v>5.5897379999999997</v>
      </c>
      <c r="D26" s="4">
        <f>E25*(('Mesure poussée moteur'!J26*h)/I)*(A26^2)</f>
        <v>0</v>
      </c>
      <c r="E26" s="4">
        <f>IF(IF(((cons-D26)*cp*(1+ci*A26+cd*(n/(1+n*A26))))&lt;-5,-5,((cons-D26)*cp*(1+ci*A26+cd*(n/(1+n*A26)))))&gt;5,5,IF(((cons-D26)*cp*(1+ci*A26+cd*(n/(1+n*A26))))&lt;-5,-5,((cons-D26)*cp*(1+ci*A26+cd*(n/(1+n*A26))))))</f>
        <v>0</v>
      </c>
      <c r="I26" s="2"/>
    </row>
    <row r="27" spans="1:9" x14ac:dyDescent="0.25">
      <c r="A27">
        <f t="shared" si="0"/>
        <v>1.2500000000000004</v>
      </c>
      <c r="B27">
        <v>10</v>
      </c>
      <c r="C27" s="3">
        <f>((mf- ([0]!mp/[0]!Tt)*Simulations!A27)/1000)*9.81</f>
        <v>5.5848329999999997</v>
      </c>
      <c r="D27" s="4">
        <f>E26*(('Mesure poussée moteur'!J27*h)/I)*(A27^2)</f>
        <v>0</v>
      </c>
      <c r="E27" s="4">
        <f>IF(IF(((cons-D27)*cp*(1+ci*A27+cd*(n/(1+n*A27))))&lt;-5,-5,((cons-D27)*cp*(1+ci*A27+cd*(n/(1+n*A27)))))&gt;5,5,IF(((cons-D27)*cp*(1+ci*A27+cd*(n/(1+n*A27))))&lt;-5,-5,((cons-D27)*cp*(1+ci*A27+cd*(n/(1+n*A27))))))</f>
        <v>0</v>
      </c>
      <c r="I27" s="2"/>
    </row>
    <row r="28" spans="1:9" x14ac:dyDescent="0.25">
      <c r="A28">
        <f t="shared" si="0"/>
        <v>1.3000000000000005</v>
      </c>
      <c r="B28">
        <v>10</v>
      </c>
      <c r="C28" s="3">
        <f>((mf- ([0]!mp/[0]!Tt)*Simulations!A28)/1000)*9.81</f>
        <v>5.5799279999999998</v>
      </c>
      <c r="D28" s="4">
        <f>E27*(('Mesure poussée moteur'!J28*h)/I)*(A28^2)</f>
        <v>0</v>
      </c>
      <c r="E28" s="4">
        <f>IF(IF(((cons-D28)*cp*(1+ci*A28+cd*(n/(1+n*A28))))&lt;-5,-5,((cons-D28)*cp*(1+ci*A28+cd*(n/(1+n*A28)))))&gt;5,5,IF(((cons-D28)*cp*(1+ci*A28+cd*(n/(1+n*A28))))&lt;-5,-5,((cons-D28)*cp*(1+ci*A28+cd*(n/(1+n*A28))))))</f>
        <v>0</v>
      </c>
      <c r="I28" s="2"/>
    </row>
    <row r="29" spans="1:9" x14ac:dyDescent="0.25">
      <c r="A29">
        <f t="shared" si="0"/>
        <v>1.3500000000000005</v>
      </c>
      <c r="B29">
        <v>10</v>
      </c>
      <c r="C29" s="3">
        <f>((mf- ([0]!mp/[0]!Tt)*Simulations!A29)/1000)*9.81</f>
        <v>5.5750229999999998</v>
      </c>
      <c r="D29" s="4">
        <f>E28*(('Mesure poussée moteur'!J29*h)/I)*(A29^2)</f>
        <v>0</v>
      </c>
      <c r="E29" s="4">
        <f>IF(IF(((cons-D29)*cp*(1+ci*A29+cd*(n/(1+n*A29))))&lt;-5,-5,((cons-D29)*cp*(1+ci*A29+cd*(n/(1+n*A29)))))&gt;5,5,IF(((cons-D29)*cp*(1+ci*A29+cd*(n/(1+n*A29))))&lt;-5,-5,((cons-D29)*cp*(1+ci*A29+cd*(n/(1+n*A29))))))</f>
        <v>0</v>
      </c>
      <c r="I29" s="2"/>
    </row>
    <row r="30" spans="1:9" x14ac:dyDescent="0.25">
      <c r="A30">
        <f t="shared" si="0"/>
        <v>1.4000000000000006</v>
      </c>
      <c r="B30">
        <v>10</v>
      </c>
      <c r="C30" s="3">
        <f>((mf- ([0]!mp/[0]!Tt)*Simulations!A30)/1000)*9.81</f>
        <v>5.5701179999999999</v>
      </c>
      <c r="D30" s="4">
        <f>E29*(('Mesure poussée moteur'!J30*h)/I)*(A30^2)</f>
        <v>0</v>
      </c>
      <c r="E30" s="4">
        <f>IF(IF(((cons-D30)*cp*(1+ci*A30+cd*(n/(1+n*A30))))&lt;-5,-5,((cons-D30)*cp*(1+ci*A30+cd*(n/(1+n*A30)))))&gt;5,5,IF(((cons-D30)*cp*(1+ci*A30+cd*(n/(1+n*A30))))&lt;-5,-5,((cons-D30)*cp*(1+ci*A30+cd*(n/(1+n*A30))))))</f>
        <v>0</v>
      </c>
      <c r="I30" s="2"/>
    </row>
    <row r="31" spans="1:9" x14ac:dyDescent="0.25">
      <c r="A31">
        <f t="shared" si="0"/>
        <v>1.4500000000000006</v>
      </c>
      <c r="B31">
        <v>10</v>
      </c>
      <c r="C31" s="3">
        <f>((mf- ([0]!mp/[0]!Tt)*Simulations!A31)/1000)*9.81</f>
        <v>5.5652129999999991</v>
      </c>
      <c r="D31" s="4">
        <f>E30*(('Mesure poussée moteur'!J31*h)/I)*(A31^2)</f>
        <v>0</v>
      </c>
      <c r="E31" s="4">
        <f>IF(IF(((cons-D31)*cp*(1+ci*A31+cd*(n/(1+n*A31))))&lt;-5,-5,((cons-D31)*cp*(1+ci*A31+cd*(n/(1+n*A31)))))&gt;5,5,IF(((cons-D31)*cp*(1+ci*A31+cd*(n/(1+n*A31))))&lt;-5,-5,((cons-D31)*cp*(1+ci*A31+cd*(n/(1+n*A31))))))</f>
        <v>0</v>
      </c>
      <c r="I31" s="2"/>
    </row>
    <row r="32" spans="1:9" x14ac:dyDescent="0.25">
      <c r="A32">
        <f t="shared" si="0"/>
        <v>1.5000000000000007</v>
      </c>
      <c r="B32">
        <v>10</v>
      </c>
      <c r="C32" s="3">
        <f>((mf- ([0]!mp/[0]!Tt)*Simulations!A32)/1000)*9.81</f>
        <v>5.560308</v>
      </c>
      <c r="D32" s="4">
        <f>E31*(('Mesure poussée moteur'!J32*h)/I)*(A32^2)</f>
        <v>0</v>
      </c>
      <c r="E32" s="4">
        <f>IF(IF(((cons-D32)*cp*(1+ci*A32+cd*(n/(1+n*A32))))&lt;-5,-5,((cons-D32)*cp*(1+ci*A32+cd*(n/(1+n*A32)))))&gt;5,5,IF(((cons-D32)*cp*(1+ci*A32+cd*(n/(1+n*A32))))&lt;-5,-5,((cons-D32)*cp*(1+ci*A32+cd*(n/(1+n*A32))))))</f>
        <v>0</v>
      </c>
      <c r="I32" s="2"/>
    </row>
    <row r="33" spans="1:9" x14ac:dyDescent="0.25">
      <c r="A33">
        <f t="shared" si="0"/>
        <v>1.5500000000000007</v>
      </c>
      <c r="B33">
        <v>10</v>
      </c>
      <c r="C33" s="3">
        <f>((mf- ([0]!mp/[0]!Tt)*Simulations!A33)/1000)*9.81</f>
        <v>5.5554029999999992</v>
      </c>
      <c r="D33" s="4">
        <f>E32*(('Mesure poussée moteur'!J33*h)/I)*(A33^2)</f>
        <v>0</v>
      </c>
      <c r="E33" s="4">
        <f>IF(IF(((cons-D33)*cp*(1+ci*A33+cd*(n/(1+n*A33))))&lt;-5,-5,((cons-D33)*cp*(1+ci*A33+cd*(n/(1+n*A33)))))&gt;5,5,IF(((cons-D33)*cp*(1+ci*A33+cd*(n/(1+n*A33))))&lt;-5,-5,((cons-D33)*cp*(1+ci*A33+cd*(n/(1+n*A33))))))</f>
        <v>0</v>
      </c>
      <c r="I33" s="2"/>
    </row>
    <row r="34" spans="1:9" x14ac:dyDescent="0.25">
      <c r="A34">
        <f t="shared" si="0"/>
        <v>1.6000000000000008</v>
      </c>
      <c r="B34">
        <v>10</v>
      </c>
      <c r="C34" s="3">
        <f>((mf- ([0]!mp/[0]!Tt)*Simulations!A34)/1000)*9.81</f>
        <v>5.5504980000000002</v>
      </c>
      <c r="D34" s="4">
        <f>E33*(('Mesure poussée moteur'!J34*h)/I)*(A34^2)</f>
        <v>0</v>
      </c>
      <c r="E34" s="4">
        <f>IF(IF(((cons-D34)*cp*(1+ci*A34+cd*(n/(1+n*A34))))&lt;-5,-5,((cons-D34)*cp*(1+ci*A34+cd*(n/(1+n*A34)))))&gt;5,5,IF(((cons-D34)*cp*(1+ci*A34+cd*(n/(1+n*A34))))&lt;-5,-5,((cons-D34)*cp*(1+ci*A34+cd*(n/(1+n*A34))))))</f>
        <v>0</v>
      </c>
      <c r="I34" s="2"/>
    </row>
    <row r="35" spans="1:9" x14ac:dyDescent="0.25">
      <c r="A35">
        <f t="shared" ref="A35:A66" si="1">A34+Te</f>
        <v>1.6500000000000008</v>
      </c>
      <c r="B35">
        <v>10</v>
      </c>
      <c r="C35" s="3">
        <f>((mf- ([0]!mp/[0]!Tt)*Simulations!A35)/1000)*9.81</f>
        <v>5.5455929999999993</v>
      </c>
      <c r="D35" s="4">
        <f>E34*(('Mesure poussée moteur'!J35*h)/I)*(A35^2)</f>
        <v>0</v>
      </c>
      <c r="E35" s="4">
        <f>IF(IF(((cons-D35)*cp*(1+ci*A35+cd*(n/(1+n*A35))))&lt;-5,-5,((cons-D35)*cp*(1+ci*A35+cd*(n/(1+n*A35)))))&gt;5,5,IF(((cons-D35)*cp*(1+ci*A35+cd*(n/(1+n*A35))))&lt;-5,-5,((cons-D35)*cp*(1+ci*A35+cd*(n/(1+n*A35))))))</f>
        <v>0</v>
      </c>
      <c r="I35" s="2"/>
    </row>
    <row r="36" spans="1:9" x14ac:dyDescent="0.25">
      <c r="A36">
        <f t="shared" si="1"/>
        <v>1.7000000000000008</v>
      </c>
      <c r="B36">
        <v>10</v>
      </c>
      <c r="C36" s="3">
        <f>((mf- ([0]!mp/[0]!Tt)*Simulations!A36)/1000)*9.81</f>
        <v>5.5406880000000003</v>
      </c>
      <c r="D36" s="4">
        <f>E35*(('Mesure poussée moteur'!J36*h)/I)*(A36^2)</f>
        <v>0</v>
      </c>
      <c r="E36" s="4">
        <f>IF(IF(((cons-D36)*cp*(1+ci*A36+cd*(n/(1+n*A36))))&lt;-5,-5,((cons-D36)*cp*(1+ci*A36+cd*(n/(1+n*A36)))))&gt;5,5,IF(((cons-D36)*cp*(1+ci*A36+cd*(n/(1+n*A36))))&lt;-5,-5,((cons-D36)*cp*(1+ci*A36+cd*(n/(1+n*A36))))))</f>
        <v>0</v>
      </c>
      <c r="I36" s="2"/>
    </row>
    <row r="37" spans="1:9" x14ac:dyDescent="0.25">
      <c r="A37">
        <f t="shared" si="1"/>
        <v>1.7500000000000009</v>
      </c>
      <c r="B37">
        <v>10</v>
      </c>
      <c r="C37" s="3">
        <f>((mf- ([0]!mp/[0]!Tt)*Simulations!A37)/1000)*9.81</f>
        <v>5.5357829999999995</v>
      </c>
      <c r="D37" s="4">
        <f>E36*(('Mesure poussée moteur'!J37*h)/I)*(A37^2)</f>
        <v>0</v>
      </c>
      <c r="E37" s="4">
        <f>IF(IF(((cons-D37)*cp*(1+ci*A37+cd*(n/(1+n*A37))))&lt;-5,-5,((cons-D37)*cp*(1+ci*A37+cd*(n/(1+n*A37)))))&gt;5,5,IF(((cons-D37)*cp*(1+ci*A37+cd*(n/(1+n*A37))))&lt;-5,-5,((cons-D37)*cp*(1+ci*A37+cd*(n/(1+n*A37))))))</f>
        <v>0</v>
      </c>
      <c r="I37" s="2"/>
    </row>
    <row r="38" spans="1:9" x14ac:dyDescent="0.25">
      <c r="A38">
        <f t="shared" si="1"/>
        <v>1.8000000000000009</v>
      </c>
      <c r="B38">
        <v>10</v>
      </c>
      <c r="C38" s="3">
        <f>((mf- ([0]!mp/[0]!Tt)*Simulations!A38)/1000)*9.81</f>
        <v>5.5308780000000004</v>
      </c>
      <c r="D38" s="4">
        <f>E37*(('Mesure poussée moteur'!J38*h)/I)*(A38^2)</f>
        <v>0</v>
      </c>
      <c r="E38" s="4">
        <f>IF(IF(((cons-D38)*cp*(1+ci*A38+cd*(n/(1+n*A38))))&lt;-5,-5,((cons-D38)*cp*(1+ci*A38+cd*(n/(1+n*A38)))))&gt;5,5,IF(((cons-D38)*cp*(1+ci*A38+cd*(n/(1+n*A38))))&lt;-5,-5,((cons-D38)*cp*(1+ci*A38+cd*(n/(1+n*A38))))))</f>
        <v>0</v>
      </c>
      <c r="I38" s="2"/>
    </row>
    <row r="39" spans="1:9" x14ac:dyDescent="0.25">
      <c r="A39">
        <f t="shared" si="1"/>
        <v>1.850000000000001</v>
      </c>
      <c r="B39">
        <v>10</v>
      </c>
      <c r="C39" s="3">
        <f>((mf- ([0]!mp/[0]!Tt)*Simulations!A39)/1000)*9.81</f>
        <v>5.5259729999999996</v>
      </c>
      <c r="D39" s="4">
        <f>E38*(('Mesure poussée moteur'!J39*h)/I)*(A39^2)</f>
        <v>0</v>
      </c>
      <c r="E39" s="4">
        <f>IF(IF(((cons-D39)*cp*(1+ci*A39+cd*(n/(1+n*A39))))&lt;-5,-5,((cons-D39)*cp*(1+ci*A39+cd*(n/(1+n*A39)))))&gt;5,5,IF(((cons-D39)*cp*(1+ci*A39+cd*(n/(1+n*A39))))&lt;-5,-5,((cons-D39)*cp*(1+ci*A39+cd*(n/(1+n*A39))))))</f>
        <v>0</v>
      </c>
      <c r="I39" s="2"/>
    </row>
    <row r="40" spans="1:9" x14ac:dyDescent="0.25">
      <c r="A40">
        <f t="shared" si="1"/>
        <v>1.900000000000001</v>
      </c>
      <c r="B40">
        <v>10</v>
      </c>
      <c r="C40" s="3">
        <f>((mf- ([0]!mp/[0]!Tt)*Simulations!A40)/1000)*9.81</f>
        <v>5.5210679999999996</v>
      </c>
      <c r="D40" s="4">
        <f>E39*(('Mesure poussée moteur'!J40*h)/I)*(A40^2)</f>
        <v>0</v>
      </c>
      <c r="E40" s="4">
        <f>IF(IF(((cons-D40)*cp*(1+ci*A40+cd*(n/(1+n*A40))))&lt;-5,-5,((cons-D40)*cp*(1+ci*A40+cd*(n/(1+n*A40)))))&gt;5,5,IF(((cons-D40)*cp*(1+ci*A40+cd*(n/(1+n*A40))))&lt;-5,-5,((cons-D40)*cp*(1+ci*A40+cd*(n/(1+n*A40))))))</f>
        <v>0</v>
      </c>
      <c r="I40" s="2"/>
    </row>
    <row r="41" spans="1:9" x14ac:dyDescent="0.25">
      <c r="A41">
        <f t="shared" si="1"/>
        <v>1.9500000000000011</v>
      </c>
      <c r="B41">
        <v>10</v>
      </c>
      <c r="C41" s="3">
        <f>((mf- ([0]!mp/[0]!Tt)*Simulations!A41)/1000)*9.81</f>
        <v>5.5161629999999997</v>
      </c>
      <c r="D41" s="4">
        <f>E40*(('Mesure poussée moteur'!J41*h)/I)*(A41^2)</f>
        <v>0</v>
      </c>
      <c r="E41" s="4">
        <f>IF(IF(((cons-D41)*cp*(1+ci*A41+cd*(n/(1+n*A41))))&lt;-5,-5,((cons-D41)*cp*(1+ci*A41+cd*(n/(1+n*A41)))))&gt;5,5,IF(((cons-D41)*cp*(1+ci*A41+cd*(n/(1+n*A41))))&lt;-5,-5,((cons-D41)*cp*(1+ci*A41+cd*(n/(1+n*A41))))))</f>
        <v>0</v>
      </c>
      <c r="I41" s="2"/>
    </row>
    <row r="42" spans="1:9" x14ac:dyDescent="0.25">
      <c r="A42">
        <f t="shared" si="1"/>
        <v>2.0000000000000009</v>
      </c>
      <c r="B42">
        <v>10</v>
      </c>
      <c r="C42" s="3">
        <f>((mf- ([0]!mp/[0]!Tt)*Simulations!A42)/1000)*9.81</f>
        <v>5.5112579999999998</v>
      </c>
      <c r="D42" s="4">
        <f>E41*(('Mesure poussée moteur'!J42*h)/I)*(A42^2)</f>
        <v>0</v>
      </c>
      <c r="E42" s="4">
        <f>IF(IF(((cons-D42)*cp*(1+ci*A42+cd*(n/(1+n*A42))))&lt;-5,-5,((cons-D42)*cp*(1+ci*A42+cd*(n/(1+n*A42)))))&gt;5,5,IF(((cons-D42)*cp*(1+ci*A42+cd*(n/(1+n*A42))))&lt;-5,-5,((cons-D42)*cp*(1+ci*A42+cd*(n/(1+n*A42))))))</f>
        <v>0</v>
      </c>
      <c r="I42" s="2"/>
    </row>
    <row r="43" spans="1:9" x14ac:dyDescent="0.25">
      <c r="A43">
        <f t="shared" si="1"/>
        <v>2.0500000000000007</v>
      </c>
      <c r="B43">
        <v>10</v>
      </c>
      <c r="C43" s="3">
        <f>((mf- ([0]!mp/[0]!Tt)*Simulations!A43)/1000)*9.81</f>
        <v>5.5063529999999998</v>
      </c>
      <c r="D43" s="4">
        <f>E42*(('Mesure poussée moteur'!J43*h)/I)*(A43^2)</f>
        <v>0</v>
      </c>
      <c r="E43" s="4">
        <f>IF(IF(((cons-D43)*cp*(1+ci*A43+cd*(n/(1+n*A43))))&lt;-5,-5,((cons-D43)*cp*(1+ci*A43+cd*(n/(1+n*A43)))))&gt;5,5,IF(((cons-D43)*cp*(1+ci*A43+cd*(n/(1+n*A43))))&lt;-5,-5,((cons-D43)*cp*(1+ci*A43+cd*(n/(1+n*A43))))))</f>
        <v>0</v>
      </c>
      <c r="I43" s="2"/>
    </row>
    <row r="44" spans="1:9" x14ac:dyDescent="0.25">
      <c r="A44">
        <f t="shared" si="1"/>
        <v>2.1000000000000005</v>
      </c>
      <c r="B44">
        <v>10</v>
      </c>
      <c r="C44" s="3">
        <f>((mf- ([0]!mp/[0]!Tt)*Simulations!A44)/1000)*9.81</f>
        <v>5.5014479999999999</v>
      </c>
      <c r="D44" s="4">
        <f>E43*(('Mesure poussée moteur'!J44*h)/I)*(A44^2)</f>
        <v>0</v>
      </c>
      <c r="E44" s="4">
        <f>IF(IF(((cons-D44)*cp*(1+ci*A44+cd*(n/(1+n*A44))))&lt;-5,-5,((cons-D44)*cp*(1+ci*A44+cd*(n/(1+n*A44)))))&gt;5,5,IF(((cons-D44)*cp*(1+ci*A44+cd*(n/(1+n*A44))))&lt;-5,-5,((cons-D44)*cp*(1+ci*A44+cd*(n/(1+n*A44))))))</f>
        <v>0</v>
      </c>
      <c r="I44" s="2"/>
    </row>
    <row r="45" spans="1:9" x14ac:dyDescent="0.25">
      <c r="A45">
        <f t="shared" si="1"/>
        <v>2.1500000000000004</v>
      </c>
      <c r="B45">
        <v>10</v>
      </c>
      <c r="C45" s="3">
        <f>((mf- ([0]!mp/[0]!Tt)*Simulations!A45)/1000)*9.81</f>
        <v>5.4965429999999991</v>
      </c>
      <c r="D45" s="4">
        <f>E44*(('Mesure poussée moteur'!J45*h)/I)*(A45^2)</f>
        <v>0</v>
      </c>
      <c r="E45" s="4">
        <f>IF(IF(((cons-D45)*cp*(1+ci*A45+cd*(n/(1+n*A45))))&lt;-5,-5,((cons-D45)*cp*(1+ci*A45+cd*(n/(1+n*A45)))))&gt;5,5,IF(((cons-D45)*cp*(1+ci*A45+cd*(n/(1+n*A45))))&lt;-5,-5,((cons-D45)*cp*(1+ci*A45+cd*(n/(1+n*A45))))))</f>
        <v>0</v>
      </c>
      <c r="I45" s="2"/>
    </row>
    <row r="46" spans="1:9" x14ac:dyDescent="0.25">
      <c r="A46">
        <f t="shared" si="1"/>
        <v>2.2000000000000002</v>
      </c>
      <c r="B46">
        <v>10</v>
      </c>
      <c r="C46" s="3">
        <f>((mf- ([0]!mp/[0]!Tt)*Simulations!A46)/1000)*9.81</f>
        <v>5.491638</v>
      </c>
      <c r="D46" s="4">
        <f>E45*(('Mesure poussée moteur'!J46*h)/I)*(A46^2)</f>
        <v>0</v>
      </c>
      <c r="E46" s="4">
        <f>IF(IF(((cons-D46)*cp*(1+ci*A46+cd*(n/(1+n*A46))))&lt;-5,-5,((cons-D46)*cp*(1+ci*A46+cd*(n/(1+n*A46)))))&gt;5,5,IF(((cons-D46)*cp*(1+ci*A46+cd*(n/(1+n*A46))))&lt;-5,-5,((cons-D46)*cp*(1+ci*A46+cd*(n/(1+n*A46))))))</f>
        <v>0</v>
      </c>
      <c r="I46" s="2"/>
    </row>
    <row r="47" spans="1:9" x14ac:dyDescent="0.25">
      <c r="A47">
        <f t="shared" si="1"/>
        <v>2.25</v>
      </c>
      <c r="B47">
        <v>10</v>
      </c>
      <c r="C47" s="3">
        <f>((mf- ([0]!mp/[0]!Tt)*Simulations!A47)/1000)*9.81</f>
        <v>5.4867329999999992</v>
      </c>
      <c r="D47" s="4">
        <f>E46*(('Mesure poussée moteur'!J47*h)/I)*(A47^2)</f>
        <v>0</v>
      </c>
      <c r="E47" s="4">
        <f>IF(IF(((cons-D47)*cp*(1+ci*A47+cd*(n/(1+n*A47))))&lt;-5,-5,((cons-D47)*cp*(1+ci*A47+cd*(n/(1+n*A47)))))&gt;5,5,IF(((cons-D47)*cp*(1+ci*A47+cd*(n/(1+n*A47))))&lt;-5,-5,((cons-D47)*cp*(1+ci*A47+cd*(n/(1+n*A47))))))</f>
        <v>0</v>
      </c>
      <c r="I47" s="2"/>
    </row>
    <row r="48" spans="1:9" x14ac:dyDescent="0.25">
      <c r="A48">
        <f t="shared" si="1"/>
        <v>2.2999999999999998</v>
      </c>
      <c r="B48">
        <v>10</v>
      </c>
      <c r="C48" s="3">
        <f>((mf- ([0]!mp/[0]!Tt)*Simulations!A48)/1000)*9.81</f>
        <v>5.4818280000000001</v>
      </c>
      <c r="D48" s="4">
        <f>E47*(('Mesure poussée moteur'!J48*h)/I)*(A48^2)</f>
        <v>0</v>
      </c>
      <c r="E48" s="4">
        <f>IF(IF(((cons-D48)*cp*(1+ci*A48+cd*(n/(1+n*A48))))&lt;-5,-5,((cons-D48)*cp*(1+ci*A48+cd*(n/(1+n*A48)))))&gt;5,5,IF(((cons-D48)*cp*(1+ci*A48+cd*(n/(1+n*A48))))&lt;-5,-5,((cons-D48)*cp*(1+ci*A48+cd*(n/(1+n*A48))))))</f>
        <v>0</v>
      </c>
      <c r="I48" s="2"/>
    </row>
    <row r="49" spans="1:9" x14ac:dyDescent="0.25">
      <c r="A49">
        <f t="shared" si="1"/>
        <v>2.3499999999999996</v>
      </c>
      <c r="B49">
        <v>10</v>
      </c>
      <c r="C49" s="3">
        <f>((mf- ([0]!mp/[0]!Tt)*Simulations!A49)/1000)*9.81</f>
        <v>5.4769229999999993</v>
      </c>
      <c r="D49" s="4">
        <f>E48*(('Mesure poussée moteur'!J49*h)/I)*(A49^2)</f>
        <v>0</v>
      </c>
      <c r="E49" s="4">
        <f>IF(IF(((cons-D49)*cp*(1+ci*A49+cd*(n/(1+n*A49))))&lt;-5,-5,((cons-D49)*cp*(1+ci*A49+cd*(n/(1+n*A49)))))&gt;5,5,IF(((cons-D49)*cp*(1+ci*A49+cd*(n/(1+n*A49))))&lt;-5,-5,((cons-D49)*cp*(1+ci*A49+cd*(n/(1+n*A49))))))</f>
        <v>0</v>
      </c>
      <c r="I49" s="2"/>
    </row>
    <row r="50" spans="1:9" x14ac:dyDescent="0.25">
      <c r="A50">
        <f t="shared" si="1"/>
        <v>2.3999999999999995</v>
      </c>
      <c r="B50">
        <v>10</v>
      </c>
      <c r="C50" s="3">
        <f>((mf- ([0]!mp/[0]!Tt)*Simulations!A50)/1000)*9.81</f>
        <v>5.4720180000000003</v>
      </c>
      <c r="D50" s="4">
        <f>E49*(('Mesure poussée moteur'!J50*h)/I)*(A50^2)</f>
        <v>0</v>
      </c>
      <c r="E50" s="4">
        <f>IF(IF(((cons-D50)*cp*(1+ci*A50+cd*(n/(1+n*A50))))&lt;-5,-5,((cons-D50)*cp*(1+ci*A50+cd*(n/(1+n*A50)))))&gt;5,5,IF(((cons-D50)*cp*(1+ci*A50+cd*(n/(1+n*A50))))&lt;-5,-5,((cons-D50)*cp*(1+ci*A50+cd*(n/(1+n*A50))))))</f>
        <v>0</v>
      </c>
      <c r="I50" s="2"/>
    </row>
    <row r="51" spans="1:9" x14ac:dyDescent="0.25">
      <c r="A51">
        <f t="shared" si="1"/>
        <v>2.4499999999999993</v>
      </c>
      <c r="B51">
        <v>10</v>
      </c>
      <c r="C51" s="3">
        <f>((mf- ([0]!mp/[0]!Tt)*Simulations!A51)/1000)*9.81</f>
        <v>5.4671129999999994</v>
      </c>
      <c r="D51" s="4">
        <f>E50*(('Mesure poussée moteur'!J51*h)/I)*(A51^2)</f>
        <v>0</v>
      </c>
      <c r="E51" s="4">
        <f>IF(IF(((cons-D51)*cp*(1+ci*A51+cd*(n/(1+n*A51))))&lt;-5,-5,((cons-D51)*cp*(1+ci*A51+cd*(n/(1+n*A51)))))&gt;5,5,IF(((cons-D51)*cp*(1+ci*A51+cd*(n/(1+n*A51))))&lt;-5,-5,((cons-D51)*cp*(1+ci*A51+cd*(n/(1+n*A51))))))</f>
        <v>0</v>
      </c>
      <c r="I51" s="2"/>
    </row>
    <row r="52" spans="1:9" x14ac:dyDescent="0.25">
      <c r="A52">
        <f t="shared" si="1"/>
        <v>2.4999999999999991</v>
      </c>
      <c r="B52">
        <v>10</v>
      </c>
      <c r="C52" s="3">
        <f>((mf- ([0]!mp/[0]!Tt)*Simulations!A52)/1000)*9.81</f>
        <v>5.4622079999999995</v>
      </c>
      <c r="D52" s="4">
        <f>E51*(('Mesure poussée moteur'!J52*h)/I)*(A52^2)</f>
        <v>0</v>
      </c>
      <c r="E52" s="4">
        <f>IF(IF(((cons-D52)*cp*(1+ci*A52+cd*(n/(1+n*A52))))&lt;-5,-5,((cons-D52)*cp*(1+ci*A52+cd*(n/(1+n*A52)))))&gt;5,5,IF(((cons-D52)*cp*(1+ci*A52+cd*(n/(1+n*A52))))&lt;-5,-5,((cons-D52)*cp*(1+ci*A52+cd*(n/(1+n*A52))))))</f>
        <v>0</v>
      </c>
      <c r="I52" s="2"/>
    </row>
    <row r="53" spans="1:9" x14ac:dyDescent="0.25">
      <c r="A53">
        <f t="shared" si="1"/>
        <v>2.5499999999999989</v>
      </c>
      <c r="B53">
        <v>10</v>
      </c>
      <c r="C53" s="3">
        <f>((mf- ([0]!mp/[0]!Tt)*Simulations!A53)/1000)*9.81</f>
        <v>5.4573029999999996</v>
      </c>
      <c r="D53" s="4">
        <f>E52*(('Mesure poussée moteur'!J53*h)/I)*(A53^2)</f>
        <v>0</v>
      </c>
      <c r="E53" s="4">
        <f>IF(IF(((cons-D53)*cp*(1+ci*A53+cd*(n/(1+n*A53))))&lt;-5,-5,((cons-D53)*cp*(1+ci*A53+cd*(n/(1+n*A53)))))&gt;5,5,IF(((cons-D53)*cp*(1+ci*A53+cd*(n/(1+n*A53))))&lt;-5,-5,((cons-D53)*cp*(1+ci*A53+cd*(n/(1+n*A53))))))</f>
        <v>0</v>
      </c>
      <c r="I53" s="2"/>
    </row>
    <row r="54" spans="1:9" x14ac:dyDescent="0.25">
      <c r="A54">
        <f t="shared" si="1"/>
        <v>2.5999999999999988</v>
      </c>
      <c r="B54">
        <v>10</v>
      </c>
      <c r="C54" s="3">
        <f>((mf- ([0]!mp/[0]!Tt)*Simulations!A54)/1000)*9.81</f>
        <v>5.4523979999999996</v>
      </c>
      <c r="D54" s="4">
        <f>E53*(('Mesure poussée moteur'!J54*h)/I)*(A54^2)</f>
        <v>0</v>
      </c>
      <c r="E54" s="4">
        <f>IF(IF(((cons-D54)*cp*(1+ci*A54+cd*(n/(1+n*A54))))&lt;-5,-5,((cons-D54)*cp*(1+ci*A54+cd*(n/(1+n*A54)))))&gt;5,5,IF(((cons-D54)*cp*(1+ci*A54+cd*(n/(1+n*A54))))&lt;-5,-5,((cons-D54)*cp*(1+ci*A54+cd*(n/(1+n*A54))))))</f>
        <v>0</v>
      </c>
      <c r="I54" s="2"/>
    </row>
    <row r="55" spans="1:9" x14ac:dyDescent="0.25">
      <c r="A55">
        <f t="shared" si="1"/>
        <v>2.6499999999999986</v>
      </c>
      <c r="B55">
        <v>10</v>
      </c>
      <c r="C55" s="3">
        <f>((mf- ([0]!mp/[0]!Tt)*Simulations!A55)/1000)*9.81</f>
        <v>5.4474929999999997</v>
      </c>
      <c r="D55" s="4">
        <f>E54*(('Mesure poussée moteur'!J55*h)/I)*(A55^2)</f>
        <v>0</v>
      </c>
      <c r="E55" s="4">
        <f>IF(IF(((cons-D55)*cp*(1+ci*A55+cd*(n/(1+n*A55))))&lt;-5,-5,((cons-D55)*cp*(1+ci*A55+cd*(n/(1+n*A55)))))&gt;5,5,IF(((cons-D55)*cp*(1+ci*A55+cd*(n/(1+n*A55))))&lt;-5,-5,((cons-D55)*cp*(1+ci*A55+cd*(n/(1+n*A55))))))</f>
        <v>0</v>
      </c>
      <c r="I55" s="2"/>
    </row>
    <row r="56" spans="1:9" x14ac:dyDescent="0.25">
      <c r="A56">
        <f t="shared" si="1"/>
        <v>2.6999999999999984</v>
      </c>
      <c r="B56">
        <v>10</v>
      </c>
      <c r="C56" s="3">
        <f>((mf- ([0]!mp/[0]!Tt)*Simulations!A56)/1000)*9.81</f>
        <v>5.4425879999999998</v>
      </c>
      <c r="D56" s="4">
        <f>E55*(('Mesure poussée moteur'!J56*h)/I)*(A56^2)</f>
        <v>0</v>
      </c>
      <c r="E56" s="4">
        <f>IF(IF(((cons-D56)*cp*(1+ci*A56+cd*(n/(1+n*A56))))&lt;-5,-5,((cons-D56)*cp*(1+ci*A56+cd*(n/(1+n*A56)))))&gt;5,5,IF(((cons-D56)*cp*(1+ci*A56+cd*(n/(1+n*A56))))&lt;-5,-5,((cons-D56)*cp*(1+ci*A56+cd*(n/(1+n*A56))))))</f>
        <v>0</v>
      </c>
      <c r="I56" s="2"/>
    </row>
    <row r="57" spans="1:9" x14ac:dyDescent="0.25">
      <c r="A57">
        <f t="shared" si="1"/>
        <v>2.7499999999999982</v>
      </c>
      <c r="B57">
        <v>10</v>
      </c>
      <c r="C57" s="3">
        <f>((mf- ([0]!mp/[0]!Tt)*Simulations!A57)/1000)*9.81</f>
        <v>5.4376829999999989</v>
      </c>
      <c r="D57" s="4">
        <f>E56*(('Mesure poussée moteur'!J57*h)/I)*(A57^2)</f>
        <v>0</v>
      </c>
      <c r="E57" s="4">
        <f>IF(IF(((cons-D57)*cp*(1+ci*A57+cd*(n/(1+n*A57))))&lt;-5,-5,((cons-D57)*cp*(1+ci*A57+cd*(n/(1+n*A57)))))&gt;5,5,IF(((cons-D57)*cp*(1+ci*A57+cd*(n/(1+n*A57))))&lt;-5,-5,((cons-D57)*cp*(1+ci*A57+cd*(n/(1+n*A57))))))</f>
        <v>0</v>
      </c>
      <c r="I57" s="2"/>
    </row>
    <row r="58" spans="1:9" x14ac:dyDescent="0.25">
      <c r="A58">
        <f t="shared" si="1"/>
        <v>2.799999999999998</v>
      </c>
      <c r="B58">
        <v>10</v>
      </c>
      <c r="C58" s="3">
        <f>((mf- ([0]!mp/[0]!Tt)*Simulations!A58)/1000)*9.81</f>
        <v>5.4327779999999999</v>
      </c>
      <c r="D58" s="4">
        <f>E57*(('Mesure poussée moteur'!J58*h)/I)*(A58^2)</f>
        <v>0</v>
      </c>
      <c r="E58" s="4">
        <f>IF(IF(((cons-D58)*cp*(1+ci*A58+cd*(n/(1+n*A58))))&lt;-5,-5,((cons-D58)*cp*(1+ci*A58+cd*(n/(1+n*A58)))))&gt;5,5,IF(((cons-D58)*cp*(1+ci*A58+cd*(n/(1+n*A58))))&lt;-5,-5,((cons-D58)*cp*(1+ci*A58+cd*(n/(1+n*A58))))))</f>
        <v>0</v>
      </c>
      <c r="I58" s="2"/>
    </row>
    <row r="59" spans="1:9" x14ac:dyDescent="0.25">
      <c r="A59">
        <f t="shared" si="1"/>
        <v>2.8499999999999979</v>
      </c>
      <c r="B59">
        <v>10</v>
      </c>
      <c r="C59" s="3">
        <f>((mf- ([0]!mp/[0]!Tt)*Simulations!A59)/1000)*9.81</f>
        <v>5.4278729999999991</v>
      </c>
      <c r="D59" s="4">
        <f>E58*(('Mesure poussée moteur'!J59*h)/I)*(A59^2)</f>
        <v>0</v>
      </c>
      <c r="E59" s="4">
        <f>IF(IF(((cons-D59)*cp*(1+ci*A59+cd*(n/(1+n*A59))))&lt;-5,-5,((cons-D59)*cp*(1+ci*A59+cd*(n/(1+n*A59)))))&gt;5,5,IF(((cons-D59)*cp*(1+ci*A59+cd*(n/(1+n*A59))))&lt;-5,-5,((cons-D59)*cp*(1+ci*A59+cd*(n/(1+n*A59))))))</f>
        <v>0</v>
      </c>
      <c r="I59" s="2"/>
    </row>
    <row r="60" spans="1:9" x14ac:dyDescent="0.25">
      <c r="A60">
        <f t="shared" si="1"/>
        <v>2.8999999999999977</v>
      </c>
      <c r="B60">
        <v>10</v>
      </c>
      <c r="C60" s="3">
        <f>((mf- ([0]!mp/[0]!Tt)*Simulations!A60)/1000)*9.81</f>
        <v>5.422968</v>
      </c>
      <c r="D60" s="4">
        <f>E59*(('Mesure poussée moteur'!J60*h)/I)*(A60^2)</f>
        <v>0</v>
      </c>
      <c r="E60" s="4">
        <f>IF(IF(((cons-D60)*cp*(1+ci*A60+cd*(n/(1+n*A60))))&lt;-5,-5,((cons-D60)*cp*(1+ci*A60+cd*(n/(1+n*A60)))))&gt;5,5,IF(((cons-D60)*cp*(1+ci*A60+cd*(n/(1+n*A60))))&lt;-5,-5,((cons-D60)*cp*(1+ci*A60+cd*(n/(1+n*A60))))))</f>
        <v>0</v>
      </c>
      <c r="I60" s="2"/>
    </row>
    <row r="61" spans="1:9" x14ac:dyDescent="0.25">
      <c r="A61">
        <f t="shared" si="1"/>
        <v>2.9499999999999975</v>
      </c>
      <c r="B61">
        <v>10</v>
      </c>
      <c r="C61" s="3">
        <f>((mf- ([0]!mp/[0]!Tt)*Simulations!A61)/1000)*9.81</f>
        <v>5.4180629999999992</v>
      </c>
      <c r="D61" s="4">
        <f>E60*(('Mesure poussée moteur'!J61*h)/I)*(A61^2)</f>
        <v>0</v>
      </c>
      <c r="E61" s="4">
        <f>IF(IF(((cons-D61)*cp*(1+ci*A61+cd*(n/(1+n*A61))))&lt;-5,-5,((cons-D61)*cp*(1+ci*A61+cd*(n/(1+n*A61)))))&gt;5,5,IF(((cons-D61)*cp*(1+ci*A61+cd*(n/(1+n*A61))))&lt;-5,-5,((cons-D61)*cp*(1+ci*A61+cd*(n/(1+n*A61))))))</f>
        <v>0</v>
      </c>
      <c r="I61" s="2"/>
    </row>
    <row r="62" spans="1:9" x14ac:dyDescent="0.25">
      <c r="A62">
        <f t="shared" si="1"/>
        <v>2.9999999999999973</v>
      </c>
      <c r="B62">
        <v>10</v>
      </c>
      <c r="C62" s="3">
        <f>((mf- ([0]!mp/[0]!Tt)*Simulations!A62)/1000)*9.81</f>
        <v>5.4131580000000001</v>
      </c>
      <c r="D62" s="4">
        <f>E61*(('Mesure poussée moteur'!J62*h)/I)*(A62^2)</f>
        <v>0</v>
      </c>
      <c r="E62" s="4">
        <f>IF(IF(((cons-D62)*cp*(1+ci*A62+cd*(n/(1+n*A62))))&lt;-5,-5,((cons-D62)*cp*(1+ci*A62+cd*(n/(1+n*A62)))))&gt;5,5,IF(((cons-D62)*cp*(1+ci*A62+cd*(n/(1+n*A62))))&lt;-5,-5,((cons-D62)*cp*(1+ci*A62+cd*(n/(1+n*A62))))))</f>
        <v>0</v>
      </c>
      <c r="I62" s="2"/>
    </row>
    <row r="63" spans="1:9" x14ac:dyDescent="0.25">
      <c r="A63">
        <f t="shared" si="1"/>
        <v>3.0499999999999972</v>
      </c>
      <c r="B63">
        <v>10</v>
      </c>
      <c r="C63" s="3">
        <f>((mf- ([0]!mp/[0]!Tt)*Simulations!A63)/1000)*9.81</f>
        <v>5.4082529999999993</v>
      </c>
      <c r="D63" s="4">
        <f>E62*(('Mesure poussée moteur'!J63*h)/I)*(A63^2)</f>
        <v>0</v>
      </c>
      <c r="E63" s="4">
        <f>IF(IF(((cons-D63)*cp*(1+ci*A63+cd*(n/(1+n*A63))))&lt;-5,-5,((cons-D63)*cp*(1+ci*A63+cd*(n/(1+n*A63)))))&gt;5,5,IF(((cons-D63)*cp*(1+ci*A63+cd*(n/(1+n*A63))))&lt;-5,-5,((cons-D63)*cp*(1+ci*A63+cd*(n/(1+n*A63))))))</f>
        <v>0</v>
      </c>
      <c r="I63" s="2"/>
    </row>
    <row r="64" spans="1:9" x14ac:dyDescent="0.25">
      <c r="A64">
        <f t="shared" si="1"/>
        <v>3.099999999999997</v>
      </c>
      <c r="B64">
        <v>10</v>
      </c>
      <c r="C64" s="3">
        <f>((mf- ([0]!mp/[0]!Tt)*Simulations!A64)/1000)*9.81</f>
        <v>5.4033480000000003</v>
      </c>
      <c r="D64" s="4">
        <f>E63*(('Mesure poussée moteur'!J64*h)/I)*(A64^2)</f>
        <v>0</v>
      </c>
      <c r="E64" s="4">
        <f>IF(IF(((cons-D64)*cp*(1+ci*A64+cd*(n/(1+n*A64))))&lt;-5,-5,((cons-D64)*cp*(1+ci*A64+cd*(n/(1+n*A64)))))&gt;5,5,IF(((cons-D64)*cp*(1+ci*A64+cd*(n/(1+n*A64))))&lt;-5,-5,((cons-D64)*cp*(1+ci*A64+cd*(n/(1+n*A64))))))</f>
        <v>0</v>
      </c>
      <c r="I64" s="2"/>
    </row>
    <row r="65" spans="1:9" x14ac:dyDescent="0.25">
      <c r="A65">
        <f t="shared" si="1"/>
        <v>3.1499999999999968</v>
      </c>
      <c r="B65">
        <v>10</v>
      </c>
      <c r="C65" s="3">
        <f>((mf- ([0]!mp/[0]!Tt)*Simulations!A65)/1000)*9.81</f>
        <v>5.3984429999999994</v>
      </c>
      <c r="D65" s="4">
        <f>E64*(('Mesure poussée moteur'!J65*h)/I)*(A65^2)</f>
        <v>0</v>
      </c>
      <c r="E65" s="4">
        <f>IF(IF(((cons-D65)*cp*(1+ci*A65+cd*(n/(1+n*A65))))&lt;-5,-5,((cons-D65)*cp*(1+ci*A65+cd*(n/(1+n*A65)))))&gt;5,5,IF(((cons-D65)*cp*(1+ci*A65+cd*(n/(1+n*A65))))&lt;-5,-5,((cons-D65)*cp*(1+ci*A65+cd*(n/(1+n*A65))))))</f>
        <v>0</v>
      </c>
      <c r="I65" s="2"/>
    </row>
    <row r="66" spans="1:9" x14ac:dyDescent="0.25">
      <c r="A66">
        <f t="shared" si="1"/>
        <v>3.1999999999999966</v>
      </c>
      <c r="B66">
        <v>10</v>
      </c>
      <c r="C66" s="3">
        <f>((mf- ([0]!mp/[0]!Tt)*Simulations!A66)/1000)*9.81</f>
        <v>5.3935379999999995</v>
      </c>
      <c r="D66" s="4">
        <f>E65*(('Mesure poussée moteur'!J66*h)/I)*(A66^2)</f>
        <v>0</v>
      </c>
      <c r="E66" s="4">
        <f>IF(IF(((cons-D66)*cp*(1+ci*A66+cd*(n/(1+n*A66))))&lt;-5,-5,((cons-D66)*cp*(1+ci*A66+cd*(n/(1+n*A66)))))&gt;5,5,IF(((cons-D66)*cp*(1+ci*A66+cd*(n/(1+n*A66))))&lt;-5,-5,((cons-D66)*cp*(1+ci*A66+cd*(n/(1+n*A66))))))</f>
        <v>0</v>
      </c>
      <c r="I66" s="2"/>
    </row>
    <row r="67" spans="1:9" x14ac:dyDescent="0.25">
      <c r="A67">
        <f t="shared" ref="A67:A102" si="2">A66+Te</f>
        <v>3.2499999999999964</v>
      </c>
      <c r="B67">
        <v>10</v>
      </c>
      <c r="C67" s="3">
        <f>((mf- ([0]!mp/[0]!Tt)*Simulations!A67)/1000)*9.81</f>
        <v>5.3886329999999996</v>
      </c>
      <c r="D67" s="4">
        <f>E66*(('Mesure poussée moteur'!J67*h)/I)*(A67^2)</f>
        <v>0</v>
      </c>
      <c r="E67" s="4">
        <f>IF(IF(((cons-D67)*cp*(1+ci*A67+cd*(n/(1+n*A67))))&lt;-5,-5,((cons-D67)*cp*(1+ci*A67+cd*(n/(1+n*A67)))))&gt;5,5,IF(((cons-D67)*cp*(1+ci*A67+cd*(n/(1+n*A67))))&lt;-5,-5,((cons-D67)*cp*(1+ci*A67+cd*(n/(1+n*A67))))))</f>
        <v>0</v>
      </c>
      <c r="I67" s="2"/>
    </row>
    <row r="68" spans="1:9" x14ac:dyDescent="0.25">
      <c r="A68">
        <f t="shared" si="2"/>
        <v>3.2999999999999963</v>
      </c>
      <c r="B68">
        <v>10</v>
      </c>
      <c r="C68" s="3">
        <f>((mf- ([0]!mp/[0]!Tt)*Simulations!A68)/1000)*9.81</f>
        <v>5.3837279999999996</v>
      </c>
      <c r="D68" s="4">
        <f>E67*(('Mesure poussée moteur'!J68*h)/I)*(A68^2)</f>
        <v>0</v>
      </c>
      <c r="E68" s="4">
        <f>IF(IF(((cons-D68)*cp*(1+ci*A68+cd*(n/(1+n*A68))))&lt;-5,-5,((cons-D68)*cp*(1+ci*A68+cd*(n/(1+n*A68)))))&gt;5,5,IF(((cons-D68)*cp*(1+ci*A68+cd*(n/(1+n*A68))))&lt;-5,-5,((cons-D68)*cp*(1+ci*A68+cd*(n/(1+n*A68))))))</f>
        <v>0</v>
      </c>
      <c r="I68" s="2"/>
    </row>
    <row r="69" spans="1:9" x14ac:dyDescent="0.25">
      <c r="A69">
        <f t="shared" si="2"/>
        <v>3.3499999999999961</v>
      </c>
      <c r="B69">
        <v>10</v>
      </c>
      <c r="C69" s="3">
        <f>((mf- ([0]!mp/[0]!Tt)*Simulations!A69)/1000)*9.81</f>
        <v>5.3788230000000006</v>
      </c>
      <c r="D69" s="4">
        <f>E68*(('Mesure poussée moteur'!J69*h)/I)*(A69^2)</f>
        <v>0</v>
      </c>
      <c r="E69" s="4">
        <f>IF(IF(((cons-D69)*cp*(1+ci*A69+cd*(n/(1+n*A69))))&lt;-5,-5,((cons-D69)*cp*(1+ci*A69+cd*(n/(1+n*A69)))))&gt;5,5,IF(((cons-D69)*cp*(1+ci*A69+cd*(n/(1+n*A69))))&lt;-5,-5,((cons-D69)*cp*(1+ci*A69+cd*(n/(1+n*A69))))))</f>
        <v>0</v>
      </c>
      <c r="I69" s="2"/>
    </row>
    <row r="70" spans="1:9" x14ac:dyDescent="0.25">
      <c r="A70">
        <f t="shared" si="2"/>
        <v>3.3999999999999959</v>
      </c>
      <c r="B70">
        <v>10</v>
      </c>
      <c r="C70" s="3">
        <f>((mf- ([0]!mp/[0]!Tt)*Simulations!A70)/1000)*9.81</f>
        <v>5.3739179999999998</v>
      </c>
      <c r="D70" s="4">
        <f>E69*(('Mesure poussée moteur'!J70*h)/I)*(A70^2)</f>
        <v>0</v>
      </c>
      <c r="E70" s="4">
        <f>IF(IF(((cons-D70)*cp*(1+ci*A70+cd*(n/(1+n*A70))))&lt;-5,-5,((cons-D70)*cp*(1+ci*A70+cd*(n/(1+n*A70)))))&gt;5,5,IF(((cons-D70)*cp*(1+ci*A70+cd*(n/(1+n*A70))))&lt;-5,-5,((cons-D70)*cp*(1+ci*A70+cd*(n/(1+n*A70))))))</f>
        <v>0</v>
      </c>
      <c r="I70" s="2"/>
    </row>
    <row r="71" spans="1:9" x14ac:dyDescent="0.25">
      <c r="A71">
        <f t="shared" si="2"/>
        <v>3.4499999999999957</v>
      </c>
      <c r="B71">
        <v>10</v>
      </c>
      <c r="C71" s="3">
        <f>((mf- ([0]!mp/[0]!Tt)*Simulations!A71)/1000)*9.81</f>
        <v>5.3690130000000007</v>
      </c>
      <c r="D71" s="4">
        <f>E70*(('Mesure poussée moteur'!J71*h)/I)*(A71^2)</f>
        <v>0</v>
      </c>
      <c r="E71" s="4">
        <f>IF(IF(((cons-D71)*cp*(1+ci*A71+cd*(n/(1+n*A71))))&lt;-5,-5,((cons-D71)*cp*(1+ci*A71+cd*(n/(1+n*A71)))))&gt;5,5,IF(((cons-D71)*cp*(1+ci*A71+cd*(n/(1+n*A71))))&lt;-5,-5,((cons-D71)*cp*(1+ci*A71+cd*(n/(1+n*A71))))))</f>
        <v>0</v>
      </c>
      <c r="I71" s="2"/>
    </row>
    <row r="72" spans="1:9" x14ac:dyDescent="0.25">
      <c r="A72">
        <f t="shared" si="2"/>
        <v>3.4999999999999956</v>
      </c>
      <c r="B72">
        <v>10</v>
      </c>
      <c r="C72" s="3">
        <f>((mf- ([0]!mp/[0]!Tt)*Simulations!A72)/1000)*9.81</f>
        <v>5.3641079999999999</v>
      </c>
      <c r="D72" s="4">
        <f>E71*(('Mesure poussée moteur'!J72*h)/I)*(A72^2)</f>
        <v>0</v>
      </c>
      <c r="E72" s="4">
        <f>IF(IF(((cons-D72)*cp*(1+ci*A72+cd*(n/(1+n*A72))))&lt;-5,-5,((cons-D72)*cp*(1+ci*A72+cd*(n/(1+n*A72)))))&gt;5,5,IF(((cons-D72)*cp*(1+ci*A72+cd*(n/(1+n*A72))))&lt;-5,-5,((cons-D72)*cp*(1+ci*A72+cd*(n/(1+n*A72))))))</f>
        <v>0</v>
      </c>
      <c r="I72" s="2"/>
    </row>
    <row r="73" spans="1:9" x14ac:dyDescent="0.25">
      <c r="A73">
        <f t="shared" si="2"/>
        <v>3.5499999999999954</v>
      </c>
      <c r="B73">
        <v>10</v>
      </c>
      <c r="C73" s="3">
        <f>((mf- ([0]!mp/[0]!Tt)*Simulations!A73)/1000)*9.81</f>
        <v>5.3592029999999999</v>
      </c>
      <c r="D73" s="4">
        <f>E72*(('Mesure poussée moteur'!J73*h)/I)*(A73^2)</f>
        <v>0</v>
      </c>
      <c r="E73" s="4">
        <f>IF(IF(((cons-D73)*cp*(1+ci*A73+cd*(n/(1+n*A73))))&lt;-5,-5,((cons-D73)*cp*(1+ci*A73+cd*(n/(1+n*A73)))))&gt;5,5,IF(((cons-D73)*cp*(1+ci*A73+cd*(n/(1+n*A73))))&lt;-5,-5,((cons-D73)*cp*(1+ci*A73+cd*(n/(1+n*A73))))))</f>
        <v>0</v>
      </c>
      <c r="I73" s="2"/>
    </row>
    <row r="74" spans="1:9" x14ac:dyDescent="0.25">
      <c r="A74">
        <f t="shared" si="2"/>
        <v>3.5999999999999952</v>
      </c>
      <c r="B74">
        <v>10</v>
      </c>
      <c r="C74" s="3">
        <f>((mf- ([0]!mp/[0]!Tt)*Simulations!A74)/1000)*9.81</f>
        <v>5.354298</v>
      </c>
      <c r="D74" s="4">
        <f>E73*(('Mesure poussée moteur'!J74*h)/I)*(A74^2)</f>
        <v>0</v>
      </c>
      <c r="E74" s="4">
        <f>IF(IF(((cons-D74)*cp*(1+ci*A74+cd*(n/(1+n*A74))))&lt;-5,-5,((cons-D74)*cp*(1+ci*A74+cd*(n/(1+n*A74)))))&gt;5,5,IF(((cons-D74)*cp*(1+ci*A74+cd*(n/(1+n*A74))))&lt;-5,-5,((cons-D74)*cp*(1+ci*A74+cd*(n/(1+n*A74))))))</f>
        <v>0</v>
      </c>
      <c r="I74" s="2"/>
    </row>
    <row r="75" spans="1:9" x14ac:dyDescent="0.25">
      <c r="A75">
        <f t="shared" si="2"/>
        <v>3.649999999999995</v>
      </c>
      <c r="B75">
        <v>10</v>
      </c>
      <c r="C75" s="3">
        <f>((mf- ([0]!mp/[0]!Tt)*Simulations!A75)/1000)*9.81</f>
        <v>5.3493930000000001</v>
      </c>
      <c r="D75" s="4">
        <f>E74*(('Mesure poussée moteur'!J75*h)/I)*(A75^2)</f>
        <v>0</v>
      </c>
      <c r="E75" s="4">
        <f>IF(IF(((cons-D75)*cp*(1+ci*A75+cd*(n/(1+n*A75))))&lt;-5,-5,((cons-D75)*cp*(1+ci*A75+cd*(n/(1+n*A75)))))&gt;5,5,IF(((cons-D75)*cp*(1+ci*A75+cd*(n/(1+n*A75))))&lt;-5,-5,((cons-D75)*cp*(1+ci*A75+cd*(n/(1+n*A75))))))</f>
        <v>0</v>
      </c>
      <c r="I75" s="2"/>
    </row>
    <row r="76" spans="1:9" x14ac:dyDescent="0.25">
      <c r="A76">
        <f t="shared" si="2"/>
        <v>3.6999999999999948</v>
      </c>
      <c r="B76">
        <v>10</v>
      </c>
      <c r="C76" s="3">
        <f>((mf- ([0]!mp/[0]!Tt)*Simulations!A76)/1000)*9.81</f>
        <v>5.3444880000000001</v>
      </c>
      <c r="D76" s="4">
        <f>E75*(('Mesure poussée moteur'!J76*h)/I)*(A76^2)</f>
        <v>0</v>
      </c>
      <c r="E76" s="4">
        <f>IF(IF(((cons-D76)*cp*(1+ci*A76+cd*(n/(1+n*A76))))&lt;-5,-5,((cons-D76)*cp*(1+ci*A76+cd*(n/(1+n*A76)))))&gt;5,5,IF(((cons-D76)*cp*(1+ci*A76+cd*(n/(1+n*A76))))&lt;-5,-5,((cons-D76)*cp*(1+ci*A76+cd*(n/(1+n*A76))))))</f>
        <v>0</v>
      </c>
      <c r="I76" s="2"/>
    </row>
    <row r="77" spans="1:9" x14ac:dyDescent="0.25">
      <c r="A77">
        <f t="shared" si="2"/>
        <v>3.7499999999999947</v>
      </c>
      <c r="B77">
        <v>10</v>
      </c>
      <c r="C77" s="3">
        <f>((mf- ([0]!mp/[0]!Tt)*Simulations!A77)/1000)*9.81</f>
        <v>5.3395830000000002</v>
      </c>
      <c r="D77" s="4">
        <f>E76*(('Mesure poussée moteur'!J77*h)/I)*(A77^2)</f>
        <v>0</v>
      </c>
      <c r="E77" s="4">
        <f>IF(IF(((cons-D77)*cp*(1+ci*A77+cd*(n/(1+n*A77))))&lt;-5,-5,((cons-D77)*cp*(1+ci*A77+cd*(n/(1+n*A77)))))&gt;5,5,IF(((cons-D77)*cp*(1+ci*A77+cd*(n/(1+n*A77))))&lt;-5,-5,((cons-D77)*cp*(1+ci*A77+cd*(n/(1+n*A77))))))</f>
        <v>0</v>
      </c>
      <c r="I77" s="2"/>
    </row>
    <row r="78" spans="1:9" x14ac:dyDescent="0.25">
      <c r="A78">
        <f t="shared" si="2"/>
        <v>3.7999999999999945</v>
      </c>
      <c r="B78">
        <v>10</v>
      </c>
      <c r="C78" s="3">
        <f>((mf- ([0]!mp/[0]!Tt)*Simulations!A78)/1000)*9.81</f>
        <v>5.3346779999999994</v>
      </c>
      <c r="D78" s="4">
        <f>E77*(('Mesure poussée moteur'!J78*h)/I)*(A78^2)</f>
        <v>0</v>
      </c>
      <c r="E78" s="4">
        <f>IF(IF(((cons-D78)*cp*(1+ci*A78+cd*(n/(1+n*A78))))&lt;-5,-5,((cons-D78)*cp*(1+ci*A78+cd*(n/(1+n*A78)))))&gt;5,5,IF(((cons-D78)*cp*(1+ci*A78+cd*(n/(1+n*A78))))&lt;-5,-5,((cons-D78)*cp*(1+ci*A78+cd*(n/(1+n*A78))))))</f>
        <v>0</v>
      </c>
      <c r="I78" s="2"/>
    </row>
    <row r="79" spans="1:9" x14ac:dyDescent="0.25">
      <c r="A79">
        <f t="shared" si="2"/>
        <v>3.8499999999999943</v>
      </c>
      <c r="B79">
        <v>10</v>
      </c>
      <c r="C79" s="3">
        <f>((mf- ([0]!mp/[0]!Tt)*Simulations!A79)/1000)*9.81</f>
        <v>5.3297730000000003</v>
      </c>
      <c r="D79" s="4">
        <f>E78*(('Mesure poussée moteur'!J79*h)/I)*(A79^2)</f>
        <v>0</v>
      </c>
      <c r="E79" s="4">
        <f>IF(IF(((cons-D79)*cp*(1+ci*A79+cd*(n/(1+n*A79))))&lt;-5,-5,((cons-D79)*cp*(1+ci*A79+cd*(n/(1+n*A79)))))&gt;5,5,IF(((cons-D79)*cp*(1+ci*A79+cd*(n/(1+n*A79))))&lt;-5,-5,((cons-D79)*cp*(1+ci*A79+cd*(n/(1+n*A79))))))</f>
        <v>0</v>
      </c>
      <c r="I79" s="2"/>
    </row>
    <row r="80" spans="1:9" x14ac:dyDescent="0.25">
      <c r="A80">
        <f t="shared" si="2"/>
        <v>3.8999999999999941</v>
      </c>
      <c r="B80">
        <v>10</v>
      </c>
      <c r="C80" s="3">
        <f>((mf- ([0]!mp/[0]!Tt)*Simulations!A80)/1000)*9.81</f>
        <v>5.3248679999999995</v>
      </c>
      <c r="D80" s="4">
        <f>E79*(('Mesure poussée moteur'!J80*h)/I)*(A80^2)</f>
        <v>0</v>
      </c>
      <c r="E80" s="4">
        <f>IF(IF(((cons-D80)*cp*(1+ci*A80+cd*(n/(1+n*A80))))&lt;-5,-5,((cons-D80)*cp*(1+ci*A80+cd*(n/(1+n*A80)))))&gt;5,5,IF(((cons-D80)*cp*(1+ci*A80+cd*(n/(1+n*A80))))&lt;-5,-5,((cons-D80)*cp*(1+ci*A80+cd*(n/(1+n*A80))))))</f>
        <v>0</v>
      </c>
      <c r="I80" s="2"/>
    </row>
    <row r="81" spans="1:9" x14ac:dyDescent="0.25">
      <c r="A81">
        <f t="shared" si="2"/>
        <v>3.949999999999994</v>
      </c>
      <c r="B81">
        <v>10</v>
      </c>
      <c r="C81" s="3">
        <f>((mf- ([0]!mp/[0]!Tt)*Simulations!A81)/1000)*9.81</f>
        <v>5.3199630000000004</v>
      </c>
      <c r="D81" s="4">
        <f>E80*(('Mesure poussée moteur'!J81*h)/I)*(A81^2)</f>
        <v>0</v>
      </c>
      <c r="E81" s="4">
        <f>IF(IF(((cons-D81)*cp*(1+ci*A81+cd*(n/(1+n*A81))))&lt;-5,-5,((cons-D81)*cp*(1+ci*A81+cd*(n/(1+n*A81)))))&gt;5,5,IF(((cons-D81)*cp*(1+ci*A81+cd*(n/(1+n*A81))))&lt;-5,-5,((cons-D81)*cp*(1+ci*A81+cd*(n/(1+n*A81))))))</f>
        <v>0</v>
      </c>
      <c r="I81" s="2"/>
    </row>
    <row r="82" spans="1:9" x14ac:dyDescent="0.25">
      <c r="A82">
        <f t="shared" si="2"/>
        <v>3.9999999999999938</v>
      </c>
      <c r="B82">
        <v>10</v>
      </c>
      <c r="C82" s="3">
        <f>((mf- ([0]!mp/[0]!Tt)*Simulations!A82)/1000)*9.81</f>
        <v>5.3150580000000005</v>
      </c>
      <c r="D82" s="4">
        <f>E81*(('Mesure poussée moteur'!J82*h)/I)*(A82^2)</f>
        <v>0</v>
      </c>
      <c r="E82" s="4">
        <f>IF(IF(((cons-D82)*cp*(1+ci*A82+cd*(n/(1+n*A82))))&lt;-5,-5,((cons-D82)*cp*(1+ci*A82+cd*(n/(1+n*A82)))))&gt;5,5,IF(((cons-D82)*cp*(1+ci*A82+cd*(n/(1+n*A82))))&lt;-5,-5,((cons-D82)*cp*(1+ci*A82+cd*(n/(1+n*A82))))))</f>
        <v>0</v>
      </c>
      <c r="I82" s="2"/>
    </row>
    <row r="83" spans="1:9" x14ac:dyDescent="0.25">
      <c r="A83">
        <f t="shared" si="2"/>
        <v>4.0499999999999936</v>
      </c>
      <c r="B83">
        <v>9.5</v>
      </c>
      <c r="C83" s="3">
        <f>((mf- ([0]!mp/[0]!Tt)*Simulations!A83)/1000)*9.81</f>
        <v>5.3101530000000015</v>
      </c>
      <c r="D83" s="4">
        <f>E82*(('Mesure poussée moteur'!J83*h)/I)*(A83^2)</f>
        <v>0</v>
      </c>
      <c r="E83" s="4">
        <f>IF(IF(((cons-D83)*cp*(1+ci*A83+cd*(n/(1+n*A83))))&lt;-5,-5,((cons-D83)*cp*(1+ci*A83+cd*(n/(1+n*A83)))))&gt;5,5,IF(((cons-D83)*cp*(1+ci*A83+cd*(n/(1+n*A83))))&lt;-5,-5,((cons-D83)*cp*(1+ci*A83+cd*(n/(1+n*A83))))))</f>
        <v>0</v>
      </c>
      <c r="I83" s="2"/>
    </row>
    <row r="84" spans="1:9" x14ac:dyDescent="0.25">
      <c r="A84">
        <f t="shared" si="2"/>
        <v>4.0999999999999934</v>
      </c>
      <c r="B84">
        <v>9</v>
      </c>
      <c r="C84" s="3">
        <f>((mf- ([0]!mp/[0]!Tt)*Simulations!A84)/1000)*9.81</f>
        <v>5.3052480000000006</v>
      </c>
      <c r="D84" s="4">
        <f>E83*(('Mesure poussée moteur'!J84*h)/I)*(A84^2)</f>
        <v>0</v>
      </c>
      <c r="E84" s="4">
        <f>IF(IF(((cons-D84)*cp*(1+ci*A84+cd*(n/(1+n*A84))))&lt;-5,-5,((cons-D84)*cp*(1+ci*A84+cd*(n/(1+n*A84)))))&gt;5,5,IF(((cons-D84)*cp*(1+ci*A84+cd*(n/(1+n*A84))))&lt;-5,-5,((cons-D84)*cp*(1+ci*A84+cd*(n/(1+n*A84))))))</f>
        <v>0</v>
      </c>
      <c r="I84" s="2"/>
    </row>
    <row r="85" spans="1:9" x14ac:dyDescent="0.25">
      <c r="A85">
        <f t="shared" si="2"/>
        <v>4.1499999999999932</v>
      </c>
      <c r="B85">
        <v>8.5</v>
      </c>
      <c r="C85" s="3">
        <f>((mf- ([0]!mp/[0]!Tt)*Simulations!A85)/1000)*9.81</f>
        <v>5.3003430000000016</v>
      </c>
      <c r="D85" s="4">
        <f>E84*(('Mesure poussée moteur'!J85*h)/I)*(A85^2)</f>
        <v>0</v>
      </c>
      <c r="E85" s="4">
        <f>IF(IF(((cons-D85)*cp*(1+ci*A85+cd*(n/(1+n*A85))))&lt;-5,-5,((cons-D85)*cp*(1+ci*A85+cd*(n/(1+n*A85)))))&gt;5,5,IF(((cons-D85)*cp*(1+ci*A85+cd*(n/(1+n*A85))))&lt;-5,-5,((cons-D85)*cp*(1+ci*A85+cd*(n/(1+n*A85))))))</f>
        <v>0</v>
      </c>
      <c r="I85" s="2"/>
    </row>
    <row r="86" spans="1:9" x14ac:dyDescent="0.25">
      <c r="A86">
        <f t="shared" si="2"/>
        <v>4.1999999999999931</v>
      </c>
      <c r="B86">
        <v>8</v>
      </c>
      <c r="C86" s="3">
        <f>((mf- ([0]!mp/[0]!Tt)*Simulations!A86)/1000)*9.81</f>
        <v>5.2954380000000008</v>
      </c>
      <c r="D86" s="4">
        <f>E85*(('Mesure poussée moteur'!J86*h)/I)*(A86^2)</f>
        <v>0</v>
      </c>
      <c r="E86" s="4">
        <f>IF(IF(((cons-D86)*cp*(1+ci*A86+cd*(n/(1+n*A86))))&lt;-5,-5,((cons-D86)*cp*(1+ci*A86+cd*(n/(1+n*A86)))))&gt;5,5,IF(((cons-D86)*cp*(1+ci*A86+cd*(n/(1+n*A86))))&lt;-5,-5,((cons-D86)*cp*(1+ci*A86+cd*(n/(1+n*A86))))))</f>
        <v>0</v>
      </c>
      <c r="I86" s="2"/>
    </row>
    <row r="87" spans="1:9" x14ac:dyDescent="0.25">
      <c r="A87">
        <f t="shared" si="2"/>
        <v>4.2499999999999929</v>
      </c>
      <c r="B87">
        <v>7.5</v>
      </c>
      <c r="C87" s="3">
        <f>((mf- ([0]!mp/[0]!Tt)*Simulations!A87)/1000)*9.81</f>
        <v>5.2905330000000017</v>
      </c>
      <c r="D87" s="4">
        <f>E86*(('Mesure poussée moteur'!J87*h)/I)*(A87^2)</f>
        <v>0</v>
      </c>
      <c r="E87" s="4">
        <f>IF(IF(((cons-D87)*cp*(1+ci*A87+cd*(n/(1+n*A87))))&lt;-5,-5,((cons-D87)*cp*(1+ci*A87+cd*(n/(1+n*A87)))))&gt;5,5,IF(((cons-D87)*cp*(1+ci*A87+cd*(n/(1+n*A87))))&lt;-5,-5,((cons-D87)*cp*(1+ci*A87+cd*(n/(1+n*A87))))))</f>
        <v>0</v>
      </c>
      <c r="I87" s="2"/>
    </row>
    <row r="88" spans="1:9" x14ac:dyDescent="0.25">
      <c r="A88">
        <f t="shared" si="2"/>
        <v>4.2999999999999927</v>
      </c>
      <c r="B88">
        <v>7</v>
      </c>
      <c r="C88" s="3">
        <f>((mf- ([0]!mp/[0]!Tt)*Simulations!A88)/1000)*9.81</f>
        <v>5.2856280000000009</v>
      </c>
      <c r="D88" s="4">
        <f>E87*(('Mesure poussée moteur'!J88*h)/I)*(A88^2)</f>
        <v>0</v>
      </c>
      <c r="E88" s="4">
        <f>IF(IF(((cons-D88)*cp*(1+ci*A88+cd*(n/(1+n*A88))))&lt;-5,-5,((cons-D88)*cp*(1+ci*A88+cd*(n/(1+n*A88)))))&gt;5,5,IF(((cons-D88)*cp*(1+ci*A88+cd*(n/(1+n*A88))))&lt;-5,-5,((cons-D88)*cp*(1+ci*A88+cd*(n/(1+n*A88))))))</f>
        <v>0</v>
      </c>
      <c r="I88" s="2"/>
    </row>
    <row r="89" spans="1:9" x14ac:dyDescent="0.25">
      <c r="A89">
        <f t="shared" si="2"/>
        <v>4.3499999999999925</v>
      </c>
      <c r="B89">
        <v>6.5</v>
      </c>
      <c r="C89" s="3">
        <f>((mf- ([0]!mp/[0]!Tt)*Simulations!A89)/1000)*9.81</f>
        <v>5.2807230000000009</v>
      </c>
      <c r="D89" s="4">
        <f>E88*(('Mesure poussée moteur'!J89*h)/I)*(A89^2)</f>
        <v>0</v>
      </c>
      <c r="E89" s="4">
        <f>IF(IF(((cons-D89)*cp*(1+ci*A89+cd*(n/(1+n*A89))))&lt;-5,-5,((cons-D89)*cp*(1+ci*A89+cd*(n/(1+n*A89)))))&gt;5,5,IF(((cons-D89)*cp*(1+ci*A89+cd*(n/(1+n*A89))))&lt;-5,-5,((cons-D89)*cp*(1+ci*A89+cd*(n/(1+n*A89))))))</f>
        <v>0</v>
      </c>
      <c r="I89" s="2"/>
    </row>
    <row r="90" spans="1:9" x14ac:dyDescent="0.25">
      <c r="A90">
        <f t="shared" si="2"/>
        <v>4.3999999999999924</v>
      </c>
      <c r="B90">
        <v>6</v>
      </c>
      <c r="C90" s="3">
        <f>((mf- ([0]!mp/[0]!Tt)*Simulations!A90)/1000)*9.81</f>
        <v>5.275818000000001</v>
      </c>
      <c r="D90" s="4">
        <f>E89*(('Mesure poussée moteur'!J90*h)/I)*(A90^2)</f>
        <v>0</v>
      </c>
      <c r="E90" s="4">
        <f>IF(IF(((cons-D90)*cp*(1+ci*A90+cd*(n/(1+n*A90))))&lt;-5,-5,((cons-D90)*cp*(1+ci*A90+cd*(n/(1+n*A90)))))&gt;5,5,IF(((cons-D90)*cp*(1+ci*A90+cd*(n/(1+n*A90))))&lt;-5,-5,((cons-D90)*cp*(1+ci*A90+cd*(n/(1+n*A90))))))</f>
        <v>0</v>
      </c>
      <c r="I90" s="2"/>
    </row>
    <row r="91" spans="1:9" x14ac:dyDescent="0.25">
      <c r="A91">
        <f t="shared" si="2"/>
        <v>4.4499999999999922</v>
      </c>
      <c r="B91">
        <v>5.5</v>
      </c>
      <c r="C91" s="3">
        <f>((mf- ([0]!mp/[0]!Tt)*Simulations!A91)/1000)*9.81</f>
        <v>5.2709130000000011</v>
      </c>
      <c r="D91" s="4">
        <f>E90*(('Mesure poussée moteur'!J91*h)/I)*(A91^2)</f>
        <v>0</v>
      </c>
      <c r="E91" s="4">
        <f>IF(IF(((cons-D91)*cp*(1+ci*A91+cd*(n/(1+n*A91))))&lt;-5,-5,((cons-D91)*cp*(1+ci*A91+cd*(n/(1+n*A91)))))&gt;5,5,IF(((cons-D91)*cp*(1+ci*A91+cd*(n/(1+n*A91))))&lt;-5,-5,((cons-D91)*cp*(1+ci*A91+cd*(n/(1+n*A91))))))</f>
        <v>0</v>
      </c>
      <c r="I91" s="2"/>
    </row>
    <row r="92" spans="1:9" x14ac:dyDescent="0.25">
      <c r="A92">
        <f t="shared" si="2"/>
        <v>4.499999999999992</v>
      </c>
      <c r="B92">
        <v>5</v>
      </c>
      <c r="C92" s="3">
        <f>((mf- ([0]!mp/[0]!Tt)*Simulations!A92)/1000)*9.81</f>
        <v>5.2660080000000011</v>
      </c>
      <c r="D92" s="4">
        <f>E91*(('Mesure poussée moteur'!J92*h)/I)*(A92^2)</f>
        <v>0</v>
      </c>
      <c r="E92" s="4">
        <f>IF(IF(((cons-D92)*cp*(1+ci*A92+cd*(n/(1+n*A92))))&lt;-5,-5,((cons-D92)*cp*(1+ci*A92+cd*(n/(1+n*A92)))))&gt;5,5,IF(((cons-D92)*cp*(1+ci*A92+cd*(n/(1+n*A92))))&lt;-5,-5,((cons-D92)*cp*(1+ci*A92+cd*(n/(1+n*A92))))))</f>
        <v>0</v>
      </c>
      <c r="I92" s="2"/>
    </row>
    <row r="93" spans="1:9" x14ac:dyDescent="0.25">
      <c r="A93">
        <f t="shared" si="2"/>
        <v>4.5499999999999918</v>
      </c>
      <c r="B93">
        <v>4.5</v>
      </c>
      <c r="C93" s="3">
        <f>((mf- ([0]!mp/[0]!Tt)*Simulations!A93)/1000)*9.81</f>
        <v>5.2611030000000012</v>
      </c>
      <c r="D93" s="4">
        <f>E92*(('Mesure poussée moteur'!J93*h)/I)*(A93^2)</f>
        <v>0</v>
      </c>
      <c r="E93" s="4">
        <f>IF(IF(((cons-D93)*cp*(1+ci*A93+cd*(n/(1+n*A93))))&lt;-5,-5,((cons-D93)*cp*(1+ci*A93+cd*(n/(1+n*A93)))))&gt;5,5,IF(((cons-D93)*cp*(1+ci*A93+cd*(n/(1+n*A93))))&lt;-5,-5,((cons-D93)*cp*(1+ci*A93+cd*(n/(1+n*A93))))))</f>
        <v>0</v>
      </c>
      <c r="I93" s="2"/>
    </row>
    <row r="94" spans="1:9" x14ac:dyDescent="0.25">
      <c r="A94">
        <f t="shared" si="2"/>
        <v>4.5999999999999917</v>
      </c>
      <c r="B94">
        <v>4</v>
      </c>
      <c r="C94" s="3">
        <f>((mf- ([0]!mp/[0]!Tt)*Simulations!A94)/1000)*9.81</f>
        <v>5.2561980000000004</v>
      </c>
      <c r="D94" s="4">
        <f>E93*(('Mesure poussée moteur'!J94*h)/I)*(A94^2)</f>
        <v>0</v>
      </c>
      <c r="E94" s="4">
        <f>IF(IF(((cons-D94)*cp*(1+ci*A94+cd*(n/(1+n*A94))))&lt;-5,-5,((cons-D94)*cp*(1+ci*A94+cd*(n/(1+n*A94)))))&gt;5,5,IF(((cons-D94)*cp*(1+ci*A94+cd*(n/(1+n*A94))))&lt;-5,-5,((cons-D94)*cp*(1+ci*A94+cd*(n/(1+n*A94))))))</f>
        <v>0</v>
      </c>
      <c r="I94" s="2"/>
    </row>
    <row r="95" spans="1:9" x14ac:dyDescent="0.25">
      <c r="A95">
        <f t="shared" si="2"/>
        <v>4.6499999999999915</v>
      </c>
      <c r="B95">
        <v>3.5</v>
      </c>
      <c r="C95" s="3">
        <f>((mf- ([0]!mp/[0]!Tt)*Simulations!A95)/1000)*9.81</f>
        <v>5.2512930000000013</v>
      </c>
      <c r="D95" s="4">
        <f>E94*(('Mesure poussée moteur'!J95*h)/I)*(A95^2)</f>
        <v>0</v>
      </c>
      <c r="E95" s="4">
        <f>IF(IF(((cons-D95)*cp*(1+ci*A95+cd*(n/(1+n*A95))))&lt;-5,-5,((cons-D95)*cp*(1+ci*A95+cd*(n/(1+n*A95)))))&gt;5,5,IF(((cons-D95)*cp*(1+ci*A95+cd*(n/(1+n*A95))))&lt;-5,-5,((cons-D95)*cp*(1+ci*A95+cd*(n/(1+n*A95))))))</f>
        <v>0</v>
      </c>
      <c r="I95" s="2"/>
    </row>
    <row r="96" spans="1:9" x14ac:dyDescent="0.25">
      <c r="A96">
        <f t="shared" si="2"/>
        <v>4.6999999999999913</v>
      </c>
      <c r="B96">
        <v>3</v>
      </c>
      <c r="C96" s="3">
        <f>((mf- ([0]!mp/[0]!Tt)*Simulations!A96)/1000)*9.81</f>
        <v>5.2463880000000005</v>
      </c>
      <c r="D96" s="4">
        <f>E95*(('Mesure poussée moteur'!J96*h)/I)*(A96^2)</f>
        <v>0</v>
      </c>
      <c r="E96" s="4">
        <f>IF(IF(((cons-D96)*cp*(1+ci*A96+cd*(n/(1+n*A96))))&lt;-5,-5,((cons-D96)*cp*(1+ci*A96+cd*(n/(1+n*A96)))))&gt;5,5,IF(((cons-D96)*cp*(1+ci*A96+cd*(n/(1+n*A96))))&lt;-5,-5,((cons-D96)*cp*(1+ci*A96+cd*(n/(1+n*A96))))))</f>
        <v>0</v>
      </c>
      <c r="I96" s="2"/>
    </row>
    <row r="97" spans="1:9" x14ac:dyDescent="0.25">
      <c r="A97">
        <f t="shared" si="2"/>
        <v>4.7499999999999911</v>
      </c>
      <c r="B97">
        <v>2.5</v>
      </c>
      <c r="C97" s="3">
        <f>((mf- ([0]!mp/[0]!Tt)*Simulations!A97)/1000)*9.81</f>
        <v>5.2414830000000014</v>
      </c>
      <c r="D97" s="4">
        <f>E96*(('Mesure poussée moteur'!J97*h)/I)*(A97^2)</f>
        <v>0</v>
      </c>
      <c r="E97" s="4">
        <f>IF(IF(((cons-D97)*cp*(1+ci*A97+cd*(n/(1+n*A97))))&lt;-5,-5,((cons-D97)*cp*(1+ci*A97+cd*(n/(1+n*A97)))))&gt;5,5,IF(((cons-D97)*cp*(1+ci*A97+cd*(n/(1+n*A97))))&lt;-5,-5,((cons-D97)*cp*(1+ci*A97+cd*(n/(1+n*A97))))))</f>
        <v>0</v>
      </c>
      <c r="I97" s="2"/>
    </row>
    <row r="98" spans="1:9" x14ac:dyDescent="0.25">
      <c r="A98">
        <f t="shared" si="2"/>
        <v>4.7999999999999909</v>
      </c>
      <c r="B98">
        <v>2</v>
      </c>
      <c r="C98" s="3">
        <f>((mf- ([0]!mp/[0]!Tt)*Simulations!A98)/1000)*9.81</f>
        <v>5.2365780000000006</v>
      </c>
      <c r="D98" s="4">
        <f>E97*(('Mesure poussée moteur'!J98*h)/I)*(A98^2)</f>
        <v>0</v>
      </c>
      <c r="E98" s="4">
        <f>IF(IF(((cons-D98)*cp*(1+ci*A98+cd*(n/(1+n*A98))))&lt;-5,-5,((cons-D98)*cp*(1+ci*A98+cd*(n/(1+n*A98)))))&gt;5,5,IF(((cons-D98)*cp*(1+ci*A98+cd*(n/(1+n*A98))))&lt;-5,-5,((cons-D98)*cp*(1+ci*A98+cd*(n/(1+n*A98))))))</f>
        <v>0</v>
      </c>
      <c r="I98" s="2"/>
    </row>
    <row r="99" spans="1:9" x14ac:dyDescent="0.25">
      <c r="A99">
        <f t="shared" si="2"/>
        <v>4.8499999999999908</v>
      </c>
      <c r="B99">
        <v>1.5</v>
      </c>
      <c r="C99" s="3">
        <f>((mf- ([0]!mp/[0]!Tt)*Simulations!A99)/1000)*9.81</f>
        <v>5.2316730000000016</v>
      </c>
      <c r="D99" s="4">
        <f>E98*(('Mesure poussée moteur'!J99*h)/I)*(A99^2)</f>
        <v>0</v>
      </c>
      <c r="E99" s="4">
        <f>IF(IF(((cons-D99)*cp*(1+ci*A99+cd*(n/(1+n*A99))))&lt;-5,-5,((cons-D99)*cp*(1+ci*A99+cd*(n/(1+n*A99)))))&gt;5,5,IF(((cons-D99)*cp*(1+ci*A99+cd*(n/(1+n*A99))))&lt;-5,-5,((cons-D99)*cp*(1+ci*A99+cd*(n/(1+n*A99))))))</f>
        <v>0</v>
      </c>
      <c r="I99" s="2"/>
    </row>
    <row r="100" spans="1:9" x14ac:dyDescent="0.25">
      <c r="A100">
        <f t="shared" si="2"/>
        <v>4.8999999999999906</v>
      </c>
      <c r="B100">
        <v>1</v>
      </c>
      <c r="C100" s="3">
        <f>((mf- ([0]!mp/[0]!Tt)*Simulations!A100)/1000)*9.81</f>
        <v>5.2267680000000007</v>
      </c>
      <c r="D100" s="4">
        <f>E99*(('Mesure poussée moteur'!J100*h)/I)*(A100^2)</f>
        <v>0</v>
      </c>
      <c r="E100" s="4">
        <f>IF(IF(((cons-D100)*cp*(1+ci*A100+cd*(n/(1+n*A100))))&lt;-5,-5,((cons-D100)*cp*(1+ci*A100+cd*(n/(1+n*A100)))))&gt;5,5,IF(((cons-D100)*cp*(1+ci*A100+cd*(n/(1+n*A100))))&lt;-5,-5,((cons-D100)*cp*(1+ci*A100+cd*(n/(1+n*A100))))))</f>
        <v>0</v>
      </c>
      <c r="I100" s="2"/>
    </row>
    <row r="101" spans="1:9" x14ac:dyDescent="0.25">
      <c r="A101">
        <f t="shared" si="2"/>
        <v>4.9499999999999904</v>
      </c>
      <c r="B101">
        <v>0.5</v>
      </c>
      <c r="C101" s="3">
        <f>((mf- ([0]!mp/[0]!Tt)*Simulations!A101)/1000)*9.81</f>
        <v>5.2218630000000017</v>
      </c>
      <c r="D101" s="4">
        <f>E100*(('Mesure poussée moteur'!J101*h)/I)*(A101^2)</f>
        <v>0</v>
      </c>
      <c r="E101" s="4">
        <f>IF(IF(((cons-D101)*cp*(1+ci*A101+cd*(n/(1+n*A101))))&lt;-5,-5,((cons-D101)*cp*(1+ci*A101+cd*(n/(1+n*A101)))))&gt;5,5,IF(((cons-D101)*cp*(1+ci*A101+cd*(n/(1+n*A101))))&lt;-5,-5,((cons-D101)*cp*(1+ci*A101+cd*(n/(1+n*A101))))))</f>
        <v>0</v>
      </c>
      <c r="I101" s="2"/>
    </row>
    <row r="102" spans="1:9" x14ac:dyDescent="0.25">
      <c r="A102">
        <f t="shared" si="2"/>
        <v>4.9999999999999902</v>
      </c>
      <c r="B102">
        <v>0</v>
      </c>
      <c r="C102" s="3">
        <f>((mf- ([0]!mp/[0]!Tt)*Simulations!A102)/1000)*9.81</f>
        <v>5.2169580000000009</v>
      </c>
      <c r="D102" s="4">
        <f>E101*(('Mesure poussée moteur'!J102*h)/I)*(A102^2)</f>
        <v>0</v>
      </c>
      <c r="E102" s="4">
        <f>IF(IF(((cons-D102)*cp*(1+ci*A102+cd*(n/(1+n*A102))))&lt;-5,-5,((cons-D102)*cp*(1+ci*A102+cd*(n/(1+n*A102)))))&gt;5,5,IF(((cons-D102)*cp*(1+ci*A102+cd*(n/(1+n*A102))))&lt;-5,-5,((cons-D102)*cp*(1+ci*A102+cd*(n/(1+n*A102))))))</f>
        <v>0</v>
      </c>
      <c r="I10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17</vt:i4>
      </vt:variant>
    </vt:vector>
  </HeadingPairs>
  <TitlesOfParts>
    <vt:vector size="21" baseType="lpstr">
      <vt:lpstr>BOM</vt:lpstr>
      <vt:lpstr>Conception moteur end burner</vt:lpstr>
      <vt:lpstr>Mesure poussée moteur</vt:lpstr>
      <vt:lpstr>Simulations</vt:lpstr>
      <vt:lpstr>cd</vt:lpstr>
      <vt:lpstr>'Conception moteur end burner'!cg</vt:lpstr>
      <vt:lpstr>'Mesure poussée moteur'!cg</vt:lpstr>
      <vt:lpstr>ci</vt:lpstr>
      <vt:lpstr>cons</vt:lpstr>
      <vt:lpstr>cp</vt:lpstr>
      <vt:lpstr>'Mesure poussée moteur'!g</vt:lpstr>
      <vt:lpstr>h</vt:lpstr>
      <vt:lpstr>I</vt:lpstr>
      <vt:lpstr>mf</vt:lpstr>
      <vt:lpstr>mp</vt:lpstr>
      <vt:lpstr>n</vt:lpstr>
      <vt:lpstr>P</vt:lpstr>
      <vt:lpstr>'Conception moteur end burner'!Te</vt:lpstr>
      <vt:lpstr>'Mesure poussée moteur'!Te</vt:lpstr>
      <vt:lpstr>Te</vt:lpstr>
      <vt:lpstr>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2020-06-13T10:13:19Z</dcterms:modified>
</cp:coreProperties>
</file>