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AR-IndivBusTax/data/"/>
    </mc:Choice>
  </mc:AlternateContent>
  <xr:revisionPtr revIDLastSave="0" documentId="13_ncr:1_{404A20AD-B16D-7442-AC62-0CF7A88A0CEB}" xr6:coauthVersionLast="47" xr6:coauthVersionMax="47" xr10:uidLastSave="{00000000-0000-0000-0000-000000000000}"/>
  <bookViews>
    <workbookView xWindow="0" yWindow="700" windowWidth="27040" windowHeight="15420" xr2:uid="{EFC944F9-A181-BC43-8A18-67589B198BBF}"/>
  </bookViews>
  <sheets>
    <sheet name="Tab13" sheetId="3" r:id="rId1"/>
    <sheet name="Sheet1" sheetId="1" r:id="rId2"/>
    <sheet name="Tabs 5a 5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G3" i="3"/>
  <c r="H3" i="3"/>
  <c r="I3" i="3"/>
  <c r="G4" i="3"/>
  <c r="H4" i="3"/>
  <c r="I4" i="3"/>
  <c r="F5" i="3"/>
  <c r="G5" i="3"/>
  <c r="G7" i="3" s="1"/>
  <c r="H5" i="3"/>
  <c r="H7" i="3" s="1"/>
  <c r="I5" i="3"/>
  <c r="F6" i="3"/>
  <c r="G6" i="3"/>
  <c r="G8" i="3" s="1"/>
  <c r="H6" i="3"/>
  <c r="H8" i="3" s="1"/>
  <c r="I6" i="3"/>
  <c r="I8" i="3" s="1"/>
  <c r="F7" i="3"/>
  <c r="J14" i="1"/>
  <c r="A3" i="1" s="1"/>
  <c r="F19" i="1"/>
  <c r="F18" i="1"/>
  <c r="F17" i="1"/>
  <c r="F16" i="1"/>
  <c r="F15" i="1"/>
  <c r="F14" i="1"/>
  <c r="F13" i="1"/>
  <c r="F12" i="1"/>
  <c r="F11" i="1"/>
  <c r="F10" i="1"/>
  <c r="E19" i="1"/>
  <c r="D19" i="1"/>
  <c r="C19" i="1"/>
  <c r="C18" i="1"/>
  <c r="C17" i="1"/>
  <c r="C16" i="1"/>
  <c r="C15" i="1"/>
  <c r="C14" i="1"/>
  <c r="C13" i="1"/>
  <c r="C12" i="1"/>
  <c r="C11" i="1"/>
  <c r="C10" i="1"/>
  <c r="B19" i="1"/>
  <c r="M2" i="1"/>
  <c r="J11" i="2"/>
  <c r="J6" i="3"/>
  <c r="K6" i="3"/>
  <c r="L6" i="3"/>
  <c r="M6" i="3"/>
  <c r="G9" i="3" s="1"/>
  <c r="L5" i="3"/>
  <c r="K5" i="3"/>
  <c r="J5" i="3"/>
  <c r="M5" i="3"/>
  <c r="L4" i="3"/>
  <c r="K4" i="3"/>
  <c r="J4" i="3"/>
  <c r="L3" i="3"/>
  <c r="K3" i="3"/>
  <c r="J3" i="3"/>
  <c r="L2" i="3"/>
  <c r="K2" i="3"/>
  <c r="J2" i="3"/>
  <c r="I2" i="3"/>
  <c r="I7" i="3" s="1"/>
  <c r="H2" i="3"/>
  <c r="G2" i="3"/>
  <c r="F2" i="3"/>
  <c r="F8" i="3" s="1"/>
  <c r="M2" i="3"/>
  <c r="F20" i="2"/>
  <c r="F19" i="2"/>
  <c r="F18" i="2"/>
  <c r="F17" i="2"/>
  <c r="F16" i="2"/>
  <c r="F15" i="2"/>
  <c r="F11" i="2"/>
  <c r="F10" i="2"/>
  <c r="F9" i="2"/>
  <c r="F8" i="2"/>
  <c r="F7" i="2"/>
  <c r="F6" i="2"/>
  <c r="J20" i="2"/>
  <c r="J19" i="2"/>
  <c r="J17" i="2"/>
  <c r="J16" i="2"/>
  <c r="J10" i="2"/>
  <c r="J8" i="2"/>
  <c r="J7" i="2"/>
  <c r="F9" i="3" l="1"/>
  <c r="I9" i="3"/>
  <c r="H9" i="3"/>
  <c r="M7" i="3"/>
  <c r="M8" i="3"/>
  <c r="I11" i="3"/>
  <c r="I12" i="3" s="1"/>
  <c r="F11" i="3"/>
  <c r="G11" i="3"/>
  <c r="G15" i="3" s="1"/>
  <c r="G16" i="3" s="1"/>
  <c r="H11" i="3"/>
  <c r="H15" i="3" s="1"/>
  <c r="H16" i="3" s="1"/>
  <c r="K9" i="3"/>
  <c r="J9" i="3"/>
  <c r="K8" i="3"/>
  <c r="K7" i="3"/>
  <c r="K11" i="3" s="1"/>
  <c r="K12" i="3" s="1"/>
  <c r="L7" i="3"/>
  <c r="L11" i="3" s="1"/>
  <c r="L12" i="3" s="1"/>
  <c r="L8" i="3"/>
  <c r="J8" i="3"/>
  <c r="J7" i="3"/>
  <c r="J11" i="3" s="1"/>
  <c r="L9" i="3"/>
  <c r="M9" i="3"/>
  <c r="I15" i="3" l="1"/>
  <c r="I16" i="3" s="1"/>
  <c r="H12" i="3"/>
  <c r="J15" i="3"/>
  <c r="J16" i="3" s="1"/>
  <c r="F15" i="3"/>
  <c r="F16" i="3" s="1"/>
  <c r="F12" i="3"/>
  <c r="G12" i="3"/>
  <c r="K15" i="3"/>
  <c r="K16" i="3" s="1"/>
  <c r="J12" i="3"/>
  <c r="L15" i="3"/>
  <c r="L16" i="3" s="1"/>
  <c r="M16" i="3" l="1"/>
  <c r="M12" i="3"/>
  <c r="M13" i="3" s="1"/>
  <c r="F13" i="3" l="1"/>
  <c r="G13" i="3"/>
  <c r="L13" i="3"/>
  <c r="H13" i="3"/>
  <c r="J13" i="3"/>
  <c r="I13" i="3"/>
  <c r="K13" i="3"/>
</calcChain>
</file>

<file path=xl/sharedStrings.xml><?xml version="1.0" encoding="utf-8"?>
<sst xmlns="http://schemas.openxmlformats.org/spreadsheetml/2006/main" count="155" uniqueCount="133">
  <si>
    <t>Baseline</t>
  </si>
  <si>
    <t>Reform</t>
  </si>
  <si>
    <t>Change in state tax liability</t>
  </si>
  <si>
    <r>
      <t>After-tax income</t>
    </r>
    <r>
      <rPr>
        <b/>
        <vertAlign val="superscript"/>
        <sz val="7.2"/>
        <color rgb="FF000000"/>
        <rFont val="Arial"/>
        <family val="2"/>
      </rPr>
      <t>a</t>
    </r>
  </si>
  <si>
    <t>Dollars</t>
  </si>
  <si>
    <t>Percentage</t>
  </si>
  <si>
    <t>filer type (no children)</t>
  </si>
  <si>
    <t>before-tax income</t>
  </si>
  <si>
    <t>Single, low income</t>
  </si>
  <si>
    <t>Single, middle income</t>
  </si>
  <si>
    <t>Single, high income</t>
  </si>
  <si>
    <t>Married filing jointly, low income</t>
  </si>
  <si>
    <t>Married filing jointly, middle income</t>
  </si>
  <si>
    <t>Married filing jointly, high income</t>
  </si>
  <si>
    <t>filer type (two children)</t>
  </si>
  <si>
    <t>Head of household, low income</t>
  </si>
  <si>
    <t>Head of household, middle income</t>
  </si>
  <si>
    <t>Head of household, high income</t>
  </si>
  <si>
    <t>TOTAL_AGI</t>
  </si>
  <si>
    <t>Total amount of AGI</t>
  </si>
  <si>
    <t>SUM_AGI_01</t>
  </si>
  <si>
    <t>Total amount of AGI for top 1 percent</t>
  </si>
  <si>
    <t>SUM_AGI_05</t>
  </si>
  <si>
    <t>Total amount of AGI for top 5 percent</t>
  </si>
  <si>
    <t>SUM_AGI_10</t>
  </si>
  <si>
    <t>Total amount of AGI for top 10 percent</t>
  </si>
  <si>
    <t>SUM_AGI_25</t>
  </si>
  <si>
    <t>Total amount of AGI for top 25 percent</t>
  </si>
  <si>
    <t>SUM_AGI_50</t>
  </si>
  <si>
    <t>Total amount of AGI for top 50 percent</t>
  </si>
  <si>
    <t>SUM_AGI_75</t>
  </si>
  <si>
    <t>Total amount of AGI for top 75 percent</t>
  </si>
  <si>
    <t>TOTAL_TAX</t>
  </si>
  <si>
    <t>Total amount of income tax</t>
  </si>
  <si>
    <t>SUM_TAX_01</t>
  </si>
  <si>
    <t>Total amount of income tax for top 1 percent</t>
  </si>
  <si>
    <t>SUM_TAX_05</t>
  </si>
  <si>
    <t>Total amount of income tax for top 5 percent</t>
  </si>
  <si>
    <t>SUM_TAX_10</t>
  </si>
  <si>
    <t>Total amount of income tax for top 10 percent</t>
  </si>
  <si>
    <t>SUM_TAX_25</t>
  </si>
  <si>
    <t>Total amount of income tax for top 25 percent</t>
  </si>
  <si>
    <t>SUM_TAX_50</t>
  </si>
  <si>
    <t>Total amount of income tax for top 50 percent</t>
  </si>
  <si>
    <t>SUM_TAX_75</t>
  </si>
  <si>
    <t>Total amount of income tax for top 75 percent</t>
  </si>
  <si>
    <t>TOTAL</t>
  </si>
  <si>
    <t>Total number of returns</t>
  </si>
  <si>
    <t>TOP_01</t>
  </si>
  <si>
    <t>Number of returns for top 1 percent</t>
  </si>
  <si>
    <t>TOP_05</t>
  </si>
  <si>
    <t>Number of returns for top 5 percent</t>
  </si>
  <si>
    <t>TOP_10</t>
  </si>
  <si>
    <t>Number of returns for top 10 percent</t>
  </si>
  <si>
    <t>TOP_25</t>
  </si>
  <si>
    <t>Number of returns for top 25 percent</t>
  </si>
  <si>
    <t>TOP_50</t>
  </si>
  <si>
    <t>Number of returns for top 50 percent</t>
  </si>
  <si>
    <t>TOP_75</t>
  </si>
  <si>
    <t>Number of returns for top 75 percent</t>
  </si>
  <si>
    <t>AGI_01</t>
  </si>
  <si>
    <t>Adjusted gross income (AGI) cutoff for top 1 percent</t>
  </si>
  <si>
    <t>AGI_05</t>
  </si>
  <si>
    <t>Adjusted gross income (AGI) cutoff for top 5 percent</t>
  </si>
  <si>
    <t>AGI_10</t>
  </si>
  <si>
    <t>Adjusted gross income (AGI) cutoff for top 10 percent</t>
  </si>
  <si>
    <t>AGI_25</t>
  </si>
  <si>
    <t>Adjusted gross income (AGI) cutoff for top 25 percent</t>
  </si>
  <si>
    <t>AGI_50</t>
  </si>
  <si>
    <t>Adjusted gross income (AGI) cutoff for top 50 percent</t>
  </si>
  <si>
    <t>AGI_75</t>
  </si>
  <si>
    <t>Adjusted gross income (AGI) cutoff for top 75 percent</t>
  </si>
  <si>
    <t>0-25%</t>
  </si>
  <si>
    <t>25-50%</t>
  </si>
  <si>
    <t>50-75%</t>
  </si>
  <si>
    <t>75-90%</t>
  </si>
  <si>
    <t>90-95%</t>
  </si>
  <si>
    <t>95-99%</t>
  </si>
  <si>
    <t>99-100%</t>
  </si>
  <si>
    <t>Total</t>
  </si>
  <si>
    <t>Effective tax rate</t>
  </si>
  <si>
    <t>2024 reweighting factor</t>
  </si>
  <si>
    <t>Total 2021 amount of federal income tax</t>
  </si>
  <si>
    <t>Number of 2021 returns</t>
  </si>
  <si>
    <t>Average 2021 federal AGI per filer</t>
  </si>
  <si>
    <t>Average 2021 federal income tax per filer</t>
  </si>
  <si>
    <t>reweighting factor</t>
  </si>
  <si>
    <t>Taxable</t>
  </si>
  <si>
    <t>Number</t>
  </si>
  <si>
    <t>of returns</t>
  </si>
  <si>
    <t>income</t>
  </si>
  <si>
    <t>bracket</t>
  </si>
  <si>
    <t>Percent of</t>
  </si>
  <si>
    <t>total</t>
  </si>
  <si>
    <t>returns</t>
  </si>
  <si>
    <t>income tax</t>
  </si>
  <si>
    <t>liability</t>
  </si>
  <si>
    <t>&lt;= 0</t>
  </si>
  <si>
    <t>1-25,000</t>
  </si>
  <si>
    <t>25,001-50,000</t>
  </si>
  <si>
    <t>50,001-100,000</t>
  </si>
  <si>
    <t>100,001-500,000</t>
  </si>
  <si>
    <t>500,001-1,000,000</t>
  </si>
  <si>
    <t>1,000,001-2,000,000</t>
  </si>
  <si>
    <t>2,000,001-5,000,000</t>
  </si>
  <si>
    <t>&gt;5,000,000</t>
  </si>
  <si>
    <t>Totals</t>
  </si>
  <si>
    <t>Avg.</t>
  </si>
  <si>
    <t>marginal</t>
  </si>
  <si>
    <t>CIT rate</t>
  </si>
  <si>
    <t>effective</t>
  </si>
  <si>
    <t>Average</t>
  </si>
  <si>
    <t>tax rate</t>
  </si>
  <si>
    <t xml:space="preserve">total CIT </t>
  </si>
  <si>
    <t>reduced from</t>
  </si>
  <si>
    <t>IRS SOI Arkansas 2021</t>
  </si>
  <si>
    <t>AR net tax liability</t>
  </si>
  <si>
    <t>4.3% to 3.0%</t>
  </si>
  <si>
    <t>Corporate income tax receited during fiscal year 2023 from Louisiana (none for Arkansas)</t>
  </si>
  <si>
    <t>FY 2024 Corporation Franchise tax revenue</t>
  </si>
  <si>
    <t>Total FY 2024 revenue from individual income tax</t>
  </si>
  <si>
    <t>FY 2024 Corporate Income Tax Revenue</t>
  </si>
  <si>
    <t>Total number of Arkansas filers</t>
  </si>
  <si>
    <t>Lower bound AR 2021 federal AGI cutoff</t>
  </si>
  <si>
    <t>Total amount of AR 2021 federal AGI</t>
  </si>
  <si>
    <t>Percent of 2021 US tax revenue from AR</t>
  </si>
  <si>
    <t>2024 AR baseline effective tax rate</t>
  </si>
  <si>
    <t>2024 AR average baseline tax liability</t>
  </si>
  <si>
    <t>Total 2024 AR baseline tax liability</t>
  </si>
  <si>
    <t>Percent of 2024 AR baseline tax revenue</t>
  </si>
  <si>
    <t>Average percent decrease in 2024 AR tax liability from 3% flat tax</t>
  </si>
  <si>
    <t>Average dollar decrease in 2024 AR tax liability from 3% flat tax</t>
  </si>
  <si>
    <t>Total dollar decrease in 2024 AR tax liability from 3% flat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</si>
</sst>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_);[Red]\(&quot;$&quot;#,##0.0\)"/>
    <numFmt numFmtId="166" formatCode="0.0%"/>
    <numFmt numFmtId="167" formatCode="#,##0&quot;    &quot;;#,##0&quot;    &quot;;&quot;--    &quot;;@&quot;    &quot;"/>
    <numFmt numFmtId="168" formatCode="0.00000000000000%"/>
  </numFmts>
  <fonts count="7" x14ac:knownFonts="1">
    <font>
      <sz val="12"/>
      <color theme="1"/>
      <name val="Aptos Narrow"/>
      <family val="2"/>
      <scheme val="minor"/>
    </font>
    <font>
      <b/>
      <sz val="8"/>
      <color rgb="FF000000"/>
      <name val="Arial"/>
      <family val="2"/>
    </font>
    <font>
      <b/>
      <vertAlign val="superscript"/>
      <sz val="7.2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Aptos Narrow"/>
      <scheme val="minor"/>
    </font>
    <font>
      <sz val="6.5"/>
      <name val="Arial"/>
      <family val="2"/>
    </font>
    <font>
      <sz val="12"/>
      <color rgb="FFCCCCCC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167" fontId="5" fillId="0" borderId="1">
      <alignment horizontal="right"/>
    </xf>
  </cellStyleXfs>
  <cellXfs count="29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0" xfId="0" applyFont="1"/>
    <xf numFmtId="6" fontId="0" fillId="0" borderId="0" xfId="0" applyNumberFormat="1"/>
    <xf numFmtId="6" fontId="3" fillId="0" borderId="0" xfId="0" applyNumberFormat="1" applyFont="1"/>
    <xf numFmtId="10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6" fontId="3" fillId="0" borderId="0" xfId="0" applyNumberFormat="1" applyFont="1"/>
    <xf numFmtId="0" fontId="6" fillId="0" borderId="0" xfId="0" applyFont="1"/>
    <xf numFmtId="0" fontId="4" fillId="0" borderId="0" xfId="0" applyFont="1"/>
    <xf numFmtId="10" fontId="4" fillId="0" borderId="0" xfId="0" applyNumberFormat="1" applyFont="1"/>
    <xf numFmtId="164" fontId="4" fillId="0" borderId="0" xfId="0" applyNumberFormat="1" applyFont="1"/>
    <xf numFmtId="0" fontId="0" fillId="0" borderId="2" xfId="0" applyBorder="1"/>
    <xf numFmtId="10" fontId="0" fillId="0" borderId="2" xfId="0" applyNumberFormat="1" applyBorder="1"/>
    <xf numFmtId="164" fontId="0" fillId="0" borderId="2" xfId="0" applyNumberFormat="1" applyBorder="1"/>
    <xf numFmtId="10" fontId="0" fillId="0" borderId="0" xfId="0" applyNumberFormat="1"/>
    <xf numFmtId="3" fontId="0" fillId="0" borderId="3" xfId="0" applyNumberFormat="1" applyBorder="1"/>
    <xf numFmtId="0" fontId="0" fillId="0" borderId="3" xfId="0" applyBorder="1"/>
    <xf numFmtId="10" fontId="0" fillId="0" borderId="3" xfId="0" applyNumberFormat="1" applyBorder="1"/>
    <xf numFmtId="164" fontId="0" fillId="0" borderId="3" xfId="0" applyNumberFormat="1" applyBorder="1"/>
    <xf numFmtId="168" fontId="0" fillId="0" borderId="0" xfId="0" applyNumberFormat="1"/>
  </cellXfs>
  <cellStyles count="2">
    <cellStyle name="Normal" xfId="0" builtinId="0"/>
    <cellStyle name="style_data" xfId="1" xr:uid="{81BD0E20-3146-374C-8F88-46FBC2120B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A07A-D7E9-C944-AD3E-E6A8F2DD85F4}">
  <dimension ref="A1:P41"/>
  <sheetViews>
    <sheetView tabSelected="1" topLeftCell="C1" zoomScale="120" zoomScaleNormal="120" workbookViewId="0">
      <selection activeCell="I23" sqref="I23"/>
    </sheetView>
  </sheetViews>
  <sheetFormatPr baseColWidth="10" defaultRowHeight="16" x14ac:dyDescent="0.2"/>
  <cols>
    <col min="5" max="5" width="33" customWidth="1"/>
    <col min="6" max="6" width="14.33203125" bestFit="1" customWidth="1"/>
    <col min="7" max="7" width="16.5" customWidth="1"/>
    <col min="8" max="8" width="15.5" customWidth="1"/>
    <col min="9" max="10" width="17.5" customWidth="1"/>
    <col min="11" max="11" width="16.83203125" customWidth="1"/>
    <col min="12" max="12" width="16.5" customWidth="1"/>
    <col min="13" max="13" width="16.5" bestFit="1" customWidth="1"/>
    <col min="14" max="14" width="17" bestFit="1" customWidth="1"/>
    <col min="16" max="16" width="12.83203125" bestFit="1" customWidth="1"/>
  </cols>
  <sheetData>
    <row r="1" spans="1:15" x14ac:dyDescent="0.2">
      <c r="A1" t="s">
        <v>115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76</v>
      </c>
      <c r="K1" s="10" t="s">
        <v>77</v>
      </c>
      <c r="L1" s="10" t="s">
        <v>78</v>
      </c>
      <c r="M1" s="10" t="s">
        <v>79</v>
      </c>
      <c r="O1" s="9">
        <v>2024</v>
      </c>
    </row>
    <row r="2" spans="1:15" x14ac:dyDescent="0.2">
      <c r="E2" t="s">
        <v>83</v>
      </c>
      <c r="F2" s="1">
        <f>$C$3-$C$9</f>
        <v>304603</v>
      </c>
      <c r="G2" s="1">
        <f>$C$9-$C$8</f>
        <v>304603</v>
      </c>
      <c r="H2" s="1">
        <f>$C$8-$C$7</f>
        <v>304603</v>
      </c>
      <c r="I2" s="1">
        <f>$C$7-$C$6</f>
        <v>182762</v>
      </c>
      <c r="J2" s="1">
        <f>$C$6-$C$5</f>
        <v>60920</v>
      </c>
      <c r="K2" s="1">
        <f>$C$5-$C$4</f>
        <v>48737</v>
      </c>
      <c r="L2" s="1">
        <f>$C$4</f>
        <v>12184</v>
      </c>
      <c r="M2" s="1">
        <f>$C$3</f>
        <v>1218412</v>
      </c>
      <c r="N2" s="1"/>
      <c r="O2" s="9" t="s">
        <v>86</v>
      </c>
    </row>
    <row r="3" spans="1:15" x14ac:dyDescent="0.2">
      <c r="A3" s="3" t="s">
        <v>46</v>
      </c>
      <c r="B3" s="3" t="s">
        <v>47</v>
      </c>
      <c r="C3" s="8">
        <v>1218412</v>
      </c>
      <c r="E3" t="s">
        <v>81</v>
      </c>
      <c r="F3">
        <f t="shared" ref="F3:L3" si="0">$O$3</f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O3">
        <v>1</v>
      </c>
    </row>
    <row r="4" spans="1:15" x14ac:dyDescent="0.2">
      <c r="A4" s="3" t="s">
        <v>48</v>
      </c>
      <c r="B4" s="3" t="s">
        <v>49</v>
      </c>
      <c r="C4" s="8">
        <v>12184</v>
      </c>
      <c r="E4" t="s">
        <v>123</v>
      </c>
      <c r="F4">
        <v>0</v>
      </c>
      <c r="G4" s="4">
        <f>$C$16</f>
        <v>20051</v>
      </c>
      <c r="H4" s="4">
        <f>$C$15</f>
        <v>39577</v>
      </c>
      <c r="I4" s="4">
        <f>$C$14</f>
        <v>78325.25</v>
      </c>
      <c r="J4" s="4">
        <f>$C$13</f>
        <v>135235.9</v>
      </c>
      <c r="K4" s="4">
        <f>$C$12</f>
        <v>192217.45</v>
      </c>
      <c r="L4" s="4">
        <f>$C$11</f>
        <v>471817.58</v>
      </c>
    </row>
    <row r="5" spans="1:15" x14ac:dyDescent="0.2">
      <c r="A5" s="3" t="s">
        <v>50</v>
      </c>
      <c r="B5" s="3" t="s">
        <v>51</v>
      </c>
      <c r="C5" s="8">
        <v>60921</v>
      </c>
      <c r="E5" t="s">
        <v>124</v>
      </c>
      <c r="F5" s="4">
        <f>($C$18-$C$24)*1000</f>
        <v>3356433000</v>
      </c>
      <c r="G5" s="4">
        <f>($C$24-$C$23)*1000</f>
        <v>8914661000</v>
      </c>
      <c r="H5" s="4">
        <f>($C$23-$C$22)*1000</f>
        <v>17120519000</v>
      </c>
      <c r="I5" s="4">
        <f>($C$22-$C$21)*1000</f>
        <v>18617409000</v>
      </c>
      <c r="J5" s="4">
        <f>($C$21-$C$20)*1000</f>
        <v>9668258000</v>
      </c>
      <c r="K5" s="4">
        <f>($C$20-$C$19)*1000</f>
        <v>13379087000</v>
      </c>
      <c r="L5" s="4">
        <f>$C$19*1000</f>
        <v>29475171000</v>
      </c>
      <c r="M5" s="4">
        <f>$C$18*1000</f>
        <v>100531538000</v>
      </c>
      <c r="N5" s="4"/>
    </row>
    <row r="6" spans="1:15" x14ac:dyDescent="0.2">
      <c r="A6" s="3" t="s">
        <v>52</v>
      </c>
      <c r="B6" s="3" t="s">
        <v>53</v>
      </c>
      <c r="C6" s="8">
        <v>121841</v>
      </c>
      <c r="E6" t="s">
        <v>82</v>
      </c>
      <c r="F6" s="4">
        <f>($C$26-$C$32)*1000</f>
        <v>8709000</v>
      </c>
      <c r="G6" s="4">
        <f>($C$32-$C$31)*1000</f>
        <v>270608000</v>
      </c>
      <c r="H6" s="4">
        <f>($C$31-$C$30)*1000</f>
        <v>995174000</v>
      </c>
      <c r="I6" s="4">
        <f>($C$30-$C$29)*1000</f>
        <v>1565035000</v>
      </c>
      <c r="J6" s="4">
        <f>($C$29-$C$28)*1000</f>
        <v>1151306000</v>
      </c>
      <c r="K6" s="4">
        <f>($C$28-$C$27)*1000</f>
        <v>2153065000</v>
      </c>
      <c r="L6" s="4">
        <f>$C$27*1000</f>
        <v>6311373000</v>
      </c>
      <c r="M6" s="4">
        <f>$C$26*1000</f>
        <v>12455270000</v>
      </c>
      <c r="N6" s="4"/>
    </row>
    <row r="7" spans="1:15" x14ac:dyDescent="0.2">
      <c r="A7" s="3" t="s">
        <v>54</v>
      </c>
      <c r="B7" s="3" t="s">
        <v>55</v>
      </c>
      <c r="C7" s="8">
        <v>304603</v>
      </c>
      <c r="E7" t="s">
        <v>84</v>
      </c>
      <c r="F7" s="14">
        <f>F5/F2</f>
        <v>11019.041178189314</v>
      </c>
      <c r="G7" s="14">
        <f t="shared" ref="G7:M7" si="1">G5/G2</f>
        <v>29266.491137644738</v>
      </c>
      <c r="H7" s="14">
        <f t="shared" si="1"/>
        <v>56206.009133199608</v>
      </c>
      <c r="I7" s="14">
        <f t="shared" si="1"/>
        <v>101866.95812039702</v>
      </c>
      <c r="J7" s="14">
        <f t="shared" si="1"/>
        <v>158704.16940249508</v>
      </c>
      <c r="K7" s="14">
        <f t="shared" si="1"/>
        <v>274516.01452695078</v>
      </c>
      <c r="L7" s="14">
        <f t="shared" si="1"/>
        <v>2419170.3053184506</v>
      </c>
      <c r="M7" s="14">
        <f t="shared" si="1"/>
        <v>82510.298651031015</v>
      </c>
    </row>
    <row r="8" spans="1:15" x14ac:dyDescent="0.2">
      <c r="A8" s="3" t="s">
        <v>56</v>
      </c>
      <c r="B8" s="3" t="s">
        <v>57</v>
      </c>
      <c r="C8" s="8">
        <v>609206</v>
      </c>
      <c r="E8" t="s">
        <v>85</v>
      </c>
      <c r="F8" s="11">
        <f>F6/F2</f>
        <v>28.591313939783916</v>
      </c>
      <c r="G8" s="11">
        <f t="shared" ref="G8:M8" si="2">G6/G2</f>
        <v>888.39571507831511</v>
      </c>
      <c r="H8" s="11">
        <f t="shared" si="2"/>
        <v>3267.1181833402825</v>
      </c>
      <c r="I8" s="11">
        <f t="shared" si="2"/>
        <v>8563.2407174357904</v>
      </c>
      <c r="J8" s="11">
        <f t="shared" si="2"/>
        <v>18898.65397242285</v>
      </c>
      <c r="K8" s="11">
        <f t="shared" si="2"/>
        <v>44177.2164884995</v>
      </c>
      <c r="L8" s="11">
        <f t="shared" si="2"/>
        <v>518005.00656598818</v>
      </c>
      <c r="M8" s="11">
        <f t="shared" si="2"/>
        <v>10222.543770087623</v>
      </c>
    </row>
    <row r="9" spans="1:15" x14ac:dyDescent="0.2">
      <c r="A9" s="3" t="s">
        <v>58</v>
      </c>
      <c r="B9" s="3" t="s">
        <v>59</v>
      </c>
      <c r="C9" s="8">
        <v>913809</v>
      </c>
      <c r="E9" t="s">
        <v>125</v>
      </c>
      <c r="F9" s="13">
        <f>F6/$M$6</f>
        <v>6.9922209634957729E-4</v>
      </c>
      <c r="G9" s="13">
        <f t="shared" ref="G9:M9" si="3">G6/$M$6</f>
        <v>2.1726385698583813E-2</v>
      </c>
      <c r="H9" s="13">
        <f t="shared" si="3"/>
        <v>7.9899833564426939E-2</v>
      </c>
      <c r="I9" s="13">
        <f t="shared" si="3"/>
        <v>0.12565243467223111</v>
      </c>
      <c r="J9" s="13">
        <f t="shared" si="3"/>
        <v>9.2435250299672353E-2</v>
      </c>
      <c r="K9" s="13">
        <f t="shared" si="3"/>
        <v>0.17286377573509046</v>
      </c>
      <c r="L9" s="13">
        <f t="shared" si="3"/>
        <v>0.50672309793364578</v>
      </c>
      <c r="M9" s="13">
        <f t="shared" si="3"/>
        <v>1</v>
      </c>
    </row>
    <row r="10" spans="1:15" x14ac:dyDescent="0.2">
      <c r="E10" t="s">
        <v>126</v>
      </c>
      <c r="F10" s="13">
        <v>0</v>
      </c>
      <c r="G10" s="13">
        <v>2E-3</v>
      </c>
      <c r="H10" s="13">
        <v>1.2999999999999999E-2</v>
      </c>
      <c r="I10" s="13">
        <v>2.5000000000000001E-2</v>
      </c>
      <c r="J10" s="13">
        <v>2.9000000000000001E-2</v>
      </c>
      <c r="K10" s="13">
        <v>2.8000000000000001E-2</v>
      </c>
      <c r="L10" s="13">
        <v>2.8000000000000001E-2</v>
      </c>
    </row>
    <row r="11" spans="1:15" x14ac:dyDescent="0.2">
      <c r="A11" s="3" t="s">
        <v>60</v>
      </c>
      <c r="B11" s="3" t="s">
        <v>61</v>
      </c>
      <c r="C11" s="5">
        <v>471817.58</v>
      </c>
      <c r="E11" t="s">
        <v>127</v>
      </c>
      <c r="F11" s="14">
        <f>F10*F7</f>
        <v>0</v>
      </c>
      <c r="G11" s="14">
        <f t="shared" ref="G11:L11" si="4">G10*G7</f>
        <v>58.532982275289477</v>
      </c>
      <c r="H11" s="14">
        <f t="shared" si="4"/>
        <v>730.67811873159485</v>
      </c>
      <c r="I11" s="14">
        <f t="shared" si="4"/>
        <v>2546.6739530099258</v>
      </c>
      <c r="J11" s="14">
        <f t="shared" si="4"/>
        <v>4602.4209126723581</v>
      </c>
      <c r="K11" s="14">
        <f t="shared" si="4"/>
        <v>7686.4484067546218</v>
      </c>
      <c r="L11" s="14">
        <f t="shared" si="4"/>
        <v>67736.768548916618</v>
      </c>
    </row>
    <row r="12" spans="1:15" x14ac:dyDescent="0.2">
      <c r="A12" s="3" t="s">
        <v>62</v>
      </c>
      <c r="B12" s="3" t="s">
        <v>63</v>
      </c>
      <c r="C12" s="5">
        <v>192217.45</v>
      </c>
      <c r="E12" t="s">
        <v>128</v>
      </c>
      <c r="F12" s="14">
        <f>F11*F3*F2</f>
        <v>0</v>
      </c>
      <c r="G12" s="14">
        <f t="shared" ref="G12:L12" si="5">G11*G3*G2</f>
        <v>17829322</v>
      </c>
      <c r="H12" s="14">
        <f t="shared" si="5"/>
        <v>222566747</v>
      </c>
      <c r="I12" s="14">
        <f t="shared" si="5"/>
        <v>465435225.00000006</v>
      </c>
      <c r="J12" s="14">
        <f t="shared" si="5"/>
        <v>280379482.00000006</v>
      </c>
      <c r="K12" s="14">
        <f t="shared" si="5"/>
        <v>374614436</v>
      </c>
      <c r="L12" s="14">
        <f t="shared" si="5"/>
        <v>825304788.00000012</v>
      </c>
      <c r="M12" s="14">
        <f>SUM(F12:L12)</f>
        <v>2186130000</v>
      </c>
    </row>
    <row r="13" spans="1:15" x14ac:dyDescent="0.2">
      <c r="A13" s="3" t="s">
        <v>64</v>
      </c>
      <c r="B13" s="3" t="s">
        <v>65</v>
      </c>
      <c r="C13" s="5">
        <v>135235.9</v>
      </c>
      <c r="E13" t="s">
        <v>129</v>
      </c>
      <c r="F13" s="13">
        <f>F12/$M$12</f>
        <v>0</v>
      </c>
      <c r="G13" s="13">
        <f t="shared" ref="G13:M13" si="6">G12/$M$12</f>
        <v>8.1556549701984789E-3</v>
      </c>
      <c r="H13" s="13">
        <f t="shared" si="6"/>
        <v>0.10180855987521327</v>
      </c>
      <c r="I13" s="13">
        <f t="shared" si="6"/>
        <v>0.21290372713425096</v>
      </c>
      <c r="J13" s="13">
        <f t="shared" si="6"/>
        <v>0.12825380100908915</v>
      </c>
      <c r="K13" s="13">
        <f t="shared" si="6"/>
        <v>0.17135963369058566</v>
      </c>
      <c r="L13" s="13">
        <f t="shared" si="6"/>
        <v>0.37751862332066261</v>
      </c>
      <c r="M13" s="13">
        <f t="shared" si="6"/>
        <v>1</v>
      </c>
    </row>
    <row r="14" spans="1:15" x14ac:dyDescent="0.2">
      <c r="A14" s="3" t="s">
        <v>66</v>
      </c>
      <c r="B14" s="3" t="s">
        <v>67</v>
      </c>
      <c r="C14" s="5">
        <v>78325.25</v>
      </c>
      <c r="E14" t="s">
        <v>130</v>
      </c>
      <c r="F14" s="13">
        <v>0</v>
      </c>
      <c r="G14" s="13">
        <v>0.01</v>
      </c>
      <c r="H14" s="13">
        <v>0.25</v>
      </c>
      <c r="I14" s="13">
        <v>0.21</v>
      </c>
      <c r="J14" s="13">
        <v>0.28999999999999998</v>
      </c>
      <c r="K14" s="13">
        <v>0.27</v>
      </c>
      <c r="L14" s="13">
        <v>0.27</v>
      </c>
    </row>
    <row r="15" spans="1:15" x14ac:dyDescent="0.2">
      <c r="A15" s="3" t="s">
        <v>68</v>
      </c>
      <c r="B15" s="3" t="s">
        <v>69</v>
      </c>
      <c r="C15" s="5">
        <v>39577</v>
      </c>
      <c r="E15" t="s">
        <v>131</v>
      </c>
      <c r="F15" s="14">
        <f>F14*F11</f>
        <v>0</v>
      </c>
      <c r="G15" s="14">
        <f t="shared" ref="G15:L15" si="7">G14*G11</f>
        <v>0.5853298227528948</v>
      </c>
      <c r="H15" s="14">
        <f t="shared" si="7"/>
        <v>182.66952968289871</v>
      </c>
      <c r="I15" s="14">
        <f t="shared" si="7"/>
        <v>534.80153013208439</v>
      </c>
      <c r="J15" s="14">
        <f t="shared" si="7"/>
        <v>1334.7020646749838</v>
      </c>
      <c r="K15" s="14">
        <f t="shared" si="7"/>
        <v>2075.3410698237481</v>
      </c>
      <c r="L15" s="14">
        <f t="shared" si="7"/>
        <v>18288.927508207489</v>
      </c>
      <c r="M15" s="14"/>
    </row>
    <row r="16" spans="1:15" x14ac:dyDescent="0.2">
      <c r="A16" s="3" t="s">
        <v>70</v>
      </c>
      <c r="B16" s="3" t="s">
        <v>71</v>
      </c>
      <c r="C16" s="5">
        <v>20051</v>
      </c>
      <c r="E16" t="s">
        <v>132</v>
      </c>
      <c r="F16" s="14">
        <f>F15*F3*F2</f>
        <v>0</v>
      </c>
      <c r="G16" s="14">
        <f t="shared" ref="G16:L16" si="8">G15*G3*G2</f>
        <v>178293.22</v>
      </c>
      <c r="H16" s="14">
        <f t="shared" si="8"/>
        <v>55641686.75</v>
      </c>
      <c r="I16" s="14">
        <f t="shared" si="8"/>
        <v>97741397.250000015</v>
      </c>
      <c r="J16" s="14">
        <f t="shared" si="8"/>
        <v>81310049.780000016</v>
      </c>
      <c r="K16" s="14">
        <f t="shared" si="8"/>
        <v>101145897.72000001</v>
      </c>
      <c r="L16" s="14">
        <f t="shared" si="8"/>
        <v>222832292.76000005</v>
      </c>
      <c r="M16" s="14">
        <f>SUM(F16:L16)</f>
        <v>558849617.48000014</v>
      </c>
    </row>
    <row r="17" spans="1:16" x14ac:dyDescent="0.2">
      <c r="F17" s="13"/>
      <c r="G17" s="13"/>
      <c r="H17" s="13"/>
      <c r="I17" s="13"/>
      <c r="J17" s="13"/>
      <c r="K17" s="13"/>
      <c r="L17" s="13"/>
    </row>
    <row r="18" spans="1:16" x14ac:dyDescent="0.2">
      <c r="A18" s="3" t="s">
        <v>18</v>
      </c>
      <c r="B18" s="3" t="s">
        <v>19</v>
      </c>
      <c r="C18" s="5">
        <v>100531538</v>
      </c>
      <c r="F18" s="14"/>
      <c r="G18" s="14"/>
      <c r="H18" s="14"/>
      <c r="I18" s="14"/>
      <c r="J18" s="14"/>
      <c r="K18" s="14"/>
      <c r="L18" s="14"/>
      <c r="M18" s="14"/>
    </row>
    <row r="19" spans="1:16" x14ac:dyDescent="0.2">
      <c r="A19" s="3" t="s">
        <v>20</v>
      </c>
      <c r="B19" s="3" t="s">
        <v>21</v>
      </c>
      <c r="C19" s="5">
        <v>29475171</v>
      </c>
      <c r="F19" s="14"/>
      <c r="G19" s="14"/>
      <c r="H19" s="14"/>
      <c r="I19" s="14"/>
      <c r="J19" s="14"/>
      <c r="K19" s="14"/>
      <c r="L19" s="14"/>
      <c r="M19" s="14"/>
    </row>
    <row r="20" spans="1:16" x14ac:dyDescent="0.2">
      <c r="A20" s="3" t="s">
        <v>22</v>
      </c>
      <c r="B20" s="3" t="s">
        <v>23</v>
      </c>
      <c r="C20" s="5">
        <v>42854258</v>
      </c>
    </row>
    <row r="21" spans="1:16" x14ac:dyDescent="0.2">
      <c r="A21" s="3" t="s">
        <v>24</v>
      </c>
      <c r="B21" s="3" t="s">
        <v>25</v>
      </c>
      <c r="C21" s="5">
        <v>52522516</v>
      </c>
    </row>
    <row r="22" spans="1:16" x14ac:dyDescent="0.2">
      <c r="A22" s="3" t="s">
        <v>26</v>
      </c>
      <c r="B22" s="3" t="s">
        <v>27</v>
      </c>
      <c r="C22" s="5">
        <v>71139925</v>
      </c>
    </row>
    <row r="23" spans="1:16" x14ac:dyDescent="0.2">
      <c r="A23" s="3" t="s">
        <v>28</v>
      </c>
      <c r="B23" s="3" t="s">
        <v>29</v>
      </c>
      <c r="C23" s="5">
        <v>88260444</v>
      </c>
      <c r="F23" s="10"/>
      <c r="G23" s="10"/>
      <c r="H23" s="10"/>
      <c r="I23" s="10"/>
      <c r="J23" s="10"/>
      <c r="K23" s="10"/>
      <c r="L23" s="10"/>
      <c r="M23" s="10"/>
      <c r="N23" s="10"/>
    </row>
    <row r="24" spans="1:16" x14ac:dyDescent="0.2">
      <c r="A24" s="3" t="s">
        <v>30</v>
      </c>
      <c r="B24" s="3" t="s">
        <v>31</v>
      </c>
      <c r="C24" s="5">
        <v>97175105</v>
      </c>
      <c r="F24" s="1"/>
      <c r="G24" s="1"/>
      <c r="H24" s="1"/>
      <c r="I24" s="1"/>
      <c r="J24" s="1"/>
      <c r="K24" s="1"/>
      <c r="L24" s="1"/>
      <c r="N24" s="1"/>
      <c r="P24" s="4"/>
    </row>
    <row r="25" spans="1:16" x14ac:dyDescent="0.2">
      <c r="G25" s="4"/>
      <c r="H25" s="4"/>
      <c r="I25" s="4"/>
      <c r="J25" s="4"/>
      <c r="K25" s="4"/>
      <c r="L25" s="4"/>
    </row>
    <row r="26" spans="1:16" x14ac:dyDescent="0.2">
      <c r="A26" s="3" t="s">
        <v>32</v>
      </c>
      <c r="B26" s="3" t="s">
        <v>33</v>
      </c>
      <c r="C26" s="5">
        <v>12455270</v>
      </c>
      <c r="F26" s="4"/>
      <c r="G26" s="4"/>
      <c r="H26" s="4"/>
      <c r="I26" s="4"/>
      <c r="J26" s="4"/>
      <c r="K26" s="4"/>
      <c r="L26" s="4"/>
      <c r="N26" s="4"/>
      <c r="P26" s="4"/>
    </row>
    <row r="27" spans="1:16" x14ac:dyDescent="0.2">
      <c r="A27" s="3" t="s">
        <v>34</v>
      </c>
      <c r="B27" s="3" t="s">
        <v>35</v>
      </c>
      <c r="C27" s="5">
        <v>6311373</v>
      </c>
      <c r="F27" s="4"/>
      <c r="G27" s="4"/>
      <c r="H27" s="4"/>
      <c r="I27" s="4"/>
      <c r="J27" s="4"/>
      <c r="K27" s="4"/>
      <c r="L27" s="4"/>
      <c r="N27" s="4"/>
      <c r="P27" s="4"/>
    </row>
    <row r="28" spans="1:16" x14ac:dyDescent="0.2">
      <c r="A28" s="3" t="s">
        <v>36</v>
      </c>
      <c r="B28" s="3" t="s">
        <v>37</v>
      </c>
      <c r="C28" s="5">
        <v>8464438</v>
      </c>
      <c r="F28" s="11"/>
      <c r="G28" s="11"/>
      <c r="H28" s="11"/>
      <c r="I28" s="11"/>
      <c r="J28" s="11"/>
      <c r="K28" s="11"/>
      <c r="L28" s="11"/>
    </row>
    <row r="29" spans="1:16" x14ac:dyDescent="0.2">
      <c r="A29" s="3" t="s">
        <v>38</v>
      </c>
      <c r="B29" s="3" t="s">
        <v>39</v>
      </c>
      <c r="C29" s="5">
        <v>9615744</v>
      </c>
      <c r="F29" s="11"/>
      <c r="G29" s="11"/>
      <c r="H29" s="11"/>
      <c r="I29" s="11"/>
      <c r="J29" s="11"/>
      <c r="K29" s="11"/>
      <c r="L29" s="11"/>
    </row>
    <row r="30" spans="1:16" x14ac:dyDescent="0.2">
      <c r="A30" s="3" t="s">
        <v>40</v>
      </c>
      <c r="B30" s="3" t="s">
        <v>41</v>
      </c>
      <c r="C30" s="5">
        <v>11180779</v>
      </c>
      <c r="F30" s="13"/>
      <c r="G30" s="13"/>
      <c r="H30" s="13"/>
      <c r="I30" s="13"/>
      <c r="J30" s="13"/>
      <c r="K30" s="13"/>
      <c r="L30" s="13"/>
      <c r="N30" s="13"/>
    </row>
    <row r="31" spans="1:16" x14ac:dyDescent="0.2">
      <c r="A31" s="3" t="s">
        <v>42</v>
      </c>
      <c r="B31" s="3" t="s">
        <v>43</v>
      </c>
      <c r="C31" s="5">
        <v>12175953</v>
      </c>
      <c r="F31" s="4"/>
      <c r="G31" s="4"/>
      <c r="H31" s="4"/>
      <c r="I31" s="4"/>
      <c r="J31" s="4"/>
      <c r="K31" s="4"/>
      <c r="L31" s="4"/>
    </row>
    <row r="32" spans="1:16" x14ac:dyDescent="0.2">
      <c r="A32" s="3" t="s">
        <v>44</v>
      </c>
      <c r="B32" s="3" t="s">
        <v>45</v>
      </c>
      <c r="C32" s="5">
        <v>12446561</v>
      </c>
      <c r="N32" s="14"/>
    </row>
    <row r="33" spans="6:14" x14ac:dyDescent="0.2">
      <c r="F33" s="13"/>
      <c r="G33" s="13"/>
      <c r="H33" s="13"/>
      <c r="I33" s="13"/>
      <c r="J33" s="13"/>
      <c r="K33" s="13"/>
      <c r="L33" s="13"/>
      <c r="N33" s="11"/>
    </row>
    <row r="34" spans="6:14" x14ac:dyDescent="0.2">
      <c r="F34" s="4"/>
      <c r="G34" s="4"/>
      <c r="H34" s="4"/>
      <c r="I34" s="4"/>
      <c r="J34" s="4"/>
      <c r="K34" s="4"/>
      <c r="L34" s="4"/>
    </row>
    <row r="35" spans="6:14" x14ac:dyDescent="0.2">
      <c r="F35" s="13"/>
      <c r="G35" s="13"/>
      <c r="H35" s="13"/>
      <c r="I35" s="13"/>
      <c r="J35" s="13"/>
      <c r="K35" s="13"/>
      <c r="L35" s="13"/>
    </row>
    <row r="36" spans="6:14" x14ac:dyDescent="0.2">
      <c r="F36" s="12"/>
      <c r="G36" s="12"/>
      <c r="H36" s="12"/>
      <c r="I36" s="12"/>
      <c r="J36" s="12"/>
      <c r="K36" s="12"/>
      <c r="L36" s="12"/>
      <c r="N36" s="11"/>
    </row>
    <row r="37" spans="6:14" x14ac:dyDescent="0.2">
      <c r="F37" s="11"/>
      <c r="G37" s="11"/>
      <c r="H37" s="11"/>
      <c r="I37" s="11"/>
      <c r="J37" s="11"/>
      <c r="K37" s="11"/>
      <c r="L37" s="11"/>
      <c r="N37" s="11"/>
    </row>
    <row r="38" spans="6:14" x14ac:dyDescent="0.2">
      <c r="F38" s="13"/>
      <c r="G38" s="13"/>
      <c r="H38" s="13"/>
      <c r="I38" s="13"/>
      <c r="J38" s="13"/>
      <c r="K38" s="13"/>
      <c r="L38" s="13"/>
    </row>
    <row r="41" spans="6:14" x14ac:dyDescent="0.2">
      <c r="F41" s="4"/>
      <c r="G41" s="4"/>
      <c r="H41" s="4"/>
      <c r="I41" s="4"/>
      <c r="J41" s="4"/>
      <c r="K41" s="4"/>
      <c r="L41" s="4"/>
      <c r="N41" s="1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718C-CFD3-0E4B-947F-4F987CFB0D12}">
  <dimension ref="A1:M24"/>
  <sheetViews>
    <sheetView workbookViewId="0">
      <selection activeCell="A25" sqref="A25"/>
    </sheetView>
  </sheetViews>
  <sheetFormatPr baseColWidth="10" defaultRowHeight="16" x14ac:dyDescent="0.2"/>
  <cols>
    <col min="1" max="1" width="12.6640625" bestFit="1" customWidth="1"/>
    <col min="4" max="4" width="12.1640625" bestFit="1" customWidth="1"/>
    <col min="5" max="5" width="11.1640625" bestFit="1" customWidth="1"/>
    <col min="6" max="6" width="12.6640625" bestFit="1" customWidth="1"/>
    <col min="8" max="8" width="12.6640625" bestFit="1" customWidth="1"/>
    <col min="9" max="9" width="12.6640625" customWidth="1"/>
    <col min="10" max="10" width="20.33203125" bestFit="1" customWidth="1"/>
  </cols>
  <sheetData>
    <row r="1" spans="1:13" x14ac:dyDescent="0.2">
      <c r="A1" t="s">
        <v>121</v>
      </c>
      <c r="F1" t="s">
        <v>120</v>
      </c>
      <c r="M1" t="s">
        <v>122</v>
      </c>
    </row>
    <row r="2" spans="1:13" x14ac:dyDescent="0.2">
      <c r="A2" s="1">
        <v>1127767628</v>
      </c>
      <c r="F2" s="1">
        <v>3534613514</v>
      </c>
      <c r="M2" s="1">
        <f>'Tab13'!C3</f>
        <v>1218412</v>
      </c>
    </row>
    <row r="3" spans="1:13" x14ac:dyDescent="0.2">
      <c r="A3" s="1">
        <f>J14*A2*(1.3/4.3)</f>
        <v>340931601.91547203</v>
      </c>
    </row>
    <row r="4" spans="1:13" x14ac:dyDescent="0.2">
      <c r="A4" s="1"/>
    </row>
    <row r="6" spans="1:13" x14ac:dyDescent="0.2">
      <c r="A6" s="17" t="s">
        <v>118</v>
      </c>
    </row>
    <row r="7" spans="1:13" x14ac:dyDescent="0.2">
      <c r="A7" t="s">
        <v>87</v>
      </c>
      <c r="C7" t="s">
        <v>92</v>
      </c>
      <c r="F7" t="s">
        <v>92</v>
      </c>
      <c r="G7" t="s">
        <v>111</v>
      </c>
      <c r="H7" t="s">
        <v>107</v>
      </c>
    </row>
    <row r="8" spans="1:13" x14ac:dyDescent="0.2">
      <c r="A8" t="s">
        <v>90</v>
      </c>
      <c r="B8" t="s">
        <v>88</v>
      </c>
      <c r="C8" t="s">
        <v>93</v>
      </c>
      <c r="D8" t="s">
        <v>87</v>
      </c>
      <c r="E8" t="s">
        <v>95</v>
      </c>
      <c r="F8" t="s">
        <v>93</v>
      </c>
      <c r="G8" t="s">
        <v>110</v>
      </c>
      <c r="H8" t="s">
        <v>108</v>
      </c>
    </row>
    <row r="9" spans="1:13" ht="17" thickBot="1" x14ac:dyDescent="0.25">
      <c r="A9" t="s">
        <v>91</v>
      </c>
      <c r="B9" t="s">
        <v>89</v>
      </c>
      <c r="C9" t="s">
        <v>94</v>
      </c>
      <c r="D9" t="s">
        <v>90</v>
      </c>
      <c r="E9" t="s">
        <v>96</v>
      </c>
      <c r="F9" t="s">
        <v>96</v>
      </c>
      <c r="G9" t="s">
        <v>112</v>
      </c>
      <c r="H9" t="s">
        <v>109</v>
      </c>
    </row>
    <row r="10" spans="1:13" x14ac:dyDescent="0.2">
      <c r="A10" s="20" t="s">
        <v>97</v>
      </c>
      <c r="B10" s="20">
        <v>43</v>
      </c>
      <c r="C10" s="21">
        <f>B10/$B$19</f>
        <v>7.2635135135135129E-2</v>
      </c>
      <c r="D10" s="22">
        <v>-22294462</v>
      </c>
      <c r="E10" s="22">
        <v>0</v>
      </c>
      <c r="F10" s="21">
        <f>E10/$E$19</f>
        <v>0</v>
      </c>
      <c r="H10">
        <v>0</v>
      </c>
      <c r="J10" t="s">
        <v>92</v>
      </c>
    </row>
    <row r="11" spans="1:13" x14ac:dyDescent="0.2">
      <c r="A11" t="s">
        <v>98</v>
      </c>
      <c r="B11">
        <v>31</v>
      </c>
      <c r="C11" s="23">
        <f t="shared" ref="C11:C18" si="0">B11/$B$19</f>
        <v>5.2364864864864864E-2</v>
      </c>
      <c r="D11" s="14">
        <v>341887</v>
      </c>
      <c r="E11" s="14">
        <v>6445</v>
      </c>
      <c r="F11" s="23">
        <f t="shared" ref="F11:F18" si="1">E11/$E$19</f>
        <v>1.2554163325788565E-4</v>
      </c>
      <c r="H11">
        <v>3.5000000000000003E-2</v>
      </c>
      <c r="J11" t="s">
        <v>113</v>
      </c>
    </row>
    <row r="12" spans="1:13" x14ac:dyDescent="0.2">
      <c r="A12" t="s">
        <v>99</v>
      </c>
      <c r="B12">
        <v>20</v>
      </c>
      <c r="C12" s="23">
        <f t="shared" si="0"/>
        <v>3.3783783783783786E-2</v>
      </c>
      <c r="D12" s="14">
        <v>708808</v>
      </c>
      <c r="E12" s="14">
        <v>17583</v>
      </c>
      <c r="F12" s="23">
        <f t="shared" si="1"/>
        <v>3.424978336033209E-4</v>
      </c>
      <c r="H12">
        <v>3.5000000000000003E-2</v>
      </c>
      <c r="J12" t="s">
        <v>114</v>
      </c>
    </row>
    <row r="13" spans="1:13" x14ac:dyDescent="0.2">
      <c r="A13" t="s">
        <v>100</v>
      </c>
      <c r="B13">
        <v>36</v>
      </c>
      <c r="C13" s="23">
        <f t="shared" si="0"/>
        <v>6.0810810810810814E-2</v>
      </c>
      <c r="D13" s="14">
        <v>2466159</v>
      </c>
      <c r="E13" s="14">
        <v>75009</v>
      </c>
      <c r="F13" s="23">
        <f t="shared" si="1"/>
        <v>1.4610942387960812E-3</v>
      </c>
      <c r="H13">
        <v>5.5E-2</v>
      </c>
      <c r="J13" t="s">
        <v>117</v>
      </c>
    </row>
    <row r="14" spans="1:13" x14ac:dyDescent="0.2">
      <c r="A14" t="s">
        <v>101</v>
      </c>
      <c r="B14">
        <v>211</v>
      </c>
      <c r="C14" s="23">
        <f t="shared" si="0"/>
        <v>0.35641891891891891</v>
      </c>
      <c r="D14" s="14">
        <v>51117354</v>
      </c>
      <c r="E14" s="14">
        <v>2188604</v>
      </c>
      <c r="F14" s="23">
        <f t="shared" si="1"/>
        <v>4.2631640141930417E-2</v>
      </c>
      <c r="H14">
        <v>6.3E-2</v>
      </c>
      <c r="J14" s="28">
        <f>(SUM(E12:E18) + 0.5*E11)/E19</f>
        <v>0.99993722918337102</v>
      </c>
    </row>
    <row r="15" spans="1:13" x14ac:dyDescent="0.2">
      <c r="A15" t="s">
        <v>102</v>
      </c>
      <c r="B15">
        <v>89</v>
      </c>
      <c r="C15" s="23">
        <f t="shared" si="0"/>
        <v>0.15033783783783783</v>
      </c>
      <c r="D15" s="14">
        <v>58446019</v>
      </c>
      <c r="E15" s="14">
        <v>2798782</v>
      </c>
      <c r="F15" s="23">
        <f t="shared" si="1"/>
        <v>5.4517248008188003E-2</v>
      </c>
      <c r="H15">
        <v>7.4999999999999997E-2</v>
      </c>
    </row>
    <row r="16" spans="1:13" x14ac:dyDescent="0.2">
      <c r="A16" t="s">
        <v>103</v>
      </c>
      <c r="B16">
        <v>70</v>
      </c>
      <c r="C16" s="23">
        <f t="shared" si="0"/>
        <v>0.11824324324324324</v>
      </c>
      <c r="D16" s="14">
        <v>89532565</v>
      </c>
      <c r="E16" s="14">
        <v>4198899</v>
      </c>
      <c r="F16" s="23">
        <f t="shared" si="1"/>
        <v>8.1790013707510129E-2</v>
      </c>
      <c r="H16">
        <v>7.4999999999999997E-2</v>
      </c>
    </row>
    <row r="17" spans="1:9" x14ac:dyDescent="0.2">
      <c r="A17" t="s">
        <v>104</v>
      </c>
      <c r="B17">
        <v>51</v>
      </c>
      <c r="C17" s="23">
        <f t="shared" si="0"/>
        <v>8.6148648648648643E-2</v>
      </c>
      <c r="D17" s="14">
        <v>143888862</v>
      </c>
      <c r="E17" s="14">
        <v>7429692</v>
      </c>
      <c r="F17" s="23">
        <f t="shared" si="1"/>
        <v>0.14472236901210966</v>
      </c>
      <c r="H17">
        <v>7.4999999999999997E-2</v>
      </c>
    </row>
    <row r="18" spans="1:9" ht="17" thickBot="1" x14ac:dyDescent="0.25">
      <c r="A18" s="24" t="s">
        <v>105</v>
      </c>
      <c r="B18" s="25">
        <v>41</v>
      </c>
      <c r="C18" s="26">
        <f t="shared" si="0"/>
        <v>6.9256756756756757E-2</v>
      </c>
      <c r="D18" s="27">
        <v>639175579</v>
      </c>
      <c r="E18" s="27">
        <v>34622537</v>
      </c>
      <c r="F18" s="26">
        <f t="shared" si="1"/>
        <v>0.67440959542460455</v>
      </c>
      <c r="H18">
        <v>7.4999999999999997E-2</v>
      </c>
    </row>
    <row r="19" spans="1:9" x14ac:dyDescent="0.2">
      <c r="A19" s="17" t="s">
        <v>106</v>
      </c>
      <c r="B19" s="17">
        <f>SUM(B10:B18)</f>
        <v>592</v>
      </c>
      <c r="C19" s="18">
        <f>SUM(C10:C18)</f>
        <v>1</v>
      </c>
      <c r="D19" s="19">
        <f>SUM(D10:D18)</f>
        <v>963382771</v>
      </c>
      <c r="E19" s="19">
        <f>SUM(E10:E18)</f>
        <v>51337551</v>
      </c>
      <c r="F19" s="18">
        <f>SUM(F10:F18)</f>
        <v>1</v>
      </c>
    </row>
    <row r="21" spans="1:9" x14ac:dyDescent="0.2">
      <c r="H21" s="1"/>
      <c r="I21" s="1"/>
    </row>
    <row r="23" spans="1:9" x14ac:dyDescent="0.2">
      <c r="A23" t="s">
        <v>119</v>
      </c>
    </row>
    <row r="24" spans="1:9" x14ac:dyDescent="0.2">
      <c r="A24" s="14">
        <v>36005793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71AC-9D43-974E-9375-267120895F2A}">
  <dimension ref="B4:T20"/>
  <sheetViews>
    <sheetView topLeftCell="A4" zoomScale="156" zoomScaleNormal="156" workbookViewId="0">
      <selection activeCell="K15" sqref="K15"/>
    </sheetView>
  </sheetViews>
  <sheetFormatPr baseColWidth="10" defaultRowHeight="16" x14ac:dyDescent="0.2"/>
  <sheetData>
    <row r="4" spans="2:20" x14ac:dyDescent="0.2">
      <c r="B4" s="2"/>
      <c r="C4" s="2"/>
      <c r="D4" s="2" t="s">
        <v>0</v>
      </c>
      <c r="E4" s="2"/>
      <c r="F4" s="2"/>
      <c r="G4" s="2" t="s">
        <v>1</v>
      </c>
      <c r="I4" s="2" t="s">
        <v>2</v>
      </c>
    </row>
    <row r="5" spans="2:20" x14ac:dyDescent="0.2">
      <c r="B5" s="2" t="s">
        <v>6</v>
      </c>
      <c r="C5" s="2" t="s">
        <v>7</v>
      </c>
      <c r="D5" s="2" t="s">
        <v>3</v>
      </c>
      <c r="E5" s="2" t="s">
        <v>116</v>
      </c>
      <c r="F5" s="2" t="s">
        <v>80</v>
      </c>
      <c r="G5" s="2" t="s">
        <v>3</v>
      </c>
      <c r="H5" s="2" t="s">
        <v>116</v>
      </c>
      <c r="I5" s="2" t="s">
        <v>4</v>
      </c>
      <c r="J5" s="2" t="s">
        <v>5</v>
      </c>
    </row>
    <row r="6" spans="2:20" x14ac:dyDescent="0.2">
      <c r="B6" s="3" t="s">
        <v>8</v>
      </c>
      <c r="C6" s="5">
        <v>13000</v>
      </c>
      <c r="D6" s="5">
        <v>14323</v>
      </c>
      <c r="E6" s="5">
        <v>0</v>
      </c>
      <c r="F6" s="15">
        <f>E6/C6</f>
        <v>0</v>
      </c>
      <c r="G6" s="5">
        <v>14323</v>
      </c>
      <c r="H6" s="5">
        <v>0</v>
      </c>
      <c r="I6" s="7">
        <v>0</v>
      </c>
      <c r="J6" s="6">
        <v>0</v>
      </c>
      <c r="L6" s="5"/>
      <c r="M6" s="5"/>
      <c r="N6" s="5"/>
      <c r="O6" s="16"/>
      <c r="P6" s="16"/>
      <c r="Q6" s="16"/>
      <c r="R6" s="16"/>
      <c r="S6" s="16"/>
      <c r="T6" s="16"/>
    </row>
    <row r="7" spans="2:20" x14ac:dyDescent="0.2">
      <c r="B7" s="3" t="s">
        <v>9</v>
      </c>
      <c r="C7" s="5">
        <v>40000</v>
      </c>
      <c r="D7" s="5">
        <v>33582</v>
      </c>
      <c r="E7" s="5">
        <v>542</v>
      </c>
      <c r="F7" s="15">
        <f t="shared" ref="F7:F11" si="0">E7/C7</f>
        <v>1.355E-2</v>
      </c>
      <c r="G7" s="5">
        <v>33653</v>
      </c>
      <c r="H7" s="5">
        <v>471</v>
      </c>
      <c r="I7" s="7">
        <v>-71</v>
      </c>
      <c r="J7" s="6">
        <f t="shared" ref="J6:J11" si="1">I7/E7</f>
        <v>-0.13099630996309963</v>
      </c>
      <c r="L7" s="5"/>
      <c r="M7" s="5"/>
      <c r="N7" s="5"/>
      <c r="O7" s="16"/>
      <c r="P7" s="16"/>
      <c r="Q7" s="16"/>
      <c r="R7" s="16"/>
      <c r="S7" s="16"/>
      <c r="T7" s="16"/>
    </row>
    <row r="8" spans="2:20" x14ac:dyDescent="0.2">
      <c r="B8" s="3" t="s">
        <v>10</v>
      </c>
      <c r="C8" s="5">
        <v>90000</v>
      </c>
      <c r="D8" s="5">
        <v>69204</v>
      </c>
      <c r="E8" s="5">
        <v>2270</v>
      </c>
      <c r="F8" s="15">
        <f t="shared" si="0"/>
        <v>2.5222222222222222E-2</v>
      </c>
      <c r="G8" s="5">
        <v>69545</v>
      </c>
      <c r="H8" s="5">
        <v>1929</v>
      </c>
      <c r="I8" s="7">
        <v>-341</v>
      </c>
      <c r="J8" s="6">
        <f t="shared" si="1"/>
        <v>-0.15022026431718061</v>
      </c>
      <c r="L8" s="5"/>
      <c r="M8" s="5"/>
      <c r="N8" s="5"/>
      <c r="O8" s="16"/>
      <c r="P8" s="16"/>
      <c r="Q8" s="16"/>
      <c r="R8" s="16"/>
      <c r="S8" s="16"/>
      <c r="T8" s="16"/>
    </row>
    <row r="9" spans="2:20" x14ac:dyDescent="0.2">
      <c r="B9" s="3" t="s">
        <v>11</v>
      </c>
      <c r="C9" s="5">
        <v>22000</v>
      </c>
      <c r="D9" s="5">
        <v>22992</v>
      </c>
      <c r="E9" s="5">
        <v>0</v>
      </c>
      <c r="F9" s="15">
        <f t="shared" si="0"/>
        <v>0</v>
      </c>
      <c r="G9" s="5">
        <v>22992</v>
      </c>
      <c r="H9" s="5">
        <v>0</v>
      </c>
      <c r="I9" s="7">
        <v>0</v>
      </c>
      <c r="J9" s="6">
        <v>0</v>
      </c>
      <c r="L9" s="5"/>
      <c r="M9" s="5"/>
      <c r="N9" s="5"/>
      <c r="O9" s="16"/>
      <c r="P9" s="16"/>
      <c r="Q9" s="16"/>
      <c r="R9" s="16"/>
      <c r="S9" s="16"/>
      <c r="T9" s="16"/>
    </row>
    <row r="10" spans="2:20" x14ac:dyDescent="0.2">
      <c r="B10" s="3" t="s">
        <v>12</v>
      </c>
      <c r="C10" s="5">
        <v>60000</v>
      </c>
      <c r="D10" s="5">
        <v>51475</v>
      </c>
      <c r="E10" s="5">
        <v>703</v>
      </c>
      <c r="F10" s="15">
        <f t="shared" si="0"/>
        <v>1.1716666666666667E-2</v>
      </c>
      <c r="G10" s="5">
        <v>51636</v>
      </c>
      <c r="H10" s="5">
        <v>542</v>
      </c>
      <c r="I10" s="7">
        <v>-161</v>
      </c>
      <c r="J10" s="6">
        <f t="shared" si="1"/>
        <v>-0.22901849217638692</v>
      </c>
      <c r="L10" s="5"/>
      <c r="M10" s="5"/>
      <c r="N10" s="5"/>
      <c r="O10" s="16"/>
      <c r="P10" s="16"/>
      <c r="Q10" s="16"/>
      <c r="R10" s="16"/>
      <c r="S10" s="16"/>
      <c r="T10" s="16"/>
    </row>
    <row r="11" spans="2:20" x14ac:dyDescent="0.2">
      <c r="B11" s="3" t="s">
        <v>13</v>
      </c>
      <c r="C11" s="5">
        <v>160000</v>
      </c>
      <c r="D11" s="5">
        <v>124407</v>
      </c>
      <c r="E11" s="5">
        <v>4471</v>
      </c>
      <c r="F11" s="15">
        <f t="shared" si="0"/>
        <v>2.794375E-2</v>
      </c>
      <c r="G11" s="5">
        <v>125618</v>
      </c>
      <c r="H11" s="5">
        <v>3260</v>
      </c>
      <c r="I11" s="7">
        <v>-1211</v>
      </c>
      <c r="J11" s="6">
        <f t="shared" si="1"/>
        <v>-0.27085663162603446</v>
      </c>
      <c r="L11" s="5"/>
      <c r="M11" s="5"/>
      <c r="N11" s="5"/>
      <c r="O11" s="16"/>
      <c r="P11" s="16"/>
      <c r="Q11" s="16"/>
      <c r="R11" s="16"/>
      <c r="S11" s="16"/>
      <c r="T11" s="16"/>
    </row>
    <row r="12" spans="2:20" x14ac:dyDescent="0.2">
      <c r="B12" s="3"/>
      <c r="C12" s="5"/>
      <c r="D12" s="5"/>
      <c r="E12" s="5"/>
      <c r="F12" s="5"/>
      <c r="G12" s="5"/>
      <c r="H12" s="5"/>
      <c r="I12" s="5"/>
      <c r="J12" s="6"/>
    </row>
    <row r="13" spans="2:20" x14ac:dyDescent="0.2">
      <c r="B13" s="2"/>
      <c r="C13" s="2"/>
      <c r="D13" s="2" t="s">
        <v>0</v>
      </c>
      <c r="E13" s="2"/>
      <c r="F13" s="2"/>
      <c r="G13" s="2" t="s">
        <v>1</v>
      </c>
      <c r="I13" s="2" t="s">
        <v>2</v>
      </c>
    </row>
    <row r="14" spans="2:20" x14ac:dyDescent="0.2">
      <c r="B14" s="2" t="s">
        <v>14</v>
      </c>
      <c r="C14" s="2" t="s">
        <v>7</v>
      </c>
      <c r="D14" s="2" t="s">
        <v>3</v>
      </c>
      <c r="E14" s="2" t="s">
        <v>116</v>
      </c>
      <c r="F14" s="2" t="s">
        <v>80</v>
      </c>
      <c r="G14" s="2" t="s">
        <v>3</v>
      </c>
      <c r="H14" s="2" t="s">
        <v>116</v>
      </c>
      <c r="I14" s="2" t="s">
        <v>4</v>
      </c>
      <c r="J14" s="2" t="s">
        <v>5</v>
      </c>
    </row>
    <row r="15" spans="2:20" x14ac:dyDescent="0.2">
      <c r="B15" s="3" t="s">
        <v>15</v>
      </c>
      <c r="C15" s="5">
        <v>20000</v>
      </c>
      <c r="D15" s="5">
        <v>36480</v>
      </c>
      <c r="E15" s="5">
        <v>0</v>
      </c>
      <c r="F15" s="15">
        <f>E15/C15</f>
        <v>0</v>
      </c>
      <c r="G15" s="5">
        <v>36480</v>
      </c>
      <c r="H15" s="5">
        <v>0</v>
      </c>
      <c r="I15" s="7">
        <v>0</v>
      </c>
      <c r="J15" s="6">
        <v>0</v>
      </c>
      <c r="L15" s="16"/>
      <c r="M15" s="16"/>
      <c r="N15" s="16"/>
      <c r="O15" s="16"/>
      <c r="P15" s="16"/>
      <c r="Q15" s="16"/>
      <c r="R15" s="16"/>
      <c r="S15" s="16"/>
      <c r="T15" s="16"/>
    </row>
    <row r="16" spans="2:20" x14ac:dyDescent="0.2">
      <c r="B16" s="3" t="s">
        <v>16</v>
      </c>
      <c r="C16" s="5">
        <v>60000</v>
      </c>
      <c r="D16" s="5">
        <v>54414</v>
      </c>
      <c r="E16" s="5">
        <v>1155</v>
      </c>
      <c r="F16" s="15">
        <f t="shared" ref="F16:F20" si="2">E16/C16</f>
        <v>1.925E-2</v>
      </c>
      <c r="G16" s="5">
        <v>54169</v>
      </c>
      <c r="H16" s="5">
        <v>1400</v>
      </c>
      <c r="I16" s="7">
        <v>-325</v>
      </c>
      <c r="J16" s="6">
        <f>I16/E16</f>
        <v>-0.2813852813852814</v>
      </c>
      <c r="L16" s="16"/>
      <c r="M16" s="16"/>
      <c r="N16" s="16"/>
      <c r="O16" s="16"/>
      <c r="P16" s="16"/>
      <c r="Q16" s="16"/>
      <c r="R16" s="16"/>
      <c r="S16" s="16"/>
      <c r="T16" s="16"/>
    </row>
    <row r="17" spans="2:20" x14ac:dyDescent="0.2">
      <c r="B17" s="3" t="s">
        <v>17</v>
      </c>
      <c r="C17" s="5">
        <v>150000</v>
      </c>
      <c r="D17" s="5">
        <v>116590</v>
      </c>
      <c r="E17" s="5">
        <v>4442</v>
      </c>
      <c r="F17" s="15">
        <f t="shared" si="2"/>
        <v>2.9613333333333332E-2</v>
      </c>
      <c r="G17" s="5">
        <v>116917</v>
      </c>
      <c r="H17" s="5">
        <v>4115</v>
      </c>
      <c r="I17" s="7">
        <v>-1450</v>
      </c>
      <c r="J17" s="6">
        <f>I17/E17</f>
        <v>-0.3264295362449347</v>
      </c>
      <c r="L17" s="16"/>
      <c r="M17" s="16"/>
      <c r="N17" s="16"/>
      <c r="O17" s="16"/>
      <c r="P17" s="16"/>
      <c r="Q17" s="16"/>
      <c r="R17" s="16"/>
      <c r="S17" s="16"/>
      <c r="T17" s="16"/>
    </row>
    <row r="18" spans="2:20" x14ac:dyDescent="0.2">
      <c r="B18" s="3" t="s">
        <v>11</v>
      </c>
      <c r="C18" s="5">
        <v>25000</v>
      </c>
      <c r="D18" s="5">
        <v>42709</v>
      </c>
      <c r="E18" s="5">
        <v>0</v>
      </c>
      <c r="F18" s="15">
        <f t="shared" si="2"/>
        <v>0</v>
      </c>
      <c r="G18" s="5">
        <v>42709</v>
      </c>
      <c r="H18" s="5">
        <v>0</v>
      </c>
      <c r="I18" s="7">
        <v>0</v>
      </c>
      <c r="J18" s="6">
        <v>0</v>
      </c>
      <c r="L18" s="16"/>
      <c r="M18" s="16"/>
      <c r="N18" s="16"/>
      <c r="O18" s="16"/>
      <c r="P18" s="16"/>
      <c r="Q18" s="16"/>
      <c r="R18" s="16"/>
      <c r="S18" s="16"/>
      <c r="T18" s="16"/>
    </row>
    <row r="19" spans="2:20" x14ac:dyDescent="0.2">
      <c r="B19" s="3" t="s">
        <v>12</v>
      </c>
      <c r="C19" s="5">
        <v>70000</v>
      </c>
      <c r="D19" s="5">
        <v>63706</v>
      </c>
      <c r="E19" s="5">
        <v>947</v>
      </c>
      <c r="F19" s="15">
        <f t="shared" si="2"/>
        <v>1.3528571428571428E-2</v>
      </c>
      <c r="G19" s="5">
        <v>63957</v>
      </c>
      <c r="H19" s="5">
        <v>696</v>
      </c>
      <c r="I19" s="7">
        <v>-251</v>
      </c>
      <c r="J19" s="6">
        <f>I19/E19</f>
        <v>-0.26504751847940866</v>
      </c>
      <c r="L19" s="16"/>
      <c r="M19" s="16"/>
      <c r="N19" s="16"/>
      <c r="O19" s="16"/>
      <c r="P19" s="16"/>
      <c r="Q19" s="16"/>
      <c r="R19" s="16"/>
      <c r="S19" s="16"/>
      <c r="T19" s="16"/>
    </row>
    <row r="20" spans="2:20" x14ac:dyDescent="0.2">
      <c r="B20" s="3" t="s">
        <v>13</v>
      </c>
      <c r="C20" s="5">
        <v>200000</v>
      </c>
      <c r="D20" s="5">
        <v>155921</v>
      </c>
      <c r="E20" s="5">
        <v>5697</v>
      </c>
      <c r="F20" s="15">
        <f t="shared" si="2"/>
        <v>2.8485E-2</v>
      </c>
      <c r="G20" s="5">
        <v>157456</v>
      </c>
      <c r="H20" s="5">
        <v>4162</v>
      </c>
      <c r="I20" s="7">
        <v>-1535</v>
      </c>
      <c r="J20" s="6">
        <f>I20/E20</f>
        <v>-0.26944005616991401</v>
      </c>
      <c r="L20" s="16"/>
      <c r="M20" s="16"/>
      <c r="N20" s="16"/>
      <c r="O20" s="16"/>
      <c r="P20" s="16"/>
      <c r="Q20" s="16"/>
      <c r="R20" s="16"/>
      <c r="S20" s="16"/>
      <c r="T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Tab13</vt:lpstr>
      <vt:lpstr>Sheet1</vt:lpstr>
      <vt:lpstr>Tabs 5a 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2024-10-14T16:04:19Z</dcterms:created>
  <dcterms:modified xsi:type="dcterms:W3CDTF">2024-11-19T11:12:12Z</dcterms:modified>
</cp:coreProperties>
</file>