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evans/Docs/Economics/OSE/TN-BusTax2024/data/"/>
    </mc:Choice>
  </mc:AlternateContent>
  <xr:revisionPtr revIDLastSave="0" documentId="13_ncr:1_{45AB676A-240E-4847-96E8-A304AA98AC18}" xr6:coauthVersionLast="47" xr6:coauthVersionMax="47" xr10:uidLastSave="{00000000-0000-0000-0000-000000000000}"/>
  <bookViews>
    <workbookView xWindow="-25760" yWindow="4000" windowWidth="25760" windowHeight="14920" xr2:uid="{2F00C51F-34EA-FB4F-8ECA-F0C452F06781}"/>
  </bookViews>
  <sheets>
    <sheet name="Table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H19" i="1"/>
  <c r="E19" i="1"/>
  <c r="K18" i="1"/>
  <c r="H18" i="1"/>
  <c r="E18" i="1"/>
  <c r="E13" i="1"/>
  <c r="E5" i="1"/>
  <c r="E4" i="1"/>
  <c r="F4" i="1" s="1"/>
  <c r="C5" i="1"/>
  <c r="D5" i="1" s="1"/>
  <c r="C4" i="1"/>
  <c r="J8" i="1"/>
  <c r="K8" i="1"/>
  <c r="F9" i="1"/>
  <c r="D9" i="1"/>
  <c r="F6" i="1"/>
  <c r="D6" i="1"/>
  <c r="D7" i="1"/>
  <c r="F7" i="1"/>
  <c r="D4" i="1" l="1"/>
  <c r="F5" i="1"/>
</calcChain>
</file>

<file path=xl/sharedStrings.xml><?xml version="1.0" encoding="utf-8"?>
<sst xmlns="http://schemas.openxmlformats.org/spreadsheetml/2006/main" count="27" uniqueCount="23">
  <si>
    <t>Tax category</t>
  </si>
  <si>
    <t>Excise tax</t>
  </si>
  <si>
    <t>Franchise tax</t>
  </si>
  <si>
    <t>Business tax</t>
  </si>
  <si>
    <t>FY 2022 ($mil)</t>
  </si>
  <si>
    <t>FY 2022 (% total state revenue)</t>
  </si>
  <si>
    <t>FY 2023 ($mil)</t>
  </si>
  <si>
    <t>FY 2023 (% total state revenue</t>
  </si>
  <si>
    <t>Total State collections</t>
  </si>
  <si>
    <t>Gross receipts tax (mixed drinks)</t>
  </si>
  <si>
    <t>FY 2022</t>
  </si>
  <si>
    <t>FY 2023</t>
  </si>
  <si>
    <t>F&amp;E estimated payments</t>
  </si>
  <si>
    <t>Total</t>
  </si>
  <si>
    <t>Table 2 Calculation</t>
  </si>
  <si>
    <t>Excise</t>
  </si>
  <si>
    <t>Franchise</t>
  </si>
  <si>
    <t>6.5 to 6.0</t>
  </si>
  <si>
    <t>income</t>
  </si>
  <si>
    <t>New liability</t>
  </si>
  <si>
    <t>Net change</t>
  </si>
  <si>
    <t>0.0025 to 0.0020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</si>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</sst>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E6A0-C6E6-ED47-BCCA-CD4085DFA613}">
  <dimension ref="A1:K19"/>
  <sheetViews>
    <sheetView tabSelected="1" workbookViewId="0">
      <selection activeCell="K20" sqref="K20"/>
    </sheetView>
  </sheetViews>
  <sheetFormatPr baseColWidth="10" defaultRowHeight="16" x14ac:dyDescent="0.2"/>
  <cols>
    <col min="3" max="3" width="16.33203125" bestFit="1" customWidth="1"/>
    <col min="5" max="5" width="16.33203125" bestFit="1" customWidth="1"/>
    <col min="8" max="8" width="11.1640625" bestFit="1" customWidth="1"/>
    <col min="10" max="11" width="15.1640625" bestFit="1" customWidth="1"/>
  </cols>
  <sheetData>
    <row r="1" spans="1:11" x14ac:dyDescent="0.2">
      <c r="A1" s="3" t="s">
        <v>14</v>
      </c>
    </row>
    <row r="3" spans="1:11" x14ac:dyDescent="0.2">
      <c r="B3" t="s">
        <v>0</v>
      </c>
      <c r="C3" t="s">
        <v>4</v>
      </c>
      <c r="D3" t="s">
        <v>5</v>
      </c>
      <c r="E3" t="s">
        <v>6</v>
      </c>
      <c r="F3" t="s">
        <v>7</v>
      </c>
      <c r="J3" t="s">
        <v>10</v>
      </c>
      <c r="K3" t="s">
        <v>11</v>
      </c>
    </row>
    <row r="4" spans="1:11" x14ac:dyDescent="0.2">
      <c r="B4" t="s">
        <v>1</v>
      </c>
      <c r="C4" s="1">
        <f>J5 + (J5/(J4+J5))*J6</f>
        <v>3016322556.7784605</v>
      </c>
      <c r="D4" s="2">
        <f>C4/C9</f>
        <v>0.14433105769638629</v>
      </c>
      <c r="E4" s="1">
        <f>K5+(K5/(K4+K5))*K6</f>
        <v>3381337156.1809602</v>
      </c>
      <c r="F4" s="2">
        <f>E4/E9</f>
        <v>0.15345623679422027</v>
      </c>
      <c r="I4" t="s">
        <v>2</v>
      </c>
      <c r="J4" s="1">
        <v>1143010886.1700001</v>
      </c>
      <c r="K4" s="1">
        <v>1256357088.8099999</v>
      </c>
    </row>
    <row r="5" spans="1:11" x14ac:dyDescent="0.2">
      <c r="B5" t="s">
        <v>2</v>
      </c>
      <c r="C5" s="1">
        <f>J4 + (J4/(J4+J5))*J6</f>
        <v>1518181589.8615396</v>
      </c>
      <c r="D5" s="2">
        <f>C5/C9</f>
        <v>7.2645000829727593E-2</v>
      </c>
      <c r="E5" s="1">
        <f>K4 + (K4/(K4+K5))*K6</f>
        <v>1425250840.5890396</v>
      </c>
      <c r="F5" s="2">
        <f>E5/E9</f>
        <v>6.4682585729374145E-2</v>
      </c>
      <c r="I5" t="s">
        <v>1</v>
      </c>
      <c r="J5" s="1">
        <v>2270933557.3699999</v>
      </c>
      <c r="K5" s="1">
        <v>2980645080.04</v>
      </c>
    </row>
    <row r="6" spans="1:11" x14ac:dyDescent="0.2">
      <c r="B6" t="s">
        <v>3</v>
      </c>
      <c r="C6" s="1">
        <v>263550852.28</v>
      </c>
      <c r="D6" s="2">
        <f>C6/C9</f>
        <v>1.2610910322198103E-2</v>
      </c>
      <c r="E6" s="1">
        <v>333139662.80000001</v>
      </c>
      <c r="F6" s="2">
        <f>E6/E9</f>
        <v>1.5118977084770651E-2</v>
      </c>
      <c r="I6" t="s">
        <v>12</v>
      </c>
      <c r="J6" s="1">
        <v>1120559703.0999999</v>
      </c>
      <c r="K6" s="1">
        <v>569585827.91999996</v>
      </c>
    </row>
    <row r="7" spans="1:11" x14ac:dyDescent="0.2">
      <c r="B7" t="s">
        <v>9</v>
      </c>
      <c r="C7" s="1">
        <v>187168561.09999999</v>
      </c>
      <c r="D7" s="2">
        <f>C7/C9</f>
        <v>8.9560170978285111E-3</v>
      </c>
      <c r="E7" s="1">
        <v>213430469.62</v>
      </c>
      <c r="F7" s="2">
        <f>E7/E9</f>
        <v>9.6861789204423076E-3</v>
      </c>
    </row>
    <row r="8" spans="1:11" x14ac:dyDescent="0.2">
      <c r="D8" s="2"/>
      <c r="F8" s="2"/>
      <c r="I8" t="s">
        <v>13</v>
      </c>
      <c r="J8" s="1">
        <f>SUM(J4:J6)</f>
        <v>4534504146.6399994</v>
      </c>
      <c r="K8" s="1">
        <f>SUM(K4:K6)</f>
        <v>4806587996.7699995</v>
      </c>
    </row>
    <row r="9" spans="1:11" x14ac:dyDescent="0.2">
      <c r="B9" t="s">
        <v>8</v>
      </c>
      <c r="C9" s="1">
        <v>20898638206.639999</v>
      </c>
      <c r="D9" s="2">
        <f>C9/C9</f>
        <v>1</v>
      </c>
      <c r="E9" s="1">
        <v>22034537186.75</v>
      </c>
      <c r="F9" s="2">
        <f>E9/E9</f>
        <v>1</v>
      </c>
      <c r="J9" s="1"/>
      <c r="K9" s="1"/>
    </row>
    <row r="10" spans="1:11" x14ac:dyDescent="0.2">
      <c r="D10" s="2"/>
      <c r="F10" s="2"/>
      <c r="J10" s="1"/>
      <c r="K10" s="1"/>
    </row>
    <row r="13" spans="1:11" x14ac:dyDescent="0.2">
      <c r="E13" s="1">
        <f>SUM(E6:E7)</f>
        <v>546570132.42000008</v>
      </c>
    </row>
    <row r="18" spans="1:11" x14ac:dyDescent="0.2">
      <c r="A18" t="s">
        <v>15</v>
      </c>
      <c r="B18" t="s">
        <v>17</v>
      </c>
      <c r="D18" t="s">
        <v>18</v>
      </c>
      <c r="E18">
        <f>E4/0.065</f>
        <v>52020571633.55323</v>
      </c>
      <c r="G18" t="s">
        <v>19</v>
      </c>
      <c r="H18">
        <f>0.06*E18</f>
        <v>3121234298.0131936</v>
      </c>
      <c r="J18" t="s">
        <v>20</v>
      </c>
      <c r="K18" s="1">
        <f>H18-E4</f>
        <v>-260102858.16776657</v>
      </c>
    </row>
    <row r="19" spans="1:11" x14ac:dyDescent="0.2">
      <c r="A19" t="s">
        <v>16</v>
      </c>
      <c r="B19" t="s">
        <v>21</v>
      </c>
      <c r="D19" t="s">
        <v>22</v>
      </c>
      <c r="E19">
        <f>E5/0.0025</f>
        <v>570100336235.61584</v>
      </c>
      <c r="G19" t="s">
        <v>19</v>
      </c>
      <c r="H19">
        <f>0.002*E19</f>
        <v>1140200672.4712317</v>
      </c>
      <c r="J19" t="s">
        <v>20</v>
      </c>
      <c r="K19" s="1">
        <f>H19-E5</f>
        <v>-285050168.11780787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Richard Evans</cp:lastModifiedBy>
  <dcterms:created xsi:type="dcterms:W3CDTF">2024-07-08T18:29:06Z</dcterms:created>
  <dcterms:modified xsi:type="dcterms:W3CDTF">2024-07-09T08:38:13Z</dcterms:modified>
</cp:coreProperties>
</file>